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5A91B1FC-1253-417F-B148-B4419A8E3A86}" xr6:coauthVersionLast="47" xr6:coauthVersionMax="47" xr10:uidLastSave="{00000000-0000-0000-0000-000000000000}"/>
  <bookViews>
    <workbookView xWindow="-98" yWindow="-98" windowWidth="20715" windowHeight="13276" xr2:uid="{00000000-000D-0000-FFFF-FFFF00000000}"/>
  </bookViews>
  <sheets>
    <sheet name="Cover sheet" sheetId="11" r:id="rId1"/>
    <sheet name="Contents" sheetId="12" r:id="rId2"/>
    <sheet name="Inspection level data" sheetId="10" r:id="rId3"/>
  </sheets>
  <externalReferences>
    <externalReference r:id="rId4"/>
  </externalReferences>
  <definedNames>
    <definedName name="_xlnm._FilterDatabase" localSheetId="2" hidden="1">'Inspection level data'!$A$1:$T$5</definedName>
    <definedName name="Last_Pub_Date">[1]Dates!$B$4</definedName>
    <definedName name="Period_End">[1]Dates!$B$6</definedName>
    <definedName name="_xlnm.Print_Area" localSheetId="0">'Cover sheet'!$A$1:$B$14</definedName>
    <definedName name="Reporting_Period">[1]Dates!$B$3</definedName>
    <definedName name="Revised_Period">[1]Dates!$B$8</definedName>
    <definedName name="Revised_to">[1]Dates!$B$9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77" i="10" l="1"/>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alcChain>
</file>

<file path=xl/sharedStrings.xml><?xml version="1.0" encoding="utf-8"?>
<sst xmlns="http://schemas.openxmlformats.org/spreadsheetml/2006/main" count="16249" uniqueCount="1213">
  <si>
    <t>Provider URN</t>
  </si>
  <si>
    <t>Provider status</t>
  </si>
  <si>
    <t>Provider type</t>
  </si>
  <si>
    <t>Sector</t>
  </si>
  <si>
    <t>Provider name</t>
  </si>
  <si>
    <t>Provider address 1</t>
  </si>
  <si>
    <t>Provider address 2</t>
  </si>
  <si>
    <t>Provider town</t>
  </si>
  <si>
    <t>Local authority</t>
  </si>
  <si>
    <t>Outcomes in education and related learning activities</t>
  </si>
  <si>
    <t>Policy area:</t>
  </si>
  <si>
    <t>Theme:</t>
  </si>
  <si>
    <t>Education, children’s services and skills</t>
  </si>
  <si>
    <t>Published on:</t>
  </si>
  <si>
    <t>Coverage:</t>
  </si>
  <si>
    <t>England</t>
  </si>
  <si>
    <t>Period covered:</t>
  </si>
  <si>
    <t>Provisional: Management Information</t>
  </si>
  <si>
    <t>Statistician:</t>
  </si>
  <si>
    <t>Adam King</t>
  </si>
  <si>
    <t>Public enquiries:</t>
  </si>
  <si>
    <t>Press enquiries:</t>
  </si>
  <si>
    <t>Publication frequency:</t>
  </si>
  <si>
    <t>To view this licence, visit:</t>
  </si>
  <si>
    <t>Or write to the Information Policy Team, The National Archives, Kew, London, TW9 4DU</t>
  </si>
  <si>
    <t>Or email:</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</si>
  <si>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</si>
  <si>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</si>
  <si>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</si>
  <si>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</si>
  <si>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</si>
  <si>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</si>
  <si>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</si>
  <si>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</si>
  <si>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</si>
  <si>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</si>
  <si>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</si>
  <si>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</si>
  <si>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</si>
  <si>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</si>
  <si>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</si>
  <si>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</si>
  <si>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</si>
  <si>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</si>
  <si>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</si>
  <si>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</si>
  <si>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</si>
  <si>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</si>
  <si>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</si>
  <si>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</si>
  <si>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</si>
  <si>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</si>
  <si>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</si>
  <si>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</si>
  <si>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</si>
  <si>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</si>
  <si>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</si>
  <si>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</si>
  <si>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</si>
  <si>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</si>
  <si>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</si>
  <si>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Voluntary</t>
  </si>
  <si>
    <t>REDACTED</t>
  </si>
  <si>
    <t>Full inspection</t>
  </si>
  <si>
    <t>Good</t>
  </si>
  <si>
    <t>Private</t>
  </si>
  <si>
    <t>Leeds</t>
  </si>
  <si>
    <t>Outstanding</t>
  </si>
  <si>
    <t>Sheffield</t>
  </si>
  <si>
    <t>Interim inspection</t>
  </si>
  <si>
    <t>Devon</t>
  </si>
  <si>
    <t>South West</t>
  </si>
  <si>
    <t>Sustained effectiveness</t>
  </si>
  <si>
    <t>Inadequate</t>
  </si>
  <si>
    <t>West Midlands</t>
  </si>
  <si>
    <t>Staffordshire</t>
  </si>
  <si>
    <t>Oldham</t>
  </si>
  <si>
    <t>North West</t>
  </si>
  <si>
    <t>Tameside</t>
  </si>
  <si>
    <t>Wigan</t>
  </si>
  <si>
    <t>Lancashire</t>
  </si>
  <si>
    <t>London</t>
  </si>
  <si>
    <t>Not judged</t>
  </si>
  <si>
    <t>Stoke-on-Trent</t>
  </si>
  <si>
    <t>Stockport</t>
  </si>
  <si>
    <t>East Midlands</t>
  </si>
  <si>
    <t>Enfield</t>
  </si>
  <si>
    <t>Oxfordshire</t>
  </si>
  <si>
    <t>South East</t>
  </si>
  <si>
    <t>Surrey</t>
  </si>
  <si>
    <t>West Sussex</t>
  </si>
  <si>
    <t>Cambridgeshire</t>
  </si>
  <si>
    <t>East of England</t>
  </si>
  <si>
    <t>Somerset</t>
  </si>
  <si>
    <t>Gloucestershire</t>
  </si>
  <si>
    <t>Birmingham</t>
  </si>
  <si>
    <t>Barnsley</t>
  </si>
  <si>
    <t>Derbyshire</t>
  </si>
  <si>
    <t>Shropshire</t>
  </si>
  <si>
    <t>Manchester</t>
  </si>
  <si>
    <t>Kent</t>
  </si>
  <si>
    <t>Liverpool</t>
  </si>
  <si>
    <t>Warrington</t>
  </si>
  <si>
    <t>Wiltshire</t>
  </si>
  <si>
    <t>East Sussex</t>
  </si>
  <si>
    <t>Local Authority</t>
  </si>
  <si>
    <t>Calderdale</t>
  </si>
  <si>
    <t>Cheshire West and Chester</t>
  </si>
  <si>
    <t>Dorset</t>
  </si>
  <si>
    <t>Sunderland</t>
  </si>
  <si>
    <t>Hampshire</t>
  </si>
  <si>
    <t>Kirklees</t>
  </si>
  <si>
    <t>Bradford</t>
  </si>
  <si>
    <t>Newcastle upon Tyne</t>
  </si>
  <si>
    <t>Wakefield</t>
  </si>
  <si>
    <t>Cumbria</t>
  </si>
  <si>
    <t>North Yorkshire</t>
  </si>
  <si>
    <t>Lincolnshire</t>
  </si>
  <si>
    <t>Norfolk</t>
  </si>
  <si>
    <t>Nottingham</t>
  </si>
  <si>
    <t>Durham</t>
  </si>
  <si>
    <t>Stockton-on-Tees</t>
  </si>
  <si>
    <t>Resigned</t>
  </si>
  <si>
    <t>East Riding of Yorkshire</t>
  </si>
  <si>
    <t>Herefordshire</t>
  </si>
  <si>
    <t>Doncaster</t>
  </si>
  <si>
    <t>Wirral</t>
  </si>
  <si>
    <t>Derby</t>
  </si>
  <si>
    <t>Walsall</t>
  </si>
  <si>
    <t>Health Authority</t>
  </si>
  <si>
    <t>Sefton</t>
  </si>
  <si>
    <t>Suffolk</t>
  </si>
  <si>
    <t>Worcestershire</t>
  </si>
  <si>
    <t>Newham</t>
  </si>
  <si>
    <t>Dudley</t>
  </si>
  <si>
    <t>North Tyneside</t>
  </si>
  <si>
    <t>Leicester</t>
  </si>
  <si>
    <t>Cornwall</t>
  </si>
  <si>
    <t>Salford</t>
  </si>
  <si>
    <t>Bolton</t>
  </si>
  <si>
    <t>Southampton</t>
  </si>
  <si>
    <t>Rochdale</t>
  </si>
  <si>
    <t>North East Lincolnshire</t>
  </si>
  <si>
    <t>Essex</t>
  </si>
  <si>
    <t>Redbridge</t>
  </si>
  <si>
    <t>Bury</t>
  </si>
  <si>
    <t>Wolverhampton</t>
  </si>
  <si>
    <t>Bedford</t>
  </si>
  <si>
    <t>Sandwell</t>
  </si>
  <si>
    <t>Hertfordshire</t>
  </si>
  <si>
    <t>Cheshire East</t>
  </si>
  <si>
    <t>Blackpool</t>
  </si>
  <si>
    <t>Plymouth</t>
  </si>
  <si>
    <t>Leicestershire</t>
  </si>
  <si>
    <t>South Gloucestershire</t>
  </si>
  <si>
    <t>West Berkshire</t>
  </si>
  <si>
    <t>Middlesbrough</t>
  </si>
  <si>
    <t>This is the link to the Ofsted.gov.uk webpage where all the inspection reports related to this provider/home are located</t>
  </si>
  <si>
    <t>Requires improvement to be good</t>
  </si>
  <si>
    <t>Hounslow</t>
  </si>
  <si>
    <t>Milton Keynes</t>
  </si>
  <si>
    <t>Children's homes inspections and outcomes</t>
  </si>
  <si>
    <t>Organisation name</t>
  </si>
  <si>
    <t>Overall Effectiveness</t>
  </si>
  <si>
    <t>One To One Crisis Intervention Ltd</t>
  </si>
  <si>
    <t>Pathway Care Solutions Ltd 04004053</t>
  </si>
  <si>
    <t>Five Rivers Child Care Limited</t>
  </si>
  <si>
    <t>Declined effectiveness</t>
  </si>
  <si>
    <t>Keys Group Progressive Care &amp; Education Limited</t>
  </si>
  <si>
    <t>PIC Children's Services Limited</t>
  </si>
  <si>
    <t>Ethelbert Specialist Homes Limited</t>
  </si>
  <si>
    <t>Break</t>
  </si>
  <si>
    <t>Bramley Care Limited</t>
  </si>
  <si>
    <t>East Sussex County Council</t>
  </si>
  <si>
    <t>Bristol City Council</t>
  </si>
  <si>
    <t>Leeds City Council</t>
  </si>
  <si>
    <t>North Yorkshire County Council</t>
  </si>
  <si>
    <t>Durham County Council</t>
  </si>
  <si>
    <t>Derbyshire County Council</t>
  </si>
  <si>
    <t>Nottinghamshire County Council</t>
  </si>
  <si>
    <t>Hampshire County Council</t>
  </si>
  <si>
    <t>Lancashire County Council</t>
  </si>
  <si>
    <t>Surrey County Council</t>
  </si>
  <si>
    <t>Blackford Education (schools) Ltd</t>
  </si>
  <si>
    <t>Sheffield City Council</t>
  </si>
  <si>
    <t>Dove Adolescent Services Limited</t>
  </si>
  <si>
    <t>Sandcastle Care Ltd</t>
  </si>
  <si>
    <t>Salford City Council</t>
  </si>
  <si>
    <t>Oracle Care Limited</t>
  </si>
  <si>
    <t>Benecare Limited</t>
  </si>
  <si>
    <t>Esland South Limited</t>
  </si>
  <si>
    <t>Benjamin Uk Ltd</t>
  </si>
  <si>
    <t>Wokingham</t>
  </si>
  <si>
    <t>Castle Homes Limited</t>
  </si>
  <si>
    <t>SWAAY Child and Adolescent Services Limited</t>
  </si>
  <si>
    <t>Blue Mountain Homes Ltd</t>
  </si>
  <si>
    <t>Semi-Independent House Limited</t>
  </si>
  <si>
    <t>Witherslack Group Ltd</t>
  </si>
  <si>
    <t>Derby City Council</t>
  </si>
  <si>
    <t>Esland North Limited</t>
  </si>
  <si>
    <t>Jamores Limited</t>
  </si>
  <si>
    <t>Care 4 Children Residential Services Ltd</t>
  </si>
  <si>
    <t>CareTech Community Services Limited</t>
  </si>
  <si>
    <t>The name of the organisation or individual which owns the home</t>
  </si>
  <si>
    <t>Hillcrest Children's Services Ltd</t>
  </si>
  <si>
    <t>Cancelled</t>
  </si>
  <si>
    <t>St Helens</t>
  </si>
  <si>
    <t>Havering</t>
  </si>
  <si>
    <t>Suffolk County Council</t>
  </si>
  <si>
    <t>North Tyneside Council</t>
  </si>
  <si>
    <t>Bryn Melyn Care Limited</t>
  </si>
  <si>
    <t>SC435322</t>
  </si>
  <si>
    <t>Acorn Norfolk Limited</t>
  </si>
  <si>
    <t>SC441865</t>
  </si>
  <si>
    <t>Shyne Together Limited</t>
  </si>
  <si>
    <t>Platform Childcare Ltd</t>
  </si>
  <si>
    <t>North East, Yorkshire and The Humber</t>
  </si>
  <si>
    <t>Keys Education Ltd</t>
  </si>
  <si>
    <t>Brent</t>
  </si>
  <si>
    <t>The Senad Group Limited</t>
  </si>
  <si>
    <t>Trafford</t>
  </si>
  <si>
    <t>Redcar and Cleveland</t>
  </si>
  <si>
    <t>Bromley</t>
  </si>
  <si>
    <t>Pear Tree Projects Limited</t>
  </si>
  <si>
    <t>SC020607</t>
  </si>
  <si>
    <t>The Together Trust</t>
  </si>
  <si>
    <t>Staffordshire County Council</t>
  </si>
  <si>
    <t>Somerset County Council</t>
  </si>
  <si>
    <t>St Cuthbert's Care</t>
  </si>
  <si>
    <t>Oxfordshire County Council</t>
  </si>
  <si>
    <t>Kisimul Group Ltd</t>
  </si>
  <si>
    <t>SC034480</t>
  </si>
  <si>
    <t>SC034797</t>
  </si>
  <si>
    <t>Gateshead</t>
  </si>
  <si>
    <t>Medway Council</t>
  </si>
  <si>
    <t>Medway</t>
  </si>
  <si>
    <t>Bolton Metropolitan Borough Council</t>
  </si>
  <si>
    <t>Improved effectiveness</t>
  </si>
  <si>
    <t>North East Lincolnshire Council</t>
  </si>
  <si>
    <t>Archways Care Ltd</t>
  </si>
  <si>
    <t>Reflexion Care Group Limited</t>
  </si>
  <si>
    <t>Central Bedfordshire</t>
  </si>
  <si>
    <t>Pathway Care Solutions Ltd</t>
  </si>
  <si>
    <t>SC408655</t>
  </si>
  <si>
    <t>Care And Management Services Limited</t>
  </si>
  <si>
    <t>The Amicus Community Arundel Limited</t>
  </si>
  <si>
    <t>Torbay</t>
  </si>
  <si>
    <t>Headway Adolescent Resources Limited</t>
  </si>
  <si>
    <t>Nestlings Care Ltd</t>
  </si>
  <si>
    <t>Bexley</t>
  </si>
  <si>
    <t>Monitoring visit</t>
  </si>
  <si>
    <t>SC008015</t>
  </si>
  <si>
    <t>Hesley Services Limited</t>
  </si>
  <si>
    <t>Barnardo's</t>
  </si>
  <si>
    <t>SC020675</t>
  </si>
  <si>
    <t>SC020859</t>
  </si>
  <si>
    <t>Devon County Council</t>
  </si>
  <si>
    <t>Luton</t>
  </si>
  <si>
    <t>Hillingdon</t>
  </si>
  <si>
    <t>SC033457</t>
  </si>
  <si>
    <t>Nottingham City Council</t>
  </si>
  <si>
    <t>Oldham Metropolitan Borough Council</t>
  </si>
  <si>
    <t>East Riding of Yorkshire Council</t>
  </si>
  <si>
    <t>Walsall Metropolitan Borough Council</t>
  </si>
  <si>
    <t>Rotherham</t>
  </si>
  <si>
    <t>Wigan Council</t>
  </si>
  <si>
    <t>Autism Initiatives (UK)</t>
  </si>
  <si>
    <t>SC061158</t>
  </si>
  <si>
    <t>Crossway Services Limited</t>
  </si>
  <si>
    <t>Building Bridges Care Homes Ltd</t>
  </si>
  <si>
    <t>SC063997</t>
  </si>
  <si>
    <t>SC356868</t>
  </si>
  <si>
    <t>SC368137</t>
  </si>
  <si>
    <t>SC372611</t>
  </si>
  <si>
    <t>SC378464</t>
  </si>
  <si>
    <t>SC381339</t>
  </si>
  <si>
    <t>SC387671</t>
  </si>
  <si>
    <t>SC403472</t>
  </si>
  <si>
    <t>Adecyn Childrens Homes Ltd</t>
  </si>
  <si>
    <t>Windsor and Maidenhead</t>
  </si>
  <si>
    <t>SC446152</t>
  </si>
  <si>
    <t>SC456910</t>
  </si>
  <si>
    <t>SC457430</t>
  </si>
  <si>
    <t>SC462729</t>
  </si>
  <si>
    <t>SC470457</t>
  </si>
  <si>
    <t>New Start</t>
  </si>
  <si>
    <t>Back On Track Children's Services Se Ltd.</t>
  </si>
  <si>
    <t>SC481305</t>
  </si>
  <si>
    <t>Hennessy Living Group Limited</t>
  </si>
  <si>
    <t>Croydon</t>
  </si>
  <si>
    <t>Little Belsteads Care Home Limited</t>
  </si>
  <si>
    <t>Camden</t>
  </si>
  <si>
    <t>Inroads Essex Limited</t>
  </si>
  <si>
    <t>London Borough of Hillingdon</t>
  </si>
  <si>
    <t>Biannually</t>
  </si>
  <si>
    <t>Children's home</t>
  </si>
  <si>
    <t>SC007290</t>
  </si>
  <si>
    <t>Residential special school registered as a children's home</t>
  </si>
  <si>
    <t>SC013144</t>
  </si>
  <si>
    <t>SC018238</t>
  </si>
  <si>
    <t>SC022447</t>
  </si>
  <si>
    <t>SC023645</t>
  </si>
  <si>
    <t>SC023745</t>
  </si>
  <si>
    <t>SC033502</t>
  </si>
  <si>
    <t>City of Bradford Metropolitan District Council</t>
  </si>
  <si>
    <t>SC034313</t>
  </si>
  <si>
    <t>SC034686</t>
  </si>
  <si>
    <t>Cheshire West And Chester Council</t>
  </si>
  <si>
    <t>SC035137</t>
  </si>
  <si>
    <t>SC035181</t>
  </si>
  <si>
    <t>SC035428</t>
  </si>
  <si>
    <t>SC035543</t>
  </si>
  <si>
    <t>SC036240</t>
  </si>
  <si>
    <t>Sefton Metropolitan Borough Council</t>
  </si>
  <si>
    <t>Nottinghamshire</t>
  </si>
  <si>
    <t>SC036732</t>
  </si>
  <si>
    <t>SC041887</t>
  </si>
  <si>
    <t>London Borough of Croydon</t>
  </si>
  <si>
    <t>SC045096</t>
  </si>
  <si>
    <t>SC047894</t>
  </si>
  <si>
    <t>Care Focus Limited</t>
  </si>
  <si>
    <t>SC051513</t>
  </si>
  <si>
    <t>SC060545</t>
  </si>
  <si>
    <t>Laurel Leaf Homes Ltd</t>
  </si>
  <si>
    <t>Quality Protects Children Ltd</t>
  </si>
  <si>
    <t>SC063498</t>
  </si>
  <si>
    <t>SC063673</t>
  </si>
  <si>
    <t>After Care Nw Limited</t>
  </si>
  <si>
    <t>SC064663</t>
  </si>
  <si>
    <t>Mr Jim Buchanan &amp; Mrs Ivy Thompson</t>
  </si>
  <si>
    <t>SC065684</t>
  </si>
  <si>
    <t>J &amp; R Care Limited</t>
  </si>
  <si>
    <t>SC068046</t>
  </si>
  <si>
    <t>Suspended</t>
  </si>
  <si>
    <t>SC363422</t>
  </si>
  <si>
    <t>Keys Educational Services Limited</t>
  </si>
  <si>
    <t>SC366112</t>
  </si>
  <si>
    <t>SC367551</t>
  </si>
  <si>
    <t>Crystal Care Solutions Limited</t>
  </si>
  <si>
    <t>SC367802</t>
  </si>
  <si>
    <t>SC369825</t>
  </si>
  <si>
    <t>Stoke On Trent City Council</t>
  </si>
  <si>
    <t>SC369857</t>
  </si>
  <si>
    <t>Bournemouth, Christchurch &amp; Poole</t>
  </si>
  <si>
    <t>SC372117</t>
  </si>
  <si>
    <t>Telford and Wrekin</t>
  </si>
  <si>
    <t>Hertfordshire County Council</t>
  </si>
  <si>
    <t>SC383941</t>
  </si>
  <si>
    <t>SC386810</t>
  </si>
  <si>
    <t>SC387148</t>
  </si>
  <si>
    <t>Fairfield Residential Ltd</t>
  </si>
  <si>
    <t>Fairways Care (uk) Limited</t>
  </si>
  <si>
    <t>SC393940</t>
  </si>
  <si>
    <t>Potton Homes Ltd</t>
  </si>
  <si>
    <t>SC394909</t>
  </si>
  <si>
    <t>Right-Trak Limited</t>
  </si>
  <si>
    <t>SC407169</t>
  </si>
  <si>
    <t>SC409851</t>
  </si>
  <si>
    <t>Westgate Lifestyle Project Limited</t>
  </si>
  <si>
    <t>SC415400</t>
  </si>
  <si>
    <t>Gloucestershire County Council</t>
  </si>
  <si>
    <t>SC420388</t>
  </si>
  <si>
    <t>SC420410</t>
  </si>
  <si>
    <t>ABC Care and Education Ltd</t>
  </si>
  <si>
    <t>SC425985</t>
  </si>
  <si>
    <t>SC432404</t>
  </si>
  <si>
    <t>Cornwall Partnership NHS Foundation Trust</t>
  </si>
  <si>
    <t>SC437069</t>
  </si>
  <si>
    <t>Swindon</t>
  </si>
  <si>
    <t>SC438648</t>
  </si>
  <si>
    <t>SC444411</t>
  </si>
  <si>
    <t>SC447457</t>
  </si>
  <si>
    <t>SC449155</t>
  </si>
  <si>
    <t>SC449954</t>
  </si>
  <si>
    <t>SC450728</t>
  </si>
  <si>
    <t>SC451152</t>
  </si>
  <si>
    <t>Stanfield Care Services Limited</t>
  </si>
  <si>
    <t>SC453726</t>
  </si>
  <si>
    <t>Lytham Care Limited</t>
  </si>
  <si>
    <t>SC454838</t>
  </si>
  <si>
    <t>SC456271</t>
  </si>
  <si>
    <t>Nurture Childcare Services Ltd</t>
  </si>
  <si>
    <t>SC456330</t>
  </si>
  <si>
    <t>SC456418</t>
  </si>
  <si>
    <t>SC456719</t>
  </si>
  <si>
    <t>Halton</t>
  </si>
  <si>
    <t>SC456846</t>
  </si>
  <si>
    <t>SC456942</t>
  </si>
  <si>
    <t>SC457175</t>
  </si>
  <si>
    <t>SC457182</t>
  </si>
  <si>
    <t>SC457573</t>
  </si>
  <si>
    <t>SC457780</t>
  </si>
  <si>
    <t>London Borough of Brent</t>
  </si>
  <si>
    <t>SC460800</t>
  </si>
  <si>
    <t>SC461938</t>
  </si>
  <si>
    <t>Thurrock</t>
  </si>
  <si>
    <t>SC471856</t>
  </si>
  <si>
    <t>PCT Care Services Limited</t>
  </si>
  <si>
    <t>SC472102</t>
  </si>
  <si>
    <t>SC473473</t>
  </si>
  <si>
    <t>SC474179</t>
  </si>
  <si>
    <t>SC476512</t>
  </si>
  <si>
    <t>Highfield (North East) Limited</t>
  </si>
  <si>
    <t>SC478616</t>
  </si>
  <si>
    <t>SC486114</t>
  </si>
  <si>
    <t>SC486479</t>
  </si>
  <si>
    <t>North East Specialist Therapeutic Services Cic</t>
  </si>
  <si>
    <t>Carbrey Care Ltd</t>
  </si>
  <si>
    <t>Ealing</t>
  </si>
  <si>
    <t>Slough</t>
  </si>
  <si>
    <t>Care 4 Children Holdco Limited</t>
  </si>
  <si>
    <t>Future Focused Ltd</t>
  </si>
  <si>
    <t>North Staffordshire Combined Healthcare Nhs Trust</t>
  </si>
  <si>
    <t>Birmingham Children's Trust Community Interest Company</t>
  </si>
  <si>
    <t>Devon &amp; Cornwall Autistic Community Trust (t/a Spectrum)</t>
  </si>
  <si>
    <t>Wrottesley Care Limited</t>
  </si>
  <si>
    <t>Ivie Lodge Ltd</t>
  </si>
  <si>
    <t>Cornerways Care Ltd</t>
  </si>
  <si>
    <t>Central Bedfordshire Council</t>
  </si>
  <si>
    <t>SC481295</t>
  </si>
  <si>
    <t>St Elizabeth's Centre</t>
  </si>
  <si>
    <t>The sub judgement for this area</t>
  </si>
  <si>
    <t>Absolute Childrens Services Ltd</t>
  </si>
  <si>
    <t>Vcare - 24 Limited</t>
  </si>
  <si>
    <t>SC000673</t>
  </si>
  <si>
    <t>Action for Children</t>
  </si>
  <si>
    <t>Northumberland</t>
  </si>
  <si>
    <t>SC000803</t>
  </si>
  <si>
    <t>Darlington</t>
  </si>
  <si>
    <t>SC000820</t>
  </si>
  <si>
    <t>SC001016</t>
  </si>
  <si>
    <t>Keys BR Limited</t>
  </si>
  <si>
    <t>SC001531</t>
  </si>
  <si>
    <t>Catholic Care (Diocese of Leeds)</t>
  </si>
  <si>
    <t>SC002930</t>
  </si>
  <si>
    <t>Progressive Care Limited</t>
  </si>
  <si>
    <t>SC004085</t>
  </si>
  <si>
    <t>Diverse Abilities Plus Ltd.</t>
  </si>
  <si>
    <t>SC004429</t>
  </si>
  <si>
    <t>Warwickshire</t>
  </si>
  <si>
    <t>SC005040</t>
  </si>
  <si>
    <t>The Partnership Of Care Today</t>
  </si>
  <si>
    <t>SC005045</t>
  </si>
  <si>
    <t>SC005048</t>
  </si>
  <si>
    <t>SC006017</t>
  </si>
  <si>
    <t>Care Afloat Ltd</t>
  </si>
  <si>
    <t>Not specified</t>
  </si>
  <si>
    <t>Waltham Forest</t>
  </si>
  <si>
    <t>The Hesley Group Limited</t>
  </si>
  <si>
    <t>SC008269</t>
  </si>
  <si>
    <t>SC008273</t>
  </si>
  <si>
    <t>Searchlight Care Services Ltd</t>
  </si>
  <si>
    <t>SC008484</t>
  </si>
  <si>
    <t>SC008485</t>
  </si>
  <si>
    <t>Choices Home for Children Limited</t>
  </si>
  <si>
    <t>SC008488</t>
  </si>
  <si>
    <t>Halliwell Homes Midlands Division Limited</t>
  </si>
  <si>
    <t>SC008575</t>
  </si>
  <si>
    <t>SC011972</t>
  </si>
  <si>
    <t>SC012001</t>
  </si>
  <si>
    <t>SC015264</t>
  </si>
  <si>
    <t xml:space="preserve">The Partnership of The Chartwell Group </t>
  </si>
  <si>
    <t>SC015266</t>
  </si>
  <si>
    <t>SC016124</t>
  </si>
  <si>
    <t>SC016600</t>
  </si>
  <si>
    <t>Bridge Communities Limited</t>
  </si>
  <si>
    <t>SC020545</t>
  </si>
  <si>
    <t>Castle Homes Care Limited</t>
  </si>
  <si>
    <t>Keys Nhcc Ltd</t>
  </si>
  <si>
    <t>SC020610</t>
  </si>
  <si>
    <t>SC020611</t>
  </si>
  <si>
    <t>Progress Children's Services Limited</t>
  </si>
  <si>
    <t>SC021683</t>
  </si>
  <si>
    <t>SC021684</t>
  </si>
  <si>
    <t>Social Care Services Limited</t>
  </si>
  <si>
    <t>Nugent Care 2019</t>
  </si>
  <si>
    <t>SC022448</t>
  </si>
  <si>
    <t>Secure children's home</t>
  </si>
  <si>
    <t>SC022464</t>
  </si>
  <si>
    <t>Acorn Homes (UK) Limited</t>
  </si>
  <si>
    <t>SC023646</t>
  </si>
  <si>
    <t>SC023744</t>
  </si>
  <si>
    <t>SC024808</t>
  </si>
  <si>
    <t>SC025395</t>
  </si>
  <si>
    <t>SC025420</t>
  </si>
  <si>
    <t>SC025664</t>
  </si>
  <si>
    <t>Ownlife Limited</t>
  </si>
  <si>
    <t>Lewisham</t>
  </si>
  <si>
    <t>SC025700</t>
  </si>
  <si>
    <t>Institute of Integrated Systemic Therapy</t>
  </si>
  <si>
    <t>SC025715</t>
  </si>
  <si>
    <t>SC025745</t>
  </si>
  <si>
    <t>SC025812</t>
  </si>
  <si>
    <t>McRae Residential Care Services Limited</t>
  </si>
  <si>
    <t>SC028174</t>
  </si>
  <si>
    <t>Keys Direct Care Limited</t>
  </si>
  <si>
    <t>SC028526</t>
  </si>
  <si>
    <t>Anderida Adolescent Care Ltd</t>
  </si>
  <si>
    <t>SC030367</t>
  </si>
  <si>
    <t>Cotswold Chine School</t>
  </si>
  <si>
    <t>SC031490</t>
  </si>
  <si>
    <t>SC031698</t>
  </si>
  <si>
    <t>SC032475</t>
  </si>
  <si>
    <t>Trafford Borough Council</t>
  </si>
  <si>
    <t>SC032600</t>
  </si>
  <si>
    <t>London Borough of Hounslow</t>
  </si>
  <si>
    <t>SC032697</t>
  </si>
  <si>
    <t>South Tyneside Council</t>
  </si>
  <si>
    <t>South Tyneside</t>
  </si>
  <si>
    <t>SC032701</t>
  </si>
  <si>
    <t>SC033152</t>
  </si>
  <si>
    <t>North Lincolnshire Council</t>
  </si>
  <si>
    <t>North Lincolnshire</t>
  </si>
  <si>
    <t>SC033326</t>
  </si>
  <si>
    <t>Kirklees Council</t>
  </si>
  <si>
    <t>SC033362</t>
  </si>
  <si>
    <t>Peterborough City &amp; Cambridgeshire County Councils</t>
  </si>
  <si>
    <t>Peterborough</t>
  </si>
  <si>
    <t>SC033367</t>
  </si>
  <si>
    <t>SC033387</t>
  </si>
  <si>
    <t>SC033389</t>
  </si>
  <si>
    <t>SC033492</t>
  </si>
  <si>
    <t>SC033628</t>
  </si>
  <si>
    <t>SC033642</t>
  </si>
  <si>
    <t>Newcastle City Council</t>
  </si>
  <si>
    <t>SC033817</t>
  </si>
  <si>
    <t>North Northamptonshire</t>
  </si>
  <si>
    <t>SC034108</t>
  </si>
  <si>
    <t xml:space="preserve">Tameside Metropolitan Borough Council </t>
  </si>
  <si>
    <t>SC034184</t>
  </si>
  <si>
    <t>Bristol</t>
  </si>
  <si>
    <t>Hull City Council</t>
  </si>
  <si>
    <t>Kingston upon Hull</t>
  </si>
  <si>
    <t>Norfolk County Council</t>
  </si>
  <si>
    <t>SC034922</t>
  </si>
  <si>
    <t>Rochdale Metropolitan Borough Council</t>
  </si>
  <si>
    <t>SC034944</t>
  </si>
  <si>
    <t>Keys Child Care Ltd</t>
  </si>
  <si>
    <t>SC034953</t>
  </si>
  <si>
    <t>Calderdale Metropolitan Borough Council</t>
  </si>
  <si>
    <t>SC034969</t>
  </si>
  <si>
    <t>SC035155</t>
  </si>
  <si>
    <t>SC035222</t>
  </si>
  <si>
    <t>Stockton On Tees Borough Council</t>
  </si>
  <si>
    <t>SC035235</t>
  </si>
  <si>
    <t>SC035241</t>
  </si>
  <si>
    <t>Doncaster Deaf Trust</t>
  </si>
  <si>
    <t>SC035387</t>
  </si>
  <si>
    <t>SC035409</t>
  </si>
  <si>
    <t>Northumberland County Council</t>
  </si>
  <si>
    <t>SC035499</t>
  </si>
  <si>
    <t>SC035518</t>
  </si>
  <si>
    <t>Seashell Trust</t>
  </si>
  <si>
    <t>SC035648</t>
  </si>
  <si>
    <t>SC035687</t>
  </si>
  <si>
    <t>SC035954</t>
  </si>
  <si>
    <t>Metropolitan Borough of Wirral</t>
  </si>
  <si>
    <t>SC035971</t>
  </si>
  <si>
    <t>St Helens Metropolitan Borough Council</t>
  </si>
  <si>
    <t>SC036009</t>
  </si>
  <si>
    <t>SC036157</t>
  </si>
  <si>
    <t>SC036243</t>
  </si>
  <si>
    <t>SC036298</t>
  </si>
  <si>
    <t>SC036917</t>
  </si>
  <si>
    <t>Royal Borough Of Greenwich</t>
  </si>
  <si>
    <t>Greenwich</t>
  </si>
  <si>
    <t>SC037248</t>
  </si>
  <si>
    <t>Holibrook House Limited</t>
  </si>
  <si>
    <t>Barking and Dagenham</t>
  </si>
  <si>
    <t>SC037256</t>
  </si>
  <si>
    <t>SC037282</t>
  </si>
  <si>
    <t>Kent County Council</t>
  </si>
  <si>
    <t>SC037596</t>
  </si>
  <si>
    <t>Wessex College Limited</t>
  </si>
  <si>
    <t>SC038500</t>
  </si>
  <si>
    <t>Dudley Metropolitan Borough Council</t>
  </si>
  <si>
    <t>SC038522</t>
  </si>
  <si>
    <t>Southern Adolescent Care Services Ltd</t>
  </si>
  <si>
    <t>SC038780</t>
  </si>
  <si>
    <t>SC039414</t>
  </si>
  <si>
    <t>SC039559</t>
  </si>
  <si>
    <t>Halton Borough Council</t>
  </si>
  <si>
    <t>SC039689</t>
  </si>
  <si>
    <t>SC039900</t>
  </si>
  <si>
    <t>SC040105</t>
  </si>
  <si>
    <t>SC040132</t>
  </si>
  <si>
    <t>Cornwall Council</t>
  </si>
  <si>
    <t>SC040491</t>
  </si>
  <si>
    <t>SC040511</t>
  </si>
  <si>
    <t>SC040583</t>
  </si>
  <si>
    <t>SC040723</t>
  </si>
  <si>
    <t>SC040982</t>
  </si>
  <si>
    <t>SC042446</t>
  </si>
  <si>
    <t>The Rose Road Association</t>
  </si>
  <si>
    <t>SC042652</t>
  </si>
  <si>
    <t>SC042921</t>
  </si>
  <si>
    <t>Lincolnshire County Council</t>
  </si>
  <si>
    <t>SC042950</t>
  </si>
  <si>
    <t>SC042978</t>
  </si>
  <si>
    <t>SC042994</t>
  </si>
  <si>
    <t>SC043697</t>
  </si>
  <si>
    <t>SC043732</t>
  </si>
  <si>
    <t>SC043994</t>
  </si>
  <si>
    <t>MacIntyre Care</t>
  </si>
  <si>
    <t>Buckinghamshire</t>
  </si>
  <si>
    <t>SC044276</t>
  </si>
  <si>
    <t>Carehome Limited</t>
  </si>
  <si>
    <t>SC045408</t>
  </si>
  <si>
    <t>SC046524</t>
  </si>
  <si>
    <t>SC048552</t>
  </si>
  <si>
    <t>Kedleston (Wings Education) Limited</t>
  </si>
  <si>
    <t>SC049189</t>
  </si>
  <si>
    <t>SC051739</t>
  </si>
  <si>
    <t>SC053529</t>
  </si>
  <si>
    <t>The Beeches UK Limited</t>
  </si>
  <si>
    <t>SC054468</t>
  </si>
  <si>
    <t>Calcot Services for Children Limited</t>
  </si>
  <si>
    <t>SC055153</t>
  </si>
  <si>
    <t>Thunderbolt Mobile Limited</t>
  </si>
  <si>
    <t>SC057703</t>
  </si>
  <si>
    <t>SC058603</t>
  </si>
  <si>
    <t>Anna House Limited</t>
  </si>
  <si>
    <t>SC059203</t>
  </si>
  <si>
    <t>SC059635</t>
  </si>
  <si>
    <t>SC059717</t>
  </si>
  <si>
    <t>SC059753</t>
  </si>
  <si>
    <t>SC059998</t>
  </si>
  <si>
    <t>SC060811</t>
  </si>
  <si>
    <t>Radical Services Limited</t>
  </si>
  <si>
    <t>SC061232</t>
  </si>
  <si>
    <t>SC061438</t>
  </si>
  <si>
    <t>SC061439</t>
  </si>
  <si>
    <t>Young Foundations Limited</t>
  </si>
  <si>
    <t>SC061678</t>
  </si>
  <si>
    <t>Care Assist Children's Services Limited</t>
  </si>
  <si>
    <t>SC061810</t>
  </si>
  <si>
    <t>Cumbria County Council</t>
  </si>
  <si>
    <t>SC061837</t>
  </si>
  <si>
    <t>SC061878</t>
  </si>
  <si>
    <t>SC062128</t>
  </si>
  <si>
    <t>SC062223</t>
  </si>
  <si>
    <t>Aspris Children's Services Limited</t>
  </si>
  <si>
    <t>SC062309</t>
  </si>
  <si>
    <t>Courtyard Care Limited</t>
  </si>
  <si>
    <t>SC062317</t>
  </si>
  <si>
    <t>SC062406</t>
  </si>
  <si>
    <t>Horizon Care Limited</t>
  </si>
  <si>
    <t>SC062651</t>
  </si>
  <si>
    <t>SC062785</t>
  </si>
  <si>
    <t>Mig House Residential Care Home Ltd</t>
  </si>
  <si>
    <t>SC063110</t>
  </si>
  <si>
    <t>SC063259</t>
  </si>
  <si>
    <t>SES Avocet Limited</t>
  </si>
  <si>
    <t>SC063284</t>
  </si>
  <si>
    <t>SC063318</t>
  </si>
  <si>
    <t>Good Foundations Limited</t>
  </si>
  <si>
    <t>SC063550</t>
  </si>
  <si>
    <t>SC063814</t>
  </si>
  <si>
    <t>SC063815</t>
  </si>
  <si>
    <t>Keys Care Limited</t>
  </si>
  <si>
    <t>SC064027</t>
  </si>
  <si>
    <t>Delam Care Limited</t>
  </si>
  <si>
    <t>SC064050</t>
  </si>
  <si>
    <t>SC064117</t>
  </si>
  <si>
    <t>Coventry</t>
  </si>
  <si>
    <t>SC064735</t>
  </si>
  <si>
    <t>SC065067</t>
  </si>
  <si>
    <t>SC065072</t>
  </si>
  <si>
    <t>Time-Out Childrens Homes Limited</t>
  </si>
  <si>
    <t>SC065261</t>
  </si>
  <si>
    <t>Cambian Autism Services Ltd</t>
  </si>
  <si>
    <t>SC065374</t>
  </si>
  <si>
    <t>Care Haven (UK) Ltd</t>
  </si>
  <si>
    <t>SC065792</t>
  </si>
  <si>
    <t>SC065883</t>
  </si>
  <si>
    <t>SC066055</t>
  </si>
  <si>
    <t>SC066127</t>
  </si>
  <si>
    <t>Cambian Childcare  Limited</t>
  </si>
  <si>
    <t>SC066179</t>
  </si>
  <si>
    <t>Phoenix Childcare Ltd</t>
  </si>
  <si>
    <t>SC066187</t>
  </si>
  <si>
    <t>SC066393</t>
  </si>
  <si>
    <t>SC066458</t>
  </si>
  <si>
    <t>Pebbles Care Limited</t>
  </si>
  <si>
    <t>SC066651</t>
  </si>
  <si>
    <t>SC066821</t>
  </si>
  <si>
    <t>Cambian Whinfell School Ltd</t>
  </si>
  <si>
    <t>SC066912</t>
  </si>
  <si>
    <t>SC067757</t>
  </si>
  <si>
    <t>SC067865</t>
  </si>
  <si>
    <t>KESWICK CARE LTD</t>
  </si>
  <si>
    <t>SC068000</t>
  </si>
  <si>
    <t>Darlington Borough Council</t>
  </si>
  <si>
    <t>New Forest Care</t>
  </si>
  <si>
    <t>SC068410</t>
  </si>
  <si>
    <t>SC068559</t>
  </si>
  <si>
    <t>PJL Healthcare Limited</t>
  </si>
  <si>
    <t>SC068789</t>
  </si>
  <si>
    <t>SC068955</t>
  </si>
  <si>
    <t>SC069618</t>
  </si>
  <si>
    <t>SC355839</t>
  </si>
  <si>
    <t>SC356929</t>
  </si>
  <si>
    <t>Knowsley</t>
  </si>
  <si>
    <t>SC356963</t>
  </si>
  <si>
    <t>SC357455</t>
  </si>
  <si>
    <t>Woodside House Care Ltd</t>
  </si>
  <si>
    <t>Blackburn with Darwen</t>
  </si>
  <si>
    <t>SC358349</t>
  </si>
  <si>
    <t>SC359836</t>
  </si>
  <si>
    <t>SC360599</t>
  </si>
  <si>
    <t>Blackburn with Darwen Borough Council</t>
  </si>
  <si>
    <t>SC361090</t>
  </si>
  <si>
    <t>Tulip Care One Limited t/as TulipCare</t>
  </si>
  <si>
    <t>SC361167</t>
  </si>
  <si>
    <t>Options Autism (5) Limited</t>
  </si>
  <si>
    <t>SC362094</t>
  </si>
  <si>
    <t>SC363403</t>
  </si>
  <si>
    <t>SC366080</t>
  </si>
  <si>
    <t>SC366090</t>
  </si>
  <si>
    <t>SC366107</t>
  </si>
  <si>
    <t>SC368637</t>
  </si>
  <si>
    <t>Channels &amp; Choices Kent LLP</t>
  </si>
  <si>
    <t>SC368982</t>
  </si>
  <si>
    <t>SC369840</t>
  </si>
  <si>
    <t>SC370910</t>
  </si>
  <si>
    <t>Meadows Care Limited</t>
  </si>
  <si>
    <t>SC372511</t>
  </si>
  <si>
    <t>SC372602</t>
  </si>
  <si>
    <t>SC372613</t>
  </si>
  <si>
    <t>SC372621</t>
  </si>
  <si>
    <t>SC376211</t>
  </si>
  <si>
    <t>SC378181</t>
  </si>
  <si>
    <t>Platinum Services For Children (residential Care) Ltd</t>
  </si>
  <si>
    <t>SC378187</t>
  </si>
  <si>
    <t>SC379357</t>
  </si>
  <si>
    <t>SC380956</t>
  </si>
  <si>
    <t>Social Care Services (Clayton) Ltd</t>
  </si>
  <si>
    <t>SC382138</t>
  </si>
  <si>
    <t>SC385809</t>
  </si>
  <si>
    <t>SC386430</t>
  </si>
  <si>
    <t>Plus One (South West) Ltd</t>
  </si>
  <si>
    <t>SC386505</t>
  </si>
  <si>
    <t>SC387784</t>
  </si>
  <si>
    <t>SC388991</t>
  </si>
  <si>
    <t>SC389178</t>
  </si>
  <si>
    <t>SC389781</t>
  </si>
  <si>
    <t>The Qalb Short Break Services Ltd</t>
  </si>
  <si>
    <t>Tower Hamlets</t>
  </si>
  <si>
    <t>SC389823</t>
  </si>
  <si>
    <t>SC389830</t>
  </si>
  <si>
    <t>SC390293</t>
  </si>
  <si>
    <t>First 4 Care Ltd</t>
  </si>
  <si>
    <t>SC390751</t>
  </si>
  <si>
    <t>Acorn Care (UK) Limited</t>
  </si>
  <si>
    <t>SC391594</t>
  </si>
  <si>
    <t>SC391860</t>
  </si>
  <si>
    <t>SC392712</t>
  </si>
  <si>
    <t>Capstone Care Provider Limited</t>
  </si>
  <si>
    <t>SC394101</t>
  </si>
  <si>
    <t>SC396813</t>
  </si>
  <si>
    <t>Chailey Heritage Foundation</t>
  </si>
  <si>
    <t>SC397092</t>
  </si>
  <si>
    <t>SC397344</t>
  </si>
  <si>
    <t>Birtenshaw</t>
  </si>
  <si>
    <t>SC398386</t>
  </si>
  <si>
    <t>Hillcrest Children's Services (2) Limited</t>
  </si>
  <si>
    <t>SC398481</t>
  </si>
  <si>
    <t>SC399866</t>
  </si>
  <si>
    <t>Island Choices Ltd</t>
  </si>
  <si>
    <t>Isle of Wight</t>
  </si>
  <si>
    <t>SC402370</t>
  </si>
  <si>
    <t>SC402406</t>
  </si>
  <si>
    <t>SC403464</t>
  </si>
  <si>
    <t>Aspire Child Care Ltd</t>
  </si>
  <si>
    <t>Artemis Support Limited</t>
  </si>
  <si>
    <t>SC403789</t>
  </si>
  <si>
    <t>Cove Care Residential Limited</t>
  </si>
  <si>
    <t>SC403850</t>
  </si>
  <si>
    <t>SC404596</t>
  </si>
  <si>
    <t>SC406063</t>
  </si>
  <si>
    <t>SC406636</t>
  </si>
  <si>
    <t>SC406638</t>
  </si>
  <si>
    <t>Winsbeach Children's Home Limited</t>
  </si>
  <si>
    <t>SC407790</t>
  </si>
  <si>
    <t>SC408513</t>
  </si>
  <si>
    <t>SC409738</t>
  </si>
  <si>
    <t>SC410535</t>
  </si>
  <si>
    <t>Positive Pathways Limited</t>
  </si>
  <si>
    <t>SC411074</t>
  </si>
  <si>
    <t>SC411142</t>
  </si>
  <si>
    <t>SC412385</t>
  </si>
  <si>
    <t>Unity Residential Care Services Limited</t>
  </si>
  <si>
    <t>SC413223</t>
  </si>
  <si>
    <t>2nd Nurture Ltd</t>
  </si>
  <si>
    <t>SC414296</t>
  </si>
  <si>
    <t>Total Care Matters Limited</t>
  </si>
  <si>
    <t>SC414738</t>
  </si>
  <si>
    <t>SC415138</t>
  </si>
  <si>
    <t>SC416267</t>
  </si>
  <si>
    <t>SC417031</t>
  </si>
  <si>
    <t>Pathways Care Group</t>
  </si>
  <si>
    <t>SC419217</t>
  </si>
  <si>
    <t>SC419334</t>
  </si>
  <si>
    <t>SC419808</t>
  </si>
  <si>
    <t>Keys ACE Limited</t>
  </si>
  <si>
    <t>Arc-HD Services Ltd</t>
  </si>
  <si>
    <t>SC421063</t>
  </si>
  <si>
    <t>SC422231</t>
  </si>
  <si>
    <t>SC422464</t>
  </si>
  <si>
    <t>Barnsley Metropolitan Borough Council</t>
  </si>
  <si>
    <t>SC423453</t>
  </si>
  <si>
    <t>Kedleston (Wood Grove Childcare) Limited</t>
  </si>
  <si>
    <t>SC423606</t>
  </si>
  <si>
    <t>Reamcare Limited</t>
  </si>
  <si>
    <t>Kingston upon Thames</t>
  </si>
  <si>
    <t>SC424851</t>
  </si>
  <si>
    <t>SC425071</t>
  </si>
  <si>
    <t>Compass Children's Homes Kent Limited</t>
  </si>
  <si>
    <t>SC425418</t>
  </si>
  <si>
    <t>SC425859</t>
  </si>
  <si>
    <t>Roundhouse Care Limited</t>
  </si>
  <si>
    <t>SC426172</t>
  </si>
  <si>
    <t>SC426719</t>
  </si>
  <si>
    <t>SC428599</t>
  </si>
  <si>
    <t>SC428956</t>
  </si>
  <si>
    <t>SC429702</t>
  </si>
  <si>
    <t>The Ryes College LTD</t>
  </si>
  <si>
    <t>SC429748</t>
  </si>
  <si>
    <t>SC429995</t>
  </si>
  <si>
    <t>A Significant Other Limited</t>
  </si>
  <si>
    <t>SC430239</t>
  </si>
  <si>
    <t>SC430320</t>
  </si>
  <si>
    <t>The Vine Residential Services (tvrs) Ltd.</t>
  </si>
  <si>
    <t>SC430587</t>
  </si>
  <si>
    <t>West Northamptonshire</t>
  </si>
  <si>
    <t>SC431699</t>
  </si>
  <si>
    <t>SC431803</t>
  </si>
  <si>
    <t>Bracknell Forest</t>
  </si>
  <si>
    <t>SC432741</t>
  </si>
  <si>
    <t>Hopscotch Care Ltd</t>
  </si>
  <si>
    <t>SC432966</t>
  </si>
  <si>
    <t>N H Care Limited</t>
  </si>
  <si>
    <t>SC433286</t>
  </si>
  <si>
    <t>SC433430</t>
  </si>
  <si>
    <t>SC433451</t>
  </si>
  <si>
    <t>SC434806</t>
  </si>
  <si>
    <t>SC437645</t>
  </si>
  <si>
    <t>SC438624</t>
  </si>
  <si>
    <t>SC438764</t>
  </si>
  <si>
    <t>Southend on Sea</t>
  </si>
  <si>
    <t>SC439282</t>
  </si>
  <si>
    <t>SC440309</t>
  </si>
  <si>
    <t>SC441080</t>
  </si>
  <si>
    <t>SC441553</t>
  </si>
  <si>
    <t>SC443708</t>
  </si>
  <si>
    <t>Physis Quantum Limited</t>
  </si>
  <si>
    <t>SC443765</t>
  </si>
  <si>
    <t>SC444869</t>
  </si>
  <si>
    <t>Hopedale Children and Family Services Limited</t>
  </si>
  <si>
    <t>SC446957</t>
  </si>
  <si>
    <t>North East Autism Society</t>
  </si>
  <si>
    <t>Oakley House Children's Home Limited</t>
  </si>
  <si>
    <t>SC447645</t>
  </si>
  <si>
    <t>SC448693</t>
  </si>
  <si>
    <t>Amelia's House Limited</t>
  </si>
  <si>
    <t>SC449245</t>
  </si>
  <si>
    <t>SC452461</t>
  </si>
  <si>
    <t>SES Turnstone Limited</t>
  </si>
  <si>
    <t>ASTON CHILDREN'S CARE LTD</t>
  </si>
  <si>
    <t>SC454484</t>
  </si>
  <si>
    <t>SC454647</t>
  </si>
  <si>
    <t>SC454900</t>
  </si>
  <si>
    <t>Plymouth City Council</t>
  </si>
  <si>
    <t>SC454901</t>
  </si>
  <si>
    <t>SC456149</t>
  </si>
  <si>
    <t>Bright Futures Care Ltd</t>
  </si>
  <si>
    <t>SC456417</t>
  </si>
  <si>
    <t>SC456419</t>
  </si>
  <si>
    <t>SC456602</t>
  </si>
  <si>
    <t>SC456911</t>
  </si>
  <si>
    <t>SC456959</t>
  </si>
  <si>
    <t>SC457012</t>
  </si>
  <si>
    <t>SC457025</t>
  </si>
  <si>
    <t>SC457254</t>
  </si>
  <si>
    <t>North Lakes Children's Service Limited</t>
  </si>
  <si>
    <t>Hartlepool</t>
  </si>
  <si>
    <t>SC457488</t>
  </si>
  <si>
    <t>SC457500</t>
  </si>
  <si>
    <t>SC458027</t>
  </si>
  <si>
    <t>SC458028</t>
  </si>
  <si>
    <t>SC458352</t>
  </si>
  <si>
    <t>SC458415</t>
  </si>
  <si>
    <t>SC458754</t>
  </si>
  <si>
    <t>SC458811</t>
  </si>
  <si>
    <t>Phoenix Learning &amp; Care Holdings Limited</t>
  </si>
  <si>
    <t>SC459354</t>
  </si>
  <si>
    <t>SC460671</t>
  </si>
  <si>
    <t>Moonreach Limited</t>
  </si>
  <si>
    <t>SC460973</t>
  </si>
  <si>
    <t>SC461865</t>
  </si>
  <si>
    <t>Heartwood RSW Ltd</t>
  </si>
  <si>
    <t>SC462591</t>
  </si>
  <si>
    <t>G B A Care Ltd</t>
  </si>
  <si>
    <t>SureCare Residential Ltd</t>
  </si>
  <si>
    <t>SC463852</t>
  </si>
  <si>
    <t>Horizon Care and Education Group Limited</t>
  </si>
  <si>
    <t>SC463926</t>
  </si>
  <si>
    <t>Bay View Child Care</t>
  </si>
  <si>
    <t>SC465287</t>
  </si>
  <si>
    <t>Northamptonshire Healthcare NHS Foundation Trust</t>
  </si>
  <si>
    <t>SC465579</t>
  </si>
  <si>
    <t>SC466284</t>
  </si>
  <si>
    <t>The Caldecott Foundation Limited</t>
  </si>
  <si>
    <t>SC467264</t>
  </si>
  <si>
    <t>SC467704</t>
  </si>
  <si>
    <t>SC467796</t>
  </si>
  <si>
    <t>SC467847</t>
  </si>
  <si>
    <t>Oak House Childrens Home Ltd</t>
  </si>
  <si>
    <t>SC470413</t>
  </si>
  <si>
    <t>SC470585</t>
  </si>
  <si>
    <t>Flying Spur Limited</t>
  </si>
  <si>
    <t>SC470797</t>
  </si>
  <si>
    <t>SC470928</t>
  </si>
  <si>
    <t>SC471153</t>
  </si>
  <si>
    <t>SC471672</t>
  </si>
  <si>
    <t>Serenity Specialist Care Ltd</t>
  </si>
  <si>
    <t>SC472139</t>
  </si>
  <si>
    <t>Amegreen Children's Services Limited</t>
  </si>
  <si>
    <t>SC472325</t>
  </si>
  <si>
    <t>Aspireone Care Ltd</t>
  </si>
  <si>
    <t>SC472374</t>
  </si>
  <si>
    <t>Middlesbrough Borough Council</t>
  </si>
  <si>
    <t>SC472449</t>
  </si>
  <si>
    <t>SC472680</t>
  </si>
  <si>
    <t>New Horizons-(stockport) Ltd</t>
  </si>
  <si>
    <t>SC472795</t>
  </si>
  <si>
    <t>SC472977</t>
  </si>
  <si>
    <t>SC473329</t>
  </si>
  <si>
    <t>SC473375</t>
  </si>
  <si>
    <t>Continuum Support - Care Services Ltd</t>
  </si>
  <si>
    <t>SC473631</t>
  </si>
  <si>
    <t>SC473639</t>
  </si>
  <si>
    <t xml:space="preserve">Area Camden Limited </t>
  </si>
  <si>
    <t>SC473699</t>
  </si>
  <si>
    <t>Unique Care Homes Support Limited</t>
  </si>
  <si>
    <t>Haven Care Group Ltd</t>
  </si>
  <si>
    <t>SC475088</t>
  </si>
  <si>
    <t>Shalamar Children Limited</t>
  </si>
  <si>
    <t>SC475323</t>
  </si>
  <si>
    <t>SC475680</t>
  </si>
  <si>
    <t>SC475710</t>
  </si>
  <si>
    <t>SC475723</t>
  </si>
  <si>
    <t>SC476083</t>
  </si>
  <si>
    <t>SC476231</t>
  </si>
  <si>
    <t>SC476236</t>
  </si>
  <si>
    <t>SC476252</t>
  </si>
  <si>
    <t>SC476270</t>
  </si>
  <si>
    <t>SC476289</t>
  </si>
  <si>
    <t>SC476868</t>
  </si>
  <si>
    <t>Cherish Children's Care Ltd</t>
  </si>
  <si>
    <t>SC477040</t>
  </si>
  <si>
    <t>SC478852</t>
  </si>
  <si>
    <t>SC478991</t>
  </si>
  <si>
    <t>SC480161</t>
  </si>
  <si>
    <t>Hexagon Care Services Ltd</t>
  </si>
  <si>
    <t>SC480502</t>
  </si>
  <si>
    <t>SC480655</t>
  </si>
  <si>
    <t>The Place Young People's Company Limited</t>
  </si>
  <si>
    <t>SC480678</t>
  </si>
  <si>
    <t>SC480681</t>
  </si>
  <si>
    <t>SC480704</t>
  </si>
  <si>
    <t>SC480840</t>
  </si>
  <si>
    <t>SC481235</t>
  </si>
  <si>
    <t>Individual Specialist Care Ltd</t>
  </si>
  <si>
    <t>iMapcentre Ltd</t>
  </si>
  <si>
    <t>SC481312</t>
  </si>
  <si>
    <t>Keys Specialist Residential Children's Services Ltd</t>
  </si>
  <si>
    <t>SC482275</t>
  </si>
  <si>
    <t>Pathway Care Solutions Group Limited</t>
  </si>
  <si>
    <t>SC482294</t>
  </si>
  <si>
    <t>Cambian Asperger Syndrome Services Limited</t>
  </si>
  <si>
    <t>SC482295</t>
  </si>
  <si>
    <t>SC482296</t>
  </si>
  <si>
    <t>SC482303</t>
  </si>
  <si>
    <t>SC482415</t>
  </si>
  <si>
    <t>Keir Lock Children's Homes Ltd</t>
  </si>
  <si>
    <t>SC482418</t>
  </si>
  <si>
    <t>SC482872</t>
  </si>
  <si>
    <t>Park Blue Homes Limited</t>
  </si>
  <si>
    <t>SC483662</t>
  </si>
  <si>
    <t>SC483710</t>
  </si>
  <si>
    <t>SC483828</t>
  </si>
  <si>
    <t>SC484114</t>
  </si>
  <si>
    <t>SC484133</t>
  </si>
  <si>
    <t>SC484247</t>
  </si>
  <si>
    <t>SC484912</t>
  </si>
  <si>
    <t>Life Change Care Ltd</t>
  </si>
  <si>
    <t>SC486606</t>
  </si>
  <si>
    <t>SC486879</t>
  </si>
  <si>
    <t>SC487488</t>
  </si>
  <si>
    <t>SC488596</t>
  </si>
  <si>
    <t>SC488679</t>
  </si>
  <si>
    <t>SC488930</t>
  </si>
  <si>
    <t>United Children's Services Limited</t>
  </si>
  <si>
    <t>SC488961</t>
  </si>
  <si>
    <t>SC489212</t>
  </si>
  <si>
    <t>MacIntyre Academies</t>
  </si>
  <si>
    <t>SC489223</t>
  </si>
  <si>
    <t>Idem Living Ltd</t>
  </si>
  <si>
    <t>SC489970</t>
  </si>
  <si>
    <t>Lonsdale Care Ltd</t>
  </si>
  <si>
    <t>River Valley Care Ltd</t>
  </si>
  <si>
    <t>Hygge Care Ltd</t>
  </si>
  <si>
    <t>Compass Childrens Homes Limited</t>
  </si>
  <si>
    <t xml:space="preserve">Harmony Residential Homes Ltd </t>
  </si>
  <si>
    <t>Thornleigh Camphill Communities Limited</t>
  </si>
  <si>
    <t>Solent Childcare LTD</t>
  </si>
  <si>
    <t>Pss Care Group Limited</t>
  </si>
  <si>
    <t>Aurora Care and Education Opco Limited</t>
  </si>
  <si>
    <t>Kites Children Services Limited</t>
  </si>
  <si>
    <t>Beacon Childcare Ltd</t>
  </si>
  <si>
    <t>Friends Together Care Homes Ltd</t>
  </si>
  <si>
    <t>South West Childcare Services</t>
  </si>
  <si>
    <t>Aspire Care and Education Services Ltd</t>
  </si>
  <si>
    <t>No. 57 Ltd</t>
  </si>
  <si>
    <t>Resolute Care Ltd</t>
  </si>
  <si>
    <t>Partnerships In Care 1 Limited</t>
  </si>
  <si>
    <t>Resilience North East Limited</t>
  </si>
  <si>
    <t>The Spring Children's And Transitional Care Ltd</t>
  </si>
  <si>
    <t xml:space="preserve">Homes 2 Inspire Limited </t>
  </si>
  <si>
    <t>Cameron &amp; Cooper Limited</t>
  </si>
  <si>
    <t>Branas Isaf (holdings) Limited</t>
  </si>
  <si>
    <t>Happy Children Home Limited</t>
  </si>
  <si>
    <t>Ashwood Childrens care home ltd</t>
  </si>
  <si>
    <t>A Wilderness Way Ltd</t>
  </si>
  <si>
    <t>Apex Childrens Services Ltd</t>
  </si>
  <si>
    <t>Autonomy Plus Limited</t>
  </si>
  <si>
    <t xml:space="preserve">ROC Northwest Limited </t>
  </si>
  <si>
    <t>New Horizons nw ltd</t>
  </si>
  <si>
    <t>Impact For Change Ltd</t>
  </si>
  <si>
    <t>Autism Sussex Ltd</t>
  </si>
  <si>
    <t>Skyline Child Care Ltd</t>
  </si>
  <si>
    <t>Bath and North East Somerset</t>
  </si>
  <si>
    <t>Horizon Transitional Care Limited</t>
  </si>
  <si>
    <t>Restoration Care &amp; Services Limited</t>
  </si>
  <si>
    <t>Happy Group (uk) Limited</t>
  </si>
  <si>
    <t>Headstart Residential Care Ltd</t>
  </si>
  <si>
    <t>Foundations Children &amp; Family Services Ltd</t>
  </si>
  <si>
    <t>Inspire Care (UK) Limited</t>
  </si>
  <si>
    <t>YMCA ROBIN HOOD GROUP</t>
  </si>
  <si>
    <t>4d Care Ltd</t>
  </si>
  <si>
    <t>Evoke Care Ltd</t>
  </si>
  <si>
    <t>Oak Childcare Plus Ltd</t>
  </si>
  <si>
    <t xml:space="preserve">Harmony Childrens Services </t>
  </si>
  <si>
    <t>All Round Care Ltd</t>
  </si>
  <si>
    <t>Oaktree Childcare Ltd</t>
  </si>
  <si>
    <t>De Novo Care Ltd</t>
  </si>
  <si>
    <t>Oasis Adolescent Services Ltd</t>
  </si>
  <si>
    <t>Changing Lives Care Group Ltd</t>
  </si>
  <si>
    <t>Wyncare Limited</t>
  </si>
  <si>
    <t>1848 Ltd</t>
  </si>
  <si>
    <t>Accalia Care Services Ltd</t>
  </si>
  <si>
    <t>Harmony Childcare Residential Homes Ltd</t>
  </si>
  <si>
    <t>Family Care Associates Limited</t>
  </si>
  <si>
    <t>Heartwood RSC Ltd</t>
  </si>
  <si>
    <t>Solace Care Partners Limited</t>
  </si>
  <si>
    <t>Purple Oak Support</t>
  </si>
  <si>
    <t>Curam Domi Solutions Ltd</t>
  </si>
  <si>
    <t>Harrow</t>
  </si>
  <si>
    <t>Hand In Hand Childcare</t>
  </si>
  <si>
    <t>5ab Care Ltd</t>
  </si>
  <si>
    <t>Kennedy And Elliott Partnership LLP</t>
  </si>
  <si>
    <t>Buckinghamshire County Council</t>
  </si>
  <si>
    <t>Holywell Children's Services Limited</t>
  </si>
  <si>
    <t>Investing In Children Cic</t>
  </si>
  <si>
    <t>Longboat Special Education Ltd</t>
  </si>
  <si>
    <t>Outbound Care Ltd</t>
  </si>
  <si>
    <t>Jasmine Gardens Private Ltd</t>
  </si>
  <si>
    <t>Mutual Care Ltd</t>
  </si>
  <si>
    <t>Assure Care Homes Ltd</t>
  </si>
  <si>
    <t>Coventry City Council</t>
  </si>
  <si>
    <t>Sea Sanctuary</t>
  </si>
  <si>
    <t>Cascade (Banks House) Limited</t>
  </si>
  <si>
    <t>CF Support Services Limited</t>
  </si>
  <si>
    <t>Lighthouse Southwest Ltd</t>
  </si>
  <si>
    <t>Kelwel Care Limited</t>
  </si>
  <si>
    <t>North Somerset</t>
  </si>
  <si>
    <t>Homes for Support Limited</t>
  </si>
  <si>
    <t>Tressell Homes Ltd</t>
  </si>
  <si>
    <t>Safe Places For Children Uk</t>
  </si>
  <si>
    <t>Alicie Enterprises Limited</t>
  </si>
  <si>
    <t>Gracewells Care Ltd</t>
  </si>
  <si>
    <t>Jasper Education And Support Services Limited</t>
  </si>
  <si>
    <t>Allinonecare Limited</t>
  </si>
  <si>
    <t>Octagon Care Ltd</t>
  </si>
  <si>
    <t>Worcestershire Children First</t>
  </si>
  <si>
    <t>One Step Care Limited</t>
  </si>
  <si>
    <t>New Beginnings Young Peoples Care And Support Services Ltd</t>
  </si>
  <si>
    <t>Aspiration House Ltd</t>
  </si>
  <si>
    <t>A-Triangle Care Ltd</t>
  </si>
  <si>
    <t>Hazelmont Social Care Limited</t>
  </si>
  <si>
    <t>Pbs Care Homes Ltd</t>
  </si>
  <si>
    <t>London Borough Of Waltham Forest</t>
  </si>
  <si>
    <t>Juventas Services Limited</t>
  </si>
  <si>
    <t>Champion Children (NW London) Limited</t>
  </si>
  <si>
    <t>Omega Care Group Ltd</t>
  </si>
  <si>
    <t>Keys Cwc Ltd</t>
  </si>
  <si>
    <t>Future 19 Social Care Limited</t>
  </si>
  <si>
    <t>Pilgrim Extra Care Ltd</t>
  </si>
  <si>
    <t>Lavender Grove Cares Limited</t>
  </si>
  <si>
    <t>Attivo Care Ltd</t>
  </si>
  <si>
    <t>Pasture View Nurturing Homes Ltd</t>
  </si>
  <si>
    <t>Enabling Futures Ltd</t>
  </si>
  <si>
    <t>Aspire 2 Be Ltd</t>
  </si>
  <si>
    <t>Barnet</t>
  </si>
  <si>
    <t>Roc Family Support Ltd</t>
  </si>
  <si>
    <t>Midas Manors Ltd</t>
  </si>
  <si>
    <t>Capital Childrens Care Ltd</t>
  </si>
  <si>
    <t>Advanced Adolescent care Solutions Ltd</t>
  </si>
  <si>
    <t>Eventus Achieves Limited</t>
  </si>
  <si>
    <t>Achieving For Children Community Interest Company</t>
  </si>
  <si>
    <t>Richmond upon Thames</t>
  </si>
  <si>
    <t>Sozo Care Homes Limited</t>
  </si>
  <si>
    <t>Pathways Residential Child Care Larkhill House Limited</t>
  </si>
  <si>
    <t>Sw Education &amp; Care</t>
  </si>
  <si>
    <t>Spring Meadow Children's Home Ltd</t>
  </si>
  <si>
    <t>The Exeter Royal Academy For Deaf Education</t>
  </si>
  <si>
    <t>XYP Childcare Limited</t>
  </si>
  <si>
    <t>Safe Haven Adolescent Care Group Limited</t>
  </si>
  <si>
    <t>Herefordshire and Worcestershire Health and Care NHS Trust</t>
  </si>
  <si>
    <t xml:space="preserve">Solo Independent Living Adolescent Care Services Ltd </t>
  </si>
  <si>
    <t>Care 4 Every Child Limited</t>
  </si>
  <si>
    <t>Thrive Childcare Services Ltd</t>
  </si>
  <si>
    <t>First Blue Healthcare Limited</t>
  </si>
  <si>
    <t>Swan Children's Homes Ltd</t>
  </si>
  <si>
    <t>Slough Children First Limited</t>
  </si>
  <si>
    <t>Pelican Care Group Ltd</t>
  </si>
  <si>
    <t>Laska Care And Education Ltd</t>
  </si>
  <si>
    <t>South West Complex Care Services</t>
  </si>
  <si>
    <t>Stepping Stones Childrens Homes Limited</t>
  </si>
  <si>
    <t>Inspire Childrens Services Limited</t>
  </si>
  <si>
    <t>Hill Top Childrens Care Limited</t>
  </si>
  <si>
    <t>Conquered Limited</t>
  </si>
  <si>
    <t>Casaegis Ltd</t>
  </si>
  <si>
    <t>Willows (Devon) Ltd</t>
  </si>
  <si>
    <t>Strive To Care Ltd</t>
  </si>
  <si>
    <t>Willows21 Limited</t>
  </si>
  <si>
    <t>Castle Care Homes</t>
  </si>
  <si>
    <t>Restorative Social Care Services Ltd</t>
  </si>
  <si>
    <t>Solace for Children Limited</t>
  </si>
  <si>
    <t>Consistent Quality Support Ltd</t>
  </si>
  <si>
    <t>Enhanced Young Persons Care Limited</t>
  </si>
  <si>
    <t>Next Stage 4Life LTD</t>
  </si>
  <si>
    <t>Cambridgeshire County Council</t>
  </si>
  <si>
    <t>The Open Care Group Limited</t>
  </si>
  <si>
    <t>Invigor Adolescent Care Limited</t>
  </si>
  <si>
    <t>Fonjock's Social Work Practice</t>
  </si>
  <si>
    <t>Madiba ltd</t>
  </si>
  <si>
    <t>Northamptonshire Childrens Trust Limited</t>
  </si>
  <si>
    <t>A &amp; S Children's Services LTD</t>
  </si>
  <si>
    <t>Central &amp; Southern Homes Ltd</t>
  </si>
  <si>
    <t>Above and Beyond Residential Care Ltd</t>
  </si>
  <si>
    <t>247 Bluebell Care Limited</t>
  </si>
  <si>
    <t>Blossom Children's Homes Limited</t>
  </si>
  <si>
    <t>Abbey Green Therapeutic Children's Services Ltd</t>
  </si>
  <si>
    <t>Together for Children Sunderland Limited</t>
  </si>
  <si>
    <t>Clearwater Care (Hackney) Ltd</t>
  </si>
  <si>
    <t>VITA NOVA NE LTD</t>
  </si>
  <si>
    <t>Onextra Care Ltd</t>
  </si>
  <si>
    <t>Blossom Care Group Limited</t>
  </si>
  <si>
    <t>Young Birch Ltd</t>
  </si>
  <si>
    <t>Coastal Quality Care Ltd</t>
  </si>
  <si>
    <t>Budwood Limited</t>
  </si>
  <si>
    <t>Tab Care and Support Ltd</t>
  </si>
  <si>
    <t>Stepping Stones Care (Midlands) Limited</t>
  </si>
  <si>
    <t>North West Youth Services Limited</t>
  </si>
  <si>
    <t>Momentum Residential Care Home Ltd</t>
  </si>
  <si>
    <t>Inspirations Care Limited</t>
  </si>
  <si>
    <t>Beaufort Care Group Limited</t>
  </si>
  <si>
    <t>Evolve Child Care Ltd</t>
  </si>
  <si>
    <t>Huntercombe Young People Ltd</t>
  </si>
  <si>
    <t>Parallel Parents Ltd</t>
  </si>
  <si>
    <t>Oakley House (Kent) Limited</t>
  </si>
  <si>
    <t>Children &amp; Adolescents Placement Provisions Ltd</t>
  </si>
  <si>
    <t>Paramount Children Care Ltd</t>
  </si>
  <si>
    <t>Positive Steps Specialist Care Services Limited</t>
  </si>
  <si>
    <t>Care Perspectives Limited</t>
  </si>
  <si>
    <t>Ivory Cottage Ltd</t>
  </si>
  <si>
    <t>A&amp;m Care Solutions Ltd - T/a Metropolitan Care Solutions</t>
  </si>
  <si>
    <t>GREEN HARVEST CAPITAL CONSULTING LTD</t>
  </si>
  <si>
    <t>24/7 SUPPORT UK LIMITED</t>
  </si>
  <si>
    <t>Bethel Children's Care Ltd</t>
  </si>
  <si>
    <t>Loyal Care Limited</t>
  </si>
  <si>
    <t>HURIYA CARE U.K LTD</t>
  </si>
  <si>
    <t>1 September 2021 to 31 December 2021</t>
  </si>
  <si>
    <t>Cover sheet - Management Information</t>
  </si>
  <si>
    <t>Section</t>
  </si>
  <si>
    <t>Detail</t>
  </si>
  <si>
    <t>Status - Provisional:</t>
  </si>
  <si>
    <t>Issued by:</t>
  </si>
  <si>
    <t>Office for Standards in Education, 
Children’s Services and Skills (Ofsted)
70 Petty France
Westminster
London 
SW1H 9EX</t>
  </si>
  <si>
    <t>Link to public enquires email</t>
  </si>
  <si>
    <t>Link to press enquires email</t>
  </si>
  <si>
    <t>Schedule of publication:</t>
  </si>
  <si>
    <t>Link to schedule of publication</t>
  </si>
  <si>
    <t xml:space="preserve">You may use and re-use this information (not including logos) free of charge in any format or medium, </t>
  </si>
  <si>
    <t xml:space="preserve">under the terms of the Open Government Licence. </t>
  </si>
  <si>
    <t>Link to the open government licence in the national archives</t>
  </si>
  <si>
    <t>Link to the policy team email at the national archives</t>
  </si>
  <si>
    <t>The information is taken from the Ofsted database and includes every children's home full and interim inspection and monitoring visit that took place in the period and was published by 02 August 2020.</t>
  </si>
  <si>
    <t>© Crown copyright 2022</t>
  </si>
  <si>
    <t xml:space="preserve">This table provides details of inspections of children's homes in England that took place between 1 April and 30 June 2021. </t>
  </si>
  <si>
    <t>Some cells in the columns relating to outcomes of inspections are left blank as not all inspections are graded and not all fields are always assessed at each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</si>
</sst>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9]dd\ mmmm\ yyyy;@"/>
  </numFmts>
  <fonts count="17" x14ac:knownFonts="1">
    <font>
      <sz val="10"/>
      <color theme="1"/>
      <name val="Tahoma"/>
      <family val="2"/>
    </font>
    <font>
      <sz val="12"/>
      <name val="Tahoma"/>
      <family val="2"/>
    </font>
    <font>
      <b/>
      <sz val="12"/>
      <name val="Tahoma"/>
      <family val="2"/>
    </font>
    <font>
      <sz val="10"/>
      <name val="Tahoma"/>
      <family val="2"/>
    </font>
    <font>
      <sz val="9.5"/>
      <name val="Tahoma"/>
      <family val="2"/>
    </font>
    <font>
      <u/>
      <sz val="10"/>
      <color theme="10"/>
      <name val="Tahoma"/>
      <family val="2"/>
    </font>
    <font>
      <sz val="11"/>
      <color theme="1"/>
      <name val="Calibri"/>
      <family val="2"/>
      <scheme val="minor"/>
    </font>
    <font>
      <sz val="11"/>
      <color rgb="FF000000"/>
      <name val="Calibri"/>
      <family val="2"/>
    </font>
    <font>
      <b/>
      <sz val="10"/>
      <color theme="1"/>
      <name val="Tahoma"/>
      <family val="2"/>
    </font>
    <font>
      <b/>
      <u/>
      <sz val="10"/>
      <color theme="1"/>
      <name val="Tahoma"/>
      <family val="2"/>
    </font>
    <font>
      <b/>
      <sz val="15"/>
      <color indexed="56"/>
      <name val="Calibri"/>
      <family val="2"/>
    </font>
    <font>
      <b/>
      <sz val="14"/>
      <name val="Tahoma"/>
      <family val="2"/>
    </font>
    <font>
      <u/>
      <sz val="12"/>
      <color theme="10"/>
      <name val="Tahoma"/>
      <family val="2"/>
    </font>
    <font>
      <u/>
      <sz val="10"/>
      <color indexed="12"/>
      <name val="Tahoma"/>
      <family val="2"/>
    </font>
    <font>
      <u/>
      <sz val="12"/>
      <color rgb="FF0000FF"/>
      <name val="Tahoma"/>
      <family val="2"/>
    </font>
    <font>
      <b/>
      <sz val="10"/>
      <name val="Tahoma"/>
      <family val="2"/>
    </font>
    <font>
      <u/>
      <sz val="10"/>
      <color theme="4"/>
      <name val="Tahoma"/>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ck">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5" fillId="0" borderId="0" applyNumberFormat="0" applyFill="0" applyBorder="0" applyAlignment="0" applyProtection="0"/>
    <xf numFmtId="0" fontId="6" fillId="0" borderId="0"/>
    <xf numFmtId="0" fontId="7" fillId="0" borderId="0"/>
    <xf numFmtId="0" fontId="10" fillId="0" borderId="1" applyNumberFormat="0" applyFill="0" applyAlignment="0" applyProtection="0"/>
    <xf numFmtId="0" fontId="3" fillId="0" borderId="0"/>
    <xf numFmtId="0" fontId="3" fillId="0" borderId="0"/>
    <xf numFmtId="0" fontId="13" fillId="0" borderId="0" applyNumberFormat="0" applyFill="0" applyBorder="0" applyAlignment="0" applyProtection="0">
      <alignment vertical="top"/>
      <protection locked="0"/>
    </xf>
  </cellStyleXfs>
  <cellXfs count="35">
    <xf numFmtId="0" fontId="0" fillId="0" borderId="0" xfId="0"/>
    <xf numFmtId="0" fontId="9" fillId="2" borderId="0" xfId="0" applyFont="1" applyFill="1" applyAlignment="1">
      <alignment horizontal="left"/>
    </xf>
    <xf numFmtId="0" fontId="8" fillId="2" borderId="0" xfId="0" applyFont="1" applyFill="1" applyAlignment="1">
      <alignment horizontal="left"/>
    </xf>
    <xf numFmtId="0" fontId="0" fillId="2" borderId="0" xfId="0" applyFill="1" applyAlignment="1">
      <alignment horizontal="left"/>
    </xf>
    <xf numFmtId="0" fontId="3" fillId="2" borderId="0" xfId="0" applyFont="1" applyFill="1" applyAlignment="1">
      <alignment horizontal="left"/>
    </xf>
    <xf numFmtId="0" fontId="0" fillId="0" borderId="0" xfId="0" applyFont="1"/>
    <xf numFmtId="14" fontId="0" fillId="0" borderId="0" xfId="0" applyNumberFormat="1" applyFont="1"/>
    <xf numFmtId="0" fontId="0" fillId="2" borderId="0" xfId="0" applyFill="1" applyAlignment="1">
      <alignment horizontal="left" wrapText="1"/>
    </xf>
    <xf numFmtId="0" fontId="3" fillId="2" borderId="0" xfId="0" applyFont="1" applyFill="1" applyAlignment="1">
      <alignment wrapText="1"/>
    </xf>
    <xf numFmtId="0" fontId="11" fillId="0" borderId="0" xfId="4" applyFont="1" applyFill="1" applyBorder="1" applyAlignment="1" applyProtection="1">
      <alignment horizontal="left" vertical="center" indent="1"/>
      <protection locked="0" hidden="1"/>
    </xf>
    <xf numFmtId="0" fontId="2" fillId="0" borderId="0" xfId="5" applyFont="1" applyAlignment="1" applyProtection="1">
      <alignment vertical="center" wrapText="1"/>
      <protection locked="0" hidden="1"/>
    </xf>
    <xf numFmtId="0" fontId="3" fillId="0" borderId="0" xfId="0" applyFont="1" applyAlignment="1">
      <alignment vertical="top"/>
    </xf>
    <xf numFmtId="0" fontId="2" fillId="0" borderId="2" xfId="5" applyFont="1" applyBorder="1" applyAlignment="1" applyProtection="1">
      <alignment horizontal="left" vertical="center" indent="1"/>
      <protection locked="0" hidden="1"/>
    </xf>
    <xf numFmtId="0" fontId="2" fillId="0" borderId="3" xfId="5" applyFont="1" applyBorder="1" applyAlignment="1" applyProtection="1">
      <alignment vertical="center" wrapText="1"/>
      <protection locked="0" hidden="1"/>
    </xf>
    <xf numFmtId="0" fontId="1" fillId="0" borderId="0" xfId="6" applyFont="1" applyAlignment="1" applyProtection="1">
      <alignment horizontal="left" vertical="center" indent="1"/>
      <protection locked="0" hidden="1"/>
    </xf>
    <xf numFmtId="0" fontId="1" fillId="0" borderId="0" xfId="6" applyFont="1" applyAlignment="1" applyProtection="1">
      <alignment horizontal="left" vertical="center"/>
      <protection locked="0" hidden="1"/>
    </xf>
    <xf numFmtId="0" fontId="3"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left" vertical="center"/>
    </xf>
    <xf numFmtId="0" fontId="1" fillId="0" borderId="0" xfId="0" applyFont="1" applyAlignment="1">
      <alignment horizontal="left" vertical="center" wrapText="1"/>
    </xf>
    <xf numFmtId="0" fontId="12" fillId="0" borderId="0" xfId="1" applyFont="1" applyFill="1" applyBorder="1" applyAlignment="1" applyProtection="1">
      <alignment horizontal="left" vertical="center" wrapText="1"/>
      <protection hidden="1"/>
    </xf>
    <xf numFmtId="0" fontId="12" fillId="0" borderId="0" xfId="1" applyFont="1" applyFill="1" applyBorder="1" applyAlignment="1">
      <alignment horizontal="left" vertical="center"/>
    </xf>
    <xf numFmtId="3" fontId="1" fillId="0" borderId="0" xfId="0" applyNumberFormat="1" applyFont="1" applyAlignment="1" applyProtection="1">
      <alignment horizontal="left" indent="1"/>
      <protection hidden="1"/>
    </xf>
    <xf numFmtId="3" fontId="1" fillId="0" borderId="0" xfId="0" applyNumberFormat="1" applyFont="1" applyAlignment="1" applyProtection="1">
      <alignment horizontal="left" wrapText="1" indent="1"/>
      <protection hidden="1"/>
    </xf>
    <xf numFmtId="3" fontId="14" fillId="0" borderId="0" xfId="7" applyNumberFormat="1" applyFont="1" applyFill="1" applyBorder="1" applyAlignment="1" applyProtection="1">
      <alignment horizontal="left" indent="1"/>
      <protection hidden="1"/>
    </xf>
    <xf numFmtId="0" fontId="3" fillId="0" borderId="0" xfId="0" applyFont="1" applyAlignment="1">
      <alignment horizontal="left" vertical="top" indent="1"/>
    </xf>
    <xf numFmtId="0" fontId="0" fillId="2" borderId="0" xfId="0" applyFill="1"/>
    <xf numFmtId="0" fontId="4" fillId="2" borderId="0" xfId="0" applyFont="1" applyFill="1"/>
    <xf numFmtId="0" fontId="3" fillId="2" borderId="0" xfId="0" applyFont="1" applyFill="1"/>
    <xf numFmtId="3" fontId="1" fillId="0" borderId="0" xfId="0" applyNumberFormat="1" applyFont="1" applyFill="1" applyAlignment="1" applyProtection="1">
      <alignment horizontal="left" vertical="center" indent="2"/>
      <protection hidden="1"/>
    </xf>
    <xf numFmtId="0" fontId="15" fillId="0" borderId="0" xfId="0" applyFont="1"/>
    <xf numFmtId="0" fontId="3" fillId="0" borderId="0" xfId="0" applyFont="1"/>
    <xf numFmtId="14" fontId="0" fillId="0" borderId="0" xfId="0" applyNumberFormat="1"/>
    <xf numFmtId="0" fontId="16" fillId="0" borderId="0" xfId="0" applyFont="1"/>
    <xf numFmtId="164" fontId="1" fillId="2" borderId="0" xfId="6" applyNumberFormat="1" applyFont="1" applyFill="1" applyAlignment="1" applyProtection="1">
      <alignment horizontal="left" vertical="center"/>
      <protection locked="0" hidden="1"/>
    </xf>
  </cellXfs>
  <cellStyles count="8">
    <cellStyle name="Heading 1 2" xfId="4" xr:uid="{2AE7183D-9865-4D07-BF7A-24D2ADB21553}"/>
    <cellStyle name="Hyperlink" xfId="1" builtinId="8"/>
    <cellStyle name="Hyperlink 2" xfId="7" xr:uid="{647FA18B-3128-418A-862F-29089D4999B7}"/>
    <cellStyle name="Normal" xfId="0" builtinId="0"/>
    <cellStyle name="Normal 2" xfId="2" xr:uid="{00000000-0005-0000-0000-000002000000}"/>
    <cellStyle name="Normal 21" xfId="6" xr:uid="{7D5EE4D0-D150-4F29-9027-34F939C0D3B2}"/>
    <cellStyle name="Normal 3" xfId="3" xr:uid="{00000000-0005-0000-0000-000003000000}"/>
    <cellStyle name="Normal 7 3 2" xfId="5" xr:uid="{02E98F87-46E4-40FA-86E2-4CED9F31C427}"/>
  </cellStyles>
  <dxfs count="11">
    <dxf>
      <numFmt numFmtId="19" formatCode="dd/mm/yyyy"/>
    </dxf>
    <dxf>
      <font>
        <b val="0"/>
        <i val="0"/>
        <strike val="0"/>
        <outline val="0"/>
        <shadow val="0"/>
        <u/>
        <vertAlign val="baseline"/>
        <sz val="10"/>
        <color theme="4"/>
        <name val="Tahoma"/>
        <family val="2"/>
        <scheme val="none"/>
      </font>
    </dxf>
    <dxf>
      <font>
        <b val="0"/>
        <i val="0"/>
        <strike val="0"/>
        <condense val="0"/>
        <extend val="0"/>
        <outline val="0"/>
        <shadow val="0"/>
        <u val="none"/>
        <vertAlign val="baseline"/>
        <sz val="10"/>
        <color theme="1"/>
        <name val="Tahoma"/>
        <family val="2"/>
        <scheme val="none"/>
      </font>
    </dxf>
    <dxf>
      <font>
        <b val="0"/>
        <i val="0"/>
        <strike val="0"/>
        <condense val="0"/>
        <extend val="0"/>
        <outline val="0"/>
        <shadow val="0"/>
        <u val="none"/>
        <vertAlign val="baseline"/>
        <sz val="10"/>
        <color theme="1"/>
        <name val="Tahoma"/>
        <family val="2"/>
        <scheme val="none"/>
      </font>
      <fill>
        <patternFill patternType="solid">
          <fgColor indexed="64"/>
          <bgColor theme="0"/>
        </patternFill>
      </fill>
      <alignment horizontal="left" vertical="bottom" textRotation="0" wrapText="0" indent="0" justifyLastLine="0" shrinkToFit="0" readingOrder="0"/>
    </dxf>
    <dxf>
      <fill>
        <patternFill>
          <fgColor indexed="64"/>
          <bgColor theme="0"/>
        </patternFill>
      </fill>
    </dxf>
    <dxf>
      <fill>
        <patternFill>
          <fgColor indexed="64"/>
          <bgColor theme="0"/>
        </patternFill>
      </fill>
    </dxf>
    <dxf>
      <font>
        <b/>
        <i val="0"/>
        <strike val="0"/>
        <condense val="0"/>
        <extend val="0"/>
        <outline val="0"/>
        <shadow val="0"/>
        <u val="none"/>
        <vertAlign val="baseline"/>
        <sz val="10"/>
        <color theme="1"/>
        <name val="Tahoma"/>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Tahoma"/>
        <family val="2"/>
        <scheme val="none"/>
      </font>
      <fill>
        <patternFill patternType="none">
          <fgColor indexed="64"/>
          <bgColor indexed="65"/>
        </patternFill>
      </fill>
      <alignment horizontal="left" vertical="center" textRotation="0" wrapText="0" relativeIndent="1"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right/>
        <top/>
        <bottom/>
        <vertical/>
        <horizontal/>
      </border>
    </dxf>
  </dxfs>
  <tableStyles count="1" defaultTableStyle="TableStyleMedium2" defaultPivotStyle="PivotStyleLight16">
    <tableStyle name="Dataset_1" pivot="0" count="0" xr9:uid="{939FFEA3-6301-4490-902C-8CB1BB9A9EB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7515225</xdr:colOff>
      <xdr:row>0</xdr:row>
      <xdr:rowOff>28575</xdr:rowOff>
    </xdr:from>
    <xdr:to>
      <xdr:col>1</xdr:col>
      <xdr:colOff>8791575</xdr:colOff>
      <xdr:row>0</xdr:row>
      <xdr:rowOff>1076325</xdr:rowOff>
    </xdr:to>
    <xdr:pic>
      <xdr:nvPicPr>
        <xdr:cNvPr id="2" name="Picture 1" descr="ofsted_logo">
          <a:extLst>
            <a:ext uri="{FF2B5EF4-FFF2-40B4-BE49-F238E27FC236}">
              <a16:creationId xmlns:a16="http://schemas.microsoft.com/office/drawing/2014/main" id="{1BF7ADC7-68E0-4812-920F-46D7C2259A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7413" y="28575"/>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sted365.sharepoint.com/sites/IN0105/Desk%20Instructions%20and%20QA%20Logs/Maintained%20schools%20and%20academies%20inspections%20and%20outcomes%20data,%20charts%20and%20tables%20template%20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Table of contents"/>
      <sheetName val="Notes"/>
      <sheetName val="T1 Inspections this year"/>
      <sheetName val="T2 Outcomes this year"/>
      <sheetName val="T3 Outcomes most recent"/>
      <sheetName val="T4 Category of concern"/>
      <sheetName val="T5 Most recent LA Region"/>
      <sheetName val="T6 S8 inspections this year"/>
      <sheetName val="T7 Monitoring inspections "/>
      <sheetName val="C1 Outcomes each year"/>
      <sheetName val="C2a Phase outcomes this year"/>
      <sheetName val="C2b Phase outcomes this year"/>
      <sheetName val="C3 Main outcomes this year"/>
      <sheetName val="C4 Outcomes most recent"/>
      <sheetName val="C5 Most recent each year"/>
      <sheetName val="C6 Most recent - education type"/>
      <sheetName val="Published inspections 2020-21"/>
      <sheetName val="Most recent inspections"/>
      <sheetName val="Rev T1 Inspections last period"/>
      <sheetName val="Rev T2 Inspections last period"/>
      <sheetName val="Chart data"/>
      <sheetName val="Remit - QA checks (1)"/>
      <sheetName val="Remit - QA checks (2)"/>
      <sheetName val="Dates"/>
      <sheetName val="Remote or onsite"/>
      <sheetName val="Dataset 3a-3d"/>
      <sheetName val="Dataset 4a-4d"/>
      <sheetName val="Dataset 1R"/>
      <sheetName val="Dataset 2 R"/>
      <sheetName val="Remit_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B3" t="str">
            <v>1 September 2020 to 31 March 2021</v>
          </cell>
        </row>
        <row r="4">
          <cell r="B4" t="str">
            <v>30 April 2021</v>
          </cell>
        </row>
        <row r="6">
          <cell r="B6" t="str">
            <v>31 March 2021</v>
          </cell>
        </row>
        <row r="8">
          <cell r="B8" t="str">
            <v>1 September 2019</v>
          </cell>
        </row>
        <row r="9">
          <cell r="B9" t="str">
            <v>31 August 2020</v>
          </cell>
        </row>
      </sheetData>
      <sheetData sheetId="25"/>
      <sheetData sheetId="26"/>
      <sheetData sheetId="27"/>
      <sheetData sheetId="28"/>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CBCDE8-B118-4B05-8C3B-C442CB92D91C}" name="Cover_page" displayName="Cover_page" ref="A2:B15" totalsRowShown="0" headerRowDxfId="10" headerRowBorderDxfId="9" tableBorderDxfId="8">
  <tableColumns count="2">
    <tableColumn id="1" xr3:uid="{02EF8A31-F5A2-471E-861B-72C3E35A2AC0}" name="Section" dataDxfId="7"/>
    <tableColumn id="2" xr3:uid="{6479E211-B0E6-420C-A555-110C7232E0B4}" name="Detail"/>
  </tableColumns>
  <tableStyleInfo name="Dataset_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7062C5-9E7D-488D-B1DF-3517DF3D3385}" name="guidance_data" displayName="guidance_data" ref="A9:B29" totalsRowShown="0" headerRowDxfId="6" dataDxfId="5">
  <autoFilter ref="A9:B29" xr:uid="{777B358D-815B-4232-B15D-617FE38712BF}">
    <filterColumn colId="0" hiddenButton="1"/>
    <filterColumn colId="1" hiddenButton="1"/>
  </autoFilter>
  <tableColumns count="2">
    <tableColumn id="1" xr3:uid="{872A8345-2526-444F-8EE7-19DDD0A023E0}" name="Field name" dataDxfId="4"/>
    <tableColumn id="2" xr3:uid="{340836D3-4829-4F37-9E84-3D25C2A3B919}" name="Description" dataDxfId="3"/>
  </tableColumns>
  <tableStyleInfo name="Dataset_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18C481-21B6-4FD9-8E19-D278B08AB0E8}" name="data" displayName="data" ref="A4:T1077" totalsRowShown="0" headerRowDxfId="2">
  <autoFilter ref="A4:T1077" xr:uid="{1718C481-21B6-4FD9-8E19-D278B08AB0E8}"/>
  <tableColumns count="20">
    <tableColumn id="1" xr3:uid="{28EF1542-756F-4711-AB0E-AF0374E0CD41}" name="Web link" dataDxfId="1"/>
    <tableColumn id="2" xr3:uid="{56D5411A-9414-4C53-B6FD-A79AC94624A1}" name="Provider URN"/>
    <tableColumn id="3" xr3:uid="{CC285206-92F7-4B6F-8F7C-4BC681C0B26D}" name="Provider status"/>
    <tableColumn id="4" xr3:uid="{D4B02761-F384-432D-8BD6-EF7D8E850855}" name="Provider type"/>
    <tableColumn id="5" xr3:uid="{1DCA610E-D55C-42F1-9A9B-80A795EB490B}" name="Sector"/>
    <tableColumn id="6" xr3:uid="{8A0F2430-8900-4D60-B496-6768FA990DCC}" name="Organisation name"/>
    <tableColumn id="7" xr3:uid="{01539CFC-735C-4FFF-B0E9-339421E07EED}" name="Provider name"/>
    <tableColumn id="8" xr3:uid="{F784D826-7784-466F-8423-8A139AEE8E5C}" name="Provider address 1"/>
    <tableColumn id="9" xr3:uid="{D9D60CC5-E39A-49EC-B2E2-623FD1EC44D4}" name="Provider address 2"/>
    <tableColumn id="10" xr3:uid="{677E3006-EEE5-4FD7-B126-C8A1FC365806}" name="Provider town"/>
    <tableColumn id="11" xr3:uid="{36D58054-F4D2-4976-B3B5-930907EA672E}" name="Provider postcode"/>
    <tableColumn id="12" xr3:uid="{C981D742-63D6-42BF-8E48-284D23B10DB6}" name="Local authority"/>
    <tableColumn id="13" xr3:uid="{13614BC6-DA85-4932-ACE8-A0F71EC360D4}" name="Region"/>
    <tableColumn id="14" xr3:uid="{1196C83A-D326-4A4A-BBD9-BDE1C320909D}" name="Inspection number"/>
    <tableColumn id="15" xr3:uid="{7D422BEE-5FCB-4325-AD96-187B01132F95}" name="Inspection date" dataDxfId="0"/>
    <tableColumn id="16" xr3:uid="{697987E5-AE56-409A-A3BE-1C311D9915E6}" name="Inspection type group"/>
    <tableColumn id="17" xr3:uid="{B3F9F56E-8B28-4F38-B113-95A0B574F565}" name="Overall Effectiveness"/>
    <tableColumn id="18" xr3:uid="{67CB0608-AD99-4A6B-BFE1-90050A16D8EC}" name="Outcomes in education and related learning activities"/>
    <tableColumn id="19" xr3:uid="{8A676DED-38FA-4F2D-ACEF-FC862CD16B9F}" name="How well children and young people are helped and protected"/>
    <tableColumn id="20" xr3:uid="{2CAA0DC2-C719-4404-919C-DD6D3188B953}" name="The impact and effectiveness of leaders and managers"/>
  </tableColumns>
  <tableStyleInfo name="Dataset_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pressenquiries@ofsted.gov.uk" TargetMode="External"/><Relationship Id="rId7" Type="http://schemas.openxmlformats.org/officeDocument/2006/relationships/drawing" Target="../drawings/drawing1.xml"/><Relationship Id="rId2" Type="http://schemas.openxmlformats.org/officeDocument/2006/relationships/hyperlink" Target="mailto:enquiries@ofsted.gov.uk" TargetMode="External"/><Relationship Id="rId1" Type="http://schemas.openxmlformats.org/officeDocument/2006/relationships/hyperlink" Target="https://www.gov.uk/government/publications/inspection-outcomes-of-childrens-homes/schedule-for-the-release-of-childrens-homes-inspection-outcomes" TargetMode="External"/><Relationship Id="rId6" Type="http://schemas.openxmlformats.org/officeDocument/2006/relationships/printerSettings" Target="../printerSettings/printerSettings1.bin"/><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A6D4-A265-4861-B7C2-430EE1784121}">
  <sheetPr>
    <pageSetUpPr autoPageBreaks="0"/>
  </sheetPr>
  <dimension ref="A1:B22"/>
  <sheetViews>
    <sheetView showGridLines="0" tabSelected="1" topLeftCell="B1" workbookViewId="0">
      <selection activeCell="B8" sqref="B8"/>
    </sheetView>
  </sheetViews>
  <sheetFormatPr defaultColWidth="9.1328125" defaultRowHeight="12.75" x14ac:dyDescent="0.35"/>
  <cols>
    <col min="1" max="1" width="31.6640625" style="25" customWidth="1"/>
    <col min="2" max="2" width="148.6640625" style="11" customWidth="1"/>
    <col min="3" max="16384" width="9.1328125" style="11"/>
  </cols>
  <sheetData>
    <row r="1" spans="1:2" ht="90" customHeight="1" x14ac:dyDescent="0.35">
      <c r="A1" s="9" t="s">
        <v>1195</v>
      </c>
      <c r="B1" s="10"/>
    </row>
    <row r="2" spans="1:2" ht="27.95" customHeight="1" x14ac:dyDescent="0.35">
      <c r="A2" s="12" t="s">
        <v>1196</v>
      </c>
      <c r="B2" s="13" t="s">
        <v>1197</v>
      </c>
    </row>
    <row r="3" spans="1:2" s="16" customFormat="1" ht="23.25" customHeight="1" x14ac:dyDescent="0.35">
      <c r="A3" s="14" t="s">
        <v>10</v>
      </c>
      <c r="B3" s="15" t="s">
        <v>161</v>
      </c>
    </row>
    <row r="4" spans="1:2" s="16" customFormat="1" ht="23.25" customHeight="1" x14ac:dyDescent="0.35">
      <c r="A4" s="14" t="s">
        <v>11</v>
      </c>
      <c r="B4" s="15" t="s">
        <v>12</v>
      </c>
    </row>
    <row r="5" spans="1:2" s="16" customFormat="1" ht="23.25" customHeight="1" x14ac:dyDescent="0.35">
      <c r="A5" s="14" t="s">
        <v>13</v>
      </c>
      <c r="B5" s="34">
        <v>44603</v>
      </c>
    </row>
    <row r="6" spans="1:2" s="16" customFormat="1" ht="23.25" customHeight="1" x14ac:dyDescent="0.35">
      <c r="A6" s="14" t="s">
        <v>14</v>
      </c>
      <c r="B6" s="15" t="s">
        <v>15</v>
      </c>
    </row>
    <row r="7" spans="1:2" s="16" customFormat="1" ht="23.25" customHeight="1" x14ac:dyDescent="0.35">
      <c r="A7" s="17" t="s">
        <v>16</v>
      </c>
      <c r="B7" s="18" t="s">
        <v>1194</v>
      </c>
    </row>
    <row r="8" spans="1:2" s="16" customFormat="1" ht="23.25" customHeight="1" x14ac:dyDescent="0.35">
      <c r="A8" s="17" t="s">
        <v>1198</v>
      </c>
      <c r="B8" s="18" t="s">
        <v>17</v>
      </c>
    </row>
    <row r="9" spans="1:2" s="16" customFormat="1" ht="93" customHeight="1" x14ac:dyDescent="0.35">
      <c r="A9" s="17" t="s">
        <v>1199</v>
      </c>
      <c r="B9" s="19" t="s">
        <v>1200</v>
      </c>
    </row>
    <row r="10" spans="1:2" s="16" customFormat="1" ht="23.25" customHeight="1" x14ac:dyDescent="0.35">
      <c r="A10" s="17" t="s">
        <v>18</v>
      </c>
      <c r="B10" s="18" t="s">
        <v>19</v>
      </c>
    </row>
    <row r="11" spans="1:2" s="16" customFormat="1" ht="21.6" customHeight="1" x14ac:dyDescent="0.35">
      <c r="A11" s="17" t="s">
        <v>20</v>
      </c>
      <c r="B11" s="20" t="s">
        <v>1201</v>
      </c>
    </row>
    <row r="12" spans="1:2" s="16" customFormat="1" ht="23.25" customHeight="1" x14ac:dyDescent="0.35">
      <c r="A12" s="17" t="s">
        <v>21</v>
      </c>
      <c r="B12" s="20" t="s">
        <v>1202</v>
      </c>
    </row>
    <row r="13" spans="1:2" s="16" customFormat="1" ht="23.25" customHeight="1" x14ac:dyDescent="0.35">
      <c r="A13" s="17" t="s">
        <v>22</v>
      </c>
      <c r="B13" s="18" t="s">
        <v>294</v>
      </c>
    </row>
    <row r="14" spans="1:2" s="16" customFormat="1" ht="23.25" customHeight="1" x14ac:dyDescent="0.35">
      <c r="A14" s="17" t="s">
        <v>1203</v>
      </c>
      <c r="B14" s="21" t="s">
        <v>1204</v>
      </c>
    </row>
    <row r="15" spans="1:2" ht="15" x14ac:dyDescent="0.35">
      <c r="A15" s="29" t="s">
        <v>1210</v>
      </c>
    </row>
    <row r="16" spans="1:2" ht="15" x14ac:dyDescent="0.4">
      <c r="A16" s="22" t="s">
        <v>1205</v>
      </c>
    </row>
    <row r="17" spans="1:1" ht="15" x14ac:dyDescent="0.4">
      <c r="A17" s="22" t="s">
        <v>1206</v>
      </c>
    </row>
    <row r="18" spans="1:1" ht="15" x14ac:dyDescent="0.4">
      <c r="A18" s="23" t="s">
        <v>23</v>
      </c>
    </row>
    <row r="19" spans="1:1" ht="15" x14ac:dyDescent="0.4">
      <c r="A19" s="24" t="s">
        <v>1207</v>
      </c>
    </row>
    <row r="20" spans="1:1" ht="15" x14ac:dyDescent="0.4">
      <c r="A20" s="22" t="s">
        <v>24</v>
      </c>
    </row>
    <row r="21" spans="1:1" ht="15" x14ac:dyDescent="0.4">
      <c r="A21" s="22" t="s">
        <v>25</v>
      </c>
    </row>
    <row r="22" spans="1:1" ht="15" x14ac:dyDescent="0.4">
      <c r="A22" s="24" t="s">
        <v>1208</v>
      </c>
    </row>
  </sheetData>
  <sheetProtection sort="0" autoFilter="0"/>
  <hyperlinks>
    <hyperlink ref="B14" r:id="rId1" xr:uid="{6019F515-F588-4760-9C10-E7E8F221B187}"/>
    <hyperlink ref="B11" r:id="rId2" xr:uid="{9F19608F-8ADD-460A-B2EE-9E974DF2A48A}"/>
    <hyperlink ref="B12" r:id="rId3" xr:uid="{D579ADEA-24C4-4685-8E45-682F1560725C}"/>
    <hyperlink ref="A19" r:id="rId4" xr:uid="{6B366B7B-907C-4EA7-AB60-93B3A8775EFC}"/>
    <hyperlink ref="A22" r:id="rId5" xr:uid="{DA431978-CDA8-4D9B-A2D6-86054F11E5DE}"/>
  </hyperlinks>
  <pageMargins left="0.7" right="0.7" top="0.75" bottom="0.75" header="0.3" footer="0.3"/>
  <pageSetup paperSize="9" scale="58" orientation="portrait" r:id="rId6"/>
  <drawing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E387-3559-428C-88D1-492F4469A074}">
  <dimension ref="A1:P146"/>
  <sheetViews>
    <sheetView workbookViewId="0">
      <selection activeCell="B18" sqref="B18:B19"/>
    </sheetView>
  </sheetViews>
  <sheetFormatPr defaultColWidth="9.1328125" defaultRowHeight="12.75" x14ac:dyDescent="0.35"/>
  <cols>
    <col min="1" max="1" width="50.33203125" style="3" customWidth="1"/>
    <col min="2" max="2" width="13.796875" style="7" customWidth="1"/>
    <col min="3" max="16384" width="9.1328125" style="7"/>
  </cols>
  <sheetData>
    <row r="1" spans="1:16" x14ac:dyDescent="0.35">
      <c r="A1" s="1" t="s">
        <v>27</v>
      </c>
    </row>
    <row r="2" spans="1:16" ht="12.75" customHeight="1" x14ac:dyDescent="0.35">
      <c r="A2" s="26" t="s">
        <v>57</v>
      </c>
      <c r="B2" s="26"/>
      <c r="C2" s="26"/>
      <c r="D2" s="26"/>
      <c r="E2" s="26"/>
      <c r="F2" s="26"/>
      <c r="G2" s="26"/>
      <c r="H2" s="26"/>
      <c r="I2" s="26"/>
      <c r="J2" s="26"/>
      <c r="K2" s="26"/>
      <c r="L2" s="26"/>
      <c r="M2" s="26"/>
      <c r="N2" s="26"/>
      <c r="O2" s="26"/>
      <c r="P2" s="26"/>
    </row>
    <row r="3" spans="1:16" ht="12.75" customHeight="1" x14ac:dyDescent="0.35">
      <c r="A3" s="26" t="s">
        <v>35</v>
      </c>
      <c r="B3" s="26"/>
      <c r="C3" s="26"/>
      <c r="D3" s="26"/>
      <c r="E3" s="26"/>
      <c r="F3" s="26"/>
      <c r="G3" s="26"/>
      <c r="H3" s="26"/>
      <c r="I3" s="26"/>
      <c r="J3" s="26"/>
      <c r="K3" s="26"/>
      <c r="L3" s="26"/>
      <c r="M3" s="26"/>
      <c r="N3" s="26"/>
      <c r="O3" s="26"/>
      <c r="P3" s="26"/>
    </row>
    <row r="4" spans="1:16" ht="26.25" customHeight="1" x14ac:dyDescent="0.35">
      <c r="A4" s="27" t="s">
        <v>28</v>
      </c>
      <c r="B4" s="27"/>
      <c r="C4" s="27"/>
      <c r="D4" s="27"/>
      <c r="E4" s="27"/>
      <c r="F4" s="27"/>
      <c r="G4" s="27"/>
      <c r="H4" s="27"/>
      <c r="I4" s="27"/>
      <c r="J4" s="27"/>
      <c r="K4" s="27"/>
      <c r="L4" s="27"/>
      <c r="M4" s="27"/>
      <c r="N4" s="27"/>
      <c r="O4" s="27"/>
      <c r="P4" s="27"/>
    </row>
    <row r="5" spans="1:16" ht="15.75" customHeight="1" x14ac:dyDescent="0.35">
      <c r="A5" s="1" t="s">
        <v>29</v>
      </c>
    </row>
    <row r="6" spans="1:16" ht="25.5" customHeight="1" x14ac:dyDescent="0.35">
      <c r="A6" s="28" t="s">
        <v>1209</v>
      </c>
      <c r="B6" s="8"/>
      <c r="C6" s="8"/>
      <c r="D6" s="8"/>
      <c r="E6" s="8"/>
      <c r="F6" s="8"/>
      <c r="G6" s="8"/>
      <c r="H6" s="8"/>
      <c r="I6" s="8"/>
      <c r="J6" s="8"/>
      <c r="K6" s="8"/>
      <c r="L6" s="8"/>
      <c r="M6" s="8"/>
      <c r="N6" s="8"/>
      <c r="O6" s="8"/>
      <c r="P6" s="8"/>
    </row>
    <row r="7" spans="1:16" ht="12.75" customHeight="1" x14ac:dyDescent="0.35">
      <c r="A7" s="3" t="s">
        <v>38</v>
      </c>
    </row>
    <row r="8" spans="1:16" ht="17.25" customHeight="1" x14ac:dyDescent="0.35">
      <c r="A8" s="1" t="s">
        <v>30</v>
      </c>
    </row>
    <row r="9" spans="1:16" x14ac:dyDescent="0.35">
      <c r="A9" s="2" t="s">
        <v>31</v>
      </c>
      <c r="B9" s="2" t="s">
        <v>32</v>
      </c>
      <c r="C9" s="3"/>
      <c r="H9" s="3"/>
      <c r="I9" s="3"/>
      <c r="J9" s="3"/>
      <c r="K9" s="3"/>
      <c r="L9" s="3"/>
      <c r="M9" s="3"/>
      <c r="N9" s="3"/>
      <c r="O9" s="3"/>
      <c r="P9" s="3"/>
    </row>
    <row r="10" spans="1:16" x14ac:dyDescent="0.35">
      <c r="A10" s="3" t="s">
        <v>26</v>
      </c>
      <c r="B10" s="4" t="s">
        <v>157</v>
      </c>
      <c r="C10" s="3"/>
      <c r="D10" s="3"/>
      <c r="E10" s="3"/>
      <c r="F10" s="3"/>
      <c r="H10" s="3"/>
      <c r="I10" s="3"/>
      <c r="J10" s="3"/>
      <c r="K10" s="3"/>
      <c r="L10" s="3"/>
      <c r="M10" s="3"/>
      <c r="N10" s="3"/>
      <c r="O10" s="3"/>
      <c r="P10" s="3"/>
    </row>
    <row r="11" spans="1:16" x14ac:dyDescent="0.35">
      <c r="A11" s="26" t="s">
        <v>0</v>
      </c>
      <c r="B11" s="3" t="s">
        <v>54</v>
      </c>
      <c r="C11" s="3"/>
      <c r="D11" s="3"/>
      <c r="E11" s="3"/>
      <c r="F11" s="3"/>
      <c r="H11" s="3"/>
      <c r="I11" s="3"/>
      <c r="J11" s="3"/>
      <c r="K11" s="3"/>
      <c r="L11" s="3"/>
      <c r="M11" s="3"/>
      <c r="N11" s="3"/>
      <c r="O11" s="3"/>
      <c r="P11" s="3"/>
    </row>
    <row r="12" spans="1:16" x14ac:dyDescent="0.35">
      <c r="A12" s="26" t="s">
        <v>1</v>
      </c>
      <c r="B12" s="3" t="s">
        <v>53</v>
      </c>
      <c r="C12" s="3"/>
      <c r="D12" s="3"/>
      <c r="E12" s="3"/>
      <c r="F12" s="3"/>
      <c r="H12" s="3"/>
      <c r="I12" s="3"/>
      <c r="J12" s="3"/>
      <c r="K12" s="3"/>
      <c r="L12" s="3"/>
      <c r="M12" s="3"/>
      <c r="N12" s="3"/>
      <c r="O12" s="3"/>
      <c r="P12" s="3"/>
    </row>
    <row r="13" spans="1:16" x14ac:dyDescent="0.35">
      <c r="A13" s="28" t="s">
        <v>2</v>
      </c>
      <c r="B13" s="3" t="s">
        <v>37</v>
      </c>
      <c r="C13" s="3"/>
      <c r="D13" s="3"/>
      <c r="E13" s="3"/>
      <c r="F13" s="3"/>
      <c r="H13" s="3"/>
      <c r="I13" s="3"/>
      <c r="J13" s="3"/>
      <c r="K13" s="3"/>
      <c r="L13" s="3"/>
      <c r="M13" s="3"/>
      <c r="N13" s="3"/>
      <c r="O13" s="3"/>
      <c r="P13" s="3"/>
    </row>
    <row r="14" spans="1:16" x14ac:dyDescent="0.35">
      <c r="A14" s="26" t="s">
        <v>3</v>
      </c>
      <c r="B14" s="3" t="s">
        <v>36</v>
      </c>
      <c r="C14" s="3"/>
      <c r="D14" s="3"/>
      <c r="E14" s="3"/>
      <c r="F14" s="3"/>
      <c r="H14" s="3"/>
      <c r="I14" s="3"/>
      <c r="J14" s="3"/>
      <c r="K14" s="3"/>
      <c r="L14" s="3"/>
      <c r="M14" s="3"/>
      <c r="N14" s="3"/>
      <c r="O14" s="3"/>
      <c r="P14" s="3"/>
    </row>
    <row r="15" spans="1:16" x14ac:dyDescent="0.35">
      <c r="A15" s="26" t="s">
        <v>162</v>
      </c>
      <c r="B15" s="3" t="s">
        <v>203</v>
      </c>
      <c r="C15" s="3"/>
      <c r="D15" s="3"/>
      <c r="E15" s="3"/>
      <c r="F15" s="3"/>
      <c r="H15" s="3"/>
      <c r="I15" s="3"/>
      <c r="J15" s="3"/>
      <c r="K15" s="3"/>
      <c r="L15" s="3"/>
      <c r="M15" s="3"/>
      <c r="N15" s="3"/>
      <c r="O15" s="3"/>
      <c r="P15" s="3"/>
    </row>
    <row r="16" spans="1:16" x14ac:dyDescent="0.35">
      <c r="A16" s="26" t="s">
        <v>4</v>
      </c>
      <c r="B16" s="3" t="s">
        <v>39</v>
      </c>
      <c r="C16" s="3"/>
      <c r="D16" s="3"/>
      <c r="E16" s="3"/>
      <c r="F16" s="3"/>
      <c r="H16" s="3"/>
      <c r="I16" s="3"/>
      <c r="J16" s="3"/>
      <c r="K16" s="3"/>
      <c r="L16" s="3"/>
      <c r="M16" s="3"/>
      <c r="N16" s="3"/>
      <c r="O16" s="3"/>
      <c r="P16" s="3"/>
    </row>
    <row r="17" spans="1:16" x14ac:dyDescent="0.35">
      <c r="A17" s="26" t="s">
        <v>5</v>
      </c>
      <c r="B17" s="3" t="s">
        <v>40</v>
      </c>
      <c r="C17" s="3"/>
      <c r="D17" s="3"/>
      <c r="E17" s="3"/>
      <c r="F17" s="3"/>
      <c r="H17" s="3"/>
      <c r="I17" s="3"/>
      <c r="J17" s="3"/>
      <c r="K17" s="3"/>
      <c r="L17" s="3"/>
      <c r="M17" s="3"/>
      <c r="N17" s="3"/>
      <c r="O17" s="3"/>
      <c r="P17" s="3"/>
    </row>
    <row r="18" spans="1:16" x14ac:dyDescent="0.35">
      <c r="A18" s="26" t="s">
        <v>6</v>
      </c>
      <c r="B18" s="3" t="s">
        <v>41</v>
      </c>
      <c r="C18" s="3"/>
      <c r="D18" s="3"/>
      <c r="E18" s="3"/>
      <c r="F18" s="3"/>
      <c r="H18" s="3"/>
      <c r="I18" s="3"/>
      <c r="J18" s="3"/>
      <c r="K18" s="3"/>
      <c r="L18" s="3"/>
      <c r="M18" s="3"/>
      <c r="N18" s="3"/>
      <c r="O18" s="3"/>
      <c r="P18" s="3"/>
    </row>
    <row r="19" spans="1:16" x14ac:dyDescent="0.35">
      <c r="A19" s="26" t="s">
        <v>7</v>
      </c>
      <c r="B19" s="3" t="s">
        <v>42</v>
      </c>
      <c r="C19" s="3"/>
      <c r="D19" s="3"/>
      <c r="E19" s="3"/>
      <c r="F19" s="3"/>
      <c r="H19" s="3"/>
      <c r="I19" s="3"/>
      <c r="J19" s="3"/>
      <c r="K19" s="3"/>
      <c r="L19" s="3"/>
      <c r="M19" s="3"/>
      <c r="N19" s="3"/>
      <c r="O19" s="3"/>
      <c r="P19" s="3"/>
    </row>
    <row r="20" spans="1:16" x14ac:dyDescent="0.35">
      <c r="A20" s="26" t="s">
        <v>58</v>
      </c>
      <c r="B20" s="3" t="s">
        <v>43</v>
      </c>
      <c r="C20" s="3"/>
      <c r="D20" s="3"/>
      <c r="E20" s="3"/>
      <c r="F20" s="3"/>
      <c r="H20" s="3"/>
      <c r="I20" s="3"/>
      <c r="J20" s="3"/>
      <c r="K20" s="3"/>
      <c r="L20" s="3"/>
      <c r="M20" s="3"/>
      <c r="N20" s="3"/>
      <c r="O20" s="3"/>
      <c r="P20" s="3"/>
    </row>
    <row r="21" spans="1:16" x14ac:dyDescent="0.35">
      <c r="A21" s="26" t="s">
        <v>8</v>
      </c>
      <c r="B21" s="3" t="s">
        <v>44</v>
      </c>
      <c r="C21" s="3"/>
      <c r="D21" s="3"/>
      <c r="E21" s="3"/>
      <c r="F21" s="3"/>
      <c r="H21" s="3"/>
      <c r="I21" s="3"/>
      <c r="J21" s="3"/>
      <c r="K21" s="3"/>
      <c r="L21" s="3"/>
      <c r="M21" s="3"/>
      <c r="N21" s="3"/>
      <c r="O21" s="3"/>
      <c r="P21" s="3"/>
    </row>
    <row r="22" spans="1:16" x14ac:dyDescent="0.35">
      <c r="A22" s="26" t="s">
        <v>33</v>
      </c>
      <c r="B22" s="3" t="s">
        <v>34</v>
      </c>
      <c r="C22" s="3"/>
      <c r="D22" s="3"/>
      <c r="E22" s="3"/>
      <c r="F22" s="3"/>
      <c r="H22" s="3"/>
      <c r="I22" s="3"/>
      <c r="J22" s="3"/>
      <c r="K22" s="3"/>
      <c r="L22" s="3"/>
      <c r="M22" s="3"/>
      <c r="N22" s="3"/>
      <c r="O22" s="3"/>
      <c r="P22" s="3"/>
    </row>
    <row r="23" spans="1:16" x14ac:dyDescent="0.35">
      <c r="A23" s="3" t="s">
        <v>45</v>
      </c>
      <c r="B23" s="3" t="s">
        <v>48</v>
      </c>
      <c r="H23" s="3"/>
      <c r="I23" s="3"/>
      <c r="J23" s="3"/>
      <c r="K23" s="3"/>
      <c r="L23" s="3"/>
      <c r="M23" s="3"/>
      <c r="N23" s="3"/>
      <c r="O23" s="3"/>
      <c r="P23" s="3"/>
    </row>
    <row r="24" spans="1:16" x14ac:dyDescent="0.35">
      <c r="A24" s="26" t="s">
        <v>46</v>
      </c>
      <c r="B24" s="3" t="s">
        <v>49</v>
      </c>
      <c r="C24" s="3"/>
      <c r="D24" s="3"/>
      <c r="E24" s="3"/>
      <c r="F24" s="3"/>
    </row>
    <row r="25" spans="1:16" x14ac:dyDescent="0.35">
      <c r="A25" s="26" t="s">
        <v>47</v>
      </c>
      <c r="B25" s="3" t="s">
        <v>50</v>
      </c>
      <c r="C25" s="3"/>
      <c r="D25" s="3"/>
      <c r="E25" s="3"/>
      <c r="F25" s="3"/>
      <c r="H25" s="3"/>
      <c r="I25" s="3"/>
      <c r="J25" s="3"/>
      <c r="K25" s="3"/>
      <c r="L25" s="3"/>
      <c r="M25" s="3"/>
      <c r="N25" s="3"/>
      <c r="O25" s="3"/>
      <c r="P25" s="3"/>
    </row>
    <row r="26" spans="1:16" x14ac:dyDescent="0.35">
      <c r="A26" s="26" t="s">
        <v>59</v>
      </c>
      <c r="B26" s="3" t="s">
        <v>51</v>
      </c>
      <c r="C26" s="3"/>
      <c r="D26" s="3"/>
      <c r="E26" s="3"/>
      <c r="F26" s="3"/>
      <c r="H26" s="3"/>
      <c r="I26" s="3"/>
      <c r="J26" s="3"/>
      <c r="K26" s="3"/>
      <c r="L26" s="3"/>
      <c r="M26" s="3"/>
      <c r="N26" s="3"/>
      <c r="O26" s="3"/>
      <c r="P26" s="3"/>
    </row>
    <row r="27" spans="1:16" x14ac:dyDescent="0.35">
      <c r="A27" s="26" t="s">
        <v>9</v>
      </c>
      <c r="B27" s="3" t="s">
        <v>52</v>
      </c>
      <c r="C27" s="3"/>
      <c r="D27" s="3"/>
      <c r="E27" s="3"/>
      <c r="F27" s="3"/>
      <c r="H27" s="3"/>
      <c r="I27" s="3"/>
      <c r="J27" s="3"/>
      <c r="K27" s="3"/>
      <c r="L27" s="3"/>
      <c r="M27" s="3"/>
      <c r="N27" s="3"/>
      <c r="O27" s="3"/>
      <c r="P27" s="3"/>
    </row>
    <row r="28" spans="1:16" x14ac:dyDescent="0.35">
      <c r="A28" s="26" t="s">
        <v>55</v>
      </c>
      <c r="B28" s="3" t="s">
        <v>421</v>
      </c>
      <c r="C28" s="3"/>
      <c r="D28" s="3"/>
      <c r="E28" s="3"/>
      <c r="F28" s="3"/>
      <c r="H28" s="3"/>
      <c r="I28" s="3"/>
      <c r="J28" s="3"/>
      <c r="K28" s="3"/>
      <c r="L28" s="3"/>
      <c r="M28" s="3"/>
      <c r="N28" s="3"/>
      <c r="O28" s="3"/>
      <c r="P28" s="3"/>
    </row>
    <row r="29" spans="1:16" x14ac:dyDescent="0.35">
      <c r="A29" s="26" t="s">
        <v>56</v>
      </c>
      <c r="B29" s="3" t="s">
        <v>421</v>
      </c>
      <c r="C29" s="3"/>
      <c r="D29" s="3"/>
      <c r="E29" s="3"/>
      <c r="F29" s="3"/>
      <c r="H29" s="3"/>
      <c r="I29" s="3"/>
      <c r="J29" s="3"/>
      <c r="K29" s="3"/>
      <c r="L29" s="3"/>
      <c r="M29" s="3"/>
      <c r="N29" s="3"/>
      <c r="O29" s="3"/>
    </row>
    <row r="30" spans="1:16" x14ac:dyDescent="0.35">
      <c r="A30" s="26"/>
      <c r="B30" s="3"/>
      <c r="C30" s="3"/>
      <c r="D30" s="3"/>
      <c r="E30" s="3"/>
      <c r="F30" s="3"/>
      <c r="G30" s="3"/>
      <c r="H30" s="3"/>
      <c r="I30" s="3"/>
      <c r="J30" s="3"/>
      <c r="K30" s="3"/>
      <c r="L30" s="3"/>
      <c r="M30" s="3"/>
      <c r="N30" s="3"/>
      <c r="O30" s="3"/>
    </row>
    <row r="31" spans="1:16" x14ac:dyDescent="0.35">
      <c r="A31"/>
      <c r="B31" s="3"/>
      <c r="C31" s="3"/>
      <c r="D31" s="3"/>
      <c r="E31" s="3"/>
      <c r="F31" s="3"/>
      <c r="G31" s="3"/>
      <c r="H31" s="3"/>
      <c r="I31" s="3"/>
      <c r="J31" s="3"/>
      <c r="K31" s="3"/>
      <c r="L31" s="3"/>
      <c r="M31" s="3"/>
      <c r="N31" s="3"/>
      <c r="O31" s="3"/>
    </row>
    <row r="32" spans="1:16" x14ac:dyDescent="0.35">
      <c r="B32" s="3"/>
      <c r="C32" s="3"/>
      <c r="D32" s="3"/>
      <c r="E32" s="3"/>
      <c r="F32" s="3"/>
      <c r="G32" s="3"/>
      <c r="H32" s="3"/>
      <c r="I32" s="3"/>
      <c r="J32" s="3"/>
      <c r="K32" s="3"/>
      <c r="L32" s="3"/>
      <c r="M32" s="3"/>
      <c r="N32" s="3"/>
      <c r="O32" s="3"/>
    </row>
    <row r="33" spans="1:15" x14ac:dyDescent="0.35">
      <c r="A33"/>
      <c r="B33" s="3"/>
      <c r="C33" s="3"/>
      <c r="D33" s="3"/>
      <c r="E33" s="3"/>
      <c r="F33" s="3"/>
      <c r="G33" s="3"/>
      <c r="H33" s="3"/>
      <c r="I33" s="3"/>
      <c r="J33" s="3"/>
      <c r="K33" s="3"/>
      <c r="L33" s="3"/>
      <c r="M33" s="3"/>
      <c r="N33" s="3"/>
      <c r="O33" s="3"/>
    </row>
    <row r="34" spans="1:15" x14ac:dyDescent="0.35">
      <c r="H34" s="3"/>
      <c r="I34" s="3"/>
      <c r="J34" s="3"/>
      <c r="K34" s="3"/>
      <c r="L34" s="3"/>
      <c r="M34" s="3"/>
      <c r="N34" s="3"/>
      <c r="O34" s="3"/>
    </row>
    <row r="35" spans="1:15" x14ac:dyDescent="0.35">
      <c r="H35" s="3"/>
      <c r="I35" s="3"/>
      <c r="J35" s="3"/>
      <c r="K35" s="3"/>
      <c r="L35" s="3"/>
      <c r="M35" s="3"/>
      <c r="N35" s="3"/>
      <c r="O35" s="3"/>
    </row>
    <row r="36" spans="1:15" x14ac:dyDescent="0.35">
      <c r="B36" s="3"/>
      <c r="C36" s="3"/>
      <c r="D36" s="3"/>
      <c r="E36" s="3"/>
      <c r="F36" s="3"/>
      <c r="G36" s="3"/>
      <c r="H36" s="3"/>
      <c r="I36" s="3"/>
      <c r="J36" s="3"/>
      <c r="K36" s="3"/>
      <c r="L36" s="3"/>
      <c r="M36" s="3"/>
      <c r="N36" s="3"/>
      <c r="O36" s="3"/>
    </row>
    <row r="37" spans="1:15" x14ac:dyDescent="0.35">
      <c r="B37" s="3"/>
      <c r="C37" s="3"/>
      <c r="D37" s="3"/>
      <c r="E37" s="3"/>
      <c r="F37" s="3"/>
      <c r="G37" s="3"/>
      <c r="H37" s="3"/>
      <c r="I37" s="3"/>
      <c r="J37" s="3"/>
      <c r="K37" s="3"/>
      <c r="L37" s="3"/>
      <c r="M37" s="3"/>
      <c r="N37" s="3"/>
      <c r="O37" s="3"/>
    </row>
    <row r="38" spans="1:15" x14ac:dyDescent="0.35">
      <c r="B38" s="3"/>
      <c r="C38" s="3"/>
      <c r="D38" s="3"/>
      <c r="E38" s="3"/>
      <c r="F38" s="3"/>
      <c r="G38" s="3"/>
      <c r="H38" s="3"/>
      <c r="I38" s="3"/>
      <c r="J38" s="3"/>
      <c r="K38" s="3"/>
      <c r="L38" s="3"/>
      <c r="M38" s="3"/>
      <c r="N38" s="3"/>
      <c r="O38" s="3"/>
    </row>
    <row r="39" spans="1:15" x14ac:dyDescent="0.35">
      <c r="B39" s="3"/>
      <c r="C39" s="3"/>
      <c r="D39" s="3"/>
      <c r="E39" s="3"/>
      <c r="F39" s="3"/>
      <c r="G39" s="3"/>
      <c r="H39" s="3"/>
      <c r="I39" s="3"/>
      <c r="J39" s="3"/>
      <c r="K39" s="3"/>
      <c r="L39" s="3"/>
      <c r="M39" s="3"/>
      <c r="N39" s="3"/>
      <c r="O39" s="3"/>
    </row>
    <row r="40" spans="1:15" x14ac:dyDescent="0.35">
      <c r="B40" s="3"/>
      <c r="C40" s="3"/>
      <c r="D40" s="3"/>
      <c r="E40" s="3"/>
      <c r="F40" s="3"/>
      <c r="G40" s="3"/>
      <c r="H40" s="3"/>
      <c r="I40" s="3"/>
      <c r="J40" s="3"/>
      <c r="K40" s="3"/>
      <c r="L40" s="3"/>
      <c r="M40" s="3"/>
      <c r="N40" s="3"/>
      <c r="O40" s="3"/>
    </row>
    <row r="41" spans="1:15" x14ac:dyDescent="0.35">
      <c r="B41" s="3"/>
      <c r="C41" s="3"/>
      <c r="D41" s="3"/>
      <c r="E41" s="3"/>
      <c r="F41" s="3"/>
      <c r="G41" s="3"/>
      <c r="H41" s="3"/>
      <c r="I41" s="3"/>
      <c r="J41" s="3"/>
      <c r="K41" s="3"/>
      <c r="L41" s="3"/>
      <c r="M41" s="3"/>
      <c r="N41" s="3"/>
      <c r="O41" s="3"/>
    </row>
    <row r="42" spans="1:15" x14ac:dyDescent="0.35">
      <c r="B42" s="3"/>
      <c r="C42" s="3"/>
      <c r="D42" s="3"/>
      <c r="E42" s="3"/>
      <c r="F42" s="3"/>
      <c r="G42" s="3"/>
      <c r="H42" s="3"/>
      <c r="I42" s="3"/>
      <c r="J42" s="3"/>
      <c r="K42" s="3"/>
      <c r="L42" s="3"/>
      <c r="M42" s="3"/>
      <c r="N42" s="3"/>
      <c r="O42" s="3"/>
    </row>
    <row r="43" spans="1:15" x14ac:dyDescent="0.35">
      <c r="B43" s="3"/>
      <c r="C43" s="3"/>
      <c r="D43" s="3"/>
      <c r="E43" s="3"/>
      <c r="F43" s="3"/>
      <c r="G43" s="3"/>
      <c r="H43" s="3"/>
      <c r="I43" s="3"/>
      <c r="J43" s="3"/>
      <c r="K43" s="3"/>
      <c r="L43" s="3"/>
      <c r="M43" s="3"/>
      <c r="N43" s="3"/>
      <c r="O43" s="3"/>
    </row>
    <row r="44" spans="1:15" x14ac:dyDescent="0.35">
      <c r="B44" s="3"/>
      <c r="C44" s="3"/>
      <c r="D44" s="3"/>
      <c r="E44" s="3"/>
      <c r="F44" s="3"/>
      <c r="G44" s="3"/>
      <c r="H44" s="3"/>
      <c r="I44" s="3"/>
      <c r="J44" s="3"/>
      <c r="K44" s="3"/>
      <c r="L44" s="3"/>
      <c r="M44" s="3"/>
      <c r="N44" s="3"/>
      <c r="O44" s="3"/>
    </row>
    <row r="45" spans="1:15" x14ac:dyDescent="0.35">
      <c r="B45" s="3"/>
      <c r="C45" s="3"/>
      <c r="D45" s="3"/>
      <c r="E45" s="3"/>
      <c r="F45" s="3"/>
      <c r="G45" s="3"/>
      <c r="H45" s="3"/>
      <c r="I45" s="3"/>
      <c r="J45" s="3"/>
      <c r="K45" s="3"/>
      <c r="L45" s="3"/>
      <c r="M45" s="3"/>
      <c r="N45" s="3"/>
      <c r="O45" s="3"/>
    </row>
    <row r="46" spans="1:15" x14ac:dyDescent="0.35">
      <c r="B46" s="3"/>
      <c r="C46" s="3"/>
      <c r="D46" s="3"/>
      <c r="E46" s="3"/>
      <c r="F46" s="3"/>
      <c r="G46" s="3"/>
      <c r="H46" s="3"/>
      <c r="I46" s="3"/>
      <c r="J46" s="3"/>
      <c r="K46" s="3"/>
      <c r="L46" s="3"/>
      <c r="M46" s="3"/>
      <c r="N46" s="3"/>
      <c r="O46" s="3"/>
    </row>
    <row r="47" spans="1:15" x14ac:dyDescent="0.35">
      <c r="B47" s="3"/>
      <c r="C47" s="3"/>
      <c r="D47" s="3"/>
      <c r="E47" s="3"/>
      <c r="F47" s="3"/>
      <c r="G47" s="3"/>
      <c r="H47" s="3"/>
      <c r="I47" s="3"/>
      <c r="J47" s="3"/>
      <c r="K47" s="3"/>
      <c r="L47" s="3"/>
      <c r="M47" s="3"/>
      <c r="N47" s="3"/>
      <c r="O47" s="3"/>
    </row>
    <row r="48" spans="1:15" x14ac:dyDescent="0.35">
      <c r="B48" s="3"/>
      <c r="C48" s="3"/>
      <c r="D48" s="3"/>
      <c r="E48" s="3"/>
      <c r="F48" s="3"/>
      <c r="G48" s="3"/>
      <c r="H48" s="3"/>
      <c r="I48" s="3"/>
      <c r="J48" s="3"/>
      <c r="K48" s="3"/>
      <c r="L48" s="3"/>
      <c r="M48" s="3"/>
      <c r="N48" s="3"/>
      <c r="O48" s="3"/>
    </row>
    <row r="49" spans="2:15" x14ac:dyDescent="0.35">
      <c r="B49" s="3"/>
      <c r="C49" s="3"/>
      <c r="D49" s="3"/>
      <c r="E49" s="3"/>
      <c r="F49" s="3"/>
      <c r="G49" s="3"/>
      <c r="H49" s="3"/>
      <c r="I49" s="3"/>
      <c r="J49" s="3"/>
      <c r="K49" s="3"/>
      <c r="L49" s="3"/>
      <c r="M49" s="3"/>
      <c r="N49" s="3"/>
      <c r="O49" s="3"/>
    </row>
    <row r="50" spans="2:15" x14ac:dyDescent="0.35">
      <c r="B50" s="3"/>
      <c r="C50" s="3"/>
      <c r="D50" s="3"/>
      <c r="E50" s="3"/>
      <c r="F50" s="3"/>
      <c r="G50" s="3"/>
      <c r="H50" s="3"/>
      <c r="I50" s="3"/>
      <c r="J50" s="3"/>
      <c r="K50" s="3"/>
      <c r="L50" s="3"/>
      <c r="M50" s="3"/>
      <c r="N50" s="3"/>
      <c r="O50" s="3"/>
    </row>
    <row r="51" spans="2:15" x14ac:dyDescent="0.35">
      <c r="B51" s="3"/>
      <c r="C51" s="3"/>
      <c r="D51" s="3"/>
      <c r="E51" s="3"/>
      <c r="F51" s="3"/>
      <c r="G51" s="3"/>
      <c r="H51" s="3"/>
      <c r="I51" s="3"/>
      <c r="J51" s="3"/>
      <c r="K51" s="3"/>
      <c r="L51" s="3"/>
      <c r="M51" s="3"/>
      <c r="N51" s="3"/>
      <c r="O51" s="3"/>
    </row>
    <row r="52" spans="2:15" x14ac:dyDescent="0.35">
      <c r="B52" s="3"/>
      <c r="C52" s="3"/>
      <c r="D52" s="3"/>
      <c r="E52" s="3"/>
      <c r="F52" s="3"/>
      <c r="G52" s="3"/>
      <c r="H52" s="3"/>
      <c r="I52" s="3"/>
      <c r="J52" s="3"/>
      <c r="K52" s="3"/>
      <c r="L52" s="3"/>
      <c r="M52" s="3"/>
      <c r="N52" s="3"/>
      <c r="O52" s="3"/>
    </row>
    <row r="53" spans="2:15" x14ac:dyDescent="0.35">
      <c r="B53" s="3"/>
      <c r="C53" s="3"/>
      <c r="D53" s="3"/>
      <c r="E53" s="3"/>
      <c r="F53" s="3"/>
      <c r="G53" s="3"/>
      <c r="H53" s="3"/>
      <c r="I53" s="3"/>
      <c r="J53" s="3"/>
      <c r="K53" s="3"/>
      <c r="L53" s="3"/>
      <c r="M53" s="3"/>
      <c r="N53" s="3"/>
      <c r="O53" s="3"/>
    </row>
    <row r="54" spans="2:15" x14ac:dyDescent="0.35">
      <c r="B54" s="3"/>
      <c r="C54" s="3"/>
      <c r="D54" s="3"/>
      <c r="E54" s="3"/>
      <c r="F54" s="3"/>
      <c r="G54" s="3"/>
      <c r="H54" s="3"/>
      <c r="I54" s="3"/>
      <c r="J54" s="3"/>
      <c r="K54" s="3"/>
      <c r="L54" s="3"/>
      <c r="M54" s="3"/>
      <c r="N54" s="3"/>
      <c r="O54" s="3"/>
    </row>
    <row r="55" spans="2:15" x14ac:dyDescent="0.35">
      <c r="B55" s="3"/>
      <c r="C55" s="3"/>
      <c r="D55" s="3"/>
      <c r="E55" s="3"/>
      <c r="F55" s="3"/>
      <c r="G55" s="3"/>
      <c r="H55" s="3"/>
      <c r="I55" s="3"/>
      <c r="J55" s="3"/>
      <c r="K55" s="3"/>
      <c r="L55" s="3"/>
      <c r="M55" s="3"/>
      <c r="N55" s="3"/>
      <c r="O55" s="3"/>
    </row>
    <row r="56" spans="2:15" x14ac:dyDescent="0.35">
      <c r="B56" s="3"/>
      <c r="C56" s="3"/>
      <c r="D56" s="3"/>
      <c r="E56" s="3"/>
      <c r="F56" s="3"/>
      <c r="G56" s="3"/>
      <c r="H56" s="3"/>
      <c r="I56" s="3"/>
      <c r="J56" s="3"/>
      <c r="K56" s="3"/>
      <c r="L56" s="3"/>
      <c r="M56" s="3"/>
      <c r="N56" s="3"/>
      <c r="O56" s="3"/>
    </row>
    <row r="57" spans="2:15" x14ac:dyDescent="0.35">
      <c r="B57" s="3"/>
      <c r="C57" s="3"/>
      <c r="D57" s="3"/>
      <c r="E57" s="3"/>
      <c r="F57" s="3"/>
      <c r="G57" s="3"/>
      <c r="H57" s="3"/>
      <c r="I57" s="3"/>
      <c r="J57" s="3"/>
      <c r="K57" s="3"/>
      <c r="L57" s="3"/>
      <c r="M57" s="3"/>
      <c r="N57" s="3"/>
      <c r="O57" s="3"/>
    </row>
    <row r="58" spans="2:15" x14ac:dyDescent="0.35">
      <c r="B58" s="3"/>
      <c r="C58" s="3"/>
      <c r="D58" s="3"/>
      <c r="E58" s="3"/>
      <c r="F58" s="3"/>
      <c r="G58" s="3"/>
      <c r="H58" s="3"/>
      <c r="I58" s="3"/>
      <c r="J58" s="3"/>
      <c r="K58" s="3"/>
      <c r="L58" s="3"/>
      <c r="M58" s="3"/>
      <c r="N58" s="3"/>
      <c r="O58" s="3"/>
    </row>
    <row r="59" spans="2:15" x14ac:dyDescent="0.35">
      <c r="B59" s="3"/>
      <c r="C59" s="3"/>
      <c r="D59" s="3"/>
      <c r="E59" s="3"/>
      <c r="F59" s="3"/>
      <c r="G59" s="3"/>
      <c r="H59" s="3"/>
      <c r="I59" s="3"/>
      <c r="J59" s="3"/>
      <c r="K59" s="3"/>
      <c r="L59" s="3"/>
      <c r="M59" s="3"/>
      <c r="N59" s="3"/>
      <c r="O59" s="3"/>
    </row>
    <row r="60" spans="2:15" x14ac:dyDescent="0.35">
      <c r="B60" s="3"/>
      <c r="C60" s="3"/>
      <c r="D60" s="3"/>
      <c r="E60" s="3"/>
      <c r="F60" s="3"/>
      <c r="G60" s="3"/>
      <c r="H60" s="3"/>
      <c r="I60" s="3"/>
      <c r="J60" s="3"/>
      <c r="K60" s="3"/>
      <c r="L60" s="3"/>
      <c r="M60" s="3"/>
      <c r="N60" s="3"/>
      <c r="O60" s="3"/>
    </row>
    <row r="61" spans="2:15" x14ac:dyDescent="0.35">
      <c r="B61" s="3"/>
      <c r="C61" s="3"/>
      <c r="D61" s="3"/>
      <c r="E61" s="3"/>
      <c r="F61" s="3"/>
      <c r="G61" s="3"/>
      <c r="H61" s="3"/>
      <c r="I61" s="3"/>
      <c r="J61" s="3"/>
      <c r="K61" s="3"/>
      <c r="L61" s="3"/>
      <c r="M61" s="3"/>
      <c r="N61" s="3"/>
      <c r="O61" s="3"/>
    </row>
    <row r="62" spans="2:15" x14ac:dyDescent="0.35">
      <c r="B62" s="3"/>
      <c r="C62" s="3"/>
      <c r="D62" s="3"/>
      <c r="E62" s="3"/>
      <c r="F62" s="3"/>
      <c r="G62" s="3"/>
      <c r="H62" s="3"/>
      <c r="I62" s="3"/>
      <c r="J62" s="3"/>
      <c r="K62" s="3"/>
      <c r="L62" s="3"/>
      <c r="M62" s="3"/>
      <c r="N62" s="3"/>
      <c r="O62" s="3"/>
    </row>
    <row r="63" spans="2:15" x14ac:dyDescent="0.35">
      <c r="B63" s="3"/>
      <c r="C63" s="3"/>
      <c r="D63" s="3"/>
      <c r="E63" s="3"/>
      <c r="F63" s="3"/>
      <c r="G63" s="3"/>
      <c r="H63" s="3"/>
      <c r="I63" s="3"/>
      <c r="J63" s="3"/>
      <c r="K63" s="3"/>
      <c r="L63" s="3"/>
      <c r="M63" s="3"/>
      <c r="N63" s="3"/>
      <c r="O63" s="3"/>
    </row>
    <row r="64" spans="2:15" x14ac:dyDescent="0.35">
      <c r="B64" s="3"/>
      <c r="C64" s="3"/>
      <c r="D64" s="3"/>
      <c r="E64" s="3"/>
      <c r="F64" s="3"/>
      <c r="G64" s="3"/>
      <c r="H64" s="3"/>
      <c r="I64" s="3"/>
      <c r="J64" s="3"/>
      <c r="K64" s="3"/>
      <c r="L64" s="3"/>
      <c r="M64" s="3"/>
      <c r="N64" s="3"/>
      <c r="O64" s="3"/>
    </row>
    <row r="65" spans="2:15" x14ac:dyDescent="0.35">
      <c r="B65" s="3"/>
      <c r="C65" s="3"/>
      <c r="D65" s="3"/>
      <c r="E65" s="3"/>
      <c r="F65" s="3"/>
      <c r="G65" s="3"/>
      <c r="H65" s="3"/>
      <c r="I65" s="3"/>
      <c r="J65" s="3"/>
      <c r="K65" s="3"/>
      <c r="L65" s="3"/>
      <c r="M65" s="3"/>
      <c r="N65" s="3"/>
      <c r="O65" s="3"/>
    </row>
    <row r="66" spans="2:15" x14ac:dyDescent="0.35">
      <c r="B66" s="3"/>
      <c r="C66" s="3"/>
      <c r="D66" s="3"/>
      <c r="E66" s="3"/>
      <c r="F66" s="3"/>
      <c r="G66" s="3"/>
      <c r="H66" s="3"/>
      <c r="I66" s="3"/>
      <c r="J66" s="3"/>
      <c r="K66" s="3"/>
      <c r="L66" s="3"/>
      <c r="M66" s="3"/>
      <c r="N66" s="3"/>
      <c r="O66" s="3"/>
    </row>
    <row r="67" spans="2:15" x14ac:dyDescent="0.35">
      <c r="B67" s="3"/>
      <c r="C67" s="3"/>
      <c r="D67" s="3"/>
      <c r="E67" s="3"/>
      <c r="F67" s="3"/>
      <c r="G67" s="3"/>
      <c r="H67" s="3"/>
      <c r="I67" s="3"/>
      <c r="J67" s="3"/>
      <c r="K67" s="3"/>
      <c r="L67" s="3"/>
      <c r="M67" s="3"/>
      <c r="N67" s="3"/>
      <c r="O67" s="3"/>
    </row>
    <row r="68" spans="2:15" x14ac:dyDescent="0.35">
      <c r="B68" s="3"/>
      <c r="C68" s="3"/>
      <c r="D68" s="3"/>
      <c r="E68" s="3"/>
      <c r="F68" s="3"/>
      <c r="G68" s="3"/>
      <c r="H68" s="3"/>
      <c r="I68" s="3"/>
      <c r="J68" s="3"/>
      <c r="K68" s="3"/>
      <c r="L68" s="3"/>
      <c r="M68" s="3"/>
      <c r="N68" s="3"/>
      <c r="O68" s="3"/>
    </row>
    <row r="69" spans="2:15" x14ac:dyDescent="0.35">
      <c r="B69" s="3"/>
      <c r="C69" s="3"/>
      <c r="D69" s="3"/>
      <c r="E69" s="3"/>
      <c r="F69" s="3"/>
      <c r="G69" s="3"/>
      <c r="H69" s="3"/>
      <c r="I69" s="3"/>
      <c r="J69" s="3"/>
      <c r="K69" s="3"/>
      <c r="L69" s="3"/>
      <c r="M69" s="3"/>
      <c r="N69" s="3"/>
      <c r="O69" s="3"/>
    </row>
    <row r="70" spans="2:15" x14ac:dyDescent="0.35">
      <c r="B70" s="3"/>
      <c r="C70" s="3"/>
      <c r="D70" s="3"/>
      <c r="E70" s="3"/>
      <c r="F70" s="3"/>
      <c r="G70" s="3"/>
      <c r="H70" s="3"/>
      <c r="I70" s="3"/>
      <c r="J70" s="3"/>
      <c r="K70" s="3"/>
      <c r="L70" s="3"/>
      <c r="M70" s="3"/>
      <c r="N70" s="3"/>
      <c r="O70" s="3"/>
    </row>
    <row r="71" spans="2:15" x14ac:dyDescent="0.35">
      <c r="B71" s="3"/>
      <c r="C71" s="3"/>
      <c r="D71" s="3"/>
      <c r="E71" s="3"/>
      <c r="F71" s="3"/>
      <c r="G71" s="3"/>
      <c r="H71" s="3"/>
      <c r="I71" s="3"/>
      <c r="J71" s="3"/>
      <c r="K71" s="3"/>
      <c r="L71" s="3"/>
      <c r="M71" s="3"/>
      <c r="N71" s="3"/>
      <c r="O71" s="3"/>
    </row>
    <row r="72" spans="2:15" x14ac:dyDescent="0.35">
      <c r="B72" s="3"/>
      <c r="C72" s="3"/>
      <c r="D72" s="3"/>
      <c r="E72" s="3"/>
      <c r="F72" s="3"/>
      <c r="G72" s="3"/>
      <c r="H72" s="3"/>
      <c r="I72" s="3"/>
      <c r="J72" s="3"/>
      <c r="K72" s="3"/>
      <c r="L72" s="3"/>
      <c r="M72" s="3"/>
      <c r="N72" s="3"/>
      <c r="O72" s="3"/>
    </row>
    <row r="73" spans="2:15" x14ac:dyDescent="0.35">
      <c r="B73" s="3"/>
      <c r="C73" s="3"/>
      <c r="D73" s="3"/>
      <c r="E73" s="3"/>
      <c r="F73" s="3"/>
      <c r="G73" s="3"/>
      <c r="H73" s="3"/>
      <c r="I73" s="3"/>
      <c r="J73" s="3"/>
      <c r="K73" s="3"/>
      <c r="L73" s="3"/>
      <c r="M73" s="3"/>
      <c r="N73" s="3"/>
      <c r="O73" s="3"/>
    </row>
    <row r="74" spans="2:15" x14ac:dyDescent="0.35">
      <c r="B74" s="3"/>
      <c r="C74" s="3"/>
      <c r="D74" s="3"/>
      <c r="E74" s="3"/>
      <c r="F74" s="3"/>
      <c r="G74" s="3"/>
      <c r="H74" s="3"/>
      <c r="I74" s="3"/>
      <c r="J74" s="3"/>
      <c r="K74" s="3"/>
      <c r="L74" s="3"/>
      <c r="M74" s="3"/>
      <c r="N74" s="3"/>
      <c r="O74" s="3"/>
    </row>
    <row r="75" spans="2:15" x14ac:dyDescent="0.35">
      <c r="B75" s="3"/>
      <c r="C75" s="3"/>
      <c r="D75" s="3"/>
      <c r="E75" s="3"/>
      <c r="F75" s="3"/>
      <c r="G75" s="3"/>
      <c r="H75" s="3"/>
      <c r="I75" s="3"/>
      <c r="J75" s="3"/>
      <c r="K75" s="3"/>
      <c r="L75" s="3"/>
      <c r="M75" s="3"/>
      <c r="N75" s="3"/>
      <c r="O75" s="3"/>
    </row>
    <row r="76" spans="2:15" x14ac:dyDescent="0.35">
      <c r="B76" s="3"/>
      <c r="C76" s="3"/>
      <c r="D76" s="3"/>
      <c r="E76" s="3"/>
      <c r="F76" s="3"/>
      <c r="G76" s="3"/>
      <c r="H76" s="3"/>
      <c r="I76" s="3"/>
      <c r="J76" s="3"/>
      <c r="K76" s="3"/>
      <c r="L76" s="3"/>
      <c r="M76" s="3"/>
      <c r="N76" s="3"/>
      <c r="O76" s="3"/>
    </row>
    <row r="77" spans="2:15" x14ac:dyDescent="0.35">
      <c r="B77" s="3"/>
      <c r="C77" s="3"/>
      <c r="D77" s="3"/>
      <c r="E77" s="3"/>
      <c r="F77" s="3"/>
      <c r="G77" s="3"/>
      <c r="H77" s="3"/>
      <c r="I77" s="3"/>
      <c r="J77" s="3"/>
      <c r="K77" s="3"/>
      <c r="L77" s="3"/>
      <c r="M77" s="3"/>
      <c r="N77" s="3"/>
      <c r="O77" s="3"/>
    </row>
    <row r="78" spans="2:15" x14ac:dyDescent="0.35">
      <c r="B78" s="3"/>
      <c r="C78" s="3"/>
      <c r="D78" s="3"/>
      <c r="E78" s="3"/>
      <c r="F78" s="3"/>
      <c r="G78" s="3"/>
      <c r="H78" s="3"/>
      <c r="I78" s="3"/>
      <c r="J78" s="3"/>
      <c r="K78" s="3"/>
      <c r="L78" s="3"/>
      <c r="M78" s="3"/>
      <c r="N78" s="3"/>
      <c r="O78" s="3"/>
    </row>
    <row r="79" spans="2:15" x14ac:dyDescent="0.35">
      <c r="B79" s="3"/>
      <c r="C79" s="3"/>
      <c r="D79" s="3"/>
      <c r="E79" s="3"/>
      <c r="F79" s="3"/>
      <c r="G79" s="3"/>
      <c r="H79" s="3"/>
      <c r="I79" s="3"/>
      <c r="J79" s="3"/>
      <c r="K79" s="3"/>
      <c r="L79" s="3"/>
      <c r="M79" s="3"/>
      <c r="N79" s="3"/>
      <c r="O79" s="3"/>
    </row>
    <row r="80" spans="2:15" x14ac:dyDescent="0.35">
      <c r="B80" s="3"/>
      <c r="C80" s="3"/>
      <c r="D80" s="3"/>
      <c r="E80" s="3"/>
      <c r="F80" s="3"/>
      <c r="G80" s="3"/>
      <c r="H80" s="3"/>
      <c r="I80" s="3"/>
      <c r="J80" s="3"/>
      <c r="K80" s="3"/>
      <c r="L80" s="3"/>
      <c r="M80" s="3"/>
      <c r="N80" s="3"/>
      <c r="O80" s="3"/>
    </row>
    <row r="81" spans="2:15" x14ac:dyDescent="0.35">
      <c r="B81" s="3"/>
      <c r="C81" s="3"/>
      <c r="D81" s="3"/>
      <c r="E81" s="3"/>
      <c r="F81" s="3"/>
      <c r="G81" s="3"/>
      <c r="H81" s="3"/>
      <c r="I81" s="3"/>
      <c r="J81" s="3"/>
      <c r="K81" s="3"/>
      <c r="L81" s="3"/>
      <c r="M81" s="3"/>
      <c r="N81" s="3"/>
      <c r="O81" s="3"/>
    </row>
    <row r="82" spans="2:15" x14ac:dyDescent="0.35">
      <c r="B82" s="3"/>
      <c r="C82" s="3"/>
      <c r="D82" s="3"/>
      <c r="E82" s="3"/>
      <c r="F82" s="3"/>
      <c r="G82" s="3"/>
      <c r="H82" s="3"/>
      <c r="I82" s="3"/>
      <c r="J82" s="3"/>
      <c r="K82" s="3"/>
      <c r="L82" s="3"/>
      <c r="M82" s="3"/>
      <c r="N82" s="3"/>
      <c r="O82" s="3"/>
    </row>
    <row r="83" spans="2:15" x14ac:dyDescent="0.35">
      <c r="B83" s="3"/>
      <c r="C83" s="3"/>
      <c r="D83" s="3"/>
      <c r="E83" s="3"/>
      <c r="F83" s="3"/>
      <c r="G83" s="3"/>
      <c r="H83" s="3"/>
      <c r="I83" s="3"/>
      <c r="J83" s="3"/>
      <c r="K83" s="3"/>
      <c r="L83" s="3"/>
      <c r="M83" s="3"/>
      <c r="N83" s="3"/>
      <c r="O83" s="3"/>
    </row>
    <row r="84" spans="2:15" x14ac:dyDescent="0.35">
      <c r="B84" s="3"/>
      <c r="C84" s="3"/>
      <c r="D84" s="3"/>
      <c r="E84" s="3"/>
      <c r="F84" s="3"/>
      <c r="G84" s="3"/>
      <c r="H84" s="3"/>
      <c r="I84" s="3"/>
      <c r="J84" s="3"/>
      <c r="K84" s="3"/>
      <c r="L84" s="3"/>
      <c r="M84" s="3"/>
      <c r="N84" s="3"/>
      <c r="O84" s="3"/>
    </row>
    <row r="85" spans="2:15" x14ac:dyDescent="0.35">
      <c r="B85" s="3"/>
      <c r="C85" s="3"/>
      <c r="D85" s="3"/>
      <c r="E85" s="3"/>
      <c r="F85" s="3"/>
      <c r="G85" s="3"/>
      <c r="H85" s="3"/>
      <c r="I85" s="3"/>
      <c r="J85" s="3"/>
      <c r="K85" s="3"/>
      <c r="L85" s="3"/>
      <c r="M85" s="3"/>
      <c r="N85" s="3"/>
      <c r="O85" s="3"/>
    </row>
    <row r="86" spans="2:15" x14ac:dyDescent="0.35">
      <c r="B86" s="3"/>
      <c r="C86" s="3"/>
      <c r="D86" s="3"/>
      <c r="E86" s="3"/>
      <c r="F86" s="3"/>
      <c r="G86" s="3"/>
      <c r="H86" s="3"/>
      <c r="I86" s="3"/>
      <c r="J86" s="3"/>
      <c r="K86" s="3"/>
      <c r="L86" s="3"/>
      <c r="M86" s="3"/>
      <c r="N86" s="3"/>
      <c r="O86" s="3"/>
    </row>
    <row r="87" spans="2:15" x14ac:dyDescent="0.35">
      <c r="B87" s="3"/>
      <c r="C87" s="3"/>
      <c r="D87" s="3"/>
      <c r="E87" s="3"/>
      <c r="F87" s="3"/>
      <c r="G87" s="3"/>
      <c r="H87" s="3"/>
      <c r="I87" s="3"/>
      <c r="J87" s="3"/>
      <c r="K87" s="3"/>
      <c r="L87" s="3"/>
      <c r="M87" s="3"/>
      <c r="N87" s="3"/>
      <c r="O87" s="3"/>
    </row>
    <row r="88" spans="2:15" x14ac:dyDescent="0.35">
      <c r="B88" s="3"/>
      <c r="C88" s="3"/>
      <c r="D88" s="3"/>
      <c r="E88" s="3"/>
      <c r="F88" s="3"/>
      <c r="G88" s="3"/>
      <c r="H88" s="3"/>
      <c r="I88" s="3"/>
      <c r="J88" s="3"/>
      <c r="K88" s="3"/>
      <c r="L88" s="3"/>
      <c r="M88" s="3"/>
      <c r="N88" s="3"/>
      <c r="O88" s="3"/>
    </row>
    <row r="89" spans="2:15" x14ac:dyDescent="0.35">
      <c r="B89" s="3"/>
      <c r="C89" s="3"/>
      <c r="D89" s="3"/>
      <c r="E89" s="3"/>
      <c r="F89" s="3"/>
      <c r="G89" s="3"/>
      <c r="H89" s="3"/>
      <c r="I89" s="3"/>
      <c r="J89" s="3"/>
      <c r="K89" s="3"/>
      <c r="L89" s="3"/>
      <c r="M89" s="3"/>
      <c r="N89" s="3"/>
      <c r="O89" s="3"/>
    </row>
    <row r="90" spans="2:15" x14ac:dyDescent="0.35">
      <c r="B90" s="3"/>
      <c r="C90" s="3"/>
      <c r="D90" s="3"/>
      <c r="E90" s="3"/>
      <c r="F90" s="3"/>
      <c r="G90" s="3"/>
      <c r="H90" s="3"/>
      <c r="I90" s="3"/>
      <c r="J90" s="3"/>
      <c r="K90" s="3"/>
      <c r="L90" s="3"/>
      <c r="M90" s="3"/>
      <c r="N90" s="3"/>
      <c r="O90" s="3"/>
    </row>
    <row r="91" spans="2:15" x14ac:dyDescent="0.35">
      <c r="B91" s="3"/>
      <c r="C91" s="3"/>
      <c r="D91" s="3"/>
      <c r="E91" s="3"/>
      <c r="F91" s="3"/>
      <c r="G91" s="3"/>
      <c r="H91" s="3"/>
      <c r="I91" s="3"/>
      <c r="J91" s="3"/>
      <c r="K91" s="3"/>
      <c r="L91" s="3"/>
      <c r="M91" s="3"/>
      <c r="N91" s="3"/>
      <c r="O91" s="3"/>
    </row>
    <row r="92" spans="2:15" x14ac:dyDescent="0.35">
      <c r="B92" s="3"/>
      <c r="C92" s="3"/>
      <c r="D92" s="3"/>
      <c r="E92" s="3"/>
      <c r="F92" s="3"/>
      <c r="G92" s="3"/>
      <c r="H92" s="3"/>
      <c r="I92" s="3"/>
      <c r="J92" s="3"/>
      <c r="K92" s="3"/>
      <c r="L92" s="3"/>
      <c r="M92" s="3"/>
      <c r="N92" s="3"/>
      <c r="O92" s="3"/>
    </row>
    <row r="93" spans="2:15" x14ac:dyDescent="0.35">
      <c r="B93" s="3"/>
      <c r="C93" s="3"/>
      <c r="D93" s="3"/>
      <c r="E93" s="3"/>
      <c r="F93" s="3"/>
      <c r="G93" s="3"/>
      <c r="H93" s="3"/>
      <c r="I93" s="3"/>
      <c r="J93" s="3"/>
      <c r="K93" s="3"/>
      <c r="L93" s="3"/>
      <c r="M93" s="3"/>
      <c r="N93" s="3"/>
      <c r="O93" s="3"/>
    </row>
    <row r="94" spans="2:15" x14ac:dyDescent="0.35">
      <c r="B94" s="3"/>
      <c r="C94" s="3"/>
      <c r="D94" s="3"/>
      <c r="E94" s="3"/>
      <c r="F94" s="3"/>
      <c r="G94" s="3"/>
      <c r="H94" s="3"/>
      <c r="I94" s="3"/>
      <c r="J94" s="3"/>
      <c r="K94" s="3"/>
      <c r="L94" s="3"/>
      <c r="M94" s="3"/>
      <c r="N94" s="3"/>
      <c r="O94" s="3"/>
    </row>
    <row r="95" spans="2:15" x14ac:dyDescent="0.35">
      <c r="B95" s="3"/>
      <c r="C95" s="3"/>
      <c r="D95" s="3"/>
      <c r="E95" s="3"/>
      <c r="F95" s="3"/>
      <c r="G95" s="3"/>
      <c r="H95" s="3"/>
      <c r="I95" s="3"/>
      <c r="J95" s="3"/>
      <c r="K95" s="3"/>
      <c r="L95" s="3"/>
      <c r="M95" s="3"/>
      <c r="N95" s="3"/>
      <c r="O95" s="3"/>
    </row>
    <row r="96" spans="2:15" x14ac:dyDescent="0.35">
      <c r="B96" s="3"/>
      <c r="C96" s="3"/>
      <c r="D96" s="3"/>
      <c r="E96" s="3"/>
      <c r="F96" s="3"/>
      <c r="G96" s="3"/>
      <c r="H96" s="3"/>
      <c r="I96" s="3"/>
      <c r="J96" s="3"/>
      <c r="K96" s="3"/>
      <c r="L96" s="3"/>
      <c r="M96" s="3"/>
      <c r="N96" s="3"/>
      <c r="O96" s="3"/>
    </row>
    <row r="97" spans="2:15" x14ac:dyDescent="0.35">
      <c r="B97" s="3"/>
      <c r="C97" s="3"/>
      <c r="D97" s="3"/>
      <c r="E97" s="3"/>
      <c r="F97" s="3"/>
      <c r="G97" s="3"/>
      <c r="H97" s="3"/>
      <c r="I97" s="3"/>
      <c r="J97" s="3"/>
      <c r="K97" s="3"/>
      <c r="L97" s="3"/>
      <c r="M97" s="3"/>
      <c r="N97" s="3"/>
      <c r="O97" s="3"/>
    </row>
    <row r="98" spans="2:15" x14ac:dyDescent="0.35">
      <c r="B98" s="3"/>
      <c r="C98" s="3"/>
      <c r="D98" s="3"/>
      <c r="E98" s="3"/>
      <c r="F98" s="3"/>
      <c r="G98" s="3"/>
      <c r="H98" s="3"/>
      <c r="I98" s="3"/>
      <c r="J98" s="3"/>
      <c r="K98" s="3"/>
      <c r="L98" s="3"/>
      <c r="M98" s="3"/>
      <c r="N98" s="3"/>
      <c r="O98" s="3"/>
    </row>
    <row r="99" spans="2:15" x14ac:dyDescent="0.35">
      <c r="B99" s="3"/>
      <c r="C99" s="3"/>
      <c r="D99" s="3"/>
      <c r="E99" s="3"/>
      <c r="F99" s="3"/>
      <c r="G99" s="3"/>
      <c r="H99" s="3"/>
      <c r="I99" s="3"/>
      <c r="J99" s="3"/>
      <c r="K99" s="3"/>
      <c r="L99" s="3"/>
      <c r="M99" s="3"/>
      <c r="N99" s="3"/>
      <c r="O99" s="3"/>
    </row>
    <row r="100" spans="2:15" x14ac:dyDescent="0.35">
      <c r="B100" s="3"/>
      <c r="C100" s="3"/>
      <c r="D100" s="3"/>
      <c r="E100" s="3"/>
      <c r="F100" s="3"/>
      <c r="G100" s="3"/>
      <c r="H100" s="3"/>
      <c r="I100" s="3"/>
      <c r="J100" s="3"/>
      <c r="K100" s="3"/>
      <c r="L100" s="3"/>
      <c r="M100" s="3"/>
      <c r="N100" s="3"/>
      <c r="O100" s="3"/>
    </row>
    <row r="101" spans="2:15" x14ac:dyDescent="0.35">
      <c r="B101" s="3"/>
      <c r="C101" s="3"/>
      <c r="D101" s="3"/>
      <c r="E101" s="3"/>
      <c r="F101" s="3"/>
      <c r="G101" s="3"/>
      <c r="H101" s="3"/>
      <c r="I101" s="3"/>
      <c r="J101" s="3"/>
      <c r="K101" s="3"/>
      <c r="L101" s="3"/>
      <c r="M101" s="3"/>
      <c r="N101" s="3"/>
      <c r="O101" s="3"/>
    </row>
    <row r="102" spans="2:15" x14ac:dyDescent="0.35">
      <c r="B102" s="3"/>
      <c r="C102" s="3"/>
      <c r="D102" s="3"/>
      <c r="E102" s="3"/>
      <c r="F102" s="3"/>
      <c r="G102" s="3"/>
      <c r="H102" s="3"/>
      <c r="I102" s="3"/>
      <c r="J102" s="3"/>
      <c r="K102" s="3"/>
      <c r="L102" s="3"/>
      <c r="M102" s="3"/>
      <c r="N102" s="3"/>
      <c r="O102" s="3"/>
    </row>
    <row r="103" spans="2:15" x14ac:dyDescent="0.35">
      <c r="B103" s="3"/>
      <c r="C103" s="3"/>
      <c r="D103" s="3"/>
      <c r="E103" s="3"/>
      <c r="F103" s="3"/>
      <c r="G103" s="3"/>
      <c r="H103" s="3"/>
      <c r="I103" s="3"/>
      <c r="J103" s="3"/>
      <c r="K103" s="3"/>
      <c r="L103" s="3"/>
      <c r="M103" s="3"/>
      <c r="N103" s="3"/>
      <c r="O103" s="3"/>
    </row>
    <row r="104" spans="2:15" x14ac:dyDescent="0.35">
      <c r="B104" s="3"/>
      <c r="C104" s="3"/>
      <c r="D104" s="3"/>
      <c r="E104" s="3"/>
      <c r="F104" s="3"/>
      <c r="G104" s="3"/>
      <c r="H104" s="3"/>
      <c r="I104" s="3"/>
      <c r="J104" s="3"/>
      <c r="K104" s="3"/>
      <c r="L104" s="3"/>
      <c r="M104" s="3"/>
      <c r="N104" s="3"/>
      <c r="O104" s="3"/>
    </row>
    <row r="105" spans="2:15" x14ac:dyDescent="0.35">
      <c r="B105" s="3"/>
      <c r="C105" s="3"/>
      <c r="D105" s="3"/>
      <c r="E105" s="3"/>
      <c r="F105" s="3"/>
      <c r="G105" s="3"/>
      <c r="H105" s="3"/>
      <c r="I105" s="3"/>
      <c r="J105" s="3"/>
      <c r="K105" s="3"/>
      <c r="L105" s="3"/>
      <c r="M105" s="3"/>
      <c r="N105" s="3"/>
      <c r="O105" s="3"/>
    </row>
    <row r="106" spans="2:15" x14ac:dyDescent="0.35">
      <c r="B106" s="3"/>
      <c r="C106" s="3"/>
      <c r="D106" s="3"/>
      <c r="E106" s="3"/>
      <c r="F106" s="3"/>
      <c r="G106" s="3"/>
      <c r="H106" s="3"/>
      <c r="I106" s="3"/>
      <c r="J106" s="3"/>
      <c r="K106" s="3"/>
      <c r="L106" s="3"/>
      <c r="M106" s="3"/>
      <c r="N106" s="3"/>
      <c r="O106" s="3"/>
    </row>
    <row r="107" spans="2:15" x14ac:dyDescent="0.35">
      <c r="B107" s="3"/>
      <c r="C107" s="3"/>
      <c r="D107" s="3"/>
      <c r="E107" s="3"/>
      <c r="F107" s="3"/>
      <c r="G107" s="3"/>
      <c r="H107" s="3"/>
      <c r="I107" s="3"/>
      <c r="J107" s="3"/>
      <c r="K107" s="3"/>
      <c r="L107" s="3"/>
      <c r="M107" s="3"/>
      <c r="N107" s="3"/>
      <c r="O107" s="3"/>
    </row>
    <row r="108" spans="2:15" x14ac:dyDescent="0.35">
      <c r="B108" s="3"/>
      <c r="C108" s="3"/>
      <c r="D108" s="3"/>
      <c r="E108" s="3"/>
      <c r="F108" s="3"/>
      <c r="G108" s="3"/>
      <c r="H108" s="3"/>
      <c r="I108" s="3"/>
      <c r="J108" s="3"/>
      <c r="K108" s="3"/>
      <c r="L108" s="3"/>
      <c r="M108" s="3"/>
      <c r="N108" s="3"/>
      <c r="O108" s="3"/>
    </row>
    <row r="109" spans="2:15" x14ac:dyDescent="0.35">
      <c r="B109" s="3"/>
      <c r="C109" s="3"/>
      <c r="D109" s="3"/>
      <c r="E109" s="3"/>
      <c r="F109" s="3"/>
      <c r="G109" s="3"/>
      <c r="H109" s="3"/>
      <c r="I109" s="3"/>
      <c r="J109" s="3"/>
      <c r="K109" s="3"/>
      <c r="L109" s="3"/>
      <c r="M109" s="3"/>
      <c r="N109" s="3"/>
      <c r="O109" s="3"/>
    </row>
    <row r="110" spans="2:15" x14ac:dyDescent="0.35">
      <c r="B110" s="3"/>
      <c r="C110" s="3"/>
      <c r="D110" s="3"/>
      <c r="E110" s="3"/>
      <c r="F110" s="3"/>
      <c r="G110" s="3"/>
      <c r="H110" s="3"/>
      <c r="I110" s="3"/>
      <c r="J110" s="3"/>
      <c r="K110" s="3"/>
      <c r="L110" s="3"/>
      <c r="M110" s="3"/>
      <c r="N110" s="3"/>
      <c r="O110" s="3"/>
    </row>
    <row r="111" spans="2:15" x14ac:dyDescent="0.35">
      <c r="B111" s="3"/>
      <c r="C111" s="3"/>
      <c r="D111" s="3"/>
      <c r="E111" s="3"/>
      <c r="F111" s="3"/>
      <c r="G111" s="3"/>
      <c r="H111" s="3"/>
      <c r="I111" s="3"/>
      <c r="J111" s="3"/>
      <c r="K111" s="3"/>
      <c r="L111" s="3"/>
      <c r="M111" s="3"/>
      <c r="N111" s="3"/>
      <c r="O111" s="3"/>
    </row>
    <row r="112" spans="2:15" x14ac:dyDescent="0.35">
      <c r="B112" s="3"/>
      <c r="C112" s="3"/>
      <c r="D112" s="3"/>
      <c r="E112" s="3"/>
      <c r="F112" s="3"/>
      <c r="G112" s="3"/>
      <c r="H112" s="3"/>
      <c r="I112" s="3"/>
      <c r="J112" s="3"/>
      <c r="K112" s="3"/>
      <c r="L112" s="3"/>
      <c r="M112" s="3"/>
      <c r="N112" s="3"/>
      <c r="O112" s="3"/>
    </row>
    <row r="113" spans="2:15" x14ac:dyDescent="0.35">
      <c r="B113" s="3"/>
      <c r="C113" s="3"/>
      <c r="D113" s="3"/>
      <c r="E113" s="3"/>
      <c r="F113" s="3"/>
      <c r="G113" s="3"/>
      <c r="H113" s="3"/>
      <c r="I113" s="3"/>
      <c r="J113" s="3"/>
      <c r="K113" s="3"/>
      <c r="L113" s="3"/>
      <c r="M113" s="3"/>
      <c r="N113" s="3"/>
      <c r="O113" s="3"/>
    </row>
    <row r="114" spans="2:15" x14ac:dyDescent="0.35">
      <c r="B114" s="3"/>
      <c r="C114" s="3"/>
      <c r="D114" s="3"/>
      <c r="E114" s="3"/>
      <c r="F114" s="3"/>
      <c r="G114" s="3"/>
      <c r="H114" s="3"/>
      <c r="I114" s="3"/>
      <c r="J114" s="3"/>
      <c r="K114" s="3"/>
      <c r="L114" s="3"/>
      <c r="M114" s="3"/>
      <c r="N114" s="3"/>
      <c r="O114" s="3"/>
    </row>
    <row r="115" spans="2:15" x14ac:dyDescent="0.35">
      <c r="B115" s="3"/>
      <c r="C115" s="3"/>
      <c r="D115" s="3"/>
      <c r="E115" s="3"/>
      <c r="F115" s="3"/>
      <c r="G115" s="3"/>
      <c r="H115" s="3"/>
      <c r="I115" s="3"/>
      <c r="J115" s="3"/>
      <c r="K115" s="3"/>
      <c r="L115" s="3"/>
      <c r="M115" s="3"/>
      <c r="N115" s="3"/>
      <c r="O115" s="3"/>
    </row>
    <row r="116" spans="2:15" x14ac:dyDescent="0.35">
      <c r="B116" s="3"/>
      <c r="C116" s="3"/>
      <c r="D116" s="3"/>
      <c r="E116" s="3"/>
      <c r="F116" s="3"/>
      <c r="G116" s="3"/>
      <c r="H116" s="3"/>
      <c r="I116" s="3"/>
      <c r="J116" s="3"/>
      <c r="K116" s="3"/>
      <c r="L116" s="3"/>
      <c r="M116" s="3"/>
      <c r="N116" s="3"/>
      <c r="O116" s="3"/>
    </row>
    <row r="117" spans="2:15" x14ac:dyDescent="0.35">
      <c r="B117" s="3"/>
      <c r="C117" s="3"/>
      <c r="D117" s="3"/>
      <c r="E117" s="3"/>
      <c r="F117" s="3"/>
      <c r="G117" s="3"/>
      <c r="H117" s="3"/>
      <c r="I117" s="3"/>
      <c r="J117" s="3"/>
      <c r="K117" s="3"/>
      <c r="L117" s="3"/>
      <c r="M117" s="3"/>
      <c r="N117" s="3"/>
      <c r="O117" s="3"/>
    </row>
    <row r="118" spans="2:15" x14ac:dyDescent="0.35">
      <c r="B118" s="3"/>
      <c r="C118" s="3"/>
      <c r="D118" s="3"/>
      <c r="E118" s="3"/>
      <c r="F118" s="3"/>
      <c r="G118" s="3"/>
      <c r="H118" s="3"/>
      <c r="I118" s="3"/>
      <c r="J118" s="3"/>
      <c r="K118" s="3"/>
      <c r="L118" s="3"/>
      <c r="M118" s="3"/>
      <c r="N118" s="3"/>
      <c r="O118" s="3"/>
    </row>
    <row r="119" spans="2:15" x14ac:dyDescent="0.35">
      <c r="B119" s="3"/>
      <c r="C119" s="3"/>
      <c r="D119" s="3"/>
      <c r="E119" s="3"/>
      <c r="F119" s="3"/>
      <c r="G119" s="3"/>
      <c r="H119" s="3"/>
      <c r="I119" s="3"/>
      <c r="J119" s="3"/>
      <c r="K119" s="3"/>
      <c r="L119" s="3"/>
      <c r="M119" s="3"/>
      <c r="N119" s="3"/>
      <c r="O119" s="3"/>
    </row>
    <row r="120" spans="2:15" x14ac:dyDescent="0.35">
      <c r="B120" s="3"/>
      <c r="C120" s="3"/>
      <c r="D120" s="3"/>
      <c r="E120" s="3"/>
      <c r="F120" s="3"/>
      <c r="G120" s="3"/>
      <c r="H120" s="3"/>
      <c r="I120" s="3"/>
      <c r="J120" s="3"/>
      <c r="K120" s="3"/>
      <c r="L120" s="3"/>
      <c r="M120" s="3"/>
      <c r="N120" s="3"/>
      <c r="O120" s="3"/>
    </row>
    <row r="121" spans="2:15" x14ac:dyDescent="0.35">
      <c r="B121" s="3"/>
      <c r="C121" s="3"/>
      <c r="D121" s="3"/>
      <c r="E121" s="3"/>
      <c r="F121" s="3"/>
      <c r="G121" s="3"/>
      <c r="H121" s="3"/>
      <c r="I121" s="3"/>
      <c r="J121" s="3"/>
      <c r="K121" s="3"/>
      <c r="L121" s="3"/>
      <c r="M121" s="3"/>
      <c r="N121" s="3"/>
      <c r="O121" s="3"/>
    </row>
    <row r="122" spans="2:15" x14ac:dyDescent="0.35">
      <c r="B122" s="3"/>
      <c r="C122" s="3"/>
      <c r="D122" s="3"/>
      <c r="E122" s="3"/>
      <c r="F122" s="3"/>
      <c r="G122" s="3"/>
      <c r="H122" s="3"/>
      <c r="I122" s="3"/>
      <c r="J122" s="3"/>
      <c r="K122" s="3"/>
      <c r="L122" s="3"/>
      <c r="M122" s="3"/>
      <c r="N122" s="3"/>
      <c r="O122" s="3"/>
    </row>
    <row r="123" spans="2:15" x14ac:dyDescent="0.35">
      <c r="B123" s="3"/>
      <c r="C123" s="3"/>
      <c r="D123" s="3"/>
      <c r="E123" s="3"/>
      <c r="F123" s="3"/>
      <c r="G123" s="3"/>
      <c r="H123" s="3"/>
      <c r="I123" s="3"/>
      <c r="J123" s="3"/>
      <c r="K123" s="3"/>
      <c r="L123" s="3"/>
      <c r="M123" s="3"/>
      <c r="N123" s="3"/>
      <c r="O123" s="3"/>
    </row>
    <row r="124" spans="2:15" x14ac:dyDescent="0.35">
      <c r="B124" s="3"/>
      <c r="C124" s="3"/>
      <c r="D124" s="3"/>
      <c r="E124" s="3"/>
      <c r="F124" s="3"/>
      <c r="G124" s="3"/>
      <c r="H124" s="3"/>
      <c r="I124" s="3"/>
      <c r="J124" s="3"/>
      <c r="K124" s="3"/>
      <c r="L124" s="3"/>
      <c r="M124" s="3"/>
      <c r="N124" s="3"/>
      <c r="O124" s="3"/>
    </row>
    <row r="125" spans="2:15" x14ac:dyDescent="0.35">
      <c r="B125" s="3"/>
      <c r="C125" s="3"/>
      <c r="D125" s="3"/>
      <c r="E125" s="3"/>
      <c r="F125" s="3"/>
      <c r="G125" s="3"/>
      <c r="H125" s="3"/>
      <c r="I125" s="3"/>
      <c r="J125" s="3"/>
      <c r="K125" s="3"/>
      <c r="L125" s="3"/>
      <c r="M125" s="3"/>
      <c r="N125" s="3"/>
      <c r="O125" s="3"/>
    </row>
    <row r="126" spans="2:15" x14ac:dyDescent="0.35">
      <c r="B126" s="3"/>
      <c r="C126" s="3"/>
      <c r="D126" s="3"/>
      <c r="E126" s="3"/>
      <c r="F126" s="3"/>
      <c r="G126" s="3"/>
      <c r="H126" s="3"/>
      <c r="I126" s="3"/>
      <c r="J126" s="3"/>
      <c r="K126" s="3"/>
      <c r="L126" s="3"/>
      <c r="M126" s="3"/>
      <c r="N126" s="3"/>
      <c r="O126" s="3"/>
    </row>
    <row r="127" spans="2:15" x14ac:dyDescent="0.35">
      <c r="B127" s="3"/>
      <c r="C127" s="3"/>
      <c r="D127" s="3"/>
      <c r="E127" s="3"/>
      <c r="F127" s="3"/>
      <c r="G127" s="3"/>
      <c r="H127" s="3"/>
      <c r="I127" s="3"/>
      <c r="J127" s="3"/>
      <c r="K127" s="3"/>
      <c r="L127" s="3"/>
      <c r="M127" s="3"/>
      <c r="N127" s="3"/>
      <c r="O127" s="3"/>
    </row>
    <row r="128" spans="2:15" x14ac:dyDescent="0.35">
      <c r="B128" s="3"/>
      <c r="C128" s="3"/>
      <c r="D128" s="3"/>
      <c r="E128" s="3"/>
      <c r="F128" s="3"/>
      <c r="G128" s="3"/>
      <c r="H128" s="3"/>
      <c r="I128" s="3"/>
      <c r="J128" s="3"/>
      <c r="K128" s="3"/>
      <c r="L128" s="3"/>
      <c r="M128" s="3"/>
      <c r="N128" s="3"/>
      <c r="O128" s="3"/>
    </row>
    <row r="129" spans="2:15" x14ac:dyDescent="0.35">
      <c r="B129" s="3"/>
      <c r="C129" s="3"/>
      <c r="D129" s="3"/>
      <c r="E129" s="3"/>
      <c r="F129" s="3"/>
      <c r="G129" s="3"/>
      <c r="H129" s="3"/>
      <c r="I129" s="3"/>
      <c r="J129" s="3"/>
      <c r="K129" s="3"/>
      <c r="L129" s="3"/>
      <c r="M129" s="3"/>
      <c r="N129" s="3"/>
      <c r="O129" s="3"/>
    </row>
    <row r="130" spans="2:15" x14ac:dyDescent="0.35">
      <c r="B130" s="3"/>
      <c r="C130" s="3"/>
      <c r="D130" s="3"/>
      <c r="E130" s="3"/>
      <c r="F130" s="3"/>
      <c r="G130" s="3"/>
      <c r="H130" s="3"/>
      <c r="I130" s="3"/>
      <c r="J130" s="3"/>
      <c r="K130" s="3"/>
      <c r="L130" s="3"/>
      <c r="M130" s="3"/>
      <c r="N130" s="3"/>
      <c r="O130" s="3"/>
    </row>
    <row r="131" spans="2:15" x14ac:dyDescent="0.35">
      <c r="B131" s="3"/>
      <c r="C131" s="3"/>
      <c r="D131" s="3"/>
      <c r="E131" s="3"/>
      <c r="F131" s="3"/>
      <c r="G131" s="3"/>
      <c r="H131" s="3"/>
      <c r="I131" s="3"/>
      <c r="J131" s="3"/>
      <c r="K131" s="3"/>
      <c r="L131" s="3"/>
      <c r="M131" s="3"/>
      <c r="N131" s="3"/>
      <c r="O131" s="3"/>
    </row>
    <row r="132" spans="2:15" x14ac:dyDescent="0.35">
      <c r="B132" s="3"/>
      <c r="C132" s="3"/>
      <c r="D132" s="3"/>
      <c r="E132" s="3"/>
      <c r="F132" s="3"/>
      <c r="G132" s="3"/>
      <c r="H132" s="3"/>
      <c r="I132" s="3"/>
      <c r="J132" s="3"/>
      <c r="K132" s="3"/>
      <c r="L132" s="3"/>
      <c r="M132" s="3"/>
      <c r="N132" s="3"/>
      <c r="O132" s="3"/>
    </row>
    <row r="133" spans="2:15" x14ac:dyDescent="0.35">
      <c r="B133" s="3"/>
      <c r="C133" s="3"/>
      <c r="D133" s="3"/>
      <c r="E133" s="3"/>
      <c r="F133" s="3"/>
      <c r="G133" s="3"/>
      <c r="H133" s="3"/>
      <c r="I133" s="3"/>
      <c r="J133" s="3"/>
      <c r="K133" s="3"/>
      <c r="L133" s="3"/>
      <c r="M133" s="3"/>
      <c r="N133" s="3"/>
      <c r="O133" s="3"/>
    </row>
    <row r="134" spans="2:15" x14ac:dyDescent="0.35">
      <c r="B134" s="3"/>
      <c r="C134" s="3"/>
      <c r="D134" s="3"/>
      <c r="E134" s="3"/>
      <c r="F134" s="3"/>
      <c r="G134" s="3"/>
      <c r="H134" s="3"/>
      <c r="I134" s="3"/>
      <c r="J134" s="3"/>
      <c r="K134" s="3"/>
      <c r="L134" s="3"/>
      <c r="M134" s="3"/>
      <c r="N134" s="3"/>
      <c r="O134" s="3"/>
    </row>
    <row r="135" spans="2:15" x14ac:dyDescent="0.35">
      <c r="B135" s="3"/>
      <c r="C135" s="3"/>
      <c r="D135" s="3"/>
      <c r="E135" s="3"/>
      <c r="F135" s="3"/>
      <c r="G135" s="3"/>
      <c r="H135" s="3"/>
      <c r="I135" s="3"/>
      <c r="J135" s="3"/>
      <c r="K135" s="3"/>
      <c r="L135" s="3"/>
      <c r="M135" s="3"/>
      <c r="N135" s="3"/>
      <c r="O135" s="3"/>
    </row>
    <row r="136" spans="2:15" x14ac:dyDescent="0.35">
      <c r="B136" s="3"/>
      <c r="C136" s="3"/>
      <c r="D136" s="3"/>
      <c r="E136" s="3"/>
      <c r="F136" s="3"/>
      <c r="G136" s="3"/>
      <c r="H136" s="3"/>
      <c r="I136" s="3"/>
      <c r="J136" s="3"/>
      <c r="K136" s="3"/>
      <c r="L136" s="3"/>
      <c r="M136" s="3"/>
      <c r="N136" s="3"/>
      <c r="O136" s="3"/>
    </row>
    <row r="137" spans="2:15" x14ac:dyDescent="0.35">
      <c r="B137" s="3"/>
      <c r="C137" s="3"/>
      <c r="D137" s="3"/>
      <c r="E137" s="3"/>
      <c r="F137" s="3"/>
      <c r="G137" s="3"/>
      <c r="H137" s="3"/>
      <c r="I137" s="3"/>
      <c r="J137" s="3"/>
      <c r="K137" s="3"/>
      <c r="L137" s="3"/>
      <c r="M137" s="3"/>
      <c r="N137" s="3"/>
      <c r="O137" s="3"/>
    </row>
    <row r="138" spans="2:15" x14ac:dyDescent="0.35">
      <c r="B138" s="3"/>
      <c r="C138" s="3"/>
      <c r="D138" s="3"/>
      <c r="E138" s="3"/>
      <c r="F138" s="3"/>
      <c r="G138" s="3"/>
      <c r="H138" s="3"/>
      <c r="I138" s="3"/>
      <c r="J138" s="3"/>
      <c r="K138" s="3"/>
      <c r="L138" s="3"/>
      <c r="M138" s="3"/>
      <c r="N138" s="3"/>
      <c r="O138" s="3"/>
    </row>
    <row r="139" spans="2:15" x14ac:dyDescent="0.35">
      <c r="B139" s="3"/>
      <c r="C139" s="3"/>
      <c r="D139" s="3"/>
      <c r="E139" s="3"/>
      <c r="F139" s="3"/>
      <c r="G139" s="3"/>
      <c r="H139" s="3"/>
      <c r="I139" s="3"/>
      <c r="J139" s="3"/>
      <c r="K139" s="3"/>
      <c r="L139" s="3"/>
      <c r="M139" s="3"/>
      <c r="N139" s="3"/>
      <c r="O139" s="3"/>
    </row>
    <row r="140" spans="2:15" x14ac:dyDescent="0.35">
      <c r="B140" s="3"/>
      <c r="C140" s="3"/>
      <c r="D140" s="3"/>
      <c r="E140" s="3"/>
      <c r="F140" s="3"/>
      <c r="G140" s="3"/>
      <c r="H140" s="3"/>
      <c r="I140" s="3"/>
      <c r="J140" s="3"/>
      <c r="K140" s="3"/>
      <c r="L140" s="3"/>
      <c r="M140" s="3"/>
      <c r="N140" s="3"/>
      <c r="O140" s="3"/>
    </row>
    <row r="141" spans="2:15" x14ac:dyDescent="0.35">
      <c r="B141" s="3"/>
      <c r="C141" s="3"/>
      <c r="D141" s="3"/>
      <c r="E141" s="3"/>
      <c r="F141" s="3"/>
      <c r="G141" s="3"/>
      <c r="H141" s="3"/>
      <c r="I141" s="3"/>
      <c r="J141" s="3"/>
      <c r="K141" s="3"/>
      <c r="L141" s="3"/>
      <c r="M141" s="3"/>
      <c r="N141" s="3"/>
      <c r="O141" s="3"/>
    </row>
    <row r="142" spans="2:15" x14ac:dyDescent="0.35">
      <c r="B142" s="3"/>
      <c r="C142" s="3"/>
      <c r="D142" s="3"/>
      <c r="E142" s="3"/>
      <c r="F142" s="3"/>
      <c r="G142" s="3"/>
      <c r="H142" s="3"/>
      <c r="I142" s="3"/>
      <c r="J142" s="3"/>
      <c r="K142" s="3"/>
      <c r="L142" s="3"/>
      <c r="M142" s="3"/>
      <c r="N142" s="3"/>
      <c r="O142" s="3"/>
    </row>
    <row r="143" spans="2:15" x14ac:dyDescent="0.35">
      <c r="B143" s="3"/>
      <c r="C143" s="3"/>
      <c r="D143" s="3"/>
      <c r="E143" s="3"/>
      <c r="F143" s="3"/>
      <c r="G143" s="3"/>
      <c r="H143" s="3"/>
      <c r="I143" s="3"/>
      <c r="J143" s="3"/>
      <c r="K143" s="3"/>
      <c r="L143" s="3"/>
      <c r="M143" s="3"/>
      <c r="N143" s="3"/>
      <c r="O143" s="3"/>
    </row>
    <row r="144" spans="2:15" x14ac:dyDescent="0.35">
      <c r="B144" s="3"/>
      <c r="C144" s="3"/>
      <c r="D144" s="3"/>
      <c r="E144" s="3"/>
      <c r="F144" s="3"/>
      <c r="G144" s="3"/>
      <c r="H144" s="3"/>
      <c r="I144" s="3"/>
      <c r="J144" s="3"/>
      <c r="K144" s="3"/>
      <c r="L144" s="3"/>
      <c r="M144" s="3"/>
      <c r="N144" s="3"/>
      <c r="O144" s="3"/>
    </row>
    <row r="145" spans="2:15" x14ac:dyDescent="0.35">
      <c r="B145" s="3"/>
      <c r="C145" s="3"/>
      <c r="D145" s="3"/>
      <c r="E145" s="3"/>
      <c r="F145" s="3"/>
      <c r="G145" s="3"/>
      <c r="H145" s="3"/>
      <c r="I145" s="3"/>
      <c r="J145" s="3"/>
      <c r="K145" s="3"/>
      <c r="L145" s="3"/>
      <c r="M145" s="3"/>
      <c r="N145" s="3"/>
      <c r="O145" s="3"/>
    </row>
    <row r="146" spans="2:15" x14ac:dyDescent="0.35">
      <c r="B146" s="3"/>
      <c r="C146" s="3"/>
      <c r="D146" s="3"/>
      <c r="E146" s="3"/>
      <c r="F146" s="3"/>
      <c r="G146" s="3"/>
      <c r="H146" s="3"/>
      <c r="I146" s="3"/>
      <c r="J146" s="3"/>
      <c r="K146" s="3"/>
      <c r="L146" s="3"/>
      <c r="M146" s="3"/>
      <c r="N146" s="3"/>
      <c r="O146" s="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77"/>
  <sheetViews>
    <sheetView workbookViewId="0">
      <selection activeCell="C15" sqref="C15"/>
    </sheetView>
  </sheetViews>
  <sheetFormatPr defaultRowHeight="12.75" x14ac:dyDescent="0.35"/>
  <cols>
    <col min="1" max="1" width="29" bestFit="1" customWidth="1"/>
    <col min="2" max="2" width="14.1328125" bestFit="1" customWidth="1"/>
    <col min="3" max="3" width="15.6640625" bestFit="1" customWidth="1"/>
    <col min="4" max="4" width="49.46484375" bestFit="1" customWidth="1"/>
    <col min="5" max="5" width="14.53125" bestFit="1" customWidth="1"/>
    <col min="6" max="6" width="51.1328125" bestFit="1" customWidth="1"/>
    <col min="7" max="7" width="15" bestFit="1" customWidth="1"/>
    <col min="8" max="9" width="18.53125" bestFit="1" customWidth="1"/>
    <col min="10" max="10" width="14.53125" bestFit="1" customWidth="1"/>
    <col min="11" max="11" width="18" bestFit="1" customWidth="1"/>
    <col min="12" max="12" width="34.1328125" bestFit="1" customWidth="1"/>
    <col min="13" max="13" width="22.19921875" customWidth="1"/>
    <col min="14" max="14" width="18.6640625" bestFit="1" customWidth="1"/>
    <col min="15" max="15" width="16.1328125" bestFit="1" customWidth="1"/>
    <col min="16" max="16" width="21.33203125" bestFit="1" customWidth="1"/>
    <col min="17" max="17" width="29.33203125" bestFit="1" customWidth="1"/>
    <col min="18" max="18" width="47.86328125" bestFit="1" customWidth="1"/>
    <col min="19" max="19" width="55.1328125" bestFit="1" customWidth="1"/>
    <col min="20" max="20" width="49.19921875" bestFit="1" customWidth="1"/>
  </cols>
  <sheetData>
    <row r="1" spans="1:20" x14ac:dyDescent="0.35">
      <c r="A1" s="30" t="s">
        <v>161</v>
      </c>
    </row>
    <row r="2" spans="1:20" x14ac:dyDescent="0.35">
      <c r="A2" s="31" t="s">
        <v>1211</v>
      </c>
    </row>
    <row r="3" spans="1:20" x14ac:dyDescent="0.35">
      <c r="A3" s="31" t="s">
        <v>1212</v>
      </c>
    </row>
    <row r="4" spans="1:20" x14ac:dyDescent="0.35">
      <c r="A4" s="5" t="s">
        <v>26</v>
      </c>
      <c r="B4" s="5" t="s">
        <v>0</v>
      </c>
      <c r="C4" s="5" t="s">
        <v>1</v>
      </c>
      <c r="D4" s="5" t="s">
        <v>2</v>
      </c>
      <c r="E4" s="5" t="s">
        <v>3</v>
      </c>
      <c r="F4" s="5" t="s">
        <v>162</v>
      </c>
      <c r="G4" s="5" t="s">
        <v>4</v>
      </c>
      <c r="H4" s="5" t="s">
        <v>5</v>
      </c>
      <c r="I4" s="5" t="s">
        <v>6</v>
      </c>
      <c r="J4" s="5" t="s">
        <v>7</v>
      </c>
      <c r="K4" s="5" t="s">
        <v>58</v>
      </c>
      <c r="L4" s="5" t="s">
        <v>8</v>
      </c>
      <c r="M4" s="5" t="s">
        <v>33</v>
      </c>
      <c r="N4" s="5" t="s">
        <v>45</v>
      </c>
      <c r="O4" s="6" t="s">
        <v>46</v>
      </c>
      <c r="P4" s="5" t="s">
        <v>47</v>
      </c>
      <c r="Q4" s="5" t="s">
        <v>163</v>
      </c>
      <c r="R4" s="5" t="s">
        <v>9</v>
      </c>
      <c r="S4" s="5" t="s">
        <v>55</v>
      </c>
      <c r="T4" s="5" t="s">
        <v>56</v>
      </c>
    </row>
    <row r="5" spans="1:20" x14ac:dyDescent="0.35">
      <c r="A5" s="33" t="str">
        <f>HYPERLINK("https://reports.beta.ofsted.gov.uk/provider/2/2544217","Ofsted Children's Home Webpage")</f>
        <v>Ofsted Children's Home Webpage</v>
      </c>
      <c r="B5">
        <v>2544217</v>
      </c>
      <c r="C5" t="s">
        <v>60</v>
      </c>
      <c r="D5" t="s">
        <v>295</v>
      </c>
      <c r="E5" t="s">
        <v>65</v>
      </c>
      <c r="F5" t="s">
        <v>422</v>
      </c>
      <c r="G5" t="s">
        <v>62</v>
      </c>
      <c r="H5" t="s">
        <v>62</v>
      </c>
      <c r="I5" t="s">
        <v>62</v>
      </c>
      <c r="J5" t="s">
        <v>62</v>
      </c>
      <c r="K5" t="s">
        <v>62</v>
      </c>
      <c r="L5" t="s">
        <v>314</v>
      </c>
      <c r="M5" t="s">
        <v>85</v>
      </c>
      <c r="N5">
        <v>10213016</v>
      </c>
      <c r="O5" s="32">
        <v>44536</v>
      </c>
      <c r="P5" t="s">
        <v>250</v>
      </c>
    </row>
    <row r="6" spans="1:20" x14ac:dyDescent="0.35">
      <c r="A6" s="33" t="str">
        <f>HYPERLINK("https://reports.beta.ofsted.gov.uk/provider/2/2544217","Ofsted Children's Home Webpage")</f>
        <v>Ofsted Children's Home Webpage</v>
      </c>
      <c r="B6">
        <v>2544217</v>
      </c>
      <c r="C6" t="s">
        <v>60</v>
      </c>
      <c r="D6" t="s">
        <v>295</v>
      </c>
      <c r="E6" t="s">
        <v>65</v>
      </c>
      <c r="F6" t="s">
        <v>422</v>
      </c>
      <c r="G6" t="s">
        <v>62</v>
      </c>
      <c r="H6" t="s">
        <v>62</v>
      </c>
      <c r="I6" t="s">
        <v>62</v>
      </c>
      <c r="J6" t="s">
        <v>62</v>
      </c>
      <c r="K6" t="s">
        <v>62</v>
      </c>
      <c r="L6" t="s">
        <v>314</v>
      </c>
      <c r="M6" t="s">
        <v>85</v>
      </c>
      <c r="N6">
        <v>10205863</v>
      </c>
      <c r="O6" s="32">
        <v>44475</v>
      </c>
      <c r="P6" t="s">
        <v>63</v>
      </c>
      <c r="Q6" t="s">
        <v>158</v>
      </c>
      <c r="S6" t="s">
        <v>158</v>
      </c>
      <c r="T6" t="s">
        <v>158</v>
      </c>
    </row>
    <row r="7" spans="1:20" x14ac:dyDescent="0.35">
      <c r="A7" s="33" t="str">
        <f>HYPERLINK("https://reports.beta.ofsted.gov.uk/provider/2/2544219","Ofsted Children's Home Webpage")</f>
        <v>Ofsted Children's Home Webpage</v>
      </c>
      <c r="B7">
        <v>2544219</v>
      </c>
      <c r="C7" t="s">
        <v>60</v>
      </c>
      <c r="D7" t="s">
        <v>295</v>
      </c>
      <c r="E7" t="s">
        <v>65</v>
      </c>
      <c r="F7" t="s">
        <v>423</v>
      </c>
      <c r="G7" t="s">
        <v>62</v>
      </c>
      <c r="H7" t="s">
        <v>62</v>
      </c>
      <c r="I7" t="s">
        <v>62</v>
      </c>
      <c r="J7" t="s">
        <v>62</v>
      </c>
      <c r="K7" t="s">
        <v>62</v>
      </c>
      <c r="L7" t="s">
        <v>123</v>
      </c>
      <c r="M7" t="s">
        <v>216</v>
      </c>
      <c r="N7">
        <v>10185019</v>
      </c>
      <c r="O7" s="32">
        <v>44538</v>
      </c>
      <c r="P7" t="s">
        <v>63</v>
      </c>
      <c r="Q7" t="s">
        <v>64</v>
      </c>
      <c r="S7" t="s">
        <v>64</v>
      </c>
      <c r="T7" t="s">
        <v>158</v>
      </c>
    </row>
    <row r="8" spans="1:20" x14ac:dyDescent="0.35">
      <c r="A8" s="33" t="str">
        <f>HYPERLINK("https://reports.beta.ofsted.gov.uk/provider/2/SC000673","Ofsted Children's Home Webpage")</f>
        <v>Ofsted Children's Home Webpage</v>
      </c>
      <c r="B8" t="s">
        <v>424</v>
      </c>
      <c r="C8" t="s">
        <v>60</v>
      </c>
      <c r="D8" t="s">
        <v>295</v>
      </c>
      <c r="E8" t="s">
        <v>61</v>
      </c>
      <c r="F8" t="s">
        <v>425</v>
      </c>
      <c r="G8" t="s">
        <v>62</v>
      </c>
      <c r="H8" t="s">
        <v>62</v>
      </c>
      <c r="I8" t="s">
        <v>62</v>
      </c>
      <c r="J8" t="s">
        <v>62</v>
      </c>
      <c r="K8" t="s">
        <v>62</v>
      </c>
      <c r="L8" t="s">
        <v>426</v>
      </c>
      <c r="M8" t="s">
        <v>216</v>
      </c>
      <c r="N8">
        <v>10186438</v>
      </c>
      <c r="O8" s="32">
        <v>44459</v>
      </c>
      <c r="P8" t="s">
        <v>63</v>
      </c>
      <c r="Q8" t="s">
        <v>158</v>
      </c>
      <c r="S8" t="s">
        <v>158</v>
      </c>
      <c r="T8" t="s">
        <v>158</v>
      </c>
    </row>
    <row r="9" spans="1:20" x14ac:dyDescent="0.35">
      <c r="A9" s="33" t="str">
        <f>HYPERLINK("https://reports.beta.ofsted.gov.uk/provider/2/SC000803","Ofsted Children's Home Webpage")</f>
        <v>Ofsted Children's Home Webpage</v>
      </c>
      <c r="B9" t="s">
        <v>427</v>
      </c>
      <c r="C9" t="s">
        <v>60</v>
      </c>
      <c r="D9" t="s">
        <v>295</v>
      </c>
      <c r="E9" t="s">
        <v>65</v>
      </c>
      <c r="F9" t="s">
        <v>223</v>
      </c>
      <c r="G9" t="s">
        <v>62</v>
      </c>
      <c r="H9" t="s">
        <v>62</v>
      </c>
      <c r="I9" t="s">
        <v>62</v>
      </c>
      <c r="J9" t="s">
        <v>62</v>
      </c>
      <c r="K9" t="s">
        <v>62</v>
      </c>
      <c r="L9" t="s">
        <v>428</v>
      </c>
      <c r="M9" t="s">
        <v>216</v>
      </c>
      <c r="N9">
        <v>10187107</v>
      </c>
      <c r="O9" s="32">
        <v>44468</v>
      </c>
      <c r="P9" t="s">
        <v>63</v>
      </c>
      <c r="Q9" t="s">
        <v>158</v>
      </c>
      <c r="S9" t="s">
        <v>158</v>
      </c>
      <c r="T9" t="s">
        <v>158</v>
      </c>
    </row>
    <row r="10" spans="1:20" x14ac:dyDescent="0.35">
      <c r="A10" s="33" t="str">
        <f>HYPERLINK("https://reports.beta.ofsted.gov.uk/provider/2/SC000820","Ofsted Children's Home Webpage")</f>
        <v>Ofsted Children's Home Webpage</v>
      </c>
      <c r="B10" t="s">
        <v>429</v>
      </c>
      <c r="C10" t="s">
        <v>60</v>
      </c>
      <c r="D10" t="s">
        <v>295</v>
      </c>
      <c r="E10" t="s">
        <v>65</v>
      </c>
      <c r="F10" t="s">
        <v>223</v>
      </c>
      <c r="G10" t="s">
        <v>62</v>
      </c>
      <c r="H10" t="s">
        <v>62</v>
      </c>
      <c r="I10" t="s">
        <v>62</v>
      </c>
      <c r="J10" t="s">
        <v>62</v>
      </c>
      <c r="K10" t="s">
        <v>62</v>
      </c>
      <c r="L10" t="s">
        <v>428</v>
      </c>
      <c r="M10" t="s">
        <v>216</v>
      </c>
      <c r="N10">
        <v>10185944</v>
      </c>
      <c r="O10" s="32">
        <v>44454</v>
      </c>
      <c r="P10" t="s">
        <v>63</v>
      </c>
      <c r="Q10" t="s">
        <v>64</v>
      </c>
      <c r="S10" t="s">
        <v>64</v>
      </c>
      <c r="T10" t="s">
        <v>64</v>
      </c>
    </row>
    <row r="11" spans="1:20" x14ac:dyDescent="0.35">
      <c r="A11" s="33" t="str">
        <f>HYPERLINK("https://reports.beta.ofsted.gov.uk/provider/2/SC001016","Ofsted Children's Home Webpage")</f>
        <v>Ofsted Children's Home Webpage</v>
      </c>
      <c r="B11" t="s">
        <v>430</v>
      </c>
      <c r="C11" t="s">
        <v>60</v>
      </c>
      <c r="D11" t="s">
        <v>295</v>
      </c>
      <c r="E11" t="s">
        <v>65</v>
      </c>
      <c r="F11" t="s">
        <v>431</v>
      </c>
      <c r="G11" t="s">
        <v>62</v>
      </c>
      <c r="H11" t="s">
        <v>62</v>
      </c>
      <c r="I11" t="s">
        <v>62</v>
      </c>
      <c r="J11" t="s">
        <v>62</v>
      </c>
      <c r="K11" t="s">
        <v>62</v>
      </c>
      <c r="L11" t="s">
        <v>106</v>
      </c>
      <c r="M11" t="s">
        <v>216</v>
      </c>
      <c r="N11">
        <v>10186451</v>
      </c>
      <c r="O11" s="32">
        <v>44446</v>
      </c>
      <c r="P11" t="s">
        <v>63</v>
      </c>
      <c r="Q11" t="s">
        <v>67</v>
      </c>
      <c r="S11" t="s">
        <v>67</v>
      </c>
      <c r="T11" t="s">
        <v>67</v>
      </c>
    </row>
    <row r="12" spans="1:20" x14ac:dyDescent="0.35">
      <c r="A12" s="33" t="str">
        <f>HYPERLINK("https://reports.beta.ofsted.gov.uk/provider/2/SC001531","Ofsted Children's Home Webpage")</f>
        <v>Ofsted Children's Home Webpage</v>
      </c>
      <c r="B12" t="s">
        <v>432</v>
      </c>
      <c r="C12" t="s">
        <v>60</v>
      </c>
      <c r="D12" t="s">
        <v>295</v>
      </c>
      <c r="E12" t="s">
        <v>61</v>
      </c>
      <c r="F12" t="s">
        <v>433</v>
      </c>
      <c r="G12" t="s">
        <v>62</v>
      </c>
      <c r="H12" t="s">
        <v>62</v>
      </c>
      <c r="I12" t="s">
        <v>62</v>
      </c>
      <c r="J12" t="s">
        <v>62</v>
      </c>
      <c r="K12" t="s">
        <v>62</v>
      </c>
      <c r="L12" t="s">
        <v>66</v>
      </c>
      <c r="M12" t="s">
        <v>216</v>
      </c>
      <c r="N12">
        <v>10185915</v>
      </c>
      <c r="O12" s="32">
        <v>44494</v>
      </c>
      <c r="P12" t="s">
        <v>63</v>
      </c>
      <c r="Q12" t="s">
        <v>67</v>
      </c>
      <c r="S12" t="s">
        <v>64</v>
      </c>
      <c r="T12" t="s">
        <v>64</v>
      </c>
    </row>
    <row r="13" spans="1:20" x14ac:dyDescent="0.35">
      <c r="A13" s="33" t="str">
        <f>HYPERLINK("https://reports.beta.ofsted.gov.uk/provider/2/SC002930","Ofsted Children's Home Webpage")</f>
        <v>Ofsted Children's Home Webpage</v>
      </c>
      <c r="B13" t="s">
        <v>434</v>
      </c>
      <c r="C13" t="s">
        <v>60</v>
      </c>
      <c r="D13" t="s">
        <v>295</v>
      </c>
      <c r="E13" t="s">
        <v>65</v>
      </c>
      <c r="F13" t="s">
        <v>435</v>
      </c>
      <c r="G13" t="s">
        <v>62</v>
      </c>
      <c r="H13" t="s">
        <v>62</v>
      </c>
      <c r="I13" t="s">
        <v>62</v>
      </c>
      <c r="J13" t="s">
        <v>62</v>
      </c>
      <c r="K13" t="s">
        <v>62</v>
      </c>
      <c r="L13" t="s">
        <v>68</v>
      </c>
      <c r="M13" t="s">
        <v>216</v>
      </c>
      <c r="N13">
        <v>10186683</v>
      </c>
      <c r="O13" s="32">
        <v>44441</v>
      </c>
      <c r="P13" t="s">
        <v>63</v>
      </c>
      <c r="Q13" t="s">
        <v>64</v>
      </c>
      <c r="S13" t="s">
        <v>64</v>
      </c>
      <c r="T13" t="s">
        <v>64</v>
      </c>
    </row>
    <row r="14" spans="1:20" x14ac:dyDescent="0.35">
      <c r="A14" s="33" t="str">
        <f>HYPERLINK("https://reports.beta.ofsted.gov.uk/provider/2/SC004085","Ofsted Children's Home Webpage")</f>
        <v>Ofsted Children's Home Webpage</v>
      </c>
      <c r="B14" t="s">
        <v>436</v>
      </c>
      <c r="C14" t="s">
        <v>60</v>
      </c>
      <c r="D14" t="s">
        <v>295</v>
      </c>
      <c r="E14" t="s">
        <v>61</v>
      </c>
      <c r="F14" t="s">
        <v>437</v>
      </c>
      <c r="G14" t="s">
        <v>62</v>
      </c>
      <c r="H14" t="s">
        <v>62</v>
      </c>
      <c r="I14" t="s">
        <v>62</v>
      </c>
      <c r="J14" t="s">
        <v>62</v>
      </c>
      <c r="K14" t="s">
        <v>62</v>
      </c>
      <c r="L14" t="s">
        <v>343</v>
      </c>
      <c r="M14" t="s">
        <v>71</v>
      </c>
      <c r="N14">
        <v>10186238</v>
      </c>
      <c r="O14" s="32">
        <v>44550</v>
      </c>
      <c r="P14" t="s">
        <v>63</v>
      </c>
      <c r="Q14" t="s">
        <v>64</v>
      </c>
      <c r="S14" t="s">
        <v>158</v>
      </c>
      <c r="T14" t="s">
        <v>64</v>
      </c>
    </row>
    <row r="15" spans="1:20" x14ac:dyDescent="0.35">
      <c r="A15" s="33" t="str">
        <f>HYPERLINK("https://reports.beta.ofsted.gov.uk/provider/2/SC004429","Ofsted Children's Home Webpage")</f>
        <v>Ofsted Children's Home Webpage</v>
      </c>
      <c r="B15" t="s">
        <v>438</v>
      </c>
      <c r="C15" t="s">
        <v>60</v>
      </c>
      <c r="D15" t="s">
        <v>295</v>
      </c>
      <c r="E15" t="s">
        <v>61</v>
      </c>
      <c r="F15" t="s">
        <v>425</v>
      </c>
      <c r="G15" t="s">
        <v>62</v>
      </c>
      <c r="H15" t="s">
        <v>62</v>
      </c>
      <c r="I15" t="s">
        <v>62</v>
      </c>
      <c r="J15" t="s">
        <v>62</v>
      </c>
      <c r="K15" t="s">
        <v>62</v>
      </c>
      <c r="L15" t="s">
        <v>439</v>
      </c>
      <c r="M15" t="s">
        <v>74</v>
      </c>
      <c r="N15">
        <v>10187468</v>
      </c>
      <c r="O15" s="32">
        <v>44481</v>
      </c>
      <c r="P15" t="s">
        <v>63</v>
      </c>
      <c r="Q15" t="s">
        <v>64</v>
      </c>
      <c r="S15" t="s">
        <v>64</v>
      </c>
      <c r="T15" t="s">
        <v>64</v>
      </c>
    </row>
    <row r="16" spans="1:20" x14ac:dyDescent="0.35">
      <c r="A16" s="33" t="str">
        <f>HYPERLINK("https://reports.beta.ofsted.gov.uk/provider/2/SC005040","Ofsted Children's Home Webpage")</f>
        <v>Ofsted Children's Home Webpage</v>
      </c>
      <c r="B16" t="s">
        <v>440</v>
      </c>
      <c r="C16" t="s">
        <v>60</v>
      </c>
      <c r="D16" t="s">
        <v>295</v>
      </c>
      <c r="E16" t="s">
        <v>65</v>
      </c>
      <c r="F16" t="s">
        <v>441</v>
      </c>
      <c r="G16" t="s">
        <v>62</v>
      </c>
      <c r="H16" t="s">
        <v>62</v>
      </c>
      <c r="I16" t="s">
        <v>62</v>
      </c>
      <c r="J16" t="s">
        <v>62</v>
      </c>
      <c r="K16" t="s">
        <v>62</v>
      </c>
      <c r="L16" t="s">
        <v>75</v>
      </c>
      <c r="M16" t="s">
        <v>74</v>
      </c>
      <c r="N16">
        <v>10187239</v>
      </c>
      <c r="O16" s="32">
        <v>44447</v>
      </c>
      <c r="P16" t="s">
        <v>63</v>
      </c>
      <c r="Q16" t="s">
        <v>64</v>
      </c>
      <c r="S16" t="s">
        <v>64</v>
      </c>
      <c r="T16" t="s">
        <v>64</v>
      </c>
    </row>
    <row r="17" spans="1:20" x14ac:dyDescent="0.35">
      <c r="A17" s="33" t="str">
        <f>HYPERLINK("https://reports.beta.ofsted.gov.uk/provider/2/SC005045","Ofsted Children's Home Webpage")</f>
        <v>Ofsted Children's Home Webpage</v>
      </c>
      <c r="B17" t="s">
        <v>442</v>
      </c>
      <c r="C17" t="s">
        <v>60</v>
      </c>
      <c r="D17" t="s">
        <v>295</v>
      </c>
      <c r="E17" t="s">
        <v>65</v>
      </c>
      <c r="F17" t="s">
        <v>441</v>
      </c>
      <c r="G17" t="s">
        <v>62</v>
      </c>
      <c r="H17" t="s">
        <v>62</v>
      </c>
      <c r="I17" t="s">
        <v>62</v>
      </c>
      <c r="J17" t="s">
        <v>62</v>
      </c>
      <c r="K17" t="s">
        <v>62</v>
      </c>
      <c r="L17" t="s">
        <v>75</v>
      </c>
      <c r="M17" t="s">
        <v>74</v>
      </c>
      <c r="N17">
        <v>10187171</v>
      </c>
      <c r="O17" s="32">
        <v>44515</v>
      </c>
      <c r="P17" t="s">
        <v>63</v>
      </c>
      <c r="Q17" t="s">
        <v>158</v>
      </c>
      <c r="S17" t="s">
        <v>158</v>
      </c>
      <c r="T17" t="s">
        <v>158</v>
      </c>
    </row>
    <row r="18" spans="1:20" x14ac:dyDescent="0.35">
      <c r="A18" s="33" t="str">
        <f>HYPERLINK("https://reports.beta.ofsted.gov.uk/provider/2/SC005048","Ofsted Children's Home Webpage")</f>
        <v>Ofsted Children's Home Webpage</v>
      </c>
      <c r="B18" t="s">
        <v>443</v>
      </c>
      <c r="C18" t="s">
        <v>60</v>
      </c>
      <c r="D18" t="s">
        <v>297</v>
      </c>
      <c r="E18" t="s">
        <v>65</v>
      </c>
      <c r="F18" t="s">
        <v>441</v>
      </c>
      <c r="G18" t="s">
        <v>62</v>
      </c>
      <c r="H18" t="s">
        <v>62</v>
      </c>
      <c r="I18" t="s">
        <v>62</v>
      </c>
      <c r="J18" t="s">
        <v>62</v>
      </c>
      <c r="K18" t="s">
        <v>62</v>
      </c>
      <c r="L18" t="s">
        <v>75</v>
      </c>
      <c r="M18" t="s">
        <v>74</v>
      </c>
      <c r="N18">
        <v>10186290</v>
      </c>
      <c r="O18" s="32">
        <v>44446</v>
      </c>
      <c r="P18" t="s">
        <v>63</v>
      </c>
      <c r="Q18" t="s">
        <v>64</v>
      </c>
      <c r="S18" t="s">
        <v>64</v>
      </c>
      <c r="T18" t="s">
        <v>64</v>
      </c>
    </row>
    <row r="19" spans="1:20" x14ac:dyDescent="0.35">
      <c r="A19" s="33" t="str">
        <f>HYPERLINK("https://reports.beta.ofsted.gov.uk/provider/2/SC006017","Ofsted Children's Home Webpage")</f>
        <v>Ofsted Children's Home Webpage</v>
      </c>
      <c r="B19" t="s">
        <v>444</v>
      </c>
      <c r="C19" t="s">
        <v>60</v>
      </c>
      <c r="D19" t="s">
        <v>295</v>
      </c>
      <c r="E19" t="s">
        <v>65</v>
      </c>
      <c r="F19" t="s">
        <v>445</v>
      </c>
      <c r="G19" t="s">
        <v>62</v>
      </c>
      <c r="H19" t="s">
        <v>62</v>
      </c>
      <c r="I19" t="s">
        <v>62</v>
      </c>
      <c r="J19" t="s">
        <v>62</v>
      </c>
      <c r="K19" t="s">
        <v>62</v>
      </c>
      <c r="L19" t="s">
        <v>80</v>
      </c>
      <c r="M19" t="s">
        <v>77</v>
      </c>
      <c r="N19">
        <v>10186701</v>
      </c>
      <c r="O19" s="32">
        <v>44481</v>
      </c>
      <c r="P19" t="s">
        <v>63</v>
      </c>
      <c r="Q19" t="s">
        <v>64</v>
      </c>
      <c r="S19" t="s">
        <v>64</v>
      </c>
      <c r="T19" t="s">
        <v>64</v>
      </c>
    </row>
    <row r="20" spans="1:20" x14ac:dyDescent="0.35">
      <c r="A20" s="33" t="str">
        <f>HYPERLINK("https://reports.beta.ofsted.gov.uk/provider/2/SC007290","Ofsted Children's Home Webpage")</f>
        <v>Ofsted Children's Home Webpage</v>
      </c>
      <c r="B20" t="s">
        <v>296</v>
      </c>
      <c r="C20" t="s">
        <v>60</v>
      </c>
      <c r="D20" t="s">
        <v>295</v>
      </c>
      <c r="E20" t="s">
        <v>65</v>
      </c>
      <c r="F20" t="s">
        <v>446</v>
      </c>
      <c r="G20" t="s">
        <v>62</v>
      </c>
      <c r="H20" t="s">
        <v>62</v>
      </c>
      <c r="I20" t="s">
        <v>62</v>
      </c>
      <c r="J20" t="s">
        <v>62</v>
      </c>
      <c r="K20" t="s">
        <v>62</v>
      </c>
      <c r="L20" t="s">
        <v>447</v>
      </c>
      <c r="M20" t="s">
        <v>81</v>
      </c>
      <c r="N20">
        <v>10185079</v>
      </c>
      <c r="O20" s="32">
        <v>44467</v>
      </c>
      <c r="P20" t="s">
        <v>63</v>
      </c>
      <c r="Q20" t="s">
        <v>158</v>
      </c>
      <c r="S20" t="s">
        <v>158</v>
      </c>
      <c r="T20" t="s">
        <v>158</v>
      </c>
    </row>
    <row r="21" spans="1:20" x14ac:dyDescent="0.35">
      <c r="A21" s="33" t="str">
        <f>HYPERLINK("https://reports.beta.ofsted.gov.uk/provider/2/SC008015","Ofsted Children's Home Webpage")</f>
        <v>Ofsted Children's Home Webpage</v>
      </c>
      <c r="B21" t="s">
        <v>251</v>
      </c>
      <c r="C21" t="s">
        <v>122</v>
      </c>
      <c r="D21" t="s">
        <v>297</v>
      </c>
      <c r="E21" t="s">
        <v>65</v>
      </c>
      <c r="F21" t="s">
        <v>448</v>
      </c>
      <c r="G21" t="s">
        <v>62</v>
      </c>
      <c r="H21" t="s">
        <v>62</v>
      </c>
      <c r="I21" t="s">
        <v>62</v>
      </c>
      <c r="J21" t="s">
        <v>62</v>
      </c>
      <c r="K21" t="s">
        <v>62</v>
      </c>
      <c r="L21" t="s">
        <v>125</v>
      </c>
      <c r="M21" t="s">
        <v>216</v>
      </c>
      <c r="N21">
        <v>10210490</v>
      </c>
      <c r="O21" s="32">
        <v>44522</v>
      </c>
      <c r="P21" t="s">
        <v>250</v>
      </c>
    </row>
    <row r="22" spans="1:20" x14ac:dyDescent="0.35">
      <c r="A22" s="33" t="str">
        <f>HYPERLINK("https://reports.beta.ofsted.gov.uk/provider/2/SC008015","Ofsted Children's Home Webpage")</f>
        <v>Ofsted Children's Home Webpage</v>
      </c>
      <c r="B22" t="s">
        <v>251</v>
      </c>
      <c r="C22" t="s">
        <v>122</v>
      </c>
      <c r="D22" t="s">
        <v>297</v>
      </c>
      <c r="E22" t="s">
        <v>65</v>
      </c>
      <c r="F22" t="s">
        <v>448</v>
      </c>
      <c r="G22" t="s">
        <v>62</v>
      </c>
      <c r="H22" t="s">
        <v>62</v>
      </c>
      <c r="I22" t="s">
        <v>62</v>
      </c>
      <c r="J22" t="s">
        <v>62</v>
      </c>
      <c r="K22" t="s">
        <v>62</v>
      </c>
      <c r="L22" t="s">
        <v>125</v>
      </c>
      <c r="M22" t="s">
        <v>216</v>
      </c>
      <c r="N22">
        <v>10206487</v>
      </c>
      <c r="O22" s="32">
        <v>44483</v>
      </c>
      <c r="P22" t="s">
        <v>250</v>
      </c>
    </row>
    <row r="23" spans="1:20" x14ac:dyDescent="0.35">
      <c r="A23" s="33" t="str">
        <f>HYPERLINK("https://reports.beta.ofsted.gov.uk/provider/2/SC008269","Ofsted Children's Home Webpage")</f>
        <v>Ofsted Children's Home Webpage</v>
      </c>
      <c r="B23" t="s">
        <v>449</v>
      </c>
      <c r="C23" t="s">
        <v>60</v>
      </c>
      <c r="D23" t="s">
        <v>295</v>
      </c>
      <c r="E23" t="s">
        <v>65</v>
      </c>
      <c r="F23" t="s">
        <v>441</v>
      </c>
      <c r="G23" t="s">
        <v>62</v>
      </c>
      <c r="H23" t="s">
        <v>62</v>
      </c>
      <c r="I23" t="s">
        <v>62</v>
      </c>
      <c r="J23" t="s">
        <v>62</v>
      </c>
      <c r="K23" t="s">
        <v>62</v>
      </c>
      <c r="L23" t="s">
        <v>83</v>
      </c>
      <c r="M23" t="s">
        <v>74</v>
      </c>
      <c r="N23">
        <v>10185426</v>
      </c>
      <c r="O23" s="32">
        <v>44517</v>
      </c>
      <c r="P23" t="s">
        <v>63</v>
      </c>
      <c r="Q23" t="s">
        <v>64</v>
      </c>
      <c r="S23" t="s">
        <v>64</v>
      </c>
      <c r="T23" t="s">
        <v>64</v>
      </c>
    </row>
    <row r="24" spans="1:20" x14ac:dyDescent="0.35">
      <c r="A24" s="33" t="str">
        <f>HYPERLINK("https://reports.beta.ofsted.gov.uk/provider/2/SC008273","Ofsted Children's Home Webpage")</f>
        <v>Ofsted Children's Home Webpage</v>
      </c>
      <c r="B24" t="s">
        <v>450</v>
      </c>
      <c r="C24" t="s">
        <v>60</v>
      </c>
      <c r="D24" t="s">
        <v>295</v>
      </c>
      <c r="E24" t="s">
        <v>65</v>
      </c>
      <c r="F24" t="s">
        <v>451</v>
      </c>
      <c r="G24" t="s">
        <v>62</v>
      </c>
      <c r="H24" t="s">
        <v>62</v>
      </c>
      <c r="I24" t="s">
        <v>62</v>
      </c>
      <c r="J24" t="s">
        <v>62</v>
      </c>
      <c r="K24" t="s">
        <v>62</v>
      </c>
      <c r="L24" t="s">
        <v>83</v>
      </c>
      <c r="M24" t="s">
        <v>74</v>
      </c>
      <c r="N24">
        <v>10186665</v>
      </c>
      <c r="O24" s="32">
        <v>44544</v>
      </c>
      <c r="P24" t="s">
        <v>63</v>
      </c>
      <c r="Q24" t="s">
        <v>64</v>
      </c>
      <c r="S24" t="s">
        <v>64</v>
      </c>
      <c r="T24" t="s">
        <v>64</v>
      </c>
    </row>
    <row r="25" spans="1:20" x14ac:dyDescent="0.35">
      <c r="A25" s="33" t="str">
        <f>HYPERLINK("https://reports.beta.ofsted.gov.uk/provider/2/SC008484","Ofsted Children's Home Webpage")</f>
        <v>Ofsted Children's Home Webpage</v>
      </c>
      <c r="B25" t="s">
        <v>452</v>
      </c>
      <c r="C25" t="s">
        <v>60</v>
      </c>
      <c r="D25" t="s">
        <v>295</v>
      </c>
      <c r="E25" t="s">
        <v>65</v>
      </c>
      <c r="F25" t="s">
        <v>446</v>
      </c>
      <c r="G25" t="s">
        <v>62</v>
      </c>
      <c r="H25" t="s">
        <v>62</v>
      </c>
      <c r="I25" t="s">
        <v>62</v>
      </c>
      <c r="J25" t="s">
        <v>62</v>
      </c>
      <c r="K25" t="s">
        <v>62</v>
      </c>
      <c r="L25" t="s">
        <v>84</v>
      </c>
      <c r="M25" t="s">
        <v>77</v>
      </c>
      <c r="N25">
        <v>10185363</v>
      </c>
      <c r="O25" s="32">
        <v>44543</v>
      </c>
      <c r="P25" t="s">
        <v>63</v>
      </c>
      <c r="Q25" t="s">
        <v>64</v>
      </c>
      <c r="S25" t="s">
        <v>64</v>
      </c>
      <c r="T25" t="s">
        <v>158</v>
      </c>
    </row>
    <row r="26" spans="1:20" x14ac:dyDescent="0.35">
      <c r="A26" s="33" t="str">
        <f>HYPERLINK("https://reports.beta.ofsted.gov.uk/provider/2/SC008485","Ofsted Children's Home Webpage")</f>
        <v>Ofsted Children's Home Webpage</v>
      </c>
      <c r="B26" t="s">
        <v>453</v>
      </c>
      <c r="C26" t="s">
        <v>60</v>
      </c>
      <c r="D26" t="s">
        <v>295</v>
      </c>
      <c r="E26" t="s">
        <v>65</v>
      </c>
      <c r="F26" t="s">
        <v>454</v>
      </c>
      <c r="G26" t="s">
        <v>62</v>
      </c>
      <c r="H26" t="s">
        <v>62</v>
      </c>
      <c r="I26" t="s">
        <v>62</v>
      </c>
      <c r="J26" t="s">
        <v>62</v>
      </c>
      <c r="K26" t="s">
        <v>62</v>
      </c>
      <c r="L26" t="s">
        <v>84</v>
      </c>
      <c r="M26" t="s">
        <v>77</v>
      </c>
      <c r="N26">
        <v>10202494</v>
      </c>
      <c r="O26" s="32">
        <v>44447</v>
      </c>
      <c r="P26" t="s">
        <v>63</v>
      </c>
      <c r="Q26" t="s">
        <v>158</v>
      </c>
      <c r="S26" t="s">
        <v>158</v>
      </c>
      <c r="T26" t="s">
        <v>158</v>
      </c>
    </row>
    <row r="27" spans="1:20" x14ac:dyDescent="0.35">
      <c r="A27" s="33" t="str">
        <f>HYPERLINK("https://reports.beta.ofsted.gov.uk/provider/2/SC008488","Ofsted Children's Home Webpage")</f>
        <v>Ofsted Children's Home Webpage</v>
      </c>
      <c r="B27" t="s">
        <v>455</v>
      </c>
      <c r="C27" t="s">
        <v>60</v>
      </c>
      <c r="D27" t="s">
        <v>295</v>
      </c>
      <c r="E27" t="s">
        <v>65</v>
      </c>
      <c r="F27" t="s">
        <v>456</v>
      </c>
      <c r="G27" t="s">
        <v>62</v>
      </c>
      <c r="H27" t="s">
        <v>62</v>
      </c>
      <c r="I27" t="s">
        <v>62</v>
      </c>
      <c r="J27" t="s">
        <v>62</v>
      </c>
      <c r="K27" t="s">
        <v>62</v>
      </c>
      <c r="L27" t="s">
        <v>84</v>
      </c>
      <c r="M27" t="s">
        <v>77</v>
      </c>
      <c r="N27">
        <v>10209615</v>
      </c>
      <c r="O27" s="32">
        <v>44536</v>
      </c>
      <c r="P27" t="s">
        <v>69</v>
      </c>
      <c r="Q27" t="s">
        <v>237</v>
      </c>
    </row>
    <row r="28" spans="1:20" x14ac:dyDescent="0.35">
      <c r="A28" s="33" t="str">
        <f>HYPERLINK("https://reports.beta.ofsted.gov.uk/provider/2/SC008575","Ofsted Children's Home Webpage")</f>
        <v>Ofsted Children's Home Webpage</v>
      </c>
      <c r="B28" t="s">
        <v>457</v>
      </c>
      <c r="C28" t="s">
        <v>60</v>
      </c>
      <c r="D28" t="s">
        <v>295</v>
      </c>
      <c r="E28" t="s">
        <v>61</v>
      </c>
      <c r="F28" t="s">
        <v>225</v>
      </c>
      <c r="G28" t="s">
        <v>62</v>
      </c>
      <c r="H28" t="s">
        <v>62</v>
      </c>
      <c r="I28" t="s">
        <v>62</v>
      </c>
      <c r="J28" t="s">
        <v>62</v>
      </c>
      <c r="K28" t="s">
        <v>62</v>
      </c>
      <c r="L28" t="s">
        <v>84</v>
      </c>
      <c r="M28" t="s">
        <v>77</v>
      </c>
      <c r="N28">
        <v>10187603</v>
      </c>
      <c r="O28" s="32">
        <v>44482</v>
      </c>
      <c r="P28" t="s">
        <v>63</v>
      </c>
      <c r="Q28" t="s">
        <v>64</v>
      </c>
      <c r="S28" t="s">
        <v>64</v>
      </c>
      <c r="T28" t="s">
        <v>64</v>
      </c>
    </row>
    <row r="29" spans="1:20" x14ac:dyDescent="0.35">
      <c r="A29" s="33" t="str">
        <f>HYPERLINK("https://reports.beta.ofsted.gov.uk/provider/2/SC011972","Ofsted Children's Home Webpage")</f>
        <v>Ofsted Children's Home Webpage</v>
      </c>
      <c r="B29" t="s">
        <v>458</v>
      </c>
      <c r="C29" t="s">
        <v>60</v>
      </c>
      <c r="D29" t="s">
        <v>295</v>
      </c>
      <c r="E29" t="s">
        <v>65</v>
      </c>
      <c r="F29" t="s">
        <v>204</v>
      </c>
      <c r="G29" t="s">
        <v>62</v>
      </c>
      <c r="H29" t="s">
        <v>62</v>
      </c>
      <c r="I29" t="s">
        <v>62</v>
      </c>
      <c r="J29" t="s">
        <v>62</v>
      </c>
      <c r="K29" t="s">
        <v>62</v>
      </c>
      <c r="L29" t="s">
        <v>110</v>
      </c>
      <c r="M29" t="s">
        <v>88</v>
      </c>
      <c r="N29">
        <v>10185061</v>
      </c>
      <c r="O29" s="32">
        <v>44482</v>
      </c>
      <c r="P29" t="s">
        <v>63</v>
      </c>
      <c r="Q29" t="s">
        <v>64</v>
      </c>
      <c r="S29" t="s">
        <v>64</v>
      </c>
      <c r="T29" t="s">
        <v>64</v>
      </c>
    </row>
    <row r="30" spans="1:20" x14ac:dyDescent="0.35">
      <c r="A30" s="33" t="str">
        <f>HYPERLINK("https://reports.beta.ofsted.gov.uk/provider/2/SC012001","Ofsted Children's Home Webpage")</f>
        <v>Ofsted Children's Home Webpage</v>
      </c>
      <c r="B30" t="s">
        <v>459</v>
      </c>
      <c r="C30" t="s">
        <v>60</v>
      </c>
      <c r="D30" t="s">
        <v>295</v>
      </c>
      <c r="E30" t="s">
        <v>65</v>
      </c>
      <c r="F30" t="s">
        <v>204</v>
      </c>
      <c r="G30" t="s">
        <v>62</v>
      </c>
      <c r="H30" t="s">
        <v>62</v>
      </c>
      <c r="I30" t="s">
        <v>62</v>
      </c>
      <c r="J30" t="s">
        <v>62</v>
      </c>
      <c r="K30" t="s">
        <v>62</v>
      </c>
      <c r="L30" t="s">
        <v>110</v>
      </c>
      <c r="M30" t="s">
        <v>88</v>
      </c>
      <c r="N30">
        <v>10185159</v>
      </c>
      <c r="O30" s="32">
        <v>44445</v>
      </c>
      <c r="P30" t="s">
        <v>63</v>
      </c>
      <c r="Q30" t="s">
        <v>64</v>
      </c>
      <c r="S30" t="s">
        <v>64</v>
      </c>
      <c r="T30" t="s">
        <v>64</v>
      </c>
    </row>
    <row r="31" spans="1:20" x14ac:dyDescent="0.35">
      <c r="A31" s="33" t="str">
        <f>HYPERLINK("https://reports.beta.ofsted.gov.uk/provider/2/SC013144","Ofsted Children's Home Webpage")</f>
        <v>Ofsted Children's Home Webpage</v>
      </c>
      <c r="B31" t="s">
        <v>298</v>
      </c>
      <c r="C31" t="s">
        <v>60</v>
      </c>
      <c r="D31" t="s">
        <v>295</v>
      </c>
      <c r="E31" t="s">
        <v>61</v>
      </c>
      <c r="F31" t="s">
        <v>253</v>
      </c>
      <c r="G31" t="s">
        <v>62</v>
      </c>
      <c r="H31" t="s">
        <v>62</v>
      </c>
      <c r="I31" t="s">
        <v>62</v>
      </c>
      <c r="J31" t="s">
        <v>62</v>
      </c>
      <c r="K31" t="s">
        <v>62</v>
      </c>
      <c r="L31" t="s">
        <v>87</v>
      </c>
      <c r="M31" t="s">
        <v>88</v>
      </c>
      <c r="N31">
        <v>10187106</v>
      </c>
      <c r="O31" s="32">
        <v>44459</v>
      </c>
      <c r="P31" t="s">
        <v>63</v>
      </c>
      <c r="Q31" t="s">
        <v>64</v>
      </c>
      <c r="S31" t="s">
        <v>64</v>
      </c>
      <c r="T31" t="s">
        <v>67</v>
      </c>
    </row>
    <row r="32" spans="1:20" x14ac:dyDescent="0.35">
      <c r="A32" s="33" t="str">
        <f>HYPERLINK("https://reports.beta.ofsted.gov.uk/provider/2/SC015264","Ofsted Children's Home Webpage")</f>
        <v>Ofsted Children's Home Webpage</v>
      </c>
      <c r="B32" t="s">
        <v>460</v>
      </c>
      <c r="C32" t="s">
        <v>122</v>
      </c>
      <c r="D32" t="s">
        <v>297</v>
      </c>
      <c r="E32" t="s">
        <v>61</v>
      </c>
      <c r="F32" t="s">
        <v>461</v>
      </c>
      <c r="G32" t="s">
        <v>62</v>
      </c>
      <c r="H32" t="s">
        <v>62</v>
      </c>
      <c r="I32" t="s">
        <v>62</v>
      </c>
      <c r="J32" t="s">
        <v>62</v>
      </c>
      <c r="K32" t="s">
        <v>62</v>
      </c>
      <c r="L32" t="s">
        <v>91</v>
      </c>
      <c r="M32" t="s">
        <v>92</v>
      </c>
      <c r="N32">
        <v>10185447</v>
      </c>
      <c r="O32" s="32">
        <v>44440</v>
      </c>
      <c r="P32" t="s">
        <v>63</v>
      </c>
      <c r="Q32" t="s">
        <v>64</v>
      </c>
      <c r="S32" t="s">
        <v>64</v>
      </c>
      <c r="T32" t="s">
        <v>64</v>
      </c>
    </row>
    <row r="33" spans="1:20" x14ac:dyDescent="0.35">
      <c r="A33" s="33" t="str">
        <f>HYPERLINK("https://reports.beta.ofsted.gov.uk/provider/2/SC015266","Ofsted Children's Home Webpage")</f>
        <v>Ofsted Children's Home Webpage</v>
      </c>
      <c r="B33" t="s">
        <v>462</v>
      </c>
      <c r="C33" t="s">
        <v>60</v>
      </c>
      <c r="D33" t="s">
        <v>295</v>
      </c>
      <c r="E33" t="s">
        <v>61</v>
      </c>
      <c r="F33" t="s">
        <v>461</v>
      </c>
      <c r="G33" t="s">
        <v>62</v>
      </c>
      <c r="H33" t="s">
        <v>62</v>
      </c>
      <c r="I33" t="s">
        <v>62</v>
      </c>
      <c r="J33" t="s">
        <v>62</v>
      </c>
      <c r="K33" t="s">
        <v>62</v>
      </c>
      <c r="L33" t="s">
        <v>91</v>
      </c>
      <c r="M33" t="s">
        <v>92</v>
      </c>
      <c r="N33">
        <v>10187304</v>
      </c>
      <c r="O33" s="32">
        <v>44460</v>
      </c>
      <c r="P33" t="s">
        <v>63</v>
      </c>
      <c r="Q33" t="s">
        <v>67</v>
      </c>
      <c r="S33" t="s">
        <v>67</v>
      </c>
      <c r="T33" t="s">
        <v>64</v>
      </c>
    </row>
    <row r="34" spans="1:20" x14ac:dyDescent="0.35">
      <c r="A34" s="33" t="str">
        <f>HYPERLINK("https://reports.beta.ofsted.gov.uk/provider/2/SC016124","Ofsted Children's Home Webpage")</f>
        <v>Ofsted Children's Home Webpage</v>
      </c>
      <c r="B34" t="s">
        <v>463</v>
      </c>
      <c r="C34" t="s">
        <v>60</v>
      </c>
      <c r="D34" t="s">
        <v>295</v>
      </c>
      <c r="E34" t="s">
        <v>65</v>
      </c>
      <c r="F34" t="s">
        <v>168</v>
      </c>
      <c r="G34" t="s">
        <v>62</v>
      </c>
      <c r="H34" t="s">
        <v>62</v>
      </c>
      <c r="I34" t="s">
        <v>62</v>
      </c>
      <c r="J34" t="s">
        <v>62</v>
      </c>
      <c r="K34" t="s">
        <v>62</v>
      </c>
      <c r="L34" t="s">
        <v>93</v>
      </c>
      <c r="M34" t="s">
        <v>71</v>
      </c>
      <c r="N34">
        <v>10186951</v>
      </c>
      <c r="O34" s="32">
        <v>44545</v>
      </c>
      <c r="P34" t="s">
        <v>63</v>
      </c>
      <c r="Q34" t="s">
        <v>158</v>
      </c>
      <c r="S34" t="s">
        <v>64</v>
      </c>
      <c r="T34" t="s">
        <v>158</v>
      </c>
    </row>
    <row r="35" spans="1:20" x14ac:dyDescent="0.35">
      <c r="A35" s="33" t="str">
        <f>HYPERLINK("https://reports.beta.ofsted.gov.uk/provider/2/SC016600","Ofsted Children's Home Webpage")</f>
        <v>Ofsted Children's Home Webpage</v>
      </c>
      <c r="B35" t="s">
        <v>464</v>
      </c>
      <c r="C35" t="s">
        <v>60</v>
      </c>
      <c r="D35" t="s">
        <v>295</v>
      </c>
      <c r="E35" t="s">
        <v>65</v>
      </c>
      <c r="F35" t="s">
        <v>465</v>
      </c>
      <c r="G35" t="s">
        <v>62</v>
      </c>
      <c r="H35" t="s">
        <v>62</v>
      </c>
      <c r="I35" t="s">
        <v>62</v>
      </c>
      <c r="J35" t="s">
        <v>62</v>
      </c>
      <c r="K35" t="s">
        <v>62</v>
      </c>
      <c r="L35" t="s">
        <v>94</v>
      </c>
      <c r="M35" t="s">
        <v>71</v>
      </c>
      <c r="N35">
        <v>10197546</v>
      </c>
      <c r="O35" s="32">
        <v>44453</v>
      </c>
      <c r="P35" t="s">
        <v>69</v>
      </c>
      <c r="Q35" t="s">
        <v>237</v>
      </c>
    </row>
    <row r="36" spans="1:20" x14ac:dyDescent="0.35">
      <c r="A36" s="33" t="str">
        <f>HYPERLINK("https://reports.beta.ofsted.gov.uk/provider/2/SC018238","Ofsted Children's Home Webpage")</f>
        <v>Ofsted Children's Home Webpage</v>
      </c>
      <c r="B36" t="s">
        <v>299</v>
      </c>
      <c r="C36" t="s">
        <v>60</v>
      </c>
      <c r="D36" t="s">
        <v>295</v>
      </c>
      <c r="E36" t="s">
        <v>65</v>
      </c>
      <c r="F36" t="s">
        <v>185</v>
      </c>
      <c r="G36" t="s">
        <v>62</v>
      </c>
      <c r="H36" t="s">
        <v>62</v>
      </c>
      <c r="I36" t="s">
        <v>62</v>
      </c>
      <c r="J36" t="s">
        <v>62</v>
      </c>
      <c r="K36" t="s">
        <v>62</v>
      </c>
      <c r="L36" t="s">
        <v>96</v>
      </c>
      <c r="M36" t="s">
        <v>216</v>
      </c>
      <c r="N36">
        <v>10185292</v>
      </c>
      <c r="O36" s="32">
        <v>44516</v>
      </c>
      <c r="P36" t="s">
        <v>63</v>
      </c>
      <c r="Q36" t="s">
        <v>67</v>
      </c>
      <c r="S36" t="s">
        <v>67</v>
      </c>
      <c r="T36" t="s">
        <v>67</v>
      </c>
    </row>
    <row r="37" spans="1:20" x14ac:dyDescent="0.35">
      <c r="A37" s="33" t="str">
        <f>HYPERLINK("https://reports.beta.ofsted.gov.uk/provider/2/SC020545","Ofsted Children's Home Webpage")</f>
        <v>Ofsted Children's Home Webpage</v>
      </c>
      <c r="B37" t="s">
        <v>466</v>
      </c>
      <c r="C37" t="s">
        <v>60</v>
      </c>
      <c r="D37" t="s">
        <v>295</v>
      </c>
      <c r="E37" t="s">
        <v>65</v>
      </c>
      <c r="F37" t="s">
        <v>467</v>
      </c>
      <c r="G37" t="s">
        <v>62</v>
      </c>
      <c r="H37" t="s">
        <v>62</v>
      </c>
      <c r="I37" t="s">
        <v>62</v>
      </c>
      <c r="J37" t="s">
        <v>62</v>
      </c>
      <c r="K37" t="s">
        <v>62</v>
      </c>
      <c r="L37" t="s">
        <v>345</v>
      </c>
      <c r="M37" t="s">
        <v>74</v>
      </c>
      <c r="N37">
        <v>10185633</v>
      </c>
      <c r="O37" s="32">
        <v>44467</v>
      </c>
      <c r="P37" t="s">
        <v>63</v>
      </c>
      <c r="Q37" t="s">
        <v>158</v>
      </c>
      <c r="S37" t="s">
        <v>158</v>
      </c>
      <c r="T37" t="s">
        <v>158</v>
      </c>
    </row>
    <row r="38" spans="1:20" x14ac:dyDescent="0.35">
      <c r="A38" s="33" t="str">
        <f>HYPERLINK("https://reports.beta.ofsted.gov.uk/provider/2/SC020607","Ofsted Children's Home Webpage")</f>
        <v>Ofsted Children's Home Webpage</v>
      </c>
      <c r="B38" t="s">
        <v>224</v>
      </c>
      <c r="C38" t="s">
        <v>60</v>
      </c>
      <c r="D38" t="s">
        <v>295</v>
      </c>
      <c r="E38" t="s">
        <v>65</v>
      </c>
      <c r="F38" t="s">
        <v>468</v>
      </c>
      <c r="G38" t="s">
        <v>62</v>
      </c>
      <c r="H38" t="s">
        <v>62</v>
      </c>
      <c r="I38" t="s">
        <v>62</v>
      </c>
      <c r="J38" t="s">
        <v>62</v>
      </c>
      <c r="K38" t="s">
        <v>62</v>
      </c>
      <c r="L38" t="s">
        <v>98</v>
      </c>
      <c r="M38" t="s">
        <v>74</v>
      </c>
      <c r="N38">
        <v>10185791</v>
      </c>
      <c r="O38" s="32">
        <v>44453</v>
      </c>
      <c r="P38" t="s">
        <v>63</v>
      </c>
      <c r="Q38" t="s">
        <v>64</v>
      </c>
      <c r="S38" t="s">
        <v>64</v>
      </c>
      <c r="T38" t="s">
        <v>64</v>
      </c>
    </row>
    <row r="39" spans="1:20" x14ac:dyDescent="0.35">
      <c r="A39" s="33" t="str">
        <f>HYPERLINK("https://reports.beta.ofsted.gov.uk/provider/2/SC020610","Ofsted Children's Home Webpage")</f>
        <v>Ofsted Children's Home Webpage</v>
      </c>
      <c r="B39" t="s">
        <v>469</v>
      </c>
      <c r="C39" t="s">
        <v>60</v>
      </c>
      <c r="D39" t="s">
        <v>295</v>
      </c>
      <c r="E39" t="s">
        <v>65</v>
      </c>
      <c r="F39" t="s">
        <v>468</v>
      </c>
      <c r="G39" t="s">
        <v>62</v>
      </c>
      <c r="H39" t="s">
        <v>62</v>
      </c>
      <c r="I39" t="s">
        <v>62</v>
      </c>
      <c r="J39" t="s">
        <v>62</v>
      </c>
      <c r="K39" t="s">
        <v>62</v>
      </c>
      <c r="L39" t="s">
        <v>98</v>
      </c>
      <c r="M39" t="s">
        <v>74</v>
      </c>
      <c r="N39">
        <v>10186170</v>
      </c>
      <c r="O39" s="32">
        <v>44517</v>
      </c>
      <c r="P39" t="s">
        <v>63</v>
      </c>
      <c r="Q39" t="s">
        <v>64</v>
      </c>
      <c r="S39" t="s">
        <v>64</v>
      </c>
      <c r="T39" t="s">
        <v>64</v>
      </c>
    </row>
    <row r="40" spans="1:20" x14ac:dyDescent="0.35">
      <c r="A40" s="33" t="str">
        <f>HYPERLINK("https://reports.beta.ofsted.gov.uk/provider/2/SC020611","Ofsted Children's Home Webpage")</f>
        <v>Ofsted Children's Home Webpage</v>
      </c>
      <c r="B40" t="s">
        <v>470</v>
      </c>
      <c r="C40" t="s">
        <v>60</v>
      </c>
      <c r="D40" t="s">
        <v>295</v>
      </c>
      <c r="E40" t="s">
        <v>65</v>
      </c>
      <c r="F40" t="s">
        <v>468</v>
      </c>
      <c r="G40" t="s">
        <v>62</v>
      </c>
      <c r="H40" t="s">
        <v>62</v>
      </c>
      <c r="I40" t="s">
        <v>62</v>
      </c>
      <c r="J40" t="s">
        <v>62</v>
      </c>
      <c r="K40" t="s">
        <v>62</v>
      </c>
      <c r="L40" t="s">
        <v>98</v>
      </c>
      <c r="M40" t="s">
        <v>74</v>
      </c>
      <c r="N40">
        <v>10213744</v>
      </c>
      <c r="O40" s="32">
        <v>44545</v>
      </c>
      <c r="P40" t="s">
        <v>63</v>
      </c>
      <c r="Q40" t="s">
        <v>158</v>
      </c>
      <c r="S40" t="s">
        <v>158</v>
      </c>
      <c r="T40" t="s">
        <v>158</v>
      </c>
    </row>
    <row r="41" spans="1:20" x14ac:dyDescent="0.35">
      <c r="A41" s="33" t="str">
        <f>HYPERLINK("https://reports.beta.ofsted.gov.uk/provider/2/SC020611","Ofsted Children's Home Webpage")</f>
        <v>Ofsted Children's Home Webpage</v>
      </c>
      <c r="B41" t="s">
        <v>470</v>
      </c>
      <c r="C41" t="s">
        <v>60</v>
      </c>
      <c r="D41" t="s">
        <v>295</v>
      </c>
      <c r="E41" t="s">
        <v>65</v>
      </c>
      <c r="F41" t="s">
        <v>468</v>
      </c>
      <c r="G41" t="s">
        <v>62</v>
      </c>
      <c r="H41" t="s">
        <v>62</v>
      </c>
      <c r="I41" t="s">
        <v>62</v>
      </c>
      <c r="J41" t="s">
        <v>62</v>
      </c>
      <c r="K41" t="s">
        <v>62</v>
      </c>
      <c r="L41" t="s">
        <v>98</v>
      </c>
      <c r="M41" t="s">
        <v>74</v>
      </c>
      <c r="N41">
        <v>10186736</v>
      </c>
      <c r="O41" s="32">
        <v>44501</v>
      </c>
      <c r="P41" t="s">
        <v>63</v>
      </c>
      <c r="Q41" t="s">
        <v>73</v>
      </c>
      <c r="S41" t="s">
        <v>73</v>
      </c>
      <c r="T41" t="s">
        <v>73</v>
      </c>
    </row>
    <row r="42" spans="1:20" x14ac:dyDescent="0.35">
      <c r="A42" s="33" t="str">
        <f>HYPERLINK("https://reports.beta.ofsted.gov.uk/provider/2/SC020675","Ofsted Children's Home Webpage")</f>
        <v>Ofsted Children's Home Webpage</v>
      </c>
      <c r="B42" t="s">
        <v>254</v>
      </c>
      <c r="C42" t="s">
        <v>60</v>
      </c>
      <c r="D42" t="s">
        <v>295</v>
      </c>
      <c r="E42" t="s">
        <v>61</v>
      </c>
      <c r="F42" t="s">
        <v>425</v>
      </c>
      <c r="G42" t="s">
        <v>62</v>
      </c>
      <c r="H42" t="s">
        <v>62</v>
      </c>
      <c r="I42" t="s">
        <v>62</v>
      </c>
      <c r="J42" t="s">
        <v>62</v>
      </c>
      <c r="K42" t="s">
        <v>62</v>
      </c>
      <c r="L42" t="s">
        <v>98</v>
      </c>
      <c r="M42" t="s">
        <v>74</v>
      </c>
      <c r="N42">
        <v>10187099</v>
      </c>
      <c r="O42" s="32">
        <v>44516</v>
      </c>
      <c r="P42" t="s">
        <v>63</v>
      </c>
      <c r="Q42" t="s">
        <v>64</v>
      </c>
      <c r="S42" t="s">
        <v>64</v>
      </c>
      <c r="T42" t="s">
        <v>64</v>
      </c>
    </row>
    <row r="43" spans="1:20" x14ac:dyDescent="0.35">
      <c r="A43" s="33" t="str">
        <f>HYPERLINK("https://reports.beta.ofsted.gov.uk/provider/2/SC020859","Ofsted Children's Home Webpage")</f>
        <v>Ofsted Children's Home Webpage</v>
      </c>
      <c r="B43" t="s">
        <v>255</v>
      </c>
      <c r="C43" t="s">
        <v>60</v>
      </c>
      <c r="D43" t="s">
        <v>295</v>
      </c>
      <c r="E43" t="s">
        <v>65</v>
      </c>
      <c r="F43" t="s">
        <v>471</v>
      </c>
      <c r="G43" t="s">
        <v>62</v>
      </c>
      <c r="H43" t="s">
        <v>62</v>
      </c>
      <c r="I43" t="s">
        <v>62</v>
      </c>
      <c r="J43" t="s">
        <v>62</v>
      </c>
      <c r="K43" t="s">
        <v>62</v>
      </c>
      <c r="L43" t="s">
        <v>128</v>
      </c>
      <c r="M43" t="s">
        <v>74</v>
      </c>
      <c r="N43">
        <v>10186755</v>
      </c>
      <c r="O43" s="32">
        <v>44461</v>
      </c>
      <c r="P43" t="s">
        <v>63</v>
      </c>
      <c r="Q43" t="s">
        <v>73</v>
      </c>
      <c r="S43" t="s">
        <v>73</v>
      </c>
      <c r="T43" t="s">
        <v>73</v>
      </c>
    </row>
    <row r="44" spans="1:20" x14ac:dyDescent="0.35">
      <c r="A44" s="33" t="str">
        <f>HYPERLINK("https://reports.beta.ofsted.gov.uk/provider/2/SC020859","Ofsted Children's Home Webpage")</f>
        <v>Ofsted Children's Home Webpage</v>
      </c>
      <c r="B44" t="s">
        <v>255</v>
      </c>
      <c r="C44" t="s">
        <v>60</v>
      </c>
      <c r="D44" t="s">
        <v>295</v>
      </c>
      <c r="E44" t="s">
        <v>65</v>
      </c>
      <c r="F44" t="s">
        <v>471</v>
      </c>
      <c r="G44" t="s">
        <v>62</v>
      </c>
      <c r="H44" t="s">
        <v>62</v>
      </c>
      <c r="I44" t="s">
        <v>62</v>
      </c>
      <c r="J44" t="s">
        <v>62</v>
      </c>
      <c r="K44" t="s">
        <v>62</v>
      </c>
      <c r="L44" t="s">
        <v>128</v>
      </c>
      <c r="M44" t="s">
        <v>74</v>
      </c>
      <c r="N44">
        <v>10212848</v>
      </c>
      <c r="O44" s="32">
        <v>44502</v>
      </c>
      <c r="P44" t="s">
        <v>250</v>
      </c>
    </row>
    <row r="45" spans="1:20" x14ac:dyDescent="0.35">
      <c r="A45" s="33" t="str">
        <f>HYPERLINK("https://reports.beta.ofsted.gov.uk/provider/2/SC021683","Ofsted Children's Home Webpage")</f>
        <v>Ofsted Children's Home Webpage</v>
      </c>
      <c r="B45" t="s">
        <v>472</v>
      </c>
      <c r="C45" t="s">
        <v>60</v>
      </c>
      <c r="D45" t="s">
        <v>295</v>
      </c>
      <c r="E45" t="s">
        <v>65</v>
      </c>
      <c r="F45" t="s">
        <v>441</v>
      </c>
      <c r="G45" t="s">
        <v>62</v>
      </c>
      <c r="H45" t="s">
        <v>62</v>
      </c>
      <c r="I45" t="s">
        <v>62</v>
      </c>
      <c r="J45" t="s">
        <v>62</v>
      </c>
      <c r="K45" t="s">
        <v>62</v>
      </c>
      <c r="L45" t="s">
        <v>99</v>
      </c>
      <c r="M45" t="s">
        <v>77</v>
      </c>
      <c r="N45">
        <v>10186354</v>
      </c>
      <c r="O45" s="32">
        <v>44504</v>
      </c>
      <c r="P45" t="s">
        <v>63</v>
      </c>
      <c r="Q45" t="s">
        <v>64</v>
      </c>
      <c r="S45" t="s">
        <v>64</v>
      </c>
      <c r="T45" t="s">
        <v>64</v>
      </c>
    </row>
    <row r="46" spans="1:20" x14ac:dyDescent="0.35">
      <c r="A46" s="33" t="str">
        <f>HYPERLINK("https://reports.beta.ofsted.gov.uk/provider/2/SC021684","Ofsted Children's Home Webpage")</f>
        <v>Ofsted Children's Home Webpage</v>
      </c>
      <c r="B46" t="s">
        <v>473</v>
      </c>
      <c r="C46" t="s">
        <v>60</v>
      </c>
      <c r="D46" t="s">
        <v>295</v>
      </c>
      <c r="E46" t="s">
        <v>65</v>
      </c>
      <c r="F46" t="s">
        <v>474</v>
      </c>
      <c r="G46" t="s">
        <v>62</v>
      </c>
      <c r="H46" t="s">
        <v>62</v>
      </c>
      <c r="I46" t="s">
        <v>62</v>
      </c>
      <c r="J46" t="s">
        <v>62</v>
      </c>
      <c r="K46" t="s">
        <v>62</v>
      </c>
      <c r="L46" t="s">
        <v>99</v>
      </c>
      <c r="M46" t="s">
        <v>77</v>
      </c>
      <c r="N46">
        <v>10186460</v>
      </c>
      <c r="O46" s="32">
        <v>44454</v>
      </c>
      <c r="P46" t="s">
        <v>63</v>
      </c>
      <c r="Q46" t="s">
        <v>64</v>
      </c>
      <c r="S46" t="s">
        <v>64</v>
      </c>
      <c r="T46" t="s">
        <v>158</v>
      </c>
    </row>
    <row r="47" spans="1:20" x14ac:dyDescent="0.35">
      <c r="A47" s="33" t="str">
        <f>HYPERLINK("https://reports.beta.ofsted.gov.uk/provider/2/SC022447","Ofsted Children's Home Webpage")</f>
        <v>Ofsted Children's Home Webpage</v>
      </c>
      <c r="B47" t="s">
        <v>300</v>
      </c>
      <c r="C47" t="s">
        <v>60</v>
      </c>
      <c r="D47" t="s">
        <v>295</v>
      </c>
      <c r="E47" t="s">
        <v>61</v>
      </c>
      <c r="F47" t="s">
        <v>475</v>
      </c>
      <c r="G47" t="s">
        <v>62</v>
      </c>
      <c r="H47" t="s">
        <v>62</v>
      </c>
      <c r="I47" t="s">
        <v>62</v>
      </c>
      <c r="J47" t="s">
        <v>62</v>
      </c>
      <c r="K47" t="s">
        <v>62</v>
      </c>
      <c r="L47" t="s">
        <v>206</v>
      </c>
      <c r="M47" t="s">
        <v>77</v>
      </c>
      <c r="N47">
        <v>10187013</v>
      </c>
      <c r="O47" s="32">
        <v>44517</v>
      </c>
      <c r="P47" t="s">
        <v>63</v>
      </c>
      <c r="Q47" t="s">
        <v>64</v>
      </c>
      <c r="S47" t="s">
        <v>64</v>
      </c>
      <c r="T47" t="s">
        <v>64</v>
      </c>
    </row>
    <row r="48" spans="1:20" x14ac:dyDescent="0.35">
      <c r="A48" s="33" t="str">
        <f>HYPERLINK("https://reports.beta.ofsted.gov.uk/provider/2/SC022448","Ofsted Children's Home Webpage")</f>
        <v>Ofsted Children's Home Webpage</v>
      </c>
      <c r="B48" t="s">
        <v>476</v>
      </c>
      <c r="C48" t="s">
        <v>60</v>
      </c>
      <c r="D48" t="s">
        <v>477</v>
      </c>
      <c r="E48" t="s">
        <v>61</v>
      </c>
      <c r="F48" t="s">
        <v>475</v>
      </c>
      <c r="G48" t="s">
        <v>62</v>
      </c>
      <c r="H48" t="s">
        <v>62</v>
      </c>
      <c r="I48" t="s">
        <v>62</v>
      </c>
      <c r="J48" t="s">
        <v>62</v>
      </c>
      <c r="K48" t="s">
        <v>62</v>
      </c>
      <c r="L48" t="s">
        <v>206</v>
      </c>
      <c r="M48" t="s">
        <v>77</v>
      </c>
      <c r="N48">
        <v>10165452</v>
      </c>
      <c r="O48" s="32">
        <v>44453</v>
      </c>
      <c r="P48" t="s">
        <v>63</v>
      </c>
      <c r="Q48" t="s">
        <v>67</v>
      </c>
      <c r="R48" t="s">
        <v>64</v>
      </c>
      <c r="S48" t="s">
        <v>67</v>
      </c>
      <c r="T48" t="s">
        <v>67</v>
      </c>
    </row>
    <row r="49" spans="1:20" x14ac:dyDescent="0.35">
      <c r="A49" s="33" t="str">
        <f>HYPERLINK("https://reports.beta.ofsted.gov.uk/provider/2/SC022464","Ofsted Children's Home Webpage")</f>
        <v>Ofsted Children's Home Webpage</v>
      </c>
      <c r="B49" t="s">
        <v>478</v>
      </c>
      <c r="C49" t="s">
        <v>60</v>
      </c>
      <c r="D49" t="s">
        <v>295</v>
      </c>
      <c r="E49" t="s">
        <v>65</v>
      </c>
      <c r="F49" t="s">
        <v>169</v>
      </c>
      <c r="G49" t="s">
        <v>62</v>
      </c>
      <c r="H49" t="s">
        <v>62</v>
      </c>
      <c r="I49" t="s">
        <v>62</v>
      </c>
      <c r="J49" t="s">
        <v>62</v>
      </c>
      <c r="K49" t="s">
        <v>62</v>
      </c>
      <c r="L49" t="s">
        <v>206</v>
      </c>
      <c r="M49" t="s">
        <v>77</v>
      </c>
      <c r="N49">
        <v>10212707</v>
      </c>
      <c r="O49" s="32">
        <v>44496</v>
      </c>
      <c r="P49" t="s">
        <v>63</v>
      </c>
      <c r="Q49" t="s">
        <v>158</v>
      </c>
      <c r="S49" t="s">
        <v>158</v>
      </c>
      <c r="T49" t="s">
        <v>158</v>
      </c>
    </row>
    <row r="50" spans="1:20" x14ac:dyDescent="0.35">
      <c r="A50" s="33" t="str">
        <f>HYPERLINK("https://reports.beta.ofsted.gov.uk/provider/2/SC023645","Ofsted Children's Home Webpage")</f>
        <v>Ofsted Children's Home Webpage</v>
      </c>
      <c r="B50" t="s">
        <v>301</v>
      </c>
      <c r="C50" t="s">
        <v>60</v>
      </c>
      <c r="D50" t="s">
        <v>295</v>
      </c>
      <c r="E50" t="s">
        <v>65</v>
      </c>
      <c r="F50" t="s">
        <v>479</v>
      </c>
      <c r="G50" t="s">
        <v>62</v>
      </c>
      <c r="H50" t="s">
        <v>62</v>
      </c>
      <c r="I50" t="s">
        <v>62</v>
      </c>
      <c r="J50" t="s">
        <v>62</v>
      </c>
      <c r="K50" t="s">
        <v>62</v>
      </c>
      <c r="L50" t="s">
        <v>100</v>
      </c>
      <c r="M50" t="s">
        <v>88</v>
      </c>
      <c r="N50">
        <v>10187318</v>
      </c>
      <c r="O50" s="32">
        <v>44509</v>
      </c>
      <c r="P50" t="s">
        <v>63</v>
      </c>
      <c r="Q50" t="s">
        <v>64</v>
      </c>
      <c r="S50" t="s">
        <v>64</v>
      </c>
      <c r="T50" t="s">
        <v>64</v>
      </c>
    </row>
    <row r="51" spans="1:20" x14ac:dyDescent="0.35">
      <c r="A51" s="33" t="str">
        <f>HYPERLINK("https://reports.beta.ofsted.gov.uk/provider/2/SC023646","Ofsted Children's Home Webpage")</f>
        <v>Ofsted Children's Home Webpage</v>
      </c>
      <c r="B51" t="s">
        <v>480</v>
      </c>
      <c r="C51" t="s">
        <v>60</v>
      </c>
      <c r="D51" t="s">
        <v>295</v>
      </c>
      <c r="E51" t="s">
        <v>65</v>
      </c>
      <c r="F51" t="s">
        <v>479</v>
      </c>
      <c r="G51" t="s">
        <v>62</v>
      </c>
      <c r="H51" t="s">
        <v>62</v>
      </c>
      <c r="I51" t="s">
        <v>62</v>
      </c>
      <c r="J51" t="s">
        <v>62</v>
      </c>
      <c r="K51" t="s">
        <v>62</v>
      </c>
      <c r="L51" t="s">
        <v>100</v>
      </c>
      <c r="M51" t="s">
        <v>88</v>
      </c>
      <c r="N51">
        <v>10187275</v>
      </c>
      <c r="O51" s="32">
        <v>44536</v>
      </c>
      <c r="P51" t="s">
        <v>63</v>
      </c>
      <c r="Q51" t="s">
        <v>67</v>
      </c>
      <c r="S51" t="s">
        <v>67</v>
      </c>
      <c r="T51" t="s">
        <v>67</v>
      </c>
    </row>
    <row r="52" spans="1:20" x14ac:dyDescent="0.35">
      <c r="A52" s="33" t="str">
        <f>HYPERLINK("https://reports.beta.ofsted.gov.uk/provider/2/SC023744","Ofsted Children's Home Webpage")</f>
        <v>Ofsted Children's Home Webpage</v>
      </c>
      <c r="B52" t="s">
        <v>481</v>
      </c>
      <c r="C52" t="s">
        <v>60</v>
      </c>
      <c r="D52" t="s">
        <v>295</v>
      </c>
      <c r="E52" t="s">
        <v>65</v>
      </c>
      <c r="F52" t="s">
        <v>170</v>
      </c>
      <c r="G52" t="s">
        <v>62</v>
      </c>
      <c r="H52" t="s">
        <v>62</v>
      </c>
      <c r="I52" t="s">
        <v>62</v>
      </c>
      <c r="J52" t="s">
        <v>62</v>
      </c>
      <c r="K52" t="s">
        <v>62</v>
      </c>
      <c r="L52" t="s">
        <v>100</v>
      </c>
      <c r="M52" t="s">
        <v>88</v>
      </c>
      <c r="N52">
        <v>10185146</v>
      </c>
      <c r="O52" s="32">
        <v>44446</v>
      </c>
      <c r="P52" t="s">
        <v>63</v>
      </c>
      <c r="Q52" t="s">
        <v>64</v>
      </c>
      <c r="S52" t="s">
        <v>64</v>
      </c>
      <c r="T52" t="s">
        <v>64</v>
      </c>
    </row>
    <row r="53" spans="1:20" x14ac:dyDescent="0.35">
      <c r="A53" s="33" t="str">
        <f>HYPERLINK("https://reports.beta.ofsted.gov.uk/provider/2/SC023745","Ofsted Children's Home Webpage")</f>
        <v>Ofsted Children's Home Webpage</v>
      </c>
      <c r="B53" t="s">
        <v>302</v>
      </c>
      <c r="C53" t="s">
        <v>60</v>
      </c>
      <c r="D53" t="s">
        <v>295</v>
      </c>
      <c r="E53" t="s">
        <v>65</v>
      </c>
      <c r="F53" t="s">
        <v>170</v>
      </c>
      <c r="G53" t="s">
        <v>62</v>
      </c>
      <c r="H53" t="s">
        <v>62</v>
      </c>
      <c r="I53" t="s">
        <v>62</v>
      </c>
      <c r="J53" t="s">
        <v>62</v>
      </c>
      <c r="K53" t="s">
        <v>62</v>
      </c>
      <c r="L53" t="s">
        <v>100</v>
      </c>
      <c r="M53" t="s">
        <v>88</v>
      </c>
      <c r="N53">
        <v>10185350</v>
      </c>
      <c r="O53" s="32">
        <v>44440</v>
      </c>
      <c r="P53" t="s">
        <v>63</v>
      </c>
      <c r="Q53" t="s">
        <v>64</v>
      </c>
      <c r="S53" t="s">
        <v>64</v>
      </c>
      <c r="T53" t="s">
        <v>64</v>
      </c>
    </row>
    <row r="54" spans="1:20" x14ac:dyDescent="0.35">
      <c r="A54" s="33" t="str">
        <f>HYPERLINK("https://reports.beta.ofsted.gov.uk/provider/2/SC024808","Ofsted Children's Home Webpage")</f>
        <v>Ofsted Children's Home Webpage</v>
      </c>
      <c r="B54" t="s">
        <v>482</v>
      </c>
      <c r="C54" t="s">
        <v>60</v>
      </c>
      <c r="D54" t="s">
        <v>295</v>
      </c>
      <c r="E54" t="s">
        <v>65</v>
      </c>
      <c r="F54" t="s">
        <v>217</v>
      </c>
      <c r="G54" t="s">
        <v>62</v>
      </c>
      <c r="H54" t="s">
        <v>62</v>
      </c>
      <c r="I54" t="s">
        <v>62</v>
      </c>
      <c r="J54" t="s">
        <v>62</v>
      </c>
      <c r="K54" t="s">
        <v>62</v>
      </c>
      <c r="L54" t="s">
        <v>124</v>
      </c>
      <c r="M54" t="s">
        <v>74</v>
      </c>
      <c r="N54">
        <v>10186435</v>
      </c>
      <c r="O54" s="32">
        <v>44454</v>
      </c>
      <c r="P54" t="s">
        <v>63</v>
      </c>
      <c r="Q54" t="s">
        <v>64</v>
      </c>
      <c r="S54" t="s">
        <v>64</v>
      </c>
      <c r="T54" t="s">
        <v>64</v>
      </c>
    </row>
    <row r="55" spans="1:20" x14ac:dyDescent="0.35">
      <c r="A55" s="33" t="str">
        <f>HYPERLINK("https://reports.beta.ofsted.gov.uk/provider/2/SC025395","Ofsted Children's Home Webpage")</f>
        <v>Ofsted Children's Home Webpage</v>
      </c>
      <c r="B55" t="s">
        <v>483</v>
      </c>
      <c r="C55" t="s">
        <v>60</v>
      </c>
      <c r="D55" t="s">
        <v>295</v>
      </c>
      <c r="E55" t="s">
        <v>61</v>
      </c>
      <c r="F55" t="s">
        <v>475</v>
      </c>
      <c r="G55" t="s">
        <v>62</v>
      </c>
      <c r="H55" t="s">
        <v>62</v>
      </c>
      <c r="I55" t="s">
        <v>62</v>
      </c>
      <c r="J55" t="s">
        <v>62</v>
      </c>
      <c r="K55" t="s">
        <v>62</v>
      </c>
      <c r="L55" t="s">
        <v>130</v>
      </c>
      <c r="M55" t="s">
        <v>77</v>
      </c>
      <c r="N55">
        <v>10185503</v>
      </c>
      <c r="O55" s="32">
        <v>44475</v>
      </c>
      <c r="P55" t="s">
        <v>63</v>
      </c>
      <c r="Q55" t="s">
        <v>73</v>
      </c>
      <c r="S55" t="s">
        <v>73</v>
      </c>
      <c r="T55" t="s">
        <v>73</v>
      </c>
    </row>
    <row r="56" spans="1:20" x14ac:dyDescent="0.35">
      <c r="A56" s="33" t="str">
        <f>HYPERLINK("https://reports.beta.ofsted.gov.uk/provider/2/SC025395","Ofsted Children's Home Webpage")</f>
        <v>Ofsted Children's Home Webpage</v>
      </c>
      <c r="B56" t="s">
        <v>483</v>
      </c>
      <c r="C56" t="s">
        <v>60</v>
      </c>
      <c r="D56" t="s">
        <v>295</v>
      </c>
      <c r="E56" t="s">
        <v>61</v>
      </c>
      <c r="F56" t="s">
        <v>475</v>
      </c>
      <c r="G56" t="s">
        <v>62</v>
      </c>
      <c r="H56" t="s">
        <v>62</v>
      </c>
      <c r="I56" t="s">
        <v>62</v>
      </c>
      <c r="J56" t="s">
        <v>62</v>
      </c>
      <c r="K56" t="s">
        <v>62</v>
      </c>
      <c r="L56" t="s">
        <v>130</v>
      </c>
      <c r="M56" t="s">
        <v>77</v>
      </c>
      <c r="N56">
        <v>10216303</v>
      </c>
      <c r="O56" s="32">
        <v>44559</v>
      </c>
      <c r="P56" t="s">
        <v>250</v>
      </c>
    </row>
    <row r="57" spans="1:20" x14ac:dyDescent="0.35">
      <c r="A57" s="33" t="str">
        <f>HYPERLINK("https://reports.beta.ofsted.gov.uk/provider/2/SC025395","Ofsted Children's Home Webpage")</f>
        <v>Ofsted Children's Home Webpage</v>
      </c>
      <c r="B57" t="s">
        <v>483</v>
      </c>
      <c r="C57" t="s">
        <v>60</v>
      </c>
      <c r="D57" t="s">
        <v>295</v>
      </c>
      <c r="E57" t="s">
        <v>61</v>
      </c>
      <c r="F57" t="s">
        <v>475</v>
      </c>
      <c r="G57" t="s">
        <v>62</v>
      </c>
      <c r="H57" t="s">
        <v>62</v>
      </c>
      <c r="I57" t="s">
        <v>62</v>
      </c>
      <c r="J57" t="s">
        <v>62</v>
      </c>
      <c r="K57" t="s">
        <v>62</v>
      </c>
      <c r="L57" t="s">
        <v>130</v>
      </c>
      <c r="M57" t="s">
        <v>77</v>
      </c>
      <c r="N57">
        <v>10209966</v>
      </c>
      <c r="O57" s="32">
        <v>44524</v>
      </c>
      <c r="P57" t="s">
        <v>250</v>
      </c>
    </row>
    <row r="58" spans="1:20" x14ac:dyDescent="0.35">
      <c r="A58" s="33" t="str">
        <f>HYPERLINK("https://reports.beta.ofsted.gov.uk/provider/2/SC025420","Ofsted Children's Home Webpage")</f>
        <v>Ofsted Children's Home Webpage</v>
      </c>
      <c r="B58" t="s">
        <v>484</v>
      </c>
      <c r="C58" t="s">
        <v>60</v>
      </c>
      <c r="D58" t="s">
        <v>295</v>
      </c>
      <c r="E58" t="s">
        <v>65</v>
      </c>
      <c r="F58" t="s">
        <v>324</v>
      </c>
      <c r="G58" t="s">
        <v>62</v>
      </c>
      <c r="H58" t="s">
        <v>62</v>
      </c>
      <c r="I58" t="s">
        <v>62</v>
      </c>
      <c r="J58" t="s">
        <v>62</v>
      </c>
      <c r="K58" t="s">
        <v>62</v>
      </c>
      <c r="L58" t="s">
        <v>101</v>
      </c>
      <c r="M58" t="s">
        <v>77</v>
      </c>
      <c r="N58">
        <v>10209611</v>
      </c>
      <c r="O58" s="32">
        <v>44546</v>
      </c>
      <c r="P58" t="s">
        <v>69</v>
      </c>
      <c r="Q58" t="s">
        <v>72</v>
      </c>
    </row>
    <row r="59" spans="1:20" x14ac:dyDescent="0.35">
      <c r="A59" s="33" t="str">
        <f>HYPERLINK("https://reports.beta.ofsted.gov.uk/provider/2/SC025664","Ofsted Children's Home Webpage")</f>
        <v>Ofsted Children's Home Webpage</v>
      </c>
      <c r="B59" t="s">
        <v>485</v>
      </c>
      <c r="C59" t="s">
        <v>60</v>
      </c>
      <c r="D59" t="s">
        <v>295</v>
      </c>
      <c r="E59" t="s">
        <v>65</v>
      </c>
      <c r="F59" t="s">
        <v>486</v>
      </c>
      <c r="G59" t="s">
        <v>62</v>
      </c>
      <c r="H59" t="s">
        <v>62</v>
      </c>
      <c r="I59" t="s">
        <v>62</v>
      </c>
      <c r="J59" t="s">
        <v>62</v>
      </c>
      <c r="K59" t="s">
        <v>62</v>
      </c>
      <c r="L59" t="s">
        <v>487</v>
      </c>
      <c r="M59" t="s">
        <v>81</v>
      </c>
      <c r="N59">
        <v>10185051</v>
      </c>
      <c r="O59" s="32">
        <v>44482</v>
      </c>
      <c r="P59" t="s">
        <v>63</v>
      </c>
      <c r="Q59" t="s">
        <v>64</v>
      </c>
      <c r="S59" t="s">
        <v>64</v>
      </c>
      <c r="T59" t="s">
        <v>64</v>
      </c>
    </row>
    <row r="60" spans="1:20" x14ac:dyDescent="0.35">
      <c r="A60" s="33" t="str">
        <f>HYPERLINK("https://reports.beta.ofsted.gov.uk/provider/2/SC025700","Ofsted Children's Home Webpage")</f>
        <v>Ofsted Children's Home Webpage</v>
      </c>
      <c r="B60" t="s">
        <v>488</v>
      </c>
      <c r="C60" t="s">
        <v>60</v>
      </c>
      <c r="D60" t="s">
        <v>295</v>
      </c>
      <c r="E60" t="s">
        <v>61</v>
      </c>
      <c r="F60" t="s">
        <v>489</v>
      </c>
      <c r="G60" t="s">
        <v>62</v>
      </c>
      <c r="H60" t="s">
        <v>62</v>
      </c>
      <c r="I60" t="s">
        <v>62</v>
      </c>
      <c r="J60" t="s">
        <v>62</v>
      </c>
      <c r="K60" t="s">
        <v>62</v>
      </c>
      <c r="L60" t="s">
        <v>118</v>
      </c>
      <c r="M60" t="s">
        <v>92</v>
      </c>
      <c r="N60">
        <v>10185627</v>
      </c>
      <c r="O60" s="32">
        <v>44516</v>
      </c>
      <c r="P60" t="s">
        <v>63</v>
      </c>
      <c r="Q60" t="s">
        <v>67</v>
      </c>
      <c r="S60" t="s">
        <v>67</v>
      </c>
      <c r="T60" t="s">
        <v>67</v>
      </c>
    </row>
    <row r="61" spans="1:20" x14ac:dyDescent="0.35">
      <c r="A61" s="33" t="str">
        <f>HYPERLINK("https://reports.beta.ofsted.gov.uk/provider/2/SC025715","Ofsted Children's Home Webpage")</f>
        <v>Ofsted Children's Home Webpage</v>
      </c>
      <c r="B61" t="s">
        <v>490</v>
      </c>
      <c r="C61" t="s">
        <v>60</v>
      </c>
      <c r="D61" t="s">
        <v>295</v>
      </c>
      <c r="E61" t="s">
        <v>61</v>
      </c>
      <c r="F61" t="s">
        <v>225</v>
      </c>
      <c r="G61" t="s">
        <v>62</v>
      </c>
      <c r="H61" t="s">
        <v>62</v>
      </c>
      <c r="I61" t="s">
        <v>62</v>
      </c>
      <c r="J61" t="s">
        <v>62</v>
      </c>
      <c r="K61" t="s">
        <v>62</v>
      </c>
      <c r="L61" t="s">
        <v>84</v>
      </c>
      <c r="M61" t="s">
        <v>77</v>
      </c>
      <c r="N61">
        <v>10186700</v>
      </c>
      <c r="O61" s="32">
        <v>44474</v>
      </c>
      <c r="P61" t="s">
        <v>63</v>
      </c>
      <c r="Q61" t="s">
        <v>64</v>
      </c>
      <c r="S61" t="s">
        <v>64</v>
      </c>
      <c r="T61" t="s">
        <v>64</v>
      </c>
    </row>
    <row r="62" spans="1:20" x14ac:dyDescent="0.35">
      <c r="A62" s="33" t="str">
        <f>HYPERLINK("https://reports.beta.ofsted.gov.uk/provider/2/SC025745","Ofsted Children's Home Webpage")</f>
        <v>Ofsted Children's Home Webpage</v>
      </c>
      <c r="B62" t="s">
        <v>491</v>
      </c>
      <c r="C62" t="s">
        <v>60</v>
      </c>
      <c r="D62" t="s">
        <v>295</v>
      </c>
      <c r="E62" t="s">
        <v>61</v>
      </c>
      <c r="F62" t="s">
        <v>225</v>
      </c>
      <c r="G62" t="s">
        <v>62</v>
      </c>
      <c r="H62" t="s">
        <v>62</v>
      </c>
      <c r="I62" t="s">
        <v>62</v>
      </c>
      <c r="J62" t="s">
        <v>62</v>
      </c>
      <c r="K62" t="s">
        <v>62</v>
      </c>
      <c r="L62" t="s">
        <v>84</v>
      </c>
      <c r="M62" t="s">
        <v>77</v>
      </c>
      <c r="N62">
        <v>10186403</v>
      </c>
      <c r="O62" s="32">
        <v>44538</v>
      </c>
      <c r="P62" t="s">
        <v>63</v>
      </c>
      <c r="Q62" t="s">
        <v>64</v>
      </c>
      <c r="S62" t="s">
        <v>64</v>
      </c>
      <c r="T62" t="s">
        <v>64</v>
      </c>
    </row>
    <row r="63" spans="1:20" x14ac:dyDescent="0.35">
      <c r="A63" s="33" t="str">
        <f>HYPERLINK("https://reports.beta.ofsted.gov.uk/provider/2/SC025812","Ofsted Children's Home Webpage")</f>
        <v>Ofsted Children's Home Webpage</v>
      </c>
      <c r="B63" t="s">
        <v>492</v>
      </c>
      <c r="C63" t="s">
        <v>60</v>
      </c>
      <c r="D63" t="s">
        <v>295</v>
      </c>
      <c r="E63" t="s">
        <v>65</v>
      </c>
      <c r="F63" t="s">
        <v>493</v>
      </c>
      <c r="G63" t="s">
        <v>62</v>
      </c>
      <c r="H63" t="s">
        <v>62</v>
      </c>
      <c r="I63" t="s">
        <v>62</v>
      </c>
      <c r="J63" t="s">
        <v>62</v>
      </c>
      <c r="K63" t="s">
        <v>62</v>
      </c>
      <c r="L63" t="s">
        <v>289</v>
      </c>
      <c r="M63" t="s">
        <v>81</v>
      </c>
      <c r="N63">
        <v>10186467</v>
      </c>
      <c r="O63" s="32">
        <v>44510</v>
      </c>
      <c r="P63" t="s">
        <v>63</v>
      </c>
      <c r="Q63" t="s">
        <v>64</v>
      </c>
      <c r="S63" t="s">
        <v>158</v>
      </c>
      <c r="T63" t="s">
        <v>64</v>
      </c>
    </row>
    <row r="64" spans="1:20" x14ac:dyDescent="0.35">
      <c r="A64" s="33" t="str">
        <f>HYPERLINK("https://reports.beta.ofsted.gov.uk/provider/2/SC028174","Ofsted Children's Home Webpage")</f>
        <v>Ofsted Children's Home Webpage</v>
      </c>
      <c r="B64" t="s">
        <v>494</v>
      </c>
      <c r="C64" t="s">
        <v>60</v>
      </c>
      <c r="D64" t="s">
        <v>295</v>
      </c>
      <c r="E64" t="s">
        <v>65</v>
      </c>
      <c r="F64" t="s">
        <v>495</v>
      </c>
      <c r="G64" t="s">
        <v>62</v>
      </c>
      <c r="H64" t="s">
        <v>62</v>
      </c>
      <c r="I64" t="s">
        <v>62</v>
      </c>
      <c r="J64" t="s">
        <v>62</v>
      </c>
      <c r="K64" t="s">
        <v>62</v>
      </c>
      <c r="L64" t="s">
        <v>117</v>
      </c>
      <c r="M64" t="s">
        <v>85</v>
      </c>
      <c r="N64">
        <v>10185572</v>
      </c>
      <c r="O64" s="32">
        <v>44446</v>
      </c>
      <c r="P64" t="s">
        <v>63</v>
      </c>
      <c r="Q64" t="s">
        <v>64</v>
      </c>
      <c r="S64" t="s">
        <v>158</v>
      </c>
      <c r="T64" t="s">
        <v>64</v>
      </c>
    </row>
    <row r="65" spans="1:20" x14ac:dyDescent="0.35">
      <c r="A65" s="33" t="str">
        <f>HYPERLINK("https://reports.beta.ofsted.gov.uk/provider/2/SC028526","Ofsted Children's Home Webpage")</f>
        <v>Ofsted Children's Home Webpage</v>
      </c>
      <c r="B65" t="s">
        <v>496</v>
      </c>
      <c r="C65" t="s">
        <v>60</v>
      </c>
      <c r="D65" t="s">
        <v>295</v>
      </c>
      <c r="E65" t="s">
        <v>65</v>
      </c>
      <c r="F65" t="s">
        <v>497</v>
      </c>
      <c r="G65" t="s">
        <v>62</v>
      </c>
      <c r="H65" t="s">
        <v>62</v>
      </c>
      <c r="I65" t="s">
        <v>62</v>
      </c>
      <c r="J65" t="s">
        <v>62</v>
      </c>
      <c r="K65" t="s">
        <v>62</v>
      </c>
      <c r="L65" t="s">
        <v>104</v>
      </c>
      <c r="M65" t="s">
        <v>88</v>
      </c>
      <c r="N65">
        <v>10185675</v>
      </c>
      <c r="O65" s="32">
        <v>44446</v>
      </c>
      <c r="P65" t="s">
        <v>63</v>
      </c>
      <c r="Q65" t="s">
        <v>67</v>
      </c>
      <c r="S65" t="s">
        <v>67</v>
      </c>
      <c r="T65" t="s">
        <v>67</v>
      </c>
    </row>
    <row r="66" spans="1:20" x14ac:dyDescent="0.35">
      <c r="A66" s="33" t="str">
        <f>HYPERLINK("https://reports.beta.ofsted.gov.uk/provider/2/SC030367","Ofsted Children's Home Webpage")</f>
        <v>Ofsted Children's Home Webpage</v>
      </c>
      <c r="B66" t="s">
        <v>498</v>
      </c>
      <c r="C66" t="s">
        <v>60</v>
      </c>
      <c r="D66" t="s">
        <v>297</v>
      </c>
      <c r="E66" t="s">
        <v>61</v>
      </c>
      <c r="F66" t="s">
        <v>499</v>
      </c>
      <c r="G66" t="s">
        <v>62</v>
      </c>
      <c r="H66" t="s">
        <v>62</v>
      </c>
      <c r="I66" t="s">
        <v>62</v>
      </c>
      <c r="J66" t="s">
        <v>62</v>
      </c>
      <c r="K66" t="s">
        <v>62</v>
      </c>
      <c r="L66" t="s">
        <v>94</v>
      </c>
      <c r="M66" t="s">
        <v>71</v>
      </c>
      <c r="N66">
        <v>10185526</v>
      </c>
      <c r="O66" s="32">
        <v>44503</v>
      </c>
      <c r="P66" t="s">
        <v>63</v>
      </c>
      <c r="Q66" t="s">
        <v>64</v>
      </c>
      <c r="S66" t="s">
        <v>64</v>
      </c>
      <c r="T66" t="s">
        <v>64</v>
      </c>
    </row>
    <row r="67" spans="1:20" x14ac:dyDescent="0.35">
      <c r="A67" s="33" t="str">
        <f>HYPERLINK("https://reports.beta.ofsted.gov.uk/provider/2/SC031490","Ofsted Children's Home Webpage")</f>
        <v>Ofsted Children's Home Webpage</v>
      </c>
      <c r="B67" t="s">
        <v>500</v>
      </c>
      <c r="C67" t="s">
        <v>60</v>
      </c>
      <c r="D67" t="s">
        <v>477</v>
      </c>
      <c r="E67" t="s">
        <v>105</v>
      </c>
      <c r="F67" t="s">
        <v>173</v>
      </c>
      <c r="G67" t="s">
        <v>62</v>
      </c>
      <c r="H67" t="s">
        <v>62</v>
      </c>
      <c r="I67" t="s">
        <v>62</v>
      </c>
      <c r="J67" t="s">
        <v>62</v>
      </c>
      <c r="K67" t="s">
        <v>62</v>
      </c>
      <c r="L67" t="s">
        <v>104</v>
      </c>
      <c r="M67" t="s">
        <v>88</v>
      </c>
      <c r="N67">
        <v>10165457</v>
      </c>
      <c r="O67" s="32">
        <v>44544</v>
      </c>
      <c r="P67" t="s">
        <v>63</v>
      </c>
      <c r="Q67" t="s">
        <v>64</v>
      </c>
      <c r="R67" t="s">
        <v>64</v>
      </c>
      <c r="S67" t="s">
        <v>64</v>
      </c>
      <c r="T67" t="s">
        <v>64</v>
      </c>
    </row>
    <row r="68" spans="1:20" x14ac:dyDescent="0.35">
      <c r="A68" s="33" t="str">
        <f>HYPERLINK("https://reports.beta.ofsted.gov.uk/provider/2/SC031698","Ofsted Children's Home Webpage")</f>
        <v>Ofsted Children's Home Webpage</v>
      </c>
      <c r="B68" t="s">
        <v>501</v>
      </c>
      <c r="C68" t="s">
        <v>60</v>
      </c>
      <c r="D68" t="s">
        <v>295</v>
      </c>
      <c r="E68" t="s">
        <v>105</v>
      </c>
      <c r="F68" t="s">
        <v>173</v>
      </c>
      <c r="G68" t="s">
        <v>62</v>
      </c>
      <c r="H68" t="s">
        <v>62</v>
      </c>
      <c r="I68" t="s">
        <v>62</v>
      </c>
      <c r="J68" t="s">
        <v>62</v>
      </c>
      <c r="K68" t="s">
        <v>62</v>
      </c>
      <c r="L68" t="s">
        <v>104</v>
      </c>
      <c r="M68" t="s">
        <v>88</v>
      </c>
      <c r="N68">
        <v>10185069</v>
      </c>
      <c r="O68" s="32">
        <v>44455</v>
      </c>
      <c r="P68" t="s">
        <v>63</v>
      </c>
      <c r="Q68" t="s">
        <v>64</v>
      </c>
      <c r="S68" t="s">
        <v>64</v>
      </c>
      <c r="T68" t="s">
        <v>64</v>
      </c>
    </row>
    <row r="69" spans="1:20" x14ac:dyDescent="0.35">
      <c r="A69" s="33" t="str">
        <f>HYPERLINK("https://reports.beta.ofsted.gov.uk/provider/2/SC032475","Ofsted Children's Home Webpage")</f>
        <v>Ofsted Children's Home Webpage</v>
      </c>
      <c r="B69" t="s">
        <v>502</v>
      </c>
      <c r="C69" t="s">
        <v>60</v>
      </c>
      <c r="D69" t="s">
        <v>295</v>
      </c>
      <c r="E69" t="s">
        <v>105</v>
      </c>
      <c r="F69" t="s">
        <v>503</v>
      </c>
      <c r="G69" t="s">
        <v>62</v>
      </c>
      <c r="H69" t="s">
        <v>62</v>
      </c>
      <c r="I69" t="s">
        <v>62</v>
      </c>
      <c r="J69" t="s">
        <v>62</v>
      </c>
      <c r="K69" t="s">
        <v>62</v>
      </c>
      <c r="L69" t="s">
        <v>220</v>
      </c>
      <c r="M69" t="s">
        <v>77</v>
      </c>
      <c r="N69">
        <v>10186602</v>
      </c>
      <c r="O69" s="32">
        <v>44481</v>
      </c>
      <c r="P69" t="s">
        <v>63</v>
      </c>
      <c r="Q69" t="s">
        <v>64</v>
      </c>
      <c r="S69" t="s">
        <v>64</v>
      </c>
      <c r="T69" t="s">
        <v>158</v>
      </c>
    </row>
    <row r="70" spans="1:20" x14ac:dyDescent="0.35">
      <c r="A70" s="33" t="str">
        <f>HYPERLINK("https://reports.beta.ofsted.gov.uk/provider/2/SC032600","Ofsted Children's Home Webpage")</f>
        <v>Ofsted Children's Home Webpage</v>
      </c>
      <c r="B70" t="s">
        <v>504</v>
      </c>
      <c r="C70" t="s">
        <v>60</v>
      </c>
      <c r="D70" t="s">
        <v>295</v>
      </c>
      <c r="E70" t="s">
        <v>105</v>
      </c>
      <c r="F70" t="s">
        <v>505</v>
      </c>
      <c r="G70" t="s">
        <v>62</v>
      </c>
      <c r="H70" t="s">
        <v>62</v>
      </c>
      <c r="I70" t="s">
        <v>62</v>
      </c>
      <c r="J70" t="s">
        <v>62</v>
      </c>
      <c r="K70" t="s">
        <v>62</v>
      </c>
      <c r="L70" t="s">
        <v>159</v>
      </c>
      <c r="M70" t="s">
        <v>81</v>
      </c>
      <c r="N70">
        <v>10187498</v>
      </c>
      <c r="O70" s="32">
        <v>44531</v>
      </c>
      <c r="P70" t="s">
        <v>63</v>
      </c>
      <c r="Q70" t="s">
        <v>67</v>
      </c>
      <c r="S70" t="s">
        <v>67</v>
      </c>
      <c r="T70" t="s">
        <v>67</v>
      </c>
    </row>
    <row r="71" spans="1:20" x14ac:dyDescent="0.35">
      <c r="A71" s="33" t="str">
        <f>HYPERLINK("https://reports.beta.ofsted.gov.uk/provider/2/SC032697","Ofsted Children's Home Webpage")</f>
        <v>Ofsted Children's Home Webpage</v>
      </c>
      <c r="B71" t="s">
        <v>506</v>
      </c>
      <c r="C71" t="s">
        <v>60</v>
      </c>
      <c r="D71" t="s">
        <v>295</v>
      </c>
      <c r="E71" t="s">
        <v>105</v>
      </c>
      <c r="F71" t="s">
        <v>507</v>
      </c>
      <c r="G71" t="s">
        <v>62</v>
      </c>
      <c r="H71" t="s">
        <v>62</v>
      </c>
      <c r="I71" t="s">
        <v>62</v>
      </c>
      <c r="J71" t="s">
        <v>62</v>
      </c>
      <c r="K71" t="s">
        <v>62</v>
      </c>
      <c r="L71" t="s">
        <v>508</v>
      </c>
      <c r="M71" t="s">
        <v>216</v>
      </c>
      <c r="N71">
        <v>10185957</v>
      </c>
      <c r="O71" s="32">
        <v>44539</v>
      </c>
      <c r="P71" t="s">
        <v>63</v>
      </c>
      <c r="Q71" t="s">
        <v>67</v>
      </c>
      <c r="S71" t="s">
        <v>64</v>
      </c>
      <c r="T71" t="s">
        <v>67</v>
      </c>
    </row>
    <row r="72" spans="1:20" x14ac:dyDescent="0.35">
      <c r="A72" s="33" t="str">
        <f>HYPERLINK("https://reports.beta.ofsted.gov.uk/provider/2/SC032701","Ofsted Children's Home Webpage")</f>
        <v>Ofsted Children's Home Webpage</v>
      </c>
      <c r="B72" t="s">
        <v>509</v>
      </c>
      <c r="C72" t="s">
        <v>60</v>
      </c>
      <c r="D72" t="s">
        <v>295</v>
      </c>
      <c r="E72" t="s">
        <v>105</v>
      </c>
      <c r="F72" t="s">
        <v>507</v>
      </c>
      <c r="G72" t="s">
        <v>62</v>
      </c>
      <c r="H72" t="s">
        <v>62</v>
      </c>
      <c r="I72" t="s">
        <v>62</v>
      </c>
      <c r="J72" t="s">
        <v>62</v>
      </c>
      <c r="K72" t="s">
        <v>62</v>
      </c>
      <c r="L72" t="s">
        <v>508</v>
      </c>
      <c r="M72" t="s">
        <v>216</v>
      </c>
      <c r="N72">
        <v>10187529</v>
      </c>
      <c r="O72" s="32">
        <v>44509</v>
      </c>
      <c r="P72" t="s">
        <v>63</v>
      </c>
      <c r="Q72" t="s">
        <v>158</v>
      </c>
      <c r="S72" t="s">
        <v>158</v>
      </c>
      <c r="T72" t="s">
        <v>158</v>
      </c>
    </row>
    <row r="73" spans="1:20" x14ac:dyDescent="0.35">
      <c r="A73" s="33" t="str">
        <f>HYPERLINK("https://reports.beta.ofsted.gov.uk/provider/2/SC033152","Ofsted Children's Home Webpage")</f>
        <v>Ofsted Children's Home Webpage</v>
      </c>
      <c r="B73" t="s">
        <v>510</v>
      </c>
      <c r="C73" t="s">
        <v>60</v>
      </c>
      <c r="D73" t="s">
        <v>295</v>
      </c>
      <c r="E73" t="s">
        <v>105</v>
      </c>
      <c r="F73" t="s">
        <v>511</v>
      </c>
      <c r="G73" t="s">
        <v>62</v>
      </c>
      <c r="H73" t="s">
        <v>62</v>
      </c>
      <c r="I73" t="s">
        <v>62</v>
      </c>
      <c r="J73" t="s">
        <v>62</v>
      </c>
      <c r="K73" t="s">
        <v>62</v>
      </c>
      <c r="L73" t="s">
        <v>512</v>
      </c>
      <c r="M73" t="s">
        <v>216</v>
      </c>
      <c r="N73">
        <v>10187176</v>
      </c>
      <c r="O73" s="32">
        <v>44480</v>
      </c>
      <c r="P73" t="s">
        <v>63</v>
      </c>
      <c r="Q73" t="s">
        <v>67</v>
      </c>
      <c r="S73" t="s">
        <v>67</v>
      </c>
      <c r="T73" t="s">
        <v>67</v>
      </c>
    </row>
    <row r="74" spans="1:20" x14ac:dyDescent="0.35">
      <c r="A74" s="33" t="str">
        <f>HYPERLINK("https://reports.beta.ofsted.gov.uk/provider/2/SC033326","Ofsted Children's Home Webpage")</f>
        <v>Ofsted Children's Home Webpage</v>
      </c>
      <c r="B74" t="s">
        <v>513</v>
      </c>
      <c r="C74" t="s">
        <v>60</v>
      </c>
      <c r="D74" t="s">
        <v>295</v>
      </c>
      <c r="E74" t="s">
        <v>105</v>
      </c>
      <c r="F74" t="s">
        <v>514</v>
      </c>
      <c r="G74" t="s">
        <v>62</v>
      </c>
      <c r="H74" t="s">
        <v>62</v>
      </c>
      <c r="I74" t="s">
        <v>62</v>
      </c>
      <c r="J74" t="s">
        <v>62</v>
      </c>
      <c r="K74" t="s">
        <v>62</v>
      </c>
      <c r="L74" t="s">
        <v>111</v>
      </c>
      <c r="M74" t="s">
        <v>216</v>
      </c>
      <c r="N74">
        <v>10187604</v>
      </c>
      <c r="O74" s="32">
        <v>44452</v>
      </c>
      <c r="P74" t="s">
        <v>63</v>
      </c>
      <c r="Q74" t="s">
        <v>158</v>
      </c>
      <c r="S74" t="s">
        <v>158</v>
      </c>
      <c r="T74" t="s">
        <v>158</v>
      </c>
    </row>
    <row r="75" spans="1:20" x14ac:dyDescent="0.35">
      <c r="A75" s="33" t="str">
        <f>HYPERLINK("https://reports.beta.ofsted.gov.uk/provider/2/SC033362","Ofsted Children's Home Webpage")</f>
        <v>Ofsted Children's Home Webpage</v>
      </c>
      <c r="B75" t="s">
        <v>515</v>
      </c>
      <c r="C75" t="s">
        <v>60</v>
      </c>
      <c r="D75" t="s">
        <v>477</v>
      </c>
      <c r="E75" t="s">
        <v>105</v>
      </c>
      <c r="F75" t="s">
        <v>516</v>
      </c>
      <c r="G75" t="s">
        <v>62</v>
      </c>
      <c r="H75" t="s">
        <v>62</v>
      </c>
      <c r="I75" t="s">
        <v>62</v>
      </c>
      <c r="J75" t="s">
        <v>62</v>
      </c>
      <c r="K75" t="s">
        <v>62</v>
      </c>
      <c r="L75" t="s">
        <v>517</v>
      </c>
      <c r="M75" t="s">
        <v>92</v>
      </c>
      <c r="N75">
        <v>10165436</v>
      </c>
      <c r="O75" s="32">
        <v>44482</v>
      </c>
      <c r="P75" t="s">
        <v>63</v>
      </c>
      <c r="Q75" t="s">
        <v>158</v>
      </c>
      <c r="R75" t="s">
        <v>158</v>
      </c>
      <c r="S75" t="s">
        <v>158</v>
      </c>
      <c r="T75" t="s">
        <v>158</v>
      </c>
    </row>
    <row r="76" spans="1:20" x14ac:dyDescent="0.35">
      <c r="A76" s="33" t="str">
        <f>HYPERLINK("https://reports.beta.ofsted.gov.uk/provider/2/SC033367","Ofsted Children's Home Webpage")</f>
        <v>Ofsted Children's Home Webpage</v>
      </c>
      <c r="B76" t="s">
        <v>518</v>
      </c>
      <c r="C76" t="s">
        <v>60</v>
      </c>
      <c r="D76" t="s">
        <v>295</v>
      </c>
      <c r="E76" t="s">
        <v>105</v>
      </c>
      <c r="F76" t="s">
        <v>514</v>
      </c>
      <c r="G76" t="s">
        <v>62</v>
      </c>
      <c r="H76" t="s">
        <v>62</v>
      </c>
      <c r="I76" t="s">
        <v>62</v>
      </c>
      <c r="J76" t="s">
        <v>62</v>
      </c>
      <c r="K76" t="s">
        <v>62</v>
      </c>
      <c r="L76" t="s">
        <v>111</v>
      </c>
      <c r="M76" t="s">
        <v>216</v>
      </c>
      <c r="N76">
        <v>10185943</v>
      </c>
      <c r="O76" s="32">
        <v>44467</v>
      </c>
      <c r="P76" t="s">
        <v>63</v>
      </c>
      <c r="Q76" t="s">
        <v>64</v>
      </c>
      <c r="S76" t="s">
        <v>64</v>
      </c>
      <c r="T76" t="s">
        <v>64</v>
      </c>
    </row>
    <row r="77" spans="1:20" x14ac:dyDescent="0.35">
      <c r="A77" s="33" t="str">
        <f>HYPERLINK("https://reports.beta.ofsted.gov.uk/provider/2/SC033387","Ofsted Children's Home Webpage")</f>
        <v>Ofsted Children's Home Webpage</v>
      </c>
      <c r="B77" t="s">
        <v>519</v>
      </c>
      <c r="C77" t="s">
        <v>60</v>
      </c>
      <c r="D77" t="s">
        <v>295</v>
      </c>
      <c r="E77" t="s">
        <v>105</v>
      </c>
      <c r="F77" t="s">
        <v>514</v>
      </c>
      <c r="G77" t="s">
        <v>62</v>
      </c>
      <c r="H77" t="s">
        <v>62</v>
      </c>
      <c r="I77" t="s">
        <v>62</v>
      </c>
      <c r="J77" t="s">
        <v>62</v>
      </c>
      <c r="K77" t="s">
        <v>62</v>
      </c>
      <c r="L77" t="s">
        <v>111</v>
      </c>
      <c r="M77" t="s">
        <v>216</v>
      </c>
      <c r="N77">
        <v>10186625</v>
      </c>
      <c r="O77" s="32">
        <v>44487</v>
      </c>
      <c r="P77" t="s">
        <v>63</v>
      </c>
      <c r="Q77" t="s">
        <v>64</v>
      </c>
      <c r="S77" t="s">
        <v>64</v>
      </c>
      <c r="T77" t="s">
        <v>64</v>
      </c>
    </row>
    <row r="78" spans="1:20" x14ac:dyDescent="0.35">
      <c r="A78" s="33" t="str">
        <f>HYPERLINK("https://reports.beta.ofsted.gov.uk/provider/2/SC033389","Ofsted Children's Home Webpage")</f>
        <v>Ofsted Children's Home Webpage</v>
      </c>
      <c r="B78" t="s">
        <v>520</v>
      </c>
      <c r="C78" t="s">
        <v>60</v>
      </c>
      <c r="D78" t="s">
        <v>295</v>
      </c>
      <c r="E78" t="s">
        <v>105</v>
      </c>
      <c r="F78" t="s">
        <v>175</v>
      </c>
      <c r="G78" t="s">
        <v>62</v>
      </c>
      <c r="H78" t="s">
        <v>62</v>
      </c>
      <c r="I78" t="s">
        <v>62</v>
      </c>
      <c r="J78" t="s">
        <v>62</v>
      </c>
      <c r="K78" t="s">
        <v>62</v>
      </c>
      <c r="L78" t="s">
        <v>66</v>
      </c>
      <c r="M78" t="s">
        <v>216</v>
      </c>
      <c r="N78">
        <v>10186300</v>
      </c>
      <c r="O78" s="32">
        <v>44501</v>
      </c>
      <c r="P78" t="s">
        <v>63</v>
      </c>
      <c r="Q78" t="s">
        <v>64</v>
      </c>
      <c r="S78" t="s">
        <v>64</v>
      </c>
      <c r="T78" t="s">
        <v>64</v>
      </c>
    </row>
    <row r="79" spans="1:20" x14ac:dyDescent="0.35">
      <c r="A79" s="33" t="str">
        <f>HYPERLINK("https://reports.beta.ofsted.gov.uk/provider/2/SC033457","Ofsted Children's Home Webpage")</f>
        <v>Ofsted Children's Home Webpage</v>
      </c>
      <c r="B79" t="s">
        <v>259</v>
      </c>
      <c r="C79" t="s">
        <v>60</v>
      </c>
      <c r="D79" t="s">
        <v>477</v>
      </c>
      <c r="E79" t="s">
        <v>105</v>
      </c>
      <c r="F79" t="s">
        <v>175</v>
      </c>
      <c r="G79" t="s">
        <v>62</v>
      </c>
      <c r="H79" t="s">
        <v>62</v>
      </c>
      <c r="I79" t="s">
        <v>62</v>
      </c>
      <c r="J79" t="s">
        <v>62</v>
      </c>
      <c r="K79" t="s">
        <v>62</v>
      </c>
      <c r="L79" t="s">
        <v>66</v>
      </c>
      <c r="M79" t="s">
        <v>216</v>
      </c>
      <c r="N79">
        <v>10165441</v>
      </c>
      <c r="O79" s="32">
        <v>44475</v>
      </c>
      <c r="P79" t="s">
        <v>69</v>
      </c>
      <c r="Q79" t="s">
        <v>72</v>
      </c>
    </row>
    <row r="80" spans="1:20" x14ac:dyDescent="0.35">
      <c r="A80" s="33" t="str">
        <f>HYPERLINK("https://reports.beta.ofsted.gov.uk/provider/2/SC033492","Ofsted Children's Home Webpage")</f>
        <v>Ofsted Children's Home Webpage</v>
      </c>
      <c r="B80" t="s">
        <v>521</v>
      </c>
      <c r="C80" t="s">
        <v>60</v>
      </c>
      <c r="D80" t="s">
        <v>295</v>
      </c>
      <c r="E80" t="s">
        <v>105</v>
      </c>
      <c r="F80" t="s">
        <v>304</v>
      </c>
      <c r="G80" t="s">
        <v>62</v>
      </c>
      <c r="H80" t="s">
        <v>62</v>
      </c>
      <c r="I80" t="s">
        <v>62</v>
      </c>
      <c r="J80" t="s">
        <v>62</v>
      </c>
      <c r="K80" t="s">
        <v>62</v>
      </c>
      <c r="L80" t="s">
        <v>112</v>
      </c>
      <c r="M80" t="s">
        <v>216</v>
      </c>
      <c r="N80">
        <v>10186388</v>
      </c>
      <c r="O80" s="32">
        <v>44453</v>
      </c>
      <c r="P80" t="s">
        <v>63</v>
      </c>
      <c r="Q80" t="s">
        <v>64</v>
      </c>
      <c r="S80" t="s">
        <v>64</v>
      </c>
      <c r="T80" t="s">
        <v>64</v>
      </c>
    </row>
    <row r="81" spans="1:20" x14ac:dyDescent="0.35">
      <c r="A81" s="33" t="str">
        <f>HYPERLINK("https://reports.beta.ofsted.gov.uk/provider/2/SC033502","Ofsted Children's Home Webpage")</f>
        <v>Ofsted Children's Home Webpage</v>
      </c>
      <c r="B81" t="s">
        <v>303</v>
      </c>
      <c r="C81" t="s">
        <v>60</v>
      </c>
      <c r="D81" t="s">
        <v>295</v>
      </c>
      <c r="E81" t="s">
        <v>105</v>
      </c>
      <c r="F81" t="s">
        <v>304</v>
      </c>
      <c r="G81" t="s">
        <v>62</v>
      </c>
      <c r="H81" t="s">
        <v>62</v>
      </c>
      <c r="I81" t="s">
        <v>62</v>
      </c>
      <c r="J81" t="s">
        <v>62</v>
      </c>
      <c r="K81" t="s">
        <v>62</v>
      </c>
      <c r="L81" t="s">
        <v>112</v>
      </c>
      <c r="M81" t="s">
        <v>216</v>
      </c>
      <c r="N81">
        <v>10210608</v>
      </c>
      <c r="O81" s="32">
        <v>44544</v>
      </c>
      <c r="P81" t="s">
        <v>69</v>
      </c>
      <c r="Q81" t="s">
        <v>167</v>
      </c>
    </row>
    <row r="82" spans="1:20" x14ac:dyDescent="0.35">
      <c r="A82" s="33" t="str">
        <f>HYPERLINK("https://reports.beta.ofsted.gov.uk/provider/2/SC033628","Ofsted Children's Home Webpage")</f>
        <v>Ofsted Children's Home Webpage</v>
      </c>
      <c r="B82" t="s">
        <v>522</v>
      </c>
      <c r="C82" t="s">
        <v>60</v>
      </c>
      <c r="D82" t="s">
        <v>295</v>
      </c>
      <c r="E82" t="s">
        <v>105</v>
      </c>
      <c r="F82" t="s">
        <v>304</v>
      </c>
      <c r="G82" t="s">
        <v>62</v>
      </c>
      <c r="H82" t="s">
        <v>62</v>
      </c>
      <c r="I82" t="s">
        <v>62</v>
      </c>
      <c r="J82" t="s">
        <v>62</v>
      </c>
      <c r="K82" t="s">
        <v>62</v>
      </c>
      <c r="L82" t="s">
        <v>112</v>
      </c>
      <c r="M82" t="s">
        <v>216</v>
      </c>
      <c r="N82">
        <v>10185498</v>
      </c>
      <c r="O82" s="32">
        <v>44460</v>
      </c>
      <c r="P82" t="s">
        <v>63</v>
      </c>
      <c r="Q82" t="s">
        <v>64</v>
      </c>
      <c r="S82" t="s">
        <v>64</v>
      </c>
      <c r="T82" t="s">
        <v>64</v>
      </c>
    </row>
    <row r="83" spans="1:20" x14ac:dyDescent="0.35">
      <c r="A83" s="33" t="str">
        <f>HYPERLINK("https://reports.beta.ofsted.gov.uk/provider/2/SC033642","Ofsted Children's Home Webpage")</f>
        <v>Ofsted Children's Home Webpage</v>
      </c>
      <c r="B83" t="s">
        <v>523</v>
      </c>
      <c r="C83" t="s">
        <v>60</v>
      </c>
      <c r="D83" t="s">
        <v>295</v>
      </c>
      <c r="E83" t="s">
        <v>105</v>
      </c>
      <c r="F83" t="s">
        <v>524</v>
      </c>
      <c r="G83" t="s">
        <v>62</v>
      </c>
      <c r="H83" t="s">
        <v>62</v>
      </c>
      <c r="I83" t="s">
        <v>62</v>
      </c>
      <c r="J83" t="s">
        <v>62</v>
      </c>
      <c r="K83" t="s">
        <v>62</v>
      </c>
      <c r="L83" t="s">
        <v>113</v>
      </c>
      <c r="M83" t="s">
        <v>216</v>
      </c>
      <c r="N83">
        <v>10205026</v>
      </c>
      <c r="O83" s="32">
        <v>44467</v>
      </c>
      <c r="P83" t="s">
        <v>63</v>
      </c>
      <c r="Q83" t="s">
        <v>64</v>
      </c>
      <c r="S83" t="s">
        <v>64</v>
      </c>
      <c r="T83" t="s">
        <v>64</v>
      </c>
    </row>
    <row r="84" spans="1:20" x14ac:dyDescent="0.35">
      <c r="A84" s="33" t="str">
        <f>HYPERLINK("https://reports.beta.ofsted.gov.uk/provider/2/SC033817","Ofsted Children's Home Webpage")</f>
        <v>Ofsted Children's Home Webpage</v>
      </c>
      <c r="B84" t="s">
        <v>525</v>
      </c>
      <c r="C84" t="s">
        <v>60</v>
      </c>
      <c r="D84" t="s">
        <v>295</v>
      </c>
      <c r="E84" t="s">
        <v>65</v>
      </c>
      <c r="F84" t="s">
        <v>495</v>
      </c>
      <c r="G84" t="s">
        <v>62</v>
      </c>
      <c r="H84" t="s">
        <v>62</v>
      </c>
      <c r="I84" t="s">
        <v>62</v>
      </c>
      <c r="J84" t="s">
        <v>62</v>
      </c>
      <c r="K84" t="s">
        <v>62</v>
      </c>
      <c r="L84" t="s">
        <v>526</v>
      </c>
      <c r="M84" t="s">
        <v>85</v>
      </c>
      <c r="N84">
        <v>10186448</v>
      </c>
      <c r="O84" s="32">
        <v>44467</v>
      </c>
      <c r="P84" t="s">
        <v>63</v>
      </c>
      <c r="Q84" t="s">
        <v>67</v>
      </c>
      <c r="S84" t="s">
        <v>64</v>
      </c>
      <c r="T84" t="s">
        <v>67</v>
      </c>
    </row>
    <row r="85" spans="1:20" x14ac:dyDescent="0.35">
      <c r="A85" s="33" t="str">
        <f>HYPERLINK("https://reports.beta.ofsted.gov.uk/provider/2/SC034108","Ofsted Children's Home Webpage")</f>
        <v>Ofsted Children's Home Webpage</v>
      </c>
      <c r="B85" t="s">
        <v>527</v>
      </c>
      <c r="C85" t="s">
        <v>60</v>
      </c>
      <c r="D85" t="s">
        <v>295</v>
      </c>
      <c r="E85" t="s">
        <v>105</v>
      </c>
      <c r="F85" t="s">
        <v>528</v>
      </c>
      <c r="G85" t="s">
        <v>62</v>
      </c>
      <c r="H85" t="s">
        <v>62</v>
      </c>
      <c r="I85" t="s">
        <v>62</v>
      </c>
      <c r="J85" t="s">
        <v>62</v>
      </c>
      <c r="K85" t="s">
        <v>62</v>
      </c>
      <c r="L85" t="s">
        <v>78</v>
      </c>
      <c r="M85" t="s">
        <v>77</v>
      </c>
      <c r="N85">
        <v>10185299</v>
      </c>
      <c r="O85" s="32">
        <v>44545</v>
      </c>
      <c r="P85" t="s">
        <v>63</v>
      </c>
      <c r="Q85" t="s">
        <v>64</v>
      </c>
      <c r="S85" t="s">
        <v>64</v>
      </c>
      <c r="T85" t="s">
        <v>64</v>
      </c>
    </row>
    <row r="86" spans="1:20" x14ac:dyDescent="0.35">
      <c r="A86" s="33" t="str">
        <f>HYPERLINK("https://reports.beta.ofsted.gov.uk/provider/2/SC034184","Ofsted Children's Home Webpage")</f>
        <v>Ofsted Children's Home Webpage</v>
      </c>
      <c r="B86" t="s">
        <v>529</v>
      </c>
      <c r="C86" t="s">
        <v>122</v>
      </c>
      <c r="D86" t="s">
        <v>295</v>
      </c>
      <c r="E86" t="s">
        <v>105</v>
      </c>
      <c r="F86" t="s">
        <v>174</v>
      </c>
      <c r="G86" t="s">
        <v>62</v>
      </c>
      <c r="H86" t="s">
        <v>62</v>
      </c>
      <c r="I86" t="s">
        <v>62</v>
      </c>
      <c r="J86" t="s">
        <v>62</v>
      </c>
      <c r="K86" t="s">
        <v>62</v>
      </c>
      <c r="L86" t="s">
        <v>530</v>
      </c>
      <c r="M86" t="s">
        <v>71</v>
      </c>
      <c r="N86">
        <v>10206507</v>
      </c>
      <c r="O86" s="32">
        <v>44447</v>
      </c>
      <c r="P86" t="s">
        <v>250</v>
      </c>
    </row>
    <row r="87" spans="1:20" x14ac:dyDescent="0.35">
      <c r="A87" s="33" t="str">
        <f>HYPERLINK("https://reports.beta.ofsted.gov.uk/provider/2/SC034313","Ofsted Children's Home Webpage")</f>
        <v>Ofsted Children's Home Webpage</v>
      </c>
      <c r="B87" t="s">
        <v>305</v>
      </c>
      <c r="C87" t="s">
        <v>60</v>
      </c>
      <c r="D87" t="s">
        <v>295</v>
      </c>
      <c r="E87" t="s">
        <v>105</v>
      </c>
      <c r="F87" t="s">
        <v>531</v>
      </c>
      <c r="G87" t="s">
        <v>62</v>
      </c>
      <c r="H87" t="s">
        <v>62</v>
      </c>
      <c r="I87" t="s">
        <v>62</v>
      </c>
      <c r="J87" t="s">
        <v>62</v>
      </c>
      <c r="K87" t="s">
        <v>62</v>
      </c>
      <c r="L87" t="s">
        <v>532</v>
      </c>
      <c r="M87" t="s">
        <v>216</v>
      </c>
      <c r="N87">
        <v>10185005</v>
      </c>
      <c r="O87" s="32">
        <v>44453</v>
      </c>
      <c r="P87" t="s">
        <v>63</v>
      </c>
      <c r="Q87" t="s">
        <v>67</v>
      </c>
      <c r="S87" t="s">
        <v>67</v>
      </c>
      <c r="T87" t="s">
        <v>64</v>
      </c>
    </row>
    <row r="88" spans="1:20" x14ac:dyDescent="0.35">
      <c r="A88" s="33" t="str">
        <f>HYPERLINK("https://reports.beta.ofsted.gov.uk/provider/2/SC034480","Ofsted Children's Home Webpage")</f>
        <v>Ofsted Children's Home Webpage</v>
      </c>
      <c r="B88" t="s">
        <v>231</v>
      </c>
      <c r="C88" t="s">
        <v>60</v>
      </c>
      <c r="D88" t="s">
        <v>295</v>
      </c>
      <c r="E88" t="s">
        <v>105</v>
      </c>
      <c r="F88" t="s">
        <v>533</v>
      </c>
      <c r="G88" t="s">
        <v>62</v>
      </c>
      <c r="H88" t="s">
        <v>62</v>
      </c>
      <c r="I88" t="s">
        <v>62</v>
      </c>
      <c r="J88" t="s">
        <v>62</v>
      </c>
      <c r="K88" t="s">
        <v>62</v>
      </c>
      <c r="L88" t="s">
        <v>118</v>
      </c>
      <c r="M88" t="s">
        <v>92</v>
      </c>
      <c r="N88">
        <v>10186534</v>
      </c>
      <c r="O88" s="32">
        <v>44523</v>
      </c>
      <c r="P88" t="s">
        <v>63</v>
      </c>
      <c r="Q88" t="s">
        <v>158</v>
      </c>
      <c r="S88" t="s">
        <v>158</v>
      </c>
      <c r="T88" t="s">
        <v>158</v>
      </c>
    </row>
    <row r="89" spans="1:20" x14ac:dyDescent="0.35">
      <c r="A89" s="33" t="str">
        <f>HYPERLINK("https://reports.beta.ofsted.gov.uk/provider/2/SC034686","Ofsted Children's Home Webpage")</f>
        <v>Ofsted Children's Home Webpage</v>
      </c>
      <c r="B89" t="s">
        <v>306</v>
      </c>
      <c r="C89" t="s">
        <v>60</v>
      </c>
      <c r="D89" t="s">
        <v>295</v>
      </c>
      <c r="E89" t="s">
        <v>105</v>
      </c>
      <c r="F89" t="s">
        <v>177</v>
      </c>
      <c r="G89" t="s">
        <v>62</v>
      </c>
      <c r="H89" t="s">
        <v>62</v>
      </c>
      <c r="I89" t="s">
        <v>62</v>
      </c>
      <c r="J89" t="s">
        <v>62</v>
      </c>
      <c r="K89" t="s">
        <v>62</v>
      </c>
      <c r="L89" t="s">
        <v>120</v>
      </c>
      <c r="M89" t="s">
        <v>216</v>
      </c>
      <c r="N89">
        <v>10186513</v>
      </c>
      <c r="O89" s="32">
        <v>44516</v>
      </c>
      <c r="P89" t="s">
        <v>63</v>
      </c>
      <c r="Q89" t="s">
        <v>64</v>
      </c>
      <c r="S89" t="s">
        <v>64</v>
      </c>
      <c r="T89" t="s">
        <v>64</v>
      </c>
    </row>
    <row r="90" spans="1:20" x14ac:dyDescent="0.35">
      <c r="A90" s="33" t="str">
        <f>HYPERLINK("https://reports.beta.ofsted.gov.uk/provider/2/SC034797","Ofsted Children's Home Webpage")</f>
        <v>Ofsted Children's Home Webpage</v>
      </c>
      <c r="B90" t="s">
        <v>232</v>
      </c>
      <c r="C90" t="s">
        <v>60</v>
      </c>
      <c r="D90" t="s">
        <v>295</v>
      </c>
      <c r="E90" t="s">
        <v>105</v>
      </c>
      <c r="F90" t="s">
        <v>533</v>
      </c>
      <c r="G90" t="s">
        <v>62</v>
      </c>
      <c r="H90" t="s">
        <v>62</v>
      </c>
      <c r="I90" t="s">
        <v>62</v>
      </c>
      <c r="J90" t="s">
        <v>62</v>
      </c>
      <c r="K90" t="s">
        <v>62</v>
      </c>
      <c r="L90" t="s">
        <v>118</v>
      </c>
      <c r="M90" t="s">
        <v>92</v>
      </c>
      <c r="N90">
        <v>10206671</v>
      </c>
      <c r="O90" s="32">
        <v>44481</v>
      </c>
      <c r="P90" t="s">
        <v>250</v>
      </c>
    </row>
    <row r="91" spans="1:20" x14ac:dyDescent="0.35">
      <c r="A91" s="33" t="str">
        <f>HYPERLINK("https://reports.beta.ofsted.gov.uk/provider/2/SC034797","Ofsted Children's Home Webpage")</f>
        <v>Ofsted Children's Home Webpage</v>
      </c>
      <c r="B91" t="s">
        <v>232</v>
      </c>
      <c r="C91" t="s">
        <v>60</v>
      </c>
      <c r="D91" t="s">
        <v>295</v>
      </c>
      <c r="E91" t="s">
        <v>105</v>
      </c>
      <c r="F91" t="s">
        <v>533</v>
      </c>
      <c r="G91" t="s">
        <v>62</v>
      </c>
      <c r="H91" t="s">
        <v>62</v>
      </c>
      <c r="I91" t="s">
        <v>62</v>
      </c>
      <c r="J91" t="s">
        <v>62</v>
      </c>
      <c r="K91" t="s">
        <v>62</v>
      </c>
      <c r="L91" t="s">
        <v>118</v>
      </c>
      <c r="M91" t="s">
        <v>92</v>
      </c>
      <c r="N91">
        <v>10206672</v>
      </c>
      <c r="O91" s="32">
        <v>44530</v>
      </c>
      <c r="P91" t="s">
        <v>63</v>
      </c>
      <c r="Q91" t="s">
        <v>158</v>
      </c>
      <c r="S91" t="s">
        <v>64</v>
      </c>
      <c r="T91" t="s">
        <v>158</v>
      </c>
    </row>
    <row r="92" spans="1:20" x14ac:dyDescent="0.35">
      <c r="A92" s="33" t="str">
        <f>HYPERLINK("https://reports.beta.ofsted.gov.uk/provider/2/SC034797","Ofsted Children's Home Webpage")</f>
        <v>Ofsted Children's Home Webpage</v>
      </c>
      <c r="B92" t="s">
        <v>232</v>
      </c>
      <c r="C92" t="s">
        <v>60</v>
      </c>
      <c r="D92" t="s">
        <v>295</v>
      </c>
      <c r="E92" t="s">
        <v>105</v>
      </c>
      <c r="F92" t="s">
        <v>533</v>
      </c>
      <c r="G92" t="s">
        <v>62</v>
      </c>
      <c r="H92" t="s">
        <v>62</v>
      </c>
      <c r="I92" t="s">
        <v>62</v>
      </c>
      <c r="J92" t="s">
        <v>62</v>
      </c>
      <c r="K92" t="s">
        <v>62</v>
      </c>
      <c r="L92" t="s">
        <v>118</v>
      </c>
      <c r="M92" t="s">
        <v>92</v>
      </c>
      <c r="N92">
        <v>10185634</v>
      </c>
      <c r="O92" s="32">
        <v>44446</v>
      </c>
      <c r="P92" t="s">
        <v>63</v>
      </c>
      <c r="Q92" t="s">
        <v>73</v>
      </c>
      <c r="S92" t="s">
        <v>73</v>
      </c>
      <c r="T92" t="s">
        <v>73</v>
      </c>
    </row>
    <row r="93" spans="1:20" x14ac:dyDescent="0.35">
      <c r="A93" s="33" t="str">
        <f>HYPERLINK("https://reports.beta.ofsted.gov.uk/provider/2/SC034922","Ofsted Children's Home Webpage")</f>
        <v>Ofsted Children's Home Webpage</v>
      </c>
      <c r="B93" t="s">
        <v>534</v>
      </c>
      <c r="C93" t="s">
        <v>60</v>
      </c>
      <c r="D93" t="s">
        <v>295</v>
      </c>
      <c r="E93" t="s">
        <v>105</v>
      </c>
      <c r="F93" t="s">
        <v>535</v>
      </c>
      <c r="G93" t="s">
        <v>62</v>
      </c>
      <c r="H93" t="s">
        <v>62</v>
      </c>
      <c r="I93" t="s">
        <v>62</v>
      </c>
      <c r="J93" t="s">
        <v>62</v>
      </c>
      <c r="K93" t="s">
        <v>62</v>
      </c>
      <c r="L93" t="s">
        <v>141</v>
      </c>
      <c r="M93" t="s">
        <v>77</v>
      </c>
      <c r="N93">
        <v>10185813</v>
      </c>
      <c r="O93" s="32">
        <v>44488</v>
      </c>
      <c r="P93" t="s">
        <v>63</v>
      </c>
      <c r="Q93" t="s">
        <v>64</v>
      </c>
      <c r="S93" t="s">
        <v>64</v>
      </c>
      <c r="T93" t="s">
        <v>64</v>
      </c>
    </row>
    <row r="94" spans="1:20" x14ac:dyDescent="0.35">
      <c r="A94" s="33" t="str">
        <f>HYPERLINK("https://reports.beta.ofsted.gov.uk/provider/2/SC034944","Ofsted Children's Home Webpage")</f>
        <v>Ofsted Children's Home Webpage</v>
      </c>
      <c r="B94" t="s">
        <v>536</v>
      </c>
      <c r="C94" t="s">
        <v>60</v>
      </c>
      <c r="D94" t="s">
        <v>295</v>
      </c>
      <c r="E94" t="s">
        <v>65</v>
      </c>
      <c r="F94" t="s">
        <v>537</v>
      </c>
      <c r="G94" t="s">
        <v>62</v>
      </c>
      <c r="H94" t="s">
        <v>62</v>
      </c>
      <c r="I94" t="s">
        <v>62</v>
      </c>
      <c r="J94" t="s">
        <v>62</v>
      </c>
      <c r="K94" t="s">
        <v>62</v>
      </c>
      <c r="L94" t="s">
        <v>80</v>
      </c>
      <c r="M94" t="s">
        <v>77</v>
      </c>
      <c r="N94">
        <v>10185150</v>
      </c>
      <c r="O94" s="32">
        <v>44531</v>
      </c>
      <c r="P94" t="s">
        <v>63</v>
      </c>
      <c r="Q94" t="s">
        <v>67</v>
      </c>
      <c r="S94" t="s">
        <v>67</v>
      </c>
      <c r="T94" t="s">
        <v>64</v>
      </c>
    </row>
    <row r="95" spans="1:20" x14ac:dyDescent="0.35">
      <c r="A95" s="33" t="str">
        <f>HYPERLINK("https://reports.beta.ofsted.gov.uk/provider/2/SC034953","Ofsted Children's Home Webpage")</f>
        <v>Ofsted Children's Home Webpage</v>
      </c>
      <c r="B95" t="s">
        <v>538</v>
      </c>
      <c r="C95" t="s">
        <v>60</v>
      </c>
      <c r="D95" t="s">
        <v>295</v>
      </c>
      <c r="E95" t="s">
        <v>105</v>
      </c>
      <c r="F95" t="s">
        <v>539</v>
      </c>
      <c r="G95" t="s">
        <v>62</v>
      </c>
      <c r="H95" t="s">
        <v>62</v>
      </c>
      <c r="I95" t="s">
        <v>62</v>
      </c>
      <c r="J95" t="s">
        <v>62</v>
      </c>
      <c r="K95" t="s">
        <v>62</v>
      </c>
      <c r="L95" t="s">
        <v>106</v>
      </c>
      <c r="M95" t="s">
        <v>216</v>
      </c>
      <c r="N95">
        <v>10185530</v>
      </c>
      <c r="O95" s="32">
        <v>44544</v>
      </c>
      <c r="P95" t="s">
        <v>63</v>
      </c>
      <c r="Q95" t="s">
        <v>67</v>
      </c>
      <c r="S95" t="s">
        <v>67</v>
      </c>
      <c r="T95" t="s">
        <v>64</v>
      </c>
    </row>
    <row r="96" spans="1:20" x14ac:dyDescent="0.35">
      <c r="A96" s="33" t="str">
        <f>HYPERLINK("https://reports.beta.ofsted.gov.uk/provider/2/SC034969","Ofsted Children's Home Webpage")</f>
        <v>Ofsted Children's Home Webpage</v>
      </c>
      <c r="B96" t="s">
        <v>540</v>
      </c>
      <c r="C96" t="s">
        <v>60</v>
      </c>
      <c r="D96" t="s">
        <v>295</v>
      </c>
      <c r="E96" t="s">
        <v>105</v>
      </c>
      <c r="F96" t="s">
        <v>260</v>
      </c>
      <c r="G96" t="s">
        <v>62</v>
      </c>
      <c r="H96" t="s">
        <v>62</v>
      </c>
      <c r="I96" t="s">
        <v>62</v>
      </c>
      <c r="J96" t="s">
        <v>62</v>
      </c>
      <c r="K96" t="s">
        <v>62</v>
      </c>
      <c r="L96" t="s">
        <v>119</v>
      </c>
      <c r="M96" t="s">
        <v>85</v>
      </c>
      <c r="N96">
        <v>10185580</v>
      </c>
      <c r="O96" s="32">
        <v>44523</v>
      </c>
      <c r="P96" t="s">
        <v>63</v>
      </c>
      <c r="Q96" t="s">
        <v>158</v>
      </c>
      <c r="S96" t="s">
        <v>158</v>
      </c>
      <c r="T96" t="s">
        <v>158</v>
      </c>
    </row>
    <row r="97" spans="1:20" x14ac:dyDescent="0.35">
      <c r="A97" s="33" t="str">
        <f>HYPERLINK("https://reports.beta.ofsted.gov.uk/provider/2/SC035137","Ofsted Children's Home Webpage")</f>
        <v>Ofsted Children's Home Webpage</v>
      </c>
      <c r="B97" t="s">
        <v>308</v>
      </c>
      <c r="C97" t="s">
        <v>60</v>
      </c>
      <c r="D97" t="s">
        <v>295</v>
      </c>
      <c r="E97" t="s">
        <v>105</v>
      </c>
      <c r="F97" t="s">
        <v>177</v>
      </c>
      <c r="G97" t="s">
        <v>62</v>
      </c>
      <c r="H97" t="s">
        <v>62</v>
      </c>
      <c r="I97" t="s">
        <v>62</v>
      </c>
      <c r="J97" t="s">
        <v>62</v>
      </c>
      <c r="K97" t="s">
        <v>62</v>
      </c>
      <c r="L97" t="s">
        <v>120</v>
      </c>
      <c r="M97" t="s">
        <v>216</v>
      </c>
      <c r="N97">
        <v>10185967</v>
      </c>
      <c r="O97" s="32">
        <v>44502</v>
      </c>
      <c r="P97" t="s">
        <v>63</v>
      </c>
      <c r="Q97" t="s">
        <v>64</v>
      </c>
      <c r="S97" t="s">
        <v>64</v>
      </c>
      <c r="T97" t="s">
        <v>64</v>
      </c>
    </row>
    <row r="98" spans="1:20" x14ac:dyDescent="0.35">
      <c r="A98" s="33" t="str">
        <f>HYPERLINK("https://reports.beta.ofsted.gov.uk/provider/2/SC035155","Ofsted Children's Home Webpage")</f>
        <v>Ofsted Children's Home Webpage</v>
      </c>
      <c r="B98" t="s">
        <v>541</v>
      </c>
      <c r="C98" t="s">
        <v>60</v>
      </c>
      <c r="D98" t="s">
        <v>295</v>
      </c>
      <c r="E98" t="s">
        <v>105</v>
      </c>
      <c r="F98" t="s">
        <v>539</v>
      </c>
      <c r="G98" t="s">
        <v>62</v>
      </c>
      <c r="H98" t="s">
        <v>62</v>
      </c>
      <c r="I98" t="s">
        <v>62</v>
      </c>
      <c r="J98" t="s">
        <v>62</v>
      </c>
      <c r="K98" t="s">
        <v>62</v>
      </c>
      <c r="L98" t="s">
        <v>106</v>
      </c>
      <c r="M98" t="s">
        <v>216</v>
      </c>
      <c r="N98">
        <v>10186244</v>
      </c>
      <c r="O98" s="32">
        <v>44495</v>
      </c>
      <c r="P98" t="s">
        <v>63</v>
      </c>
      <c r="Q98" t="s">
        <v>67</v>
      </c>
      <c r="S98" t="s">
        <v>67</v>
      </c>
      <c r="T98" t="s">
        <v>67</v>
      </c>
    </row>
    <row r="99" spans="1:20" x14ac:dyDescent="0.35">
      <c r="A99" s="33" t="str">
        <f>HYPERLINK("https://reports.beta.ofsted.gov.uk/provider/2/SC035181","Ofsted Children's Home Webpage")</f>
        <v>Ofsted Children's Home Webpage</v>
      </c>
      <c r="B99" t="s">
        <v>309</v>
      </c>
      <c r="C99" t="s">
        <v>60</v>
      </c>
      <c r="D99" t="s">
        <v>295</v>
      </c>
      <c r="E99" t="s">
        <v>105</v>
      </c>
      <c r="F99" t="s">
        <v>177</v>
      </c>
      <c r="G99" t="s">
        <v>62</v>
      </c>
      <c r="H99" t="s">
        <v>62</v>
      </c>
      <c r="I99" t="s">
        <v>62</v>
      </c>
      <c r="J99" t="s">
        <v>62</v>
      </c>
      <c r="K99" t="s">
        <v>62</v>
      </c>
      <c r="L99" t="s">
        <v>120</v>
      </c>
      <c r="M99" t="s">
        <v>216</v>
      </c>
      <c r="N99">
        <v>10186456</v>
      </c>
      <c r="O99" s="32">
        <v>44467</v>
      </c>
      <c r="P99" t="s">
        <v>63</v>
      </c>
      <c r="Q99" t="s">
        <v>158</v>
      </c>
      <c r="S99" t="s">
        <v>158</v>
      </c>
      <c r="T99" t="s">
        <v>158</v>
      </c>
    </row>
    <row r="100" spans="1:20" x14ac:dyDescent="0.35">
      <c r="A100" s="33" t="str">
        <f>HYPERLINK("https://reports.beta.ofsted.gov.uk/provider/2/SC035222","Ofsted Children's Home Webpage")</f>
        <v>Ofsted Children's Home Webpage</v>
      </c>
      <c r="B100" t="s">
        <v>542</v>
      </c>
      <c r="C100" t="s">
        <v>60</v>
      </c>
      <c r="D100" t="s">
        <v>295</v>
      </c>
      <c r="E100" t="s">
        <v>105</v>
      </c>
      <c r="F100" t="s">
        <v>543</v>
      </c>
      <c r="G100" t="s">
        <v>62</v>
      </c>
      <c r="H100" t="s">
        <v>62</v>
      </c>
      <c r="I100" t="s">
        <v>62</v>
      </c>
      <c r="J100" t="s">
        <v>62</v>
      </c>
      <c r="K100" t="s">
        <v>62</v>
      </c>
      <c r="L100" t="s">
        <v>121</v>
      </c>
      <c r="M100" t="s">
        <v>216</v>
      </c>
      <c r="N100">
        <v>10186843</v>
      </c>
      <c r="O100" s="32">
        <v>44481</v>
      </c>
      <c r="P100" t="s">
        <v>63</v>
      </c>
      <c r="Q100" t="s">
        <v>64</v>
      </c>
      <c r="S100" t="s">
        <v>64</v>
      </c>
      <c r="T100" t="s">
        <v>64</v>
      </c>
    </row>
    <row r="101" spans="1:20" x14ac:dyDescent="0.35">
      <c r="A101" s="33" t="str">
        <f>HYPERLINK("https://reports.beta.ofsted.gov.uk/provider/2/SC035235","Ofsted Children's Home Webpage")</f>
        <v>Ofsted Children's Home Webpage</v>
      </c>
      <c r="B101" t="s">
        <v>544</v>
      </c>
      <c r="C101" t="s">
        <v>60</v>
      </c>
      <c r="D101" t="s">
        <v>295</v>
      </c>
      <c r="E101" t="s">
        <v>105</v>
      </c>
      <c r="F101" t="s">
        <v>177</v>
      </c>
      <c r="G101" t="s">
        <v>62</v>
      </c>
      <c r="H101" t="s">
        <v>62</v>
      </c>
      <c r="I101" t="s">
        <v>62</v>
      </c>
      <c r="J101" t="s">
        <v>62</v>
      </c>
      <c r="K101" t="s">
        <v>62</v>
      </c>
      <c r="L101" t="s">
        <v>120</v>
      </c>
      <c r="M101" t="s">
        <v>216</v>
      </c>
      <c r="N101">
        <v>10185273</v>
      </c>
      <c r="O101" s="32">
        <v>44522</v>
      </c>
      <c r="P101" t="s">
        <v>63</v>
      </c>
      <c r="Q101" t="s">
        <v>64</v>
      </c>
      <c r="S101" t="s">
        <v>64</v>
      </c>
      <c r="T101" t="s">
        <v>64</v>
      </c>
    </row>
    <row r="102" spans="1:20" x14ac:dyDescent="0.35">
      <c r="A102" s="33" t="str">
        <f>HYPERLINK("https://reports.beta.ofsted.gov.uk/provider/2/SC035241","Ofsted Children's Home Webpage")</f>
        <v>Ofsted Children's Home Webpage</v>
      </c>
      <c r="B102" t="s">
        <v>545</v>
      </c>
      <c r="C102" t="s">
        <v>60</v>
      </c>
      <c r="D102" t="s">
        <v>297</v>
      </c>
      <c r="E102" t="s">
        <v>65</v>
      </c>
      <c r="F102" t="s">
        <v>546</v>
      </c>
      <c r="G102" t="s">
        <v>62</v>
      </c>
      <c r="H102" t="s">
        <v>62</v>
      </c>
      <c r="I102" t="s">
        <v>62</v>
      </c>
      <c r="J102" t="s">
        <v>62</v>
      </c>
      <c r="K102" t="s">
        <v>62</v>
      </c>
      <c r="L102" t="s">
        <v>125</v>
      </c>
      <c r="M102" t="s">
        <v>216</v>
      </c>
      <c r="N102">
        <v>10185600</v>
      </c>
      <c r="O102" s="32">
        <v>44523</v>
      </c>
      <c r="P102" t="s">
        <v>63</v>
      </c>
      <c r="Q102" t="s">
        <v>67</v>
      </c>
      <c r="S102" t="s">
        <v>67</v>
      </c>
      <c r="T102" t="s">
        <v>67</v>
      </c>
    </row>
    <row r="103" spans="1:20" x14ac:dyDescent="0.35">
      <c r="A103" s="33" t="str">
        <f>HYPERLINK("https://reports.beta.ofsted.gov.uk/provider/2/SC035387","Ofsted Children's Home Webpage")</f>
        <v>Ofsted Children's Home Webpage</v>
      </c>
      <c r="B103" t="s">
        <v>547</v>
      </c>
      <c r="C103" t="s">
        <v>60</v>
      </c>
      <c r="D103" t="s">
        <v>295</v>
      </c>
      <c r="E103" t="s">
        <v>105</v>
      </c>
      <c r="F103" t="s">
        <v>543</v>
      </c>
      <c r="G103" t="s">
        <v>62</v>
      </c>
      <c r="H103" t="s">
        <v>62</v>
      </c>
      <c r="I103" t="s">
        <v>62</v>
      </c>
      <c r="J103" t="s">
        <v>62</v>
      </c>
      <c r="K103" t="s">
        <v>62</v>
      </c>
      <c r="L103" t="s">
        <v>121</v>
      </c>
      <c r="M103" t="s">
        <v>216</v>
      </c>
      <c r="N103">
        <v>10186583</v>
      </c>
      <c r="O103" s="32">
        <v>44495</v>
      </c>
      <c r="P103" t="s">
        <v>63</v>
      </c>
      <c r="Q103" t="s">
        <v>158</v>
      </c>
      <c r="S103" t="s">
        <v>158</v>
      </c>
      <c r="T103" t="s">
        <v>158</v>
      </c>
    </row>
    <row r="104" spans="1:20" x14ac:dyDescent="0.35">
      <c r="A104" s="33" t="str">
        <f>HYPERLINK("https://reports.beta.ofsted.gov.uk/provider/2/SC035409","Ofsted Children's Home Webpage")</f>
        <v>Ofsted Children's Home Webpage</v>
      </c>
      <c r="B104" t="s">
        <v>548</v>
      </c>
      <c r="C104" t="s">
        <v>60</v>
      </c>
      <c r="D104" t="s">
        <v>477</v>
      </c>
      <c r="E104" t="s">
        <v>105</v>
      </c>
      <c r="F104" t="s">
        <v>549</v>
      </c>
      <c r="G104" t="s">
        <v>62</v>
      </c>
      <c r="H104" t="s">
        <v>62</v>
      </c>
      <c r="I104" t="s">
        <v>62</v>
      </c>
      <c r="J104" t="s">
        <v>62</v>
      </c>
      <c r="K104" t="s">
        <v>62</v>
      </c>
      <c r="L104" t="s">
        <v>426</v>
      </c>
      <c r="M104" t="s">
        <v>216</v>
      </c>
      <c r="N104">
        <v>10206815</v>
      </c>
      <c r="O104" s="32">
        <v>44460</v>
      </c>
      <c r="P104" t="s">
        <v>69</v>
      </c>
      <c r="Q104" t="s">
        <v>72</v>
      </c>
    </row>
    <row r="105" spans="1:20" x14ac:dyDescent="0.35">
      <c r="A105" s="33" t="str">
        <f>HYPERLINK("https://reports.beta.ofsted.gov.uk/provider/2/SC035428","Ofsted Children's Home Webpage")</f>
        <v>Ofsted Children's Home Webpage</v>
      </c>
      <c r="B105" t="s">
        <v>310</v>
      </c>
      <c r="C105" t="s">
        <v>60</v>
      </c>
      <c r="D105" t="s">
        <v>295</v>
      </c>
      <c r="E105" t="s">
        <v>105</v>
      </c>
      <c r="F105" t="s">
        <v>181</v>
      </c>
      <c r="G105" t="s">
        <v>62</v>
      </c>
      <c r="H105" t="s">
        <v>62</v>
      </c>
      <c r="I105" t="s">
        <v>62</v>
      </c>
      <c r="J105" t="s">
        <v>62</v>
      </c>
      <c r="K105" t="s">
        <v>62</v>
      </c>
      <c r="L105" t="s">
        <v>80</v>
      </c>
      <c r="M105" t="s">
        <v>77</v>
      </c>
      <c r="N105">
        <v>10213782</v>
      </c>
      <c r="O105" s="32">
        <v>44511</v>
      </c>
      <c r="P105" t="s">
        <v>250</v>
      </c>
    </row>
    <row r="106" spans="1:20" x14ac:dyDescent="0.35">
      <c r="A106" s="33" t="str">
        <f>HYPERLINK("https://reports.beta.ofsted.gov.uk/provider/2/SC035428","Ofsted Children's Home Webpage")</f>
        <v>Ofsted Children's Home Webpage</v>
      </c>
      <c r="B106" t="s">
        <v>310</v>
      </c>
      <c r="C106" t="s">
        <v>60</v>
      </c>
      <c r="D106" t="s">
        <v>295</v>
      </c>
      <c r="E106" t="s">
        <v>105</v>
      </c>
      <c r="F106" t="s">
        <v>181</v>
      </c>
      <c r="G106" t="s">
        <v>62</v>
      </c>
      <c r="H106" t="s">
        <v>62</v>
      </c>
      <c r="I106" t="s">
        <v>62</v>
      </c>
      <c r="J106" t="s">
        <v>62</v>
      </c>
      <c r="K106" t="s">
        <v>62</v>
      </c>
      <c r="L106" t="s">
        <v>80</v>
      </c>
      <c r="M106" t="s">
        <v>77</v>
      </c>
      <c r="N106">
        <v>10210536</v>
      </c>
      <c r="O106" s="32">
        <v>44488</v>
      </c>
      <c r="P106" t="s">
        <v>250</v>
      </c>
    </row>
    <row r="107" spans="1:20" x14ac:dyDescent="0.35">
      <c r="A107" s="33" t="str">
        <f>HYPERLINK("https://reports.beta.ofsted.gov.uk/provider/2/SC035428","Ofsted Children's Home Webpage")</f>
        <v>Ofsted Children's Home Webpage</v>
      </c>
      <c r="B107" t="s">
        <v>310</v>
      </c>
      <c r="C107" t="s">
        <v>60</v>
      </c>
      <c r="D107" t="s">
        <v>295</v>
      </c>
      <c r="E107" t="s">
        <v>105</v>
      </c>
      <c r="F107" t="s">
        <v>181</v>
      </c>
      <c r="G107" t="s">
        <v>62</v>
      </c>
      <c r="H107" t="s">
        <v>62</v>
      </c>
      <c r="I107" t="s">
        <v>62</v>
      </c>
      <c r="J107" t="s">
        <v>62</v>
      </c>
      <c r="K107" t="s">
        <v>62</v>
      </c>
      <c r="L107" t="s">
        <v>80</v>
      </c>
      <c r="M107" t="s">
        <v>77</v>
      </c>
      <c r="N107">
        <v>10210141</v>
      </c>
      <c r="O107" s="32">
        <v>44537</v>
      </c>
      <c r="P107" t="s">
        <v>63</v>
      </c>
      <c r="Q107" t="s">
        <v>64</v>
      </c>
      <c r="S107" t="s">
        <v>158</v>
      </c>
      <c r="T107" t="s">
        <v>64</v>
      </c>
    </row>
    <row r="108" spans="1:20" x14ac:dyDescent="0.35">
      <c r="A108" s="33" t="str">
        <f>HYPERLINK("https://reports.beta.ofsted.gov.uk/provider/2/SC035499","Ofsted Children's Home Webpage")</f>
        <v>Ofsted Children's Home Webpage</v>
      </c>
      <c r="B108" t="s">
        <v>550</v>
      </c>
      <c r="C108" t="s">
        <v>60</v>
      </c>
      <c r="D108" t="s">
        <v>295</v>
      </c>
      <c r="E108" t="s">
        <v>105</v>
      </c>
      <c r="F108" t="s">
        <v>262</v>
      </c>
      <c r="G108" t="s">
        <v>62</v>
      </c>
      <c r="H108" t="s">
        <v>62</v>
      </c>
      <c r="I108" t="s">
        <v>62</v>
      </c>
      <c r="J108" t="s">
        <v>62</v>
      </c>
      <c r="K108" t="s">
        <v>62</v>
      </c>
      <c r="L108" t="s">
        <v>123</v>
      </c>
      <c r="M108" t="s">
        <v>216</v>
      </c>
      <c r="N108">
        <v>10187173</v>
      </c>
      <c r="O108" s="32">
        <v>44488</v>
      </c>
      <c r="P108" t="s">
        <v>63</v>
      </c>
      <c r="Q108" t="s">
        <v>73</v>
      </c>
      <c r="S108" t="s">
        <v>73</v>
      </c>
      <c r="T108" t="s">
        <v>73</v>
      </c>
    </row>
    <row r="109" spans="1:20" x14ac:dyDescent="0.35">
      <c r="A109" s="33" t="str">
        <f>HYPERLINK("https://reports.beta.ofsted.gov.uk/provider/2/SC035499","Ofsted Children's Home Webpage")</f>
        <v>Ofsted Children's Home Webpage</v>
      </c>
      <c r="B109" t="s">
        <v>550</v>
      </c>
      <c r="C109" t="s">
        <v>60</v>
      </c>
      <c r="D109" t="s">
        <v>295</v>
      </c>
      <c r="E109" t="s">
        <v>105</v>
      </c>
      <c r="F109" t="s">
        <v>262</v>
      </c>
      <c r="G109" t="s">
        <v>62</v>
      </c>
      <c r="H109" t="s">
        <v>62</v>
      </c>
      <c r="I109" t="s">
        <v>62</v>
      </c>
      <c r="J109" t="s">
        <v>62</v>
      </c>
      <c r="K109" t="s">
        <v>62</v>
      </c>
      <c r="L109" t="s">
        <v>123</v>
      </c>
      <c r="M109" t="s">
        <v>216</v>
      </c>
      <c r="N109">
        <v>10210853</v>
      </c>
      <c r="O109" s="32">
        <v>44537</v>
      </c>
      <c r="P109" t="s">
        <v>250</v>
      </c>
    </row>
    <row r="110" spans="1:20" x14ac:dyDescent="0.35">
      <c r="A110" s="33" t="str">
        <f>HYPERLINK("https://reports.beta.ofsted.gov.uk/provider/2/SC035518","Ofsted Children's Home Webpage")</f>
        <v>Ofsted Children's Home Webpage</v>
      </c>
      <c r="B110" t="s">
        <v>551</v>
      </c>
      <c r="C110" t="s">
        <v>60</v>
      </c>
      <c r="D110" t="s">
        <v>297</v>
      </c>
      <c r="E110" t="s">
        <v>61</v>
      </c>
      <c r="F110" t="s">
        <v>552</v>
      </c>
      <c r="G110" t="s">
        <v>62</v>
      </c>
      <c r="H110" t="s">
        <v>62</v>
      </c>
      <c r="I110" t="s">
        <v>62</v>
      </c>
      <c r="J110" t="s">
        <v>62</v>
      </c>
      <c r="K110" t="s">
        <v>62</v>
      </c>
      <c r="L110" t="s">
        <v>84</v>
      </c>
      <c r="M110" t="s">
        <v>77</v>
      </c>
      <c r="N110">
        <v>10186877</v>
      </c>
      <c r="O110" s="32">
        <v>44531</v>
      </c>
      <c r="P110" t="s">
        <v>63</v>
      </c>
      <c r="Q110" t="s">
        <v>64</v>
      </c>
      <c r="S110" t="s">
        <v>64</v>
      </c>
      <c r="T110" t="s">
        <v>64</v>
      </c>
    </row>
    <row r="111" spans="1:20" x14ac:dyDescent="0.35">
      <c r="A111" s="33" t="str">
        <f>HYPERLINK("https://reports.beta.ofsted.gov.uk/provider/2/SC035543","Ofsted Children's Home Webpage")</f>
        <v>Ofsted Children's Home Webpage</v>
      </c>
      <c r="B111" t="s">
        <v>311</v>
      </c>
      <c r="C111" t="s">
        <v>60</v>
      </c>
      <c r="D111" t="s">
        <v>295</v>
      </c>
      <c r="E111" t="s">
        <v>105</v>
      </c>
      <c r="F111" t="s">
        <v>262</v>
      </c>
      <c r="G111" t="s">
        <v>62</v>
      </c>
      <c r="H111" t="s">
        <v>62</v>
      </c>
      <c r="I111" t="s">
        <v>62</v>
      </c>
      <c r="J111" t="s">
        <v>62</v>
      </c>
      <c r="K111" t="s">
        <v>62</v>
      </c>
      <c r="L111" t="s">
        <v>123</v>
      </c>
      <c r="M111" t="s">
        <v>216</v>
      </c>
      <c r="N111">
        <v>10210486</v>
      </c>
      <c r="O111" s="32">
        <v>44550</v>
      </c>
      <c r="P111" t="s">
        <v>69</v>
      </c>
      <c r="Q111" t="s">
        <v>72</v>
      </c>
    </row>
    <row r="112" spans="1:20" x14ac:dyDescent="0.35">
      <c r="A112" s="33" t="str">
        <f>HYPERLINK("https://reports.beta.ofsted.gov.uk/provider/2/SC035648","Ofsted Children's Home Webpage")</f>
        <v>Ofsted Children's Home Webpage</v>
      </c>
      <c r="B112" t="s">
        <v>553</v>
      </c>
      <c r="C112" t="s">
        <v>60</v>
      </c>
      <c r="D112" t="s">
        <v>477</v>
      </c>
      <c r="E112" t="s">
        <v>105</v>
      </c>
      <c r="F112" t="s">
        <v>177</v>
      </c>
      <c r="G112" t="s">
        <v>62</v>
      </c>
      <c r="H112" t="s">
        <v>62</v>
      </c>
      <c r="I112" t="s">
        <v>62</v>
      </c>
      <c r="J112" t="s">
        <v>62</v>
      </c>
      <c r="K112" t="s">
        <v>62</v>
      </c>
      <c r="L112" t="s">
        <v>120</v>
      </c>
      <c r="M112" t="s">
        <v>216</v>
      </c>
      <c r="N112">
        <v>10165456</v>
      </c>
      <c r="O112" s="32">
        <v>44503</v>
      </c>
      <c r="P112" t="s">
        <v>69</v>
      </c>
      <c r="Q112" t="s">
        <v>72</v>
      </c>
    </row>
    <row r="113" spans="1:20" x14ac:dyDescent="0.35">
      <c r="A113" s="33" t="str">
        <f>HYPERLINK("https://reports.beta.ofsted.gov.uk/provider/2/SC035687","Ofsted Children's Home Webpage")</f>
        <v>Ofsted Children's Home Webpage</v>
      </c>
      <c r="B113" t="s">
        <v>554</v>
      </c>
      <c r="C113" t="s">
        <v>122</v>
      </c>
      <c r="D113" t="s">
        <v>297</v>
      </c>
      <c r="E113" t="s">
        <v>65</v>
      </c>
      <c r="F113" t="s">
        <v>252</v>
      </c>
      <c r="G113" t="s">
        <v>62</v>
      </c>
      <c r="H113" t="s">
        <v>62</v>
      </c>
      <c r="I113" t="s">
        <v>62</v>
      </c>
      <c r="J113" t="s">
        <v>62</v>
      </c>
      <c r="K113" t="s">
        <v>62</v>
      </c>
      <c r="L113" t="s">
        <v>125</v>
      </c>
      <c r="M113" t="s">
        <v>216</v>
      </c>
      <c r="N113">
        <v>10210489</v>
      </c>
      <c r="O113" s="32">
        <v>44522</v>
      </c>
      <c r="P113" t="s">
        <v>250</v>
      </c>
    </row>
    <row r="114" spans="1:20" x14ac:dyDescent="0.35">
      <c r="A114" s="33" t="str">
        <f>HYPERLINK("https://reports.beta.ofsted.gov.uk/provider/2/SC035687","Ofsted Children's Home Webpage")</f>
        <v>Ofsted Children's Home Webpage</v>
      </c>
      <c r="B114" t="s">
        <v>554</v>
      </c>
      <c r="C114" t="s">
        <v>122</v>
      </c>
      <c r="D114" t="s">
        <v>297</v>
      </c>
      <c r="E114" t="s">
        <v>65</v>
      </c>
      <c r="F114" t="s">
        <v>252</v>
      </c>
      <c r="G114" t="s">
        <v>62</v>
      </c>
      <c r="H114" t="s">
        <v>62</v>
      </c>
      <c r="I114" t="s">
        <v>62</v>
      </c>
      <c r="J114" t="s">
        <v>62</v>
      </c>
      <c r="K114" t="s">
        <v>62</v>
      </c>
      <c r="L114" t="s">
        <v>125</v>
      </c>
      <c r="M114" t="s">
        <v>216</v>
      </c>
      <c r="N114">
        <v>10206486</v>
      </c>
      <c r="O114" s="32">
        <v>44483</v>
      </c>
      <c r="P114" t="s">
        <v>250</v>
      </c>
    </row>
    <row r="115" spans="1:20" x14ac:dyDescent="0.35">
      <c r="A115" s="33" t="str">
        <f>HYPERLINK("https://reports.beta.ofsted.gov.uk/provider/2/SC035954","Ofsted Children's Home Webpage")</f>
        <v>Ofsted Children's Home Webpage</v>
      </c>
      <c r="B115" t="s">
        <v>555</v>
      </c>
      <c r="C115" t="s">
        <v>60</v>
      </c>
      <c r="D115" t="s">
        <v>295</v>
      </c>
      <c r="E115" t="s">
        <v>105</v>
      </c>
      <c r="F115" t="s">
        <v>556</v>
      </c>
      <c r="G115" t="s">
        <v>62</v>
      </c>
      <c r="H115" t="s">
        <v>62</v>
      </c>
      <c r="I115" t="s">
        <v>62</v>
      </c>
      <c r="J115" t="s">
        <v>62</v>
      </c>
      <c r="K115" t="s">
        <v>62</v>
      </c>
      <c r="L115" t="s">
        <v>126</v>
      </c>
      <c r="M115" t="s">
        <v>77</v>
      </c>
      <c r="N115">
        <v>10187563</v>
      </c>
      <c r="O115" s="32">
        <v>44481</v>
      </c>
      <c r="P115" t="s">
        <v>63</v>
      </c>
      <c r="Q115" t="s">
        <v>158</v>
      </c>
      <c r="S115" t="s">
        <v>158</v>
      </c>
      <c r="T115" t="s">
        <v>158</v>
      </c>
    </row>
    <row r="116" spans="1:20" x14ac:dyDescent="0.35">
      <c r="A116" s="33" t="str">
        <f>HYPERLINK("https://reports.beta.ofsted.gov.uk/provider/2/SC035971","Ofsted Children's Home Webpage")</f>
        <v>Ofsted Children's Home Webpage</v>
      </c>
      <c r="B116" t="s">
        <v>557</v>
      </c>
      <c r="C116" t="s">
        <v>60</v>
      </c>
      <c r="D116" t="s">
        <v>295</v>
      </c>
      <c r="E116" t="s">
        <v>105</v>
      </c>
      <c r="F116" t="s">
        <v>558</v>
      </c>
      <c r="G116" t="s">
        <v>62</v>
      </c>
      <c r="H116" t="s">
        <v>62</v>
      </c>
      <c r="I116" t="s">
        <v>62</v>
      </c>
      <c r="J116" t="s">
        <v>62</v>
      </c>
      <c r="K116" t="s">
        <v>62</v>
      </c>
      <c r="L116" t="s">
        <v>206</v>
      </c>
      <c r="M116" t="s">
        <v>77</v>
      </c>
      <c r="N116">
        <v>10185059</v>
      </c>
      <c r="O116" s="32">
        <v>44446</v>
      </c>
      <c r="P116" t="s">
        <v>63</v>
      </c>
      <c r="Q116" t="s">
        <v>67</v>
      </c>
      <c r="S116" t="s">
        <v>67</v>
      </c>
      <c r="T116" t="s">
        <v>67</v>
      </c>
    </row>
    <row r="117" spans="1:20" x14ac:dyDescent="0.35">
      <c r="A117" s="33" t="str">
        <f>HYPERLINK("https://reports.beta.ofsted.gov.uk/provider/2/SC036009","Ofsted Children's Home Webpage")</f>
        <v>Ofsted Children's Home Webpage</v>
      </c>
      <c r="B117" t="s">
        <v>559</v>
      </c>
      <c r="C117" t="s">
        <v>60</v>
      </c>
      <c r="D117" t="s">
        <v>295</v>
      </c>
      <c r="E117" t="s">
        <v>105</v>
      </c>
      <c r="F117" t="s">
        <v>184</v>
      </c>
      <c r="G117" t="s">
        <v>62</v>
      </c>
      <c r="H117" t="s">
        <v>62</v>
      </c>
      <c r="I117" t="s">
        <v>62</v>
      </c>
      <c r="J117" t="s">
        <v>62</v>
      </c>
      <c r="K117" t="s">
        <v>62</v>
      </c>
      <c r="L117" t="s">
        <v>68</v>
      </c>
      <c r="M117" t="s">
        <v>216</v>
      </c>
      <c r="N117">
        <v>10185437</v>
      </c>
      <c r="O117" s="32">
        <v>44461</v>
      </c>
      <c r="P117" t="s">
        <v>63</v>
      </c>
      <c r="Q117" t="s">
        <v>67</v>
      </c>
      <c r="S117" t="s">
        <v>67</v>
      </c>
      <c r="T117" t="s">
        <v>64</v>
      </c>
    </row>
    <row r="118" spans="1:20" x14ac:dyDescent="0.35">
      <c r="A118" s="33" t="str">
        <f>HYPERLINK("https://reports.beta.ofsted.gov.uk/provider/2/SC036157","Ofsted Children's Home Webpage")</f>
        <v>Ofsted Children's Home Webpage</v>
      </c>
      <c r="B118" t="s">
        <v>560</v>
      </c>
      <c r="C118" t="s">
        <v>60</v>
      </c>
      <c r="D118" t="s">
        <v>295</v>
      </c>
      <c r="E118" t="s">
        <v>105</v>
      </c>
      <c r="F118" t="s">
        <v>531</v>
      </c>
      <c r="G118" t="s">
        <v>62</v>
      </c>
      <c r="H118" t="s">
        <v>62</v>
      </c>
      <c r="I118" t="s">
        <v>62</v>
      </c>
      <c r="J118" t="s">
        <v>62</v>
      </c>
      <c r="K118" t="s">
        <v>62</v>
      </c>
      <c r="L118" t="s">
        <v>532</v>
      </c>
      <c r="M118" t="s">
        <v>216</v>
      </c>
      <c r="N118">
        <v>10186171</v>
      </c>
      <c r="O118" s="32">
        <v>44475</v>
      </c>
      <c r="P118" t="s">
        <v>63</v>
      </c>
      <c r="Q118" t="s">
        <v>64</v>
      </c>
      <c r="S118" t="s">
        <v>64</v>
      </c>
      <c r="T118" t="s">
        <v>64</v>
      </c>
    </row>
    <row r="119" spans="1:20" x14ac:dyDescent="0.35">
      <c r="A119" s="33" t="str">
        <f>HYPERLINK("https://reports.beta.ofsted.gov.uk/provider/2/SC036240","Ofsted Children's Home Webpage")</f>
        <v>Ofsted Children's Home Webpage</v>
      </c>
      <c r="B119" t="s">
        <v>312</v>
      </c>
      <c r="C119" t="s">
        <v>60</v>
      </c>
      <c r="D119" t="s">
        <v>295</v>
      </c>
      <c r="E119" t="s">
        <v>105</v>
      </c>
      <c r="F119" t="s">
        <v>198</v>
      </c>
      <c r="G119" t="s">
        <v>62</v>
      </c>
      <c r="H119" t="s">
        <v>62</v>
      </c>
      <c r="I119" t="s">
        <v>62</v>
      </c>
      <c r="J119" t="s">
        <v>62</v>
      </c>
      <c r="K119" t="s">
        <v>62</v>
      </c>
      <c r="L119" t="s">
        <v>127</v>
      </c>
      <c r="M119" t="s">
        <v>85</v>
      </c>
      <c r="N119">
        <v>10186431</v>
      </c>
      <c r="O119" s="32">
        <v>44509</v>
      </c>
      <c r="P119" t="s">
        <v>63</v>
      </c>
      <c r="Q119" t="s">
        <v>64</v>
      </c>
      <c r="S119" t="s">
        <v>64</v>
      </c>
      <c r="T119" t="s">
        <v>64</v>
      </c>
    </row>
    <row r="120" spans="1:20" x14ac:dyDescent="0.35">
      <c r="A120" s="33" t="str">
        <f>HYPERLINK("https://reports.beta.ofsted.gov.uk/provider/2/SC036243","Ofsted Children's Home Webpage")</f>
        <v>Ofsted Children's Home Webpage</v>
      </c>
      <c r="B120" t="s">
        <v>561</v>
      </c>
      <c r="C120" t="s">
        <v>60</v>
      </c>
      <c r="D120" t="s">
        <v>295</v>
      </c>
      <c r="E120" t="s">
        <v>105</v>
      </c>
      <c r="F120" t="s">
        <v>198</v>
      </c>
      <c r="G120" t="s">
        <v>62</v>
      </c>
      <c r="H120" t="s">
        <v>62</v>
      </c>
      <c r="I120" t="s">
        <v>62</v>
      </c>
      <c r="J120" t="s">
        <v>62</v>
      </c>
      <c r="K120" t="s">
        <v>62</v>
      </c>
      <c r="L120" t="s">
        <v>127</v>
      </c>
      <c r="M120" t="s">
        <v>85</v>
      </c>
      <c r="N120">
        <v>10185617</v>
      </c>
      <c r="O120" s="32">
        <v>44488</v>
      </c>
      <c r="P120" t="s">
        <v>63</v>
      </c>
      <c r="Q120" t="s">
        <v>158</v>
      </c>
      <c r="S120" t="s">
        <v>158</v>
      </c>
      <c r="T120" t="s">
        <v>158</v>
      </c>
    </row>
    <row r="121" spans="1:20" x14ac:dyDescent="0.35">
      <c r="A121" s="33" t="str">
        <f>HYPERLINK("https://reports.beta.ofsted.gov.uk/provider/2/SC036298","Ofsted Children's Home Webpage")</f>
        <v>Ofsted Children's Home Webpage</v>
      </c>
      <c r="B121" t="s">
        <v>562</v>
      </c>
      <c r="C121" t="s">
        <v>60</v>
      </c>
      <c r="D121" t="s">
        <v>295</v>
      </c>
      <c r="E121" t="s">
        <v>105</v>
      </c>
      <c r="F121" t="s">
        <v>313</v>
      </c>
      <c r="G121" t="s">
        <v>62</v>
      </c>
      <c r="H121" t="s">
        <v>62</v>
      </c>
      <c r="I121" t="s">
        <v>62</v>
      </c>
      <c r="J121" t="s">
        <v>62</v>
      </c>
      <c r="K121" t="s">
        <v>62</v>
      </c>
      <c r="L121" t="s">
        <v>130</v>
      </c>
      <c r="M121" t="s">
        <v>77</v>
      </c>
      <c r="N121">
        <v>10187005</v>
      </c>
      <c r="O121" s="32">
        <v>44509</v>
      </c>
      <c r="P121" t="s">
        <v>63</v>
      </c>
      <c r="Q121" t="s">
        <v>73</v>
      </c>
      <c r="S121" t="s">
        <v>73</v>
      </c>
      <c r="T121" t="s">
        <v>73</v>
      </c>
    </row>
    <row r="122" spans="1:20" x14ac:dyDescent="0.35">
      <c r="A122" s="33" t="str">
        <f>HYPERLINK("https://reports.beta.ofsted.gov.uk/provider/2/SC036732","Ofsted Children's Home Webpage")</f>
        <v>Ofsted Children's Home Webpage</v>
      </c>
      <c r="B122" t="s">
        <v>315</v>
      </c>
      <c r="C122" t="s">
        <v>60</v>
      </c>
      <c r="D122" t="s">
        <v>295</v>
      </c>
      <c r="E122" t="s">
        <v>105</v>
      </c>
      <c r="F122" t="s">
        <v>179</v>
      </c>
      <c r="G122" t="s">
        <v>62</v>
      </c>
      <c r="H122" t="s">
        <v>62</v>
      </c>
      <c r="I122" t="s">
        <v>62</v>
      </c>
      <c r="J122" t="s">
        <v>62</v>
      </c>
      <c r="K122" t="s">
        <v>62</v>
      </c>
      <c r="L122" t="s">
        <v>314</v>
      </c>
      <c r="M122" t="s">
        <v>85</v>
      </c>
      <c r="N122">
        <v>10187198</v>
      </c>
      <c r="O122" s="32">
        <v>44516</v>
      </c>
      <c r="P122" t="s">
        <v>63</v>
      </c>
      <c r="Q122" t="s">
        <v>158</v>
      </c>
      <c r="S122" t="s">
        <v>158</v>
      </c>
      <c r="T122" t="s">
        <v>158</v>
      </c>
    </row>
    <row r="123" spans="1:20" x14ac:dyDescent="0.35">
      <c r="A123" s="33" t="str">
        <f>HYPERLINK("https://reports.beta.ofsted.gov.uk/provider/2/SC036917","Ofsted Children's Home Webpage")</f>
        <v>Ofsted Children's Home Webpage</v>
      </c>
      <c r="B123" t="s">
        <v>563</v>
      </c>
      <c r="C123" t="s">
        <v>60</v>
      </c>
      <c r="D123" t="s">
        <v>295</v>
      </c>
      <c r="E123" t="s">
        <v>105</v>
      </c>
      <c r="F123" t="s">
        <v>564</v>
      </c>
      <c r="G123" t="s">
        <v>62</v>
      </c>
      <c r="H123" t="s">
        <v>62</v>
      </c>
      <c r="I123" t="s">
        <v>62</v>
      </c>
      <c r="J123" t="s">
        <v>62</v>
      </c>
      <c r="K123" t="s">
        <v>62</v>
      </c>
      <c r="L123" t="s">
        <v>565</v>
      </c>
      <c r="M123" t="s">
        <v>81</v>
      </c>
      <c r="N123">
        <v>10185346</v>
      </c>
      <c r="O123" s="32">
        <v>44488</v>
      </c>
      <c r="P123" t="s">
        <v>63</v>
      </c>
      <c r="Q123" t="s">
        <v>67</v>
      </c>
      <c r="S123" t="s">
        <v>64</v>
      </c>
      <c r="T123" t="s">
        <v>67</v>
      </c>
    </row>
    <row r="124" spans="1:20" x14ac:dyDescent="0.35">
      <c r="A124" s="33" t="str">
        <f>HYPERLINK("https://reports.beta.ofsted.gov.uk/provider/2/SC037248","Ofsted Children's Home Webpage")</f>
        <v>Ofsted Children's Home Webpage</v>
      </c>
      <c r="B124" t="s">
        <v>566</v>
      </c>
      <c r="C124" t="s">
        <v>60</v>
      </c>
      <c r="D124" t="s">
        <v>295</v>
      </c>
      <c r="E124" t="s">
        <v>65</v>
      </c>
      <c r="F124" t="s">
        <v>567</v>
      </c>
      <c r="G124" t="s">
        <v>62</v>
      </c>
      <c r="H124" t="s">
        <v>62</v>
      </c>
      <c r="I124" t="s">
        <v>62</v>
      </c>
      <c r="J124" t="s">
        <v>62</v>
      </c>
      <c r="K124" t="s">
        <v>62</v>
      </c>
      <c r="L124" t="s">
        <v>568</v>
      </c>
      <c r="M124" t="s">
        <v>81</v>
      </c>
      <c r="N124">
        <v>10186022</v>
      </c>
      <c r="O124" s="32">
        <v>44517</v>
      </c>
      <c r="P124" t="s">
        <v>63</v>
      </c>
      <c r="Q124" t="s">
        <v>67</v>
      </c>
      <c r="S124" t="s">
        <v>64</v>
      </c>
      <c r="T124" t="s">
        <v>67</v>
      </c>
    </row>
    <row r="125" spans="1:20" x14ac:dyDescent="0.35">
      <c r="A125" s="33" t="str">
        <f>HYPERLINK("https://reports.beta.ofsted.gov.uk/provider/2/SC037256","Ofsted Children's Home Webpage")</f>
        <v>Ofsted Children's Home Webpage</v>
      </c>
      <c r="B125" t="s">
        <v>569</v>
      </c>
      <c r="C125" t="s">
        <v>60</v>
      </c>
      <c r="D125" t="s">
        <v>295</v>
      </c>
      <c r="E125" t="s">
        <v>105</v>
      </c>
      <c r="F125" t="s">
        <v>208</v>
      </c>
      <c r="G125" t="s">
        <v>62</v>
      </c>
      <c r="H125" t="s">
        <v>62</v>
      </c>
      <c r="I125" t="s">
        <v>62</v>
      </c>
      <c r="J125" t="s">
        <v>62</v>
      </c>
      <c r="K125" t="s">
        <v>62</v>
      </c>
      <c r="L125" t="s">
        <v>131</v>
      </c>
      <c r="M125" t="s">
        <v>92</v>
      </c>
      <c r="N125">
        <v>10205251</v>
      </c>
      <c r="O125" s="32">
        <v>44482</v>
      </c>
      <c r="P125" t="s">
        <v>69</v>
      </c>
      <c r="Q125" t="s">
        <v>167</v>
      </c>
    </row>
    <row r="126" spans="1:20" x14ac:dyDescent="0.35">
      <c r="A126" s="33" t="str">
        <f>HYPERLINK("https://reports.beta.ofsted.gov.uk/provider/2/SC037282","Ofsted Children's Home Webpage")</f>
        <v>Ofsted Children's Home Webpage</v>
      </c>
      <c r="B126" t="s">
        <v>570</v>
      </c>
      <c r="C126" t="s">
        <v>60</v>
      </c>
      <c r="D126" t="s">
        <v>295</v>
      </c>
      <c r="E126" t="s">
        <v>105</v>
      </c>
      <c r="F126" t="s">
        <v>571</v>
      </c>
      <c r="G126" t="s">
        <v>62</v>
      </c>
      <c r="H126" t="s">
        <v>62</v>
      </c>
      <c r="I126" t="s">
        <v>62</v>
      </c>
      <c r="J126" t="s">
        <v>62</v>
      </c>
      <c r="K126" t="s">
        <v>62</v>
      </c>
      <c r="L126" t="s">
        <v>100</v>
      </c>
      <c r="M126" t="s">
        <v>88</v>
      </c>
      <c r="N126">
        <v>10185700</v>
      </c>
      <c r="O126" s="32">
        <v>44524</v>
      </c>
      <c r="P126" t="s">
        <v>63</v>
      </c>
      <c r="Q126" t="s">
        <v>64</v>
      </c>
      <c r="S126" t="s">
        <v>64</v>
      </c>
      <c r="T126" t="s">
        <v>158</v>
      </c>
    </row>
    <row r="127" spans="1:20" x14ac:dyDescent="0.35">
      <c r="A127" s="33" t="str">
        <f>HYPERLINK("https://reports.beta.ofsted.gov.uk/provider/2/SC037596","Ofsted Children's Home Webpage")</f>
        <v>Ofsted Children's Home Webpage</v>
      </c>
      <c r="B127" t="s">
        <v>572</v>
      </c>
      <c r="C127" t="s">
        <v>60</v>
      </c>
      <c r="D127" t="s">
        <v>295</v>
      </c>
      <c r="E127" t="s">
        <v>65</v>
      </c>
      <c r="F127" t="s">
        <v>573</v>
      </c>
      <c r="G127" t="s">
        <v>62</v>
      </c>
      <c r="H127" t="s">
        <v>62</v>
      </c>
      <c r="I127" t="s">
        <v>62</v>
      </c>
      <c r="J127" t="s">
        <v>62</v>
      </c>
      <c r="K127" t="s">
        <v>62</v>
      </c>
      <c r="L127" t="s">
        <v>103</v>
      </c>
      <c r="M127" t="s">
        <v>71</v>
      </c>
      <c r="N127">
        <v>10187195</v>
      </c>
      <c r="O127" s="32">
        <v>44488</v>
      </c>
      <c r="P127" t="s">
        <v>63</v>
      </c>
      <c r="Q127" t="s">
        <v>64</v>
      </c>
      <c r="S127" t="s">
        <v>64</v>
      </c>
      <c r="T127" t="s">
        <v>158</v>
      </c>
    </row>
    <row r="128" spans="1:20" x14ac:dyDescent="0.35">
      <c r="A128" s="33" t="str">
        <f>HYPERLINK("https://reports.beta.ofsted.gov.uk/provider/2/SC038500","Ofsted Children's Home Webpage")</f>
        <v>Ofsted Children's Home Webpage</v>
      </c>
      <c r="B128" t="s">
        <v>574</v>
      </c>
      <c r="C128" t="s">
        <v>60</v>
      </c>
      <c r="D128" t="s">
        <v>295</v>
      </c>
      <c r="E128" t="s">
        <v>105</v>
      </c>
      <c r="F128" t="s">
        <v>575</v>
      </c>
      <c r="G128" t="s">
        <v>62</v>
      </c>
      <c r="H128" t="s">
        <v>62</v>
      </c>
      <c r="I128" t="s">
        <v>62</v>
      </c>
      <c r="J128" t="s">
        <v>62</v>
      </c>
      <c r="K128" t="s">
        <v>62</v>
      </c>
      <c r="L128" t="s">
        <v>134</v>
      </c>
      <c r="M128" t="s">
        <v>74</v>
      </c>
      <c r="N128">
        <v>10217239</v>
      </c>
      <c r="O128" s="32">
        <v>44546</v>
      </c>
      <c r="P128" t="s">
        <v>69</v>
      </c>
      <c r="Q128" t="s">
        <v>167</v>
      </c>
    </row>
    <row r="129" spans="1:20" x14ac:dyDescent="0.35">
      <c r="A129" s="33" t="str">
        <f>HYPERLINK("https://reports.beta.ofsted.gov.uk/provider/2/SC038500","Ofsted Children's Home Webpage")</f>
        <v>Ofsted Children's Home Webpage</v>
      </c>
      <c r="B129" t="s">
        <v>574</v>
      </c>
      <c r="C129" t="s">
        <v>60</v>
      </c>
      <c r="D129" t="s">
        <v>295</v>
      </c>
      <c r="E129" t="s">
        <v>105</v>
      </c>
      <c r="F129" t="s">
        <v>575</v>
      </c>
      <c r="G129" t="s">
        <v>62</v>
      </c>
      <c r="H129" t="s">
        <v>62</v>
      </c>
      <c r="I129" t="s">
        <v>62</v>
      </c>
      <c r="J129" t="s">
        <v>62</v>
      </c>
      <c r="K129" t="s">
        <v>62</v>
      </c>
      <c r="L129" t="s">
        <v>134</v>
      </c>
      <c r="M129" t="s">
        <v>74</v>
      </c>
      <c r="N129">
        <v>10187021</v>
      </c>
      <c r="O129" s="32">
        <v>44495</v>
      </c>
      <c r="P129" t="s">
        <v>63</v>
      </c>
      <c r="Q129" t="s">
        <v>158</v>
      </c>
      <c r="S129" t="s">
        <v>158</v>
      </c>
      <c r="T129" t="s">
        <v>158</v>
      </c>
    </row>
    <row r="130" spans="1:20" x14ac:dyDescent="0.35">
      <c r="A130" s="33" t="str">
        <f>HYPERLINK("https://reports.beta.ofsted.gov.uk/provider/2/SC038522","Ofsted Children's Home Webpage")</f>
        <v>Ofsted Children's Home Webpage</v>
      </c>
      <c r="B130" t="s">
        <v>576</v>
      </c>
      <c r="C130" t="s">
        <v>60</v>
      </c>
      <c r="D130" t="s">
        <v>295</v>
      </c>
      <c r="E130" t="s">
        <v>65</v>
      </c>
      <c r="F130" t="s">
        <v>577</v>
      </c>
      <c r="G130" t="s">
        <v>62</v>
      </c>
      <c r="H130" t="s">
        <v>62</v>
      </c>
      <c r="I130" t="s">
        <v>62</v>
      </c>
      <c r="J130" t="s">
        <v>62</v>
      </c>
      <c r="K130" t="s">
        <v>62</v>
      </c>
      <c r="L130" t="s">
        <v>90</v>
      </c>
      <c r="M130" t="s">
        <v>88</v>
      </c>
      <c r="N130">
        <v>10207465</v>
      </c>
      <c r="O130" s="32">
        <v>44456</v>
      </c>
      <c r="P130" t="s">
        <v>250</v>
      </c>
    </row>
    <row r="131" spans="1:20" x14ac:dyDescent="0.35">
      <c r="A131" s="33" t="str">
        <f>HYPERLINK("https://reports.beta.ofsted.gov.uk/provider/2/SC038522","Ofsted Children's Home Webpage")</f>
        <v>Ofsted Children's Home Webpage</v>
      </c>
      <c r="B131" t="s">
        <v>576</v>
      </c>
      <c r="C131" t="s">
        <v>60</v>
      </c>
      <c r="D131" t="s">
        <v>295</v>
      </c>
      <c r="E131" t="s">
        <v>65</v>
      </c>
      <c r="F131" t="s">
        <v>577</v>
      </c>
      <c r="G131" t="s">
        <v>62</v>
      </c>
      <c r="H131" t="s">
        <v>62</v>
      </c>
      <c r="I131" t="s">
        <v>62</v>
      </c>
      <c r="J131" t="s">
        <v>62</v>
      </c>
      <c r="K131" t="s">
        <v>62</v>
      </c>
      <c r="L131" t="s">
        <v>90</v>
      </c>
      <c r="M131" t="s">
        <v>88</v>
      </c>
      <c r="N131">
        <v>10208980</v>
      </c>
      <c r="O131" s="32">
        <v>44503</v>
      </c>
      <c r="P131" t="s">
        <v>63</v>
      </c>
      <c r="Q131" t="s">
        <v>64</v>
      </c>
      <c r="S131" t="s">
        <v>64</v>
      </c>
      <c r="T131" t="s">
        <v>158</v>
      </c>
    </row>
    <row r="132" spans="1:20" x14ac:dyDescent="0.35">
      <c r="A132" s="33" t="str">
        <f>HYPERLINK("https://reports.beta.ofsted.gov.uk/provider/2/SC038780","Ofsted Children's Home Webpage")</f>
        <v>Ofsted Children's Home Webpage</v>
      </c>
      <c r="B132" t="s">
        <v>578</v>
      </c>
      <c r="C132" t="s">
        <v>60</v>
      </c>
      <c r="D132" t="s">
        <v>295</v>
      </c>
      <c r="E132" t="s">
        <v>65</v>
      </c>
      <c r="F132" t="s">
        <v>195</v>
      </c>
      <c r="G132" t="s">
        <v>62</v>
      </c>
      <c r="H132" t="s">
        <v>62</v>
      </c>
      <c r="I132" t="s">
        <v>62</v>
      </c>
      <c r="J132" t="s">
        <v>62</v>
      </c>
      <c r="K132" t="s">
        <v>62</v>
      </c>
      <c r="L132" t="s">
        <v>127</v>
      </c>
      <c r="M132" t="s">
        <v>85</v>
      </c>
      <c r="N132">
        <v>10186948</v>
      </c>
      <c r="O132" s="32">
        <v>44480</v>
      </c>
      <c r="P132" t="s">
        <v>63</v>
      </c>
      <c r="Q132" t="s">
        <v>64</v>
      </c>
      <c r="S132" t="s">
        <v>64</v>
      </c>
      <c r="T132" t="s">
        <v>64</v>
      </c>
    </row>
    <row r="133" spans="1:20" x14ac:dyDescent="0.35">
      <c r="A133" s="33" t="str">
        <f>HYPERLINK("https://reports.beta.ofsted.gov.uk/provider/2/SC039414","Ofsted Children's Home Webpage")</f>
        <v>Ofsted Children's Home Webpage</v>
      </c>
      <c r="B133" t="s">
        <v>579</v>
      </c>
      <c r="C133" t="s">
        <v>60</v>
      </c>
      <c r="D133" t="s">
        <v>295</v>
      </c>
      <c r="E133" t="s">
        <v>105</v>
      </c>
      <c r="F133" t="s">
        <v>184</v>
      </c>
      <c r="G133" t="s">
        <v>62</v>
      </c>
      <c r="H133" t="s">
        <v>62</v>
      </c>
      <c r="I133" t="s">
        <v>62</v>
      </c>
      <c r="J133" t="s">
        <v>62</v>
      </c>
      <c r="K133" t="s">
        <v>62</v>
      </c>
      <c r="L133" t="s">
        <v>68</v>
      </c>
      <c r="M133" t="s">
        <v>216</v>
      </c>
      <c r="N133">
        <v>10186439</v>
      </c>
      <c r="O133" s="32">
        <v>44510</v>
      </c>
      <c r="P133" t="s">
        <v>63</v>
      </c>
      <c r="Q133" t="s">
        <v>73</v>
      </c>
      <c r="S133" t="s">
        <v>73</v>
      </c>
      <c r="T133" t="s">
        <v>73</v>
      </c>
    </row>
    <row r="134" spans="1:20" x14ac:dyDescent="0.35">
      <c r="A134" s="33" t="str">
        <f>HYPERLINK("https://reports.beta.ofsted.gov.uk/provider/2/SC039559","Ofsted Children's Home Webpage")</f>
        <v>Ofsted Children's Home Webpage</v>
      </c>
      <c r="B134" t="s">
        <v>580</v>
      </c>
      <c r="C134" t="s">
        <v>60</v>
      </c>
      <c r="D134" t="s">
        <v>295</v>
      </c>
      <c r="E134" t="s">
        <v>105</v>
      </c>
      <c r="F134" t="s">
        <v>581</v>
      </c>
      <c r="G134" t="s">
        <v>62</v>
      </c>
      <c r="H134" t="s">
        <v>62</v>
      </c>
      <c r="I134" t="s">
        <v>62</v>
      </c>
      <c r="J134" t="s">
        <v>62</v>
      </c>
      <c r="K134" t="s">
        <v>62</v>
      </c>
      <c r="L134" t="s">
        <v>385</v>
      </c>
      <c r="M134" t="s">
        <v>77</v>
      </c>
      <c r="N134">
        <v>10186084</v>
      </c>
      <c r="O134" s="32">
        <v>44516</v>
      </c>
      <c r="P134" t="s">
        <v>63</v>
      </c>
      <c r="Q134" t="s">
        <v>64</v>
      </c>
      <c r="S134" t="s">
        <v>64</v>
      </c>
      <c r="T134" t="s">
        <v>64</v>
      </c>
    </row>
    <row r="135" spans="1:20" x14ac:dyDescent="0.35">
      <c r="A135" s="33" t="str">
        <f>HYPERLINK("https://reports.beta.ofsted.gov.uk/provider/2/SC039689","Ofsted Children's Home Webpage")</f>
        <v>Ofsted Children's Home Webpage</v>
      </c>
      <c r="B135" t="s">
        <v>582</v>
      </c>
      <c r="C135" t="s">
        <v>60</v>
      </c>
      <c r="D135" t="s">
        <v>295</v>
      </c>
      <c r="E135" t="s">
        <v>105</v>
      </c>
      <c r="F135" t="s">
        <v>181</v>
      </c>
      <c r="G135" t="s">
        <v>62</v>
      </c>
      <c r="H135" t="s">
        <v>62</v>
      </c>
      <c r="I135" t="s">
        <v>62</v>
      </c>
      <c r="J135" t="s">
        <v>62</v>
      </c>
      <c r="K135" t="s">
        <v>62</v>
      </c>
      <c r="L135" t="s">
        <v>80</v>
      </c>
      <c r="M135" t="s">
        <v>77</v>
      </c>
      <c r="N135">
        <v>10187234</v>
      </c>
      <c r="O135" s="32">
        <v>44453</v>
      </c>
      <c r="P135" t="s">
        <v>63</v>
      </c>
      <c r="Q135" t="s">
        <v>158</v>
      </c>
      <c r="S135" t="s">
        <v>158</v>
      </c>
      <c r="T135" t="s">
        <v>158</v>
      </c>
    </row>
    <row r="136" spans="1:20" x14ac:dyDescent="0.35">
      <c r="A136" s="33" t="str">
        <f>HYPERLINK("https://reports.beta.ofsted.gov.uk/provider/2/SC039900","Ofsted Children's Home Webpage")</f>
        <v>Ofsted Children's Home Webpage</v>
      </c>
      <c r="B136" t="s">
        <v>583</v>
      </c>
      <c r="C136" t="s">
        <v>60</v>
      </c>
      <c r="D136" t="s">
        <v>295</v>
      </c>
      <c r="E136" t="s">
        <v>105</v>
      </c>
      <c r="F136" t="s">
        <v>575</v>
      </c>
      <c r="G136" t="s">
        <v>62</v>
      </c>
      <c r="H136" t="s">
        <v>62</v>
      </c>
      <c r="I136" t="s">
        <v>62</v>
      </c>
      <c r="J136" t="s">
        <v>62</v>
      </c>
      <c r="K136" t="s">
        <v>62</v>
      </c>
      <c r="L136" t="s">
        <v>134</v>
      </c>
      <c r="M136" t="s">
        <v>74</v>
      </c>
      <c r="N136">
        <v>10187399</v>
      </c>
      <c r="O136" s="32">
        <v>44453</v>
      </c>
      <c r="P136" t="s">
        <v>63</v>
      </c>
      <c r="Q136" t="s">
        <v>64</v>
      </c>
      <c r="S136" t="s">
        <v>64</v>
      </c>
      <c r="T136" t="s">
        <v>158</v>
      </c>
    </row>
    <row r="137" spans="1:20" x14ac:dyDescent="0.35">
      <c r="A137" s="33" t="str">
        <f>HYPERLINK("https://reports.beta.ofsted.gov.uk/provider/2/SC040105","Ofsted Children's Home Webpage")</f>
        <v>Ofsted Children's Home Webpage</v>
      </c>
      <c r="B137" t="s">
        <v>584</v>
      </c>
      <c r="C137" t="s">
        <v>60</v>
      </c>
      <c r="D137" t="s">
        <v>295</v>
      </c>
      <c r="E137" t="s">
        <v>105</v>
      </c>
      <c r="F137" t="s">
        <v>531</v>
      </c>
      <c r="G137" t="s">
        <v>62</v>
      </c>
      <c r="H137" t="s">
        <v>62</v>
      </c>
      <c r="I137" t="s">
        <v>62</v>
      </c>
      <c r="J137" t="s">
        <v>62</v>
      </c>
      <c r="K137" t="s">
        <v>62</v>
      </c>
      <c r="L137" t="s">
        <v>532</v>
      </c>
      <c r="M137" t="s">
        <v>216</v>
      </c>
      <c r="N137">
        <v>10202495</v>
      </c>
      <c r="O137" s="32">
        <v>44495</v>
      </c>
      <c r="P137" t="s">
        <v>63</v>
      </c>
      <c r="Q137" t="s">
        <v>158</v>
      </c>
      <c r="S137" t="s">
        <v>158</v>
      </c>
      <c r="T137" t="s">
        <v>158</v>
      </c>
    </row>
    <row r="138" spans="1:20" x14ac:dyDescent="0.35">
      <c r="A138" s="33" t="str">
        <f>HYPERLINK("https://reports.beta.ofsted.gov.uk/provider/2/SC040132","Ofsted Children's Home Webpage")</f>
        <v>Ofsted Children's Home Webpage</v>
      </c>
      <c r="B138" t="s">
        <v>585</v>
      </c>
      <c r="C138" t="s">
        <v>60</v>
      </c>
      <c r="D138" t="s">
        <v>295</v>
      </c>
      <c r="E138" t="s">
        <v>105</v>
      </c>
      <c r="F138" t="s">
        <v>586</v>
      </c>
      <c r="G138" t="s">
        <v>62</v>
      </c>
      <c r="H138" t="s">
        <v>62</v>
      </c>
      <c r="I138" t="s">
        <v>62</v>
      </c>
      <c r="J138" t="s">
        <v>62</v>
      </c>
      <c r="K138" t="s">
        <v>62</v>
      </c>
      <c r="L138" t="s">
        <v>137</v>
      </c>
      <c r="M138" t="s">
        <v>71</v>
      </c>
      <c r="N138">
        <v>10213970</v>
      </c>
      <c r="O138" s="32">
        <v>44510</v>
      </c>
      <c r="P138" t="s">
        <v>250</v>
      </c>
    </row>
    <row r="139" spans="1:20" x14ac:dyDescent="0.35">
      <c r="A139" s="33" t="str">
        <f>HYPERLINK("https://reports.beta.ofsted.gov.uk/provider/2/SC040132","Ofsted Children's Home Webpage")</f>
        <v>Ofsted Children's Home Webpage</v>
      </c>
      <c r="B139" t="s">
        <v>585</v>
      </c>
      <c r="C139" t="s">
        <v>60</v>
      </c>
      <c r="D139" t="s">
        <v>295</v>
      </c>
      <c r="E139" t="s">
        <v>105</v>
      </c>
      <c r="F139" t="s">
        <v>586</v>
      </c>
      <c r="G139" t="s">
        <v>62</v>
      </c>
      <c r="H139" t="s">
        <v>62</v>
      </c>
      <c r="I139" t="s">
        <v>62</v>
      </c>
      <c r="J139" t="s">
        <v>62</v>
      </c>
      <c r="K139" t="s">
        <v>62</v>
      </c>
      <c r="L139" t="s">
        <v>137</v>
      </c>
      <c r="M139" t="s">
        <v>71</v>
      </c>
      <c r="N139">
        <v>10206922</v>
      </c>
      <c r="O139" s="32">
        <v>44474</v>
      </c>
      <c r="P139" t="s">
        <v>250</v>
      </c>
    </row>
    <row r="140" spans="1:20" x14ac:dyDescent="0.35">
      <c r="A140" s="33" t="str">
        <f>HYPERLINK("https://reports.beta.ofsted.gov.uk/provider/2/SC040491","Ofsted Children's Home Webpage")</f>
        <v>Ofsted Children's Home Webpage</v>
      </c>
      <c r="B140" t="s">
        <v>587</v>
      </c>
      <c r="C140" t="s">
        <v>60</v>
      </c>
      <c r="D140" t="s">
        <v>295</v>
      </c>
      <c r="E140" t="s">
        <v>105</v>
      </c>
      <c r="F140" t="s">
        <v>586</v>
      </c>
      <c r="G140" t="s">
        <v>62</v>
      </c>
      <c r="H140" t="s">
        <v>62</v>
      </c>
      <c r="I140" t="s">
        <v>62</v>
      </c>
      <c r="J140" t="s">
        <v>62</v>
      </c>
      <c r="K140" t="s">
        <v>62</v>
      </c>
      <c r="L140" t="s">
        <v>137</v>
      </c>
      <c r="M140" t="s">
        <v>71</v>
      </c>
      <c r="N140">
        <v>10186540</v>
      </c>
      <c r="O140" s="32">
        <v>44467</v>
      </c>
      <c r="P140" t="s">
        <v>63</v>
      </c>
      <c r="Q140" t="s">
        <v>64</v>
      </c>
      <c r="S140" t="s">
        <v>64</v>
      </c>
      <c r="T140" t="s">
        <v>64</v>
      </c>
    </row>
    <row r="141" spans="1:20" x14ac:dyDescent="0.35">
      <c r="A141" s="33" t="str">
        <f>HYPERLINK("https://reports.beta.ofsted.gov.uk/provider/2/SC040511","Ofsted Children's Home Webpage")</f>
        <v>Ofsted Children's Home Webpage</v>
      </c>
      <c r="B141" t="s">
        <v>588</v>
      </c>
      <c r="C141" t="s">
        <v>60</v>
      </c>
      <c r="D141" t="s">
        <v>295</v>
      </c>
      <c r="E141" t="s">
        <v>105</v>
      </c>
      <c r="F141" t="s">
        <v>187</v>
      </c>
      <c r="G141" t="s">
        <v>62</v>
      </c>
      <c r="H141" t="s">
        <v>62</v>
      </c>
      <c r="I141" t="s">
        <v>62</v>
      </c>
      <c r="J141" t="s">
        <v>62</v>
      </c>
      <c r="K141" t="s">
        <v>62</v>
      </c>
      <c r="L141" t="s">
        <v>138</v>
      </c>
      <c r="M141" t="s">
        <v>77</v>
      </c>
      <c r="N141">
        <v>10209597</v>
      </c>
      <c r="O141" s="32">
        <v>44525</v>
      </c>
      <c r="P141" t="s">
        <v>69</v>
      </c>
      <c r="Q141" t="s">
        <v>237</v>
      </c>
    </row>
    <row r="142" spans="1:20" x14ac:dyDescent="0.35">
      <c r="A142" s="33" t="str">
        <f>HYPERLINK("https://reports.beta.ofsted.gov.uk/provider/2/SC040583","Ofsted Children's Home Webpage")</f>
        <v>Ofsted Children's Home Webpage</v>
      </c>
      <c r="B142" t="s">
        <v>589</v>
      </c>
      <c r="C142" t="s">
        <v>60</v>
      </c>
      <c r="D142" t="s">
        <v>295</v>
      </c>
      <c r="E142" t="s">
        <v>105</v>
      </c>
      <c r="F142" t="s">
        <v>543</v>
      </c>
      <c r="G142" t="s">
        <v>62</v>
      </c>
      <c r="H142" t="s">
        <v>62</v>
      </c>
      <c r="I142" t="s">
        <v>62</v>
      </c>
      <c r="J142" t="s">
        <v>62</v>
      </c>
      <c r="K142" t="s">
        <v>62</v>
      </c>
      <c r="L142" t="s">
        <v>121</v>
      </c>
      <c r="M142" t="s">
        <v>216</v>
      </c>
      <c r="N142">
        <v>10187394</v>
      </c>
      <c r="O142" s="32">
        <v>44502</v>
      </c>
      <c r="P142" t="s">
        <v>63</v>
      </c>
      <c r="Q142" t="s">
        <v>67</v>
      </c>
      <c r="S142" t="s">
        <v>67</v>
      </c>
      <c r="T142" t="s">
        <v>67</v>
      </c>
    </row>
    <row r="143" spans="1:20" x14ac:dyDescent="0.35">
      <c r="A143" s="33" t="str">
        <f>HYPERLINK("https://reports.beta.ofsted.gov.uk/provider/2/SC040723","Ofsted Children's Home Webpage")</f>
        <v>Ofsted Children's Home Webpage</v>
      </c>
      <c r="B143" t="s">
        <v>590</v>
      </c>
      <c r="C143" t="s">
        <v>60</v>
      </c>
      <c r="D143" t="s">
        <v>295</v>
      </c>
      <c r="E143" t="s">
        <v>105</v>
      </c>
      <c r="F143" t="s">
        <v>236</v>
      </c>
      <c r="G143" t="s">
        <v>62</v>
      </c>
      <c r="H143" t="s">
        <v>62</v>
      </c>
      <c r="I143" t="s">
        <v>62</v>
      </c>
      <c r="J143" t="s">
        <v>62</v>
      </c>
      <c r="K143" t="s">
        <v>62</v>
      </c>
      <c r="L143" t="s">
        <v>139</v>
      </c>
      <c r="M143" t="s">
        <v>77</v>
      </c>
      <c r="N143">
        <v>10185584</v>
      </c>
      <c r="O143" s="32">
        <v>44510</v>
      </c>
      <c r="P143" t="s">
        <v>63</v>
      </c>
      <c r="Q143" t="s">
        <v>64</v>
      </c>
      <c r="S143" t="s">
        <v>64</v>
      </c>
      <c r="T143" t="s">
        <v>158</v>
      </c>
    </row>
    <row r="144" spans="1:20" x14ac:dyDescent="0.35">
      <c r="A144" s="33" t="str">
        <f>HYPERLINK("https://reports.beta.ofsted.gov.uk/provider/2/SC040982","Ofsted Children's Home Webpage")</f>
        <v>Ofsted Children's Home Webpage</v>
      </c>
      <c r="B144" t="s">
        <v>591</v>
      </c>
      <c r="C144" t="s">
        <v>60</v>
      </c>
      <c r="D144" t="s">
        <v>295</v>
      </c>
      <c r="E144" t="s">
        <v>105</v>
      </c>
      <c r="F144" t="s">
        <v>265</v>
      </c>
      <c r="G144" t="s">
        <v>62</v>
      </c>
      <c r="H144" t="s">
        <v>62</v>
      </c>
      <c r="I144" t="s">
        <v>62</v>
      </c>
      <c r="J144" t="s">
        <v>62</v>
      </c>
      <c r="K144" t="s">
        <v>62</v>
      </c>
      <c r="L144" t="s">
        <v>79</v>
      </c>
      <c r="M144" t="s">
        <v>77</v>
      </c>
      <c r="N144">
        <v>10206357</v>
      </c>
      <c r="O144" s="32">
        <v>44456</v>
      </c>
      <c r="P144" t="s">
        <v>250</v>
      </c>
    </row>
    <row r="145" spans="1:20" x14ac:dyDescent="0.35">
      <c r="A145" s="33" t="str">
        <f>HYPERLINK("https://reports.beta.ofsted.gov.uk/provider/2/SC040982","Ofsted Children's Home Webpage")</f>
        <v>Ofsted Children's Home Webpage</v>
      </c>
      <c r="B145" t="s">
        <v>591</v>
      </c>
      <c r="C145" t="s">
        <v>60</v>
      </c>
      <c r="D145" t="s">
        <v>295</v>
      </c>
      <c r="E145" t="s">
        <v>105</v>
      </c>
      <c r="F145" t="s">
        <v>265</v>
      </c>
      <c r="G145" t="s">
        <v>62</v>
      </c>
      <c r="H145" t="s">
        <v>62</v>
      </c>
      <c r="I145" t="s">
        <v>62</v>
      </c>
      <c r="J145" t="s">
        <v>62</v>
      </c>
      <c r="K145" t="s">
        <v>62</v>
      </c>
      <c r="L145" t="s">
        <v>79</v>
      </c>
      <c r="M145" t="s">
        <v>77</v>
      </c>
      <c r="N145">
        <v>10212708</v>
      </c>
      <c r="O145" s="32">
        <v>44510</v>
      </c>
      <c r="P145" t="s">
        <v>63</v>
      </c>
      <c r="Q145" t="s">
        <v>64</v>
      </c>
      <c r="S145" t="s">
        <v>64</v>
      </c>
      <c r="T145" t="s">
        <v>64</v>
      </c>
    </row>
    <row r="146" spans="1:20" x14ac:dyDescent="0.35">
      <c r="A146" s="33" t="str">
        <f>HYPERLINK("https://reports.beta.ofsted.gov.uk/provider/2/SC041887","Ofsted Children's Home Webpage")</f>
        <v>Ofsted Children's Home Webpage</v>
      </c>
      <c r="B146" t="s">
        <v>316</v>
      </c>
      <c r="C146" t="s">
        <v>60</v>
      </c>
      <c r="D146" t="s">
        <v>295</v>
      </c>
      <c r="E146" t="s">
        <v>105</v>
      </c>
      <c r="F146" t="s">
        <v>317</v>
      </c>
      <c r="G146" t="s">
        <v>62</v>
      </c>
      <c r="H146" t="s">
        <v>62</v>
      </c>
      <c r="I146" t="s">
        <v>62</v>
      </c>
      <c r="J146" t="s">
        <v>62</v>
      </c>
      <c r="K146" t="s">
        <v>62</v>
      </c>
      <c r="L146" t="s">
        <v>289</v>
      </c>
      <c r="M146" t="s">
        <v>81</v>
      </c>
      <c r="N146">
        <v>10185393</v>
      </c>
      <c r="O146" s="32">
        <v>44523</v>
      </c>
      <c r="P146" t="s">
        <v>63</v>
      </c>
      <c r="Q146" t="s">
        <v>64</v>
      </c>
      <c r="S146" t="s">
        <v>64</v>
      </c>
      <c r="T146" t="s">
        <v>158</v>
      </c>
    </row>
    <row r="147" spans="1:20" x14ac:dyDescent="0.35">
      <c r="A147" s="33" t="str">
        <f>HYPERLINK("https://reports.beta.ofsted.gov.uk/provider/2/SC042446","Ofsted Children's Home Webpage")</f>
        <v>Ofsted Children's Home Webpage</v>
      </c>
      <c r="B147" t="s">
        <v>592</v>
      </c>
      <c r="C147" t="s">
        <v>60</v>
      </c>
      <c r="D147" t="s">
        <v>295</v>
      </c>
      <c r="E147" t="s">
        <v>61</v>
      </c>
      <c r="F147" t="s">
        <v>593</v>
      </c>
      <c r="G147" t="s">
        <v>62</v>
      </c>
      <c r="H147" t="s">
        <v>62</v>
      </c>
      <c r="I147" t="s">
        <v>62</v>
      </c>
      <c r="J147" t="s">
        <v>62</v>
      </c>
      <c r="K147" t="s">
        <v>62</v>
      </c>
      <c r="L147" t="s">
        <v>140</v>
      </c>
      <c r="M147" t="s">
        <v>88</v>
      </c>
      <c r="N147">
        <v>10186579</v>
      </c>
      <c r="O147" s="32">
        <v>44524</v>
      </c>
      <c r="P147" t="s">
        <v>63</v>
      </c>
      <c r="Q147" t="s">
        <v>64</v>
      </c>
      <c r="S147" t="s">
        <v>64</v>
      </c>
      <c r="T147" t="s">
        <v>64</v>
      </c>
    </row>
    <row r="148" spans="1:20" x14ac:dyDescent="0.35">
      <c r="A148" s="33" t="str">
        <f>HYPERLINK("https://reports.beta.ofsted.gov.uk/provider/2/SC042652","Ofsted Children's Home Webpage")</f>
        <v>Ofsted Children's Home Webpage</v>
      </c>
      <c r="B148" t="s">
        <v>594</v>
      </c>
      <c r="C148" t="s">
        <v>60</v>
      </c>
      <c r="D148" t="s">
        <v>295</v>
      </c>
      <c r="E148" t="s">
        <v>65</v>
      </c>
      <c r="F148" t="s">
        <v>327</v>
      </c>
      <c r="G148" t="s">
        <v>62</v>
      </c>
      <c r="H148" t="s">
        <v>62</v>
      </c>
      <c r="I148" t="s">
        <v>62</v>
      </c>
      <c r="J148" t="s">
        <v>62</v>
      </c>
      <c r="K148" t="s">
        <v>62</v>
      </c>
      <c r="L148" t="s">
        <v>130</v>
      </c>
      <c r="M148" t="s">
        <v>77</v>
      </c>
      <c r="N148">
        <v>10186962</v>
      </c>
      <c r="O148" s="32">
        <v>44466</v>
      </c>
      <c r="P148" t="s">
        <v>63</v>
      </c>
      <c r="Q148" t="s">
        <v>64</v>
      </c>
      <c r="S148" t="s">
        <v>64</v>
      </c>
      <c r="T148" t="s">
        <v>64</v>
      </c>
    </row>
    <row r="149" spans="1:20" x14ac:dyDescent="0.35">
      <c r="A149" s="33" t="str">
        <f>HYPERLINK("https://reports.beta.ofsted.gov.uk/provider/2/SC042921","Ofsted Children's Home Webpage")</f>
        <v>Ofsted Children's Home Webpage</v>
      </c>
      <c r="B149" t="s">
        <v>595</v>
      </c>
      <c r="C149" t="s">
        <v>60</v>
      </c>
      <c r="D149" t="s">
        <v>477</v>
      </c>
      <c r="E149" t="s">
        <v>105</v>
      </c>
      <c r="F149" t="s">
        <v>596</v>
      </c>
      <c r="G149" t="s">
        <v>62</v>
      </c>
      <c r="H149" t="s">
        <v>62</v>
      </c>
      <c r="I149" t="s">
        <v>62</v>
      </c>
      <c r="J149" t="s">
        <v>62</v>
      </c>
      <c r="K149" t="s">
        <v>62</v>
      </c>
      <c r="L149" t="s">
        <v>117</v>
      </c>
      <c r="M149" t="s">
        <v>85</v>
      </c>
      <c r="N149">
        <v>10165447</v>
      </c>
      <c r="O149" s="32">
        <v>44516</v>
      </c>
      <c r="P149" t="s">
        <v>63</v>
      </c>
      <c r="Q149" t="s">
        <v>64</v>
      </c>
      <c r="R149" t="s">
        <v>158</v>
      </c>
      <c r="S149" t="s">
        <v>64</v>
      </c>
      <c r="T149" t="s">
        <v>64</v>
      </c>
    </row>
    <row r="150" spans="1:20" x14ac:dyDescent="0.35">
      <c r="A150" s="33" t="str">
        <f>HYPERLINK("https://reports.beta.ofsted.gov.uk/provider/2/SC042950","Ofsted Children's Home Webpage")</f>
        <v>Ofsted Children's Home Webpage</v>
      </c>
      <c r="B150" t="s">
        <v>597</v>
      </c>
      <c r="C150" t="s">
        <v>60</v>
      </c>
      <c r="D150" t="s">
        <v>295</v>
      </c>
      <c r="E150" t="s">
        <v>105</v>
      </c>
      <c r="F150" t="s">
        <v>596</v>
      </c>
      <c r="G150" t="s">
        <v>62</v>
      </c>
      <c r="H150" t="s">
        <v>62</v>
      </c>
      <c r="I150" t="s">
        <v>62</v>
      </c>
      <c r="J150" t="s">
        <v>62</v>
      </c>
      <c r="K150" t="s">
        <v>62</v>
      </c>
      <c r="L150" t="s">
        <v>117</v>
      </c>
      <c r="M150" t="s">
        <v>85</v>
      </c>
      <c r="N150">
        <v>10186680</v>
      </c>
      <c r="O150" s="32">
        <v>44539</v>
      </c>
      <c r="P150" t="s">
        <v>63</v>
      </c>
      <c r="Q150" t="s">
        <v>64</v>
      </c>
      <c r="S150" t="s">
        <v>64</v>
      </c>
      <c r="T150" t="s">
        <v>64</v>
      </c>
    </row>
    <row r="151" spans="1:20" x14ac:dyDescent="0.35">
      <c r="A151" s="33" t="str">
        <f>HYPERLINK("https://reports.beta.ofsted.gov.uk/provider/2/SC042978","Ofsted Children's Home Webpage")</f>
        <v>Ofsted Children's Home Webpage</v>
      </c>
      <c r="B151" t="s">
        <v>598</v>
      </c>
      <c r="C151" t="s">
        <v>60</v>
      </c>
      <c r="D151" t="s">
        <v>295</v>
      </c>
      <c r="E151" t="s">
        <v>105</v>
      </c>
      <c r="F151" t="s">
        <v>596</v>
      </c>
      <c r="G151" t="s">
        <v>62</v>
      </c>
      <c r="H151" t="s">
        <v>62</v>
      </c>
      <c r="I151" t="s">
        <v>62</v>
      </c>
      <c r="J151" t="s">
        <v>62</v>
      </c>
      <c r="K151" t="s">
        <v>62</v>
      </c>
      <c r="L151" t="s">
        <v>117</v>
      </c>
      <c r="M151" t="s">
        <v>85</v>
      </c>
      <c r="N151">
        <v>10187149</v>
      </c>
      <c r="O151" s="32">
        <v>44509</v>
      </c>
      <c r="P151" t="s">
        <v>63</v>
      </c>
      <c r="Q151" t="s">
        <v>67</v>
      </c>
      <c r="S151" t="s">
        <v>64</v>
      </c>
      <c r="T151" t="s">
        <v>67</v>
      </c>
    </row>
    <row r="152" spans="1:20" x14ac:dyDescent="0.35">
      <c r="A152" s="33" t="str">
        <f>HYPERLINK("https://reports.beta.ofsted.gov.uk/provider/2/SC042994","Ofsted Children's Home Webpage")</f>
        <v>Ofsted Children's Home Webpage</v>
      </c>
      <c r="B152" t="s">
        <v>599</v>
      </c>
      <c r="C152" t="s">
        <v>60</v>
      </c>
      <c r="D152" t="s">
        <v>295</v>
      </c>
      <c r="E152" t="s">
        <v>105</v>
      </c>
      <c r="F152" t="s">
        <v>596</v>
      </c>
      <c r="G152" t="s">
        <v>62</v>
      </c>
      <c r="H152" t="s">
        <v>62</v>
      </c>
      <c r="I152" t="s">
        <v>62</v>
      </c>
      <c r="J152" t="s">
        <v>62</v>
      </c>
      <c r="K152" t="s">
        <v>62</v>
      </c>
      <c r="L152" t="s">
        <v>117</v>
      </c>
      <c r="M152" t="s">
        <v>85</v>
      </c>
      <c r="N152">
        <v>10186119</v>
      </c>
      <c r="O152" s="32">
        <v>44537</v>
      </c>
      <c r="P152" t="s">
        <v>63</v>
      </c>
      <c r="Q152" t="s">
        <v>158</v>
      </c>
      <c r="S152" t="s">
        <v>158</v>
      </c>
      <c r="T152" t="s">
        <v>158</v>
      </c>
    </row>
    <row r="153" spans="1:20" x14ac:dyDescent="0.35">
      <c r="A153" s="33" t="str">
        <f>HYPERLINK("https://reports.beta.ofsted.gov.uk/provider/2/SC043697","Ofsted Children's Home Webpage")</f>
        <v>Ofsted Children's Home Webpage</v>
      </c>
      <c r="B153" t="s">
        <v>600</v>
      </c>
      <c r="C153" t="s">
        <v>60</v>
      </c>
      <c r="D153" t="s">
        <v>295</v>
      </c>
      <c r="E153" t="s">
        <v>65</v>
      </c>
      <c r="F153" t="s">
        <v>456</v>
      </c>
      <c r="G153" t="s">
        <v>62</v>
      </c>
      <c r="H153" t="s">
        <v>62</v>
      </c>
      <c r="I153" t="s">
        <v>62</v>
      </c>
      <c r="J153" t="s">
        <v>62</v>
      </c>
      <c r="K153" t="s">
        <v>62</v>
      </c>
      <c r="L153" t="s">
        <v>78</v>
      </c>
      <c r="M153" t="s">
        <v>77</v>
      </c>
      <c r="N153">
        <v>10213255</v>
      </c>
      <c r="O153" s="32">
        <v>44515</v>
      </c>
      <c r="P153" t="s">
        <v>250</v>
      </c>
    </row>
    <row r="154" spans="1:20" x14ac:dyDescent="0.35">
      <c r="A154" s="33" t="str">
        <f>HYPERLINK("https://reports.beta.ofsted.gov.uk/provider/2/SC043697","Ofsted Children's Home Webpage")</f>
        <v>Ofsted Children's Home Webpage</v>
      </c>
      <c r="B154" t="s">
        <v>600</v>
      </c>
      <c r="C154" t="s">
        <v>60</v>
      </c>
      <c r="D154" t="s">
        <v>295</v>
      </c>
      <c r="E154" t="s">
        <v>65</v>
      </c>
      <c r="F154" t="s">
        <v>456</v>
      </c>
      <c r="G154" t="s">
        <v>62</v>
      </c>
      <c r="H154" t="s">
        <v>62</v>
      </c>
      <c r="I154" t="s">
        <v>62</v>
      </c>
      <c r="J154" t="s">
        <v>62</v>
      </c>
      <c r="K154" t="s">
        <v>62</v>
      </c>
      <c r="L154" t="s">
        <v>78</v>
      </c>
      <c r="M154" t="s">
        <v>77</v>
      </c>
      <c r="N154">
        <v>10209512</v>
      </c>
      <c r="O154" s="32">
        <v>44475</v>
      </c>
      <c r="P154" t="s">
        <v>250</v>
      </c>
    </row>
    <row r="155" spans="1:20" x14ac:dyDescent="0.35">
      <c r="A155" s="33" t="str">
        <f>HYPERLINK("https://reports.beta.ofsted.gov.uk/provider/2/SC043732","Ofsted Children's Home Webpage")</f>
        <v>Ofsted Children's Home Webpage</v>
      </c>
      <c r="B155" t="s">
        <v>601</v>
      </c>
      <c r="C155" t="s">
        <v>60</v>
      </c>
      <c r="D155" t="s">
        <v>295</v>
      </c>
      <c r="E155" t="s">
        <v>105</v>
      </c>
      <c r="F155" t="s">
        <v>596</v>
      </c>
      <c r="G155" t="s">
        <v>62</v>
      </c>
      <c r="H155" t="s">
        <v>62</v>
      </c>
      <c r="I155" t="s">
        <v>62</v>
      </c>
      <c r="J155" t="s">
        <v>62</v>
      </c>
      <c r="K155" t="s">
        <v>62</v>
      </c>
      <c r="L155" t="s">
        <v>117</v>
      </c>
      <c r="M155" t="s">
        <v>85</v>
      </c>
      <c r="N155">
        <v>10187180</v>
      </c>
      <c r="O155" s="32">
        <v>44461</v>
      </c>
      <c r="P155" t="s">
        <v>63</v>
      </c>
      <c r="Q155" t="s">
        <v>64</v>
      </c>
      <c r="S155" t="s">
        <v>64</v>
      </c>
      <c r="T155" t="s">
        <v>64</v>
      </c>
    </row>
    <row r="156" spans="1:20" x14ac:dyDescent="0.35">
      <c r="A156" s="33" t="str">
        <f>HYPERLINK("https://reports.beta.ofsted.gov.uk/provider/2/SC043994","Ofsted Children's Home Webpage")</f>
        <v>Ofsted Children's Home Webpage</v>
      </c>
      <c r="B156" t="s">
        <v>602</v>
      </c>
      <c r="C156" t="s">
        <v>60</v>
      </c>
      <c r="D156" t="s">
        <v>297</v>
      </c>
      <c r="E156" t="s">
        <v>61</v>
      </c>
      <c r="F156" t="s">
        <v>603</v>
      </c>
      <c r="G156" t="s">
        <v>62</v>
      </c>
      <c r="H156" t="s">
        <v>62</v>
      </c>
      <c r="I156" t="s">
        <v>62</v>
      </c>
      <c r="J156" t="s">
        <v>62</v>
      </c>
      <c r="K156" t="s">
        <v>62</v>
      </c>
      <c r="L156" t="s">
        <v>604</v>
      </c>
      <c r="M156" t="s">
        <v>88</v>
      </c>
      <c r="N156">
        <v>10214565</v>
      </c>
      <c r="O156" s="32">
        <v>44522</v>
      </c>
      <c r="P156" t="s">
        <v>250</v>
      </c>
    </row>
    <row r="157" spans="1:20" x14ac:dyDescent="0.35">
      <c r="A157" s="33" t="str">
        <f>HYPERLINK("https://reports.beta.ofsted.gov.uk/provider/2/SC043994","Ofsted Children's Home Webpage")</f>
        <v>Ofsted Children's Home Webpage</v>
      </c>
      <c r="B157" t="s">
        <v>602</v>
      </c>
      <c r="C157" t="s">
        <v>60</v>
      </c>
      <c r="D157" t="s">
        <v>297</v>
      </c>
      <c r="E157" t="s">
        <v>61</v>
      </c>
      <c r="F157" t="s">
        <v>603</v>
      </c>
      <c r="G157" t="s">
        <v>62</v>
      </c>
      <c r="H157" t="s">
        <v>62</v>
      </c>
      <c r="I157" t="s">
        <v>62</v>
      </c>
      <c r="J157" t="s">
        <v>62</v>
      </c>
      <c r="K157" t="s">
        <v>62</v>
      </c>
      <c r="L157" t="s">
        <v>604</v>
      </c>
      <c r="M157" t="s">
        <v>88</v>
      </c>
      <c r="N157">
        <v>10205838</v>
      </c>
      <c r="O157" s="32">
        <v>44448</v>
      </c>
      <c r="P157" t="s">
        <v>250</v>
      </c>
    </row>
    <row r="158" spans="1:20" x14ac:dyDescent="0.35">
      <c r="A158" s="33" t="str">
        <f>HYPERLINK("https://reports.beta.ofsted.gov.uk/provider/2/SC044276","Ofsted Children's Home Webpage")</f>
        <v>Ofsted Children's Home Webpage</v>
      </c>
      <c r="B158" t="s">
        <v>605</v>
      </c>
      <c r="C158" t="s">
        <v>60</v>
      </c>
      <c r="D158" t="s">
        <v>295</v>
      </c>
      <c r="E158" t="s">
        <v>65</v>
      </c>
      <c r="F158" t="s">
        <v>606</v>
      </c>
      <c r="G158" t="s">
        <v>62</v>
      </c>
      <c r="H158" t="s">
        <v>62</v>
      </c>
      <c r="I158" t="s">
        <v>62</v>
      </c>
      <c r="J158" t="s">
        <v>62</v>
      </c>
      <c r="K158" t="s">
        <v>62</v>
      </c>
      <c r="L158" t="s">
        <v>101</v>
      </c>
      <c r="M158" t="s">
        <v>77</v>
      </c>
      <c r="N158">
        <v>10187241</v>
      </c>
      <c r="O158" s="32">
        <v>44531</v>
      </c>
      <c r="P158" t="s">
        <v>63</v>
      </c>
      <c r="Q158" t="s">
        <v>158</v>
      </c>
      <c r="S158" t="s">
        <v>158</v>
      </c>
      <c r="T158" t="s">
        <v>158</v>
      </c>
    </row>
    <row r="159" spans="1:20" x14ac:dyDescent="0.35">
      <c r="A159" s="33" t="str">
        <f>HYPERLINK("https://reports.beta.ofsted.gov.uk/provider/2/SC045096","Ofsted Children's Home Webpage")</f>
        <v>Ofsted Children's Home Webpage</v>
      </c>
      <c r="B159" t="s">
        <v>318</v>
      </c>
      <c r="C159" t="s">
        <v>60</v>
      </c>
      <c r="D159" t="s">
        <v>295</v>
      </c>
      <c r="E159" t="s">
        <v>65</v>
      </c>
      <c r="F159" t="s">
        <v>183</v>
      </c>
      <c r="G159" t="s">
        <v>62</v>
      </c>
      <c r="H159" t="s">
        <v>62</v>
      </c>
      <c r="I159" t="s">
        <v>62</v>
      </c>
      <c r="J159" t="s">
        <v>62</v>
      </c>
      <c r="K159" t="s">
        <v>62</v>
      </c>
      <c r="L159" t="s">
        <v>93</v>
      </c>
      <c r="M159" t="s">
        <v>71</v>
      </c>
      <c r="N159">
        <v>10185050</v>
      </c>
      <c r="O159" s="32">
        <v>44502</v>
      </c>
      <c r="P159" t="s">
        <v>63</v>
      </c>
      <c r="Q159" t="s">
        <v>64</v>
      </c>
      <c r="S159" t="s">
        <v>64</v>
      </c>
      <c r="T159" t="s">
        <v>64</v>
      </c>
    </row>
    <row r="160" spans="1:20" x14ac:dyDescent="0.35">
      <c r="A160" s="33" t="str">
        <f>HYPERLINK("https://reports.beta.ofsted.gov.uk/provider/2/SC045408","Ofsted Children's Home Webpage")</f>
        <v>Ofsted Children's Home Webpage</v>
      </c>
      <c r="B160" t="s">
        <v>607</v>
      </c>
      <c r="C160" t="s">
        <v>60</v>
      </c>
      <c r="D160" t="s">
        <v>295</v>
      </c>
      <c r="E160" t="s">
        <v>105</v>
      </c>
      <c r="F160" t="s">
        <v>182</v>
      </c>
      <c r="G160" t="s">
        <v>62</v>
      </c>
      <c r="H160" t="s">
        <v>62</v>
      </c>
      <c r="I160" t="s">
        <v>62</v>
      </c>
      <c r="J160" t="s">
        <v>62</v>
      </c>
      <c r="K160" t="s">
        <v>62</v>
      </c>
      <c r="L160" t="s">
        <v>89</v>
      </c>
      <c r="M160" t="s">
        <v>88</v>
      </c>
      <c r="N160">
        <v>10187661</v>
      </c>
      <c r="O160" s="32">
        <v>44475</v>
      </c>
      <c r="P160" t="s">
        <v>63</v>
      </c>
      <c r="Q160" t="s">
        <v>158</v>
      </c>
      <c r="S160" t="s">
        <v>158</v>
      </c>
      <c r="T160" t="s">
        <v>158</v>
      </c>
    </row>
    <row r="161" spans="1:20" x14ac:dyDescent="0.35">
      <c r="A161" s="33" t="str">
        <f>HYPERLINK("https://reports.beta.ofsted.gov.uk/provider/2/SC046524","Ofsted Children's Home Webpage")</f>
        <v>Ofsted Children's Home Webpage</v>
      </c>
      <c r="B161" t="s">
        <v>608</v>
      </c>
      <c r="C161" t="s">
        <v>60</v>
      </c>
      <c r="D161" t="s">
        <v>477</v>
      </c>
      <c r="E161" t="s">
        <v>105</v>
      </c>
      <c r="F161" t="s">
        <v>184</v>
      </c>
      <c r="G161" t="s">
        <v>62</v>
      </c>
      <c r="H161" t="s">
        <v>62</v>
      </c>
      <c r="I161" t="s">
        <v>62</v>
      </c>
      <c r="J161" t="s">
        <v>62</v>
      </c>
      <c r="K161" t="s">
        <v>62</v>
      </c>
      <c r="L161" t="s">
        <v>68</v>
      </c>
      <c r="M161" t="s">
        <v>216</v>
      </c>
      <c r="N161">
        <v>10165463</v>
      </c>
      <c r="O161" s="32">
        <v>44440</v>
      </c>
      <c r="P161" t="s">
        <v>69</v>
      </c>
      <c r="Q161" t="s">
        <v>72</v>
      </c>
    </row>
    <row r="162" spans="1:20" x14ac:dyDescent="0.35">
      <c r="A162" s="33" t="str">
        <f>HYPERLINK("https://reports.beta.ofsted.gov.uk/provider/2/SC047894","Ofsted Children's Home Webpage")</f>
        <v>Ofsted Children's Home Webpage</v>
      </c>
      <c r="B162" t="s">
        <v>319</v>
      </c>
      <c r="C162" t="s">
        <v>60</v>
      </c>
      <c r="D162" t="s">
        <v>295</v>
      </c>
      <c r="E162" t="s">
        <v>65</v>
      </c>
      <c r="F162" t="s">
        <v>320</v>
      </c>
      <c r="G162" t="s">
        <v>62</v>
      </c>
      <c r="H162" t="s">
        <v>62</v>
      </c>
      <c r="I162" t="s">
        <v>62</v>
      </c>
      <c r="J162" t="s">
        <v>62</v>
      </c>
      <c r="K162" t="s">
        <v>62</v>
      </c>
      <c r="L162" t="s">
        <v>131</v>
      </c>
      <c r="M162" t="s">
        <v>92</v>
      </c>
      <c r="N162">
        <v>10185062</v>
      </c>
      <c r="O162" s="32">
        <v>44502</v>
      </c>
      <c r="P162" t="s">
        <v>63</v>
      </c>
      <c r="Q162" t="s">
        <v>64</v>
      </c>
      <c r="S162" t="s">
        <v>64</v>
      </c>
      <c r="T162" t="s">
        <v>64</v>
      </c>
    </row>
    <row r="163" spans="1:20" x14ac:dyDescent="0.35">
      <c r="A163" s="33" t="str">
        <f>HYPERLINK("https://reports.beta.ofsted.gov.uk/provider/2/SC048552","Ofsted Children's Home Webpage")</f>
        <v>Ofsted Children's Home Webpage</v>
      </c>
      <c r="B163" t="s">
        <v>609</v>
      </c>
      <c r="C163" t="s">
        <v>60</v>
      </c>
      <c r="D163" t="s">
        <v>297</v>
      </c>
      <c r="E163" t="s">
        <v>65</v>
      </c>
      <c r="F163" t="s">
        <v>610</v>
      </c>
      <c r="G163" t="s">
        <v>62</v>
      </c>
      <c r="H163" t="s">
        <v>62</v>
      </c>
      <c r="I163" t="s">
        <v>62</v>
      </c>
      <c r="J163" t="s">
        <v>62</v>
      </c>
      <c r="K163" t="s">
        <v>62</v>
      </c>
      <c r="L163" t="s">
        <v>115</v>
      </c>
      <c r="M163" t="s">
        <v>77</v>
      </c>
      <c r="N163">
        <v>10187572</v>
      </c>
      <c r="O163" s="32">
        <v>44517</v>
      </c>
      <c r="P163" t="s">
        <v>63</v>
      </c>
      <c r="Q163" t="s">
        <v>64</v>
      </c>
      <c r="S163" t="s">
        <v>64</v>
      </c>
      <c r="T163" t="s">
        <v>64</v>
      </c>
    </row>
    <row r="164" spans="1:20" x14ac:dyDescent="0.35">
      <c r="A164" s="33" t="str">
        <f>HYPERLINK("https://reports.beta.ofsted.gov.uk/provider/2/SC049189","Ofsted Children's Home Webpage")</f>
        <v>Ofsted Children's Home Webpage</v>
      </c>
      <c r="B164" t="s">
        <v>611</v>
      </c>
      <c r="C164" t="s">
        <v>60</v>
      </c>
      <c r="D164" t="s">
        <v>295</v>
      </c>
      <c r="E164" t="s">
        <v>65</v>
      </c>
      <c r="F164" t="s">
        <v>441</v>
      </c>
      <c r="G164" t="s">
        <v>62</v>
      </c>
      <c r="H164" t="s">
        <v>62</v>
      </c>
      <c r="I164" t="s">
        <v>62</v>
      </c>
      <c r="J164" t="s">
        <v>62</v>
      </c>
      <c r="K164" t="s">
        <v>62</v>
      </c>
      <c r="L164" t="s">
        <v>141</v>
      </c>
      <c r="M164" t="s">
        <v>77</v>
      </c>
      <c r="N164">
        <v>10185410</v>
      </c>
      <c r="O164" s="32">
        <v>44516</v>
      </c>
      <c r="P164" t="s">
        <v>63</v>
      </c>
      <c r="Q164" t="s">
        <v>158</v>
      </c>
      <c r="S164" t="s">
        <v>158</v>
      </c>
      <c r="T164" t="s">
        <v>158</v>
      </c>
    </row>
    <row r="165" spans="1:20" x14ac:dyDescent="0.35">
      <c r="A165" s="33" t="str">
        <f>HYPERLINK("https://reports.beta.ofsted.gov.uk/provider/2/SC051513","Ofsted Children's Home Webpage")</f>
        <v>Ofsted Children's Home Webpage</v>
      </c>
      <c r="B165" t="s">
        <v>321</v>
      </c>
      <c r="C165" t="s">
        <v>60</v>
      </c>
      <c r="D165" t="s">
        <v>295</v>
      </c>
      <c r="E165" t="s">
        <v>105</v>
      </c>
      <c r="F165" t="s">
        <v>179</v>
      </c>
      <c r="G165" t="s">
        <v>62</v>
      </c>
      <c r="H165" t="s">
        <v>62</v>
      </c>
      <c r="I165" t="s">
        <v>62</v>
      </c>
      <c r="J165" t="s">
        <v>62</v>
      </c>
      <c r="K165" t="s">
        <v>62</v>
      </c>
      <c r="L165" t="s">
        <v>97</v>
      </c>
      <c r="M165" t="s">
        <v>85</v>
      </c>
      <c r="N165">
        <v>10187536</v>
      </c>
      <c r="O165" s="32">
        <v>44545</v>
      </c>
      <c r="P165" t="s">
        <v>63</v>
      </c>
      <c r="Q165" t="s">
        <v>158</v>
      </c>
      <c r="S165" t="s">
        <v>158</v>
      </c>
      <c r="T165" t="s">
        <v>158</v>
      </c>
    </row>
    <row r="166" spans="1:20" x14ac:dyDescent="0.35">
      <c r="A166" s="33" t="str">
        <f>HYPERLINK("https://reports.beta.ofsted.gov.uk/provider/2/SC051739","Ofsted Children's Home Webpage")</f>
        <v>Ofsted Children's Home Webpage</v>
      </c>
      <c r="B166" t="s">
        <v>612</v>
      </c>
      <c r="C166" t="s">
        <v>60</v>
      </c>
      <c r="D166" t="s">
        <v>295</v>
      </c>
      <c r="E166" t="s">
        <v>65</v>
      </c>
      <c r="F166" t="s">
        <v>242</v>
      </c>
      <c r="G166" t="s">
        <v>62</v>
      </c>
      <c r="H166" t="s">
        <v>62</v>
      </c>
      <c r="I166" t="s">
        <v>62</v>
      </c>
      <c r="J166" t="s">
        <v>62</v>
      </c>
      <c r="K166" t="s">
        <v>62</v>
      </c>
      <c r="L166" t="s">
        <v>314</v>
      </c>
      <c r="M166" t="s">
        <v>85</v>
      </c>
      <c r="N166">
        <v>10187552</v>
      </c>
      <c r="O166" s="32">
        <v>44502</v>
      </c>
      <c r="P166" t="s">
        <v>63</v>
      </c>
      <c r="Q166" t="s">
        <v>158</v>
      </c>
      <c r="S166" t="s">
        <v>158</v>
      </c>
      <c r="T166" t="s">
        <v>158</v>
      </c>
    </row>
    <row r="167" spans="1:20" x14ac:dyDescent="0.35">
      <c r="A167" s="33" t="str">
        <f>HYPERLINK("https://reports.beta.ofsted.gov.uk/provider/2/SC053529","Ofsted Children's Home Webpage")</f>
        <v>Ofsted Children's Home Webpage</v>
      </c>
      <c r="B167" t="s">
        <v>613</v>
      </c>
      <c r="C167" t="s">
        <v>60</v>
      </c>
      <c r="D167" t="s">
        <v>295</v>
      </c>
      <c r="E167" t="s">
        <v>65</v>
      </c>
      <c r="F167" t="s">
        <v>614</v>
      </c>
      <c r="G167" t="s">
        <v>62</v>
      </c>
      <c r="H167" t="s">
        <v>62</v>
      </c>
      <c r="I167" t="s">
        <v>62</v>
      </c>
      <c r="J167" t="s">
        <v>62</v>
      </c>
      <c r="K167" t="s">
        <v>62</v>
      </c>
      <c r="L167" t="s">
        <v>517</v>
      </c>
      <c r="M167" t="s">
        <v>92</v>
      </c>
      <c r="N167">
        <v>10205253</v>
      </c>
      <c r="O167" s="32">
        <v>44497</v>
      </c>
      <c r="P167" t="s">
        <v>69</v>
      </c>
      <c r="Q167" t="s">
        <v>72</v>
      </c>
    </row>
    <row r="168" spans="1:20" x14ac:dyDescent="0.35">
      <c r="A168" s="33" t="str">
        <f>HYPERLINK("https://reports.beta.ofsted.gov.uk/provider/2/SC054468","Ofsted Children's Home Webpage")</f>
        <v>Ofsted Children's Home Webpage</v>
      </c>
      <c r="B168" t="s">
        <v>615</v>
      </c>
      <c r="C168" t="s">
        <v>60</v>
      </c>
      <c r="D168" t="s">
        <v>295</v>
      </c>
      <c r="E168" t="s">
        <v>65</v>
      </c>
      <c r="F168" t="s">
        <v>616</v>
      </c>
      <c r="G168" t="s">
        <v>62</v>
      </c>
      <c r="H168" t="s">
        <v>62</v>
      </c>
      <c r="I168" t="s">
        <v>62</v>
      </c>
      <c r="J168" t="s">
        <v>62</v>
      </c>
      <c r="K168" t="s">
        <v>62</v>
      </c>
      <c r="L168" t="s">
        <v>192</v>
      </c>
      <c r="M168" t="s">
        <v>88</v>
      </c>
      <c r="N168">
        <v>10216414</v>
      </c>
      <c r="O168" s="32">
        <v>44538</v>
      </c>
      <c r="P168" t="s">
        <v>250</v>
      </c>
    </row>
    <row r="169" spans="1:20" x14ac:dyDescent="0.35">
      <c r="A169" s="33" t="str">
        <f>HYPERLINK("https://reports.beta.ofsted.gov.uk/provider/2/SC055153","Ofsted Children's Home Webpage")</f>
        <v>Ofsted Children's Home Webpage</v>
      </c>
      <c r="B169" t="s">
        <v>617</v>
      </c>
      <c r="C169" t="s">
        <v>60</v>
      </c>
      <c r="D169" t="s">
        <v>295</v>
      </c>
      <c r="E169" t="s">
        <v>65</v>
      </c>
      <c r="F169" t="s">
        <v>618</v>
      </c>
      <c r="G169" t="s">
        <v>62</v>
      </c>
      <c r="H169" t="s">
        <v>62</v>
      </c>
      <c r="I169" t="s">
        <v>62</v>
      </c>
      <c r="J169" t="s">
        <v>62</v>
      </c>
      <c r="K169" t="s">
        <v>62</v>
      </c>
      <c r="L169" t="s">
        <v>80</v>
      </c>
      <c r="M169" t="s">
        <v>77</v>
      </c>
      <c r="N169">
        <v>10187390</v>
      </c>
      <c r="O169" s="32">
        <v>44517</v>
      </c>
      <c r="P169" t="s">
        <v>63</v>
      </c>
      <c r="Q169" t="s">
        <v>64</v>
      </c>
      <c r="S169" t="s">
        <v>64</v>
      </c>
      <c r="T169" t="s">
        <v>64</v>
      </c>
    </row>
    <row r="170" spans="1:20" x14ac:dyDescent="0.35">
      <c r="A170" s="33" t="str">
        <f>HYPERLINK("https://reports.beta.ofsted.gov.uk/provider/2/SC057703","Ofsted Children's Home Webpage")</f>
        <v>Ofsted Children's Home Webpage</v>
      </c>
      <c r="B170" t="s">
        <v>619</v>
      </c>
      <c r="C170" t="s">
        <v>60</v>
      </c>
      <c r="D170" t="s">
        <v>295</v>
      </c>
      <c r="E170" t="s">
        <v>65</v>
      </c>
      <c r="F170" t="s">
        <v>185</v>
      </c>
      <c r="G170" t="s">
        <v>62</v>
      </c>
      <c r="H170" t="s">
        <v>62</v>
      </c>
      <c r="I170" t="s">
        <v>62</v>
      </c>
      <c r="J170" t="s">
        <v>62</v>
      </c>
      <c r="K170" t="s">
        <v>62</v>
      </c>
      <c r="L170" t="s">
        <v>96</v>
      </c>
      <c r="M170" t="s">
        <v>216</v>
      </c>
      <c r="N170">
        <v>10186097</v>
      </c>
      <c r="O170" s="32">
        <v>44538</v>
      </c>
      <c r="P170" t="s">
        <v>63</v>
      </c>
      <c r="Q170" t="s">
        <v>64</v>
      </c>
      <c r="S170" t="s">
        <v>64</v>
      </c>
      <c r="T170" t="s">
        <v>64</v>
      </c>
    </row>
    <row r="171" spans="1:20" x14ac:dyDescent="0.35">
      <c r="A171" s="33" t="str">
        <f>HYPERLINK("https://reports.beta.ofsted.gov.uk/provider/2/SC058603","Ofsted Children's Home Webpage")</f>
        <v>Ofsted Children's Home Webpage</v>
      </c>
      <c r="B171" t="s">
        <v>620</v>
      </c>
      <c r="C171" t="s">
        <v>60</v>
      </c>
      <c r="D171" t="s">
        <v>295</v>
      </c>
      <c r="E171" t="s">
        <v>65</v>
      </c>
      <c r="F171" t="s">
        <v>621</v>
      </c>
      <c r="G171" t="s">
        <v>62</v>
      </c>
      <c r="H171" t="s">
        <v>62</v>
      </c>
      <c r="I171" t="s">
        <v>62</v>
      </c>
      <c r="J171" t="s">
        <v>62</v>
      </c>
      <c r="K171" t="s">
        <v>62</v>
      </c>
      <c r="L171" t="s">
        <v>207</v>
      </c>
      <c r="M171" t="s">
        <v>81</v>
      </c>
      <c r="N171">
        <v>10185122</v>
      </c>
      <c r="O171" s="32">
        <v>44537</v>
      </c>
      <c r="P171" t="s">
        <v>63</v>
      </c>
      <c r="Q171" t="s">
        <v>64</v>
      </c>
      <c r="S171" t="s">
        <v>64</v>
      </c>
      <c r="T171" t="s">
        <v>64</v>
      </c>
    </row>
    <row r="172" spans="1:20" x14ac:dyDescent="0.35">
      <c r="A172" s="33" t="str">
        <f>HYPERLINK("https://reports.beta.ofsted.gov.uk/provider/2/SC059203","Ofsted Children's Home Webpage")</f>
        <v>Ofsted Children's Home Webpage</v>
      </c>
      <c r="B172" t="s">
        <v>622</v>
      </c>
      <c r="C172" t="s">
        <v>60</v>
      </c>
      <c r="D172" t="s">
        <v>295</v>
      </c>
      <c r="E172" t="s">
        <v>105</v>
      </c>
      <c r="F172" t="s">
        <v>549</v>
      </c>
      <c r="G172" t="s">
        <v>62</v>
      </c>
      <c r="H172" t="s">
        <v>62</v>
      </c>
      <c r="I172" t="s">
        <v>62</v>
      </c>
      <c r="J172" t="s">
        <v>62</v>
      </c>
      <c r="K172" t="s">
        <v>62</v>
      </c>
      <c r="L172" t="s">
        <v>426</v>
      </c>
      <c r="M172" t="s">
        <v>216</v>
      </c>
      <c r="N172">
        <v>10185205</v>
      </c>
      <c r="O172" s="32">
        <v>44540</v>
      </c>
      <c r="P172" t="s">
        <v>63</v>
      </c>
      <c r="Q172" t="s">
        <v>64</v>
      </c>
      <c r="S172" t="s">
        <v>64</v>
      </c>
      <c r="T172" t="s">
        <v>64</v>
      </c>
    </row>
    <row r="173" spans="1:20" x14ac:dyDescent="0.35">
      <c r="A173" s="33" t="str">
        <f>HYPERLINK("https://reports.beta.ofsted.gov.uk/provider/2/SC059635","Ofsted Children's Home Webpage")</f>
        <v>Ofsted Children's Home Webpage</v>
      </c>
      <c r="B173" t="s">
        <v>623</v>
      </c>
      <c r="C173" t="s">
        <v>60</v>
      </c>
      <c r="D173" t="s">
        <v>295</v>
      </c>
      <c r="E173" t="s">
        <v>105</v>
      </c>
      <c r="F173" t="s">
        <v>304</v>
      </c>
      <c r="G173" t="s">
        <v>62</v>
      </c>
      <c r="H173" t="s">
        <v>62</v>
      </c>
      <c r="I173" t="s">
        <v>62</v>
      </c>
      <c r="J173" t="s">
        <v>62</v>
      </c>
      <c r="K173" t="s">
        <v>62</v>
      </c>
      <c r="L173" t="s">
        <v>112</v>
      </c>
      <c r="M173" t="s">
        <v>216</v>
      </c>
      <c r="N173">
        <v>10186869</v>
      </c>
      <c r="O173" s="32">
        <v>44454</v>
      </c>
      <c r="P173" t="s">
        <v>63</v>
      </c>
      <c r="Q173" t="s">
        <v>158</v>
      </c>
      <c r="S173" t="s">
        <v>158</v>
      </c>
      <c r="T173" t="s">
        <v>73</v>
      </c>
    </row>
    <row r="174" spans="1:20" x14ac:dyDescent="0.35">
      <c r="A174" s="33" t="str">
        <f>HYPERLINK("https://reports.beta.ofsted.gov.uk/provider/2/SC059717","Ofsted Children's Home Webpage")</f>
        <v>Ofsted Children's Home Webpage</v>
      </c>
      <c r="B174" t="s">
        <v>624</v>
      </c>
      <c r="C174" t="s">
        <v>60</v>
      </c>
      <c r="D174" t="s">
        <v>295</v>
      </c>
      <c r="E174" t="s">
        <v>65</v>
      </c>
      <c r="F174" t="s">
        <v>166</v>
      </c>
      <c r="G174" t="s">
        <v>62</v>
      </c>
      <c r="H174" t="s">
        <v>62</v>
      </c>
      <c r="I174" t="s">
        <v>62</v>
      </c>
      <c r="J174" t="s">
        <v>62</v>
      </c>
      <c r="K174" t="s">
        <v>62</v>
      </c>
      <c r="L174" t="s">
        <v>103</v>
      </c>
      <c r="M174" t="s">
        <v>71</v>
      </c>
      <c r="N174">
        <v>10185188</v>
      </c>
      <c r="O174" s="32">
        <v>44539</v>
      </c>
      <c r="P174" t="s">
        <v>63</v>
      </c>
      <c r="Q174" t="s">
        <v>64</v>
      </c>
      <c r="S174" t="s">
        <v>67</v>
      </c>
      <c r="T174" t="s">
        <v>64</v>
      </c>
    </row>
    <row r="175" spans="1:20" x14ac:dyDescent="0.35">
      <c r="A175" s="33" t="str">
        <f>HYPERLINK("https://reports.beta.ofsted.gov.uk/provider/2/SC059753","Ofsted Children's Home Webpage")</f>
        <v>Ofsted Children's Home Webpage</v>
      </c>
      <c r="B175" t="s">
        <v>625</v>
      </c>
      <c r="C175" t="s">
        <v>60</v>
      </c>
      <c r="D175" t="s">
        <v>295</v>
      </c>
      <c r="E175" t="s">
        <v>65</v>
      </c>
      <c r="F175" t="s">
        <v>166</v>
      </c>
      <c r="G175" t="s">
        <v>62</v>
      </c>
      <c r="H175" t="s">
        <v>62</v>
      </c>
      <c r="I175" t="s">
        <v>62</v>
      </c>
      <c r="J175" t="s">
        <v>62</v>
      </c>
      <c r="K175" t="s">
        <v>62</v>
      </c>
      <c r="L175" t="s">
        <v>103</v>
      </c>
      <c r="M175" t="s">
        <v>71</v>
      </c>
      <c r="N175">
        <v>10185296</v>
      </c>
      <c r="O175" s="32">
        <v>44509</v>
      </c>
      <c r="P175" t="s">
        <v>63</v>
      </c>
      <c r="Q175" t="s">
        <v>64</v>
      </c>
      <c r="S175" t="s">
        <v>64</v>
      </c>
      <c r="T175" t="s">
        <v>64</v>
      </c>
    </row>
    <row r="176" spans="1:20" x14ac:dyDescent="0.35">
      <c r="A176" s="33" t="str">
        <f>HYPERLINK("https://reports.beta.ofsted.gov.uk/provider/2/SC059998","Ofsted Children's Home Webpage")</f>
        <v>Ofsted Children's Home Webpage</v>
      </c>
      <c r="B176" t="s">
        <v>626</v>
      </c>
      <c r="C176" t="s">
        <v>60</v>
      </c>
      <c r="D176" t="s">
        <v>295</v>
      </c>
      <c r="E176" t="s">
        <v>65</v>
      </c>
      <c r="F176" t="s">
        <v>195</v>
      </c>
      <c r="G176" t="s">
        <v>62</v>
      </c>
      <c r="H176" t="s">
        <v>62</v>
      </c>
      <c r="I176" t="s">
        <v>62</v>
      </c>
      <c r="J176" t="s">
        <v>62</v>
      </c>
      <c r="K176" t="s">
        <v>62</v>
      </c>
      <c r="L176" t="s">
        <v>127</v>
      </c>
      <c r="M176" t="s">
        <v>85</v>
      </c>
      <c r="N176">
        <v>10187245</v>
      </c>
      <c r="O176" s="32">
        <v>44445</v>
      </c>
      <c r="P176" t="s">
        <v>63</v>
      </c>
      <c r="Q176" t="s">
        <v>158</v>
      </c>
      <c r="S176" t="s">
        <v>158</v>
      </c>
      <c r="T176" t="s">
        <v>158</v>
      </c>
    </row>
    <row r="177" spans="1:20" x14ac:dyDescent="0.35">
      <c r="A177" s="33" t="str">
        <f>HYPERLINK("https://reports.beta.ofsted.gov.uk/provider/2/SC060545","Ofsted Children's Home Webpage")</f>
        <v>Ofsted Children's Home Webpage</v>
      </c>
      <c r="B177" t="s">
        <v>322</v>
      </c>
      <c r="C177" t="s">
        <v>60</v>
      </c>
      <c r="D177" t="s">
        <v>295</v>
      </c>
      <c r="E177" t="s">
        <v>65</v>
      </c>
      <c r="F177" t="s">
        <v>323</v>
      </c>
      <c r="G177" t="s">
        <v>62</v>
      </c>
      <c r="H177" t="s">
        <v>62</v>
      </c>
      <c r="I177" t="s">
        <v>62</v>
      </c>
      <c r="J177" t="s">
        <v>62</v>
      </c>
      <c r="K177" t="s">
        <v>62</v>
      </c>
      <c r="L177" t="s">
        <v>133</v>
      </c>
      <c r="M177" t="s">
        <v>81</v>
      </c>
      <c r="N177">
        <v>10186201</v>
      </c>
      <c r="O177" s="32">
        <v>44489</v>
      </c>
      <c r="P177" t="s">
        <v>63</v>
      </c>
      <c r="Q177" t="s">
        <v>158</v>
      </c>
      <c r="S177" t="s">
        <v>158</v>
      </c>
      <c r="T177" t="s">
        <v>158</v>
      </c>
    </row>
    <row r="178" spans="1:20" x14ac:dyDescent="0.35">
      <c r="A178" s="33" t="str">
        <f>HYPERLINK("https://reports.beta.ofsted.gov.uk/provider/2/SC060811","Ofsted Children's Home Webpage")</f>
        <v>Ofsted Children's Home Webpage</v>
      </c>
      <c r="B178" t="s">
        <v>627</v>
      </c>
      <c r="C178" t="s">
        <v>60</v>
      </c>
      <c r="D178" t="s">
        <v>295</v>
      </c>
      <c r="E178" t="s">
        <v>65</v>
      </c>
      <c r="F178" t="s">
        <v>185</v>
      </c>
      <c r="G178" t="s">
        <v>62</v>
      </c>
      <c r="H178" t="s">
        <v>62</v>
      </c>
      <c r="I178" t="s">
        <v>62</v>
      </c>
      <c r="J178" t="s">
        <v>62</v>
      </c>
      <c r="K178" t="s">
        <v>62</v>
      </c>
      <c r="L178" t="s">
        <v>114</v>
      </c>
      <c r="M178" t="s">
        <v>216</v>
      </c>
      <c r="N178">
        <v>10185493</v>
      </c>
      <c r="O178" s="32">
        <v>44488</v>
      </c>
      <c r="P178" t="s">
        <v>63</v>
      </c>
      <c r="Q178" t="s">
        <v>64</v>
      </c>
      <c r="S178" t="s">
        <v>64</v>
      </c>
      <c r="T178" t="s">
        <v>64</v>
      </c>
    </row>
    <row r="179" spans="1:20" x14ac:dyDescent="0.35">
      <c r="A179" s="33" t="str">
        <f>HYPERLINK("https://reports.beta.ofsted.gov.uk/provider/2/SC061158","Ofsted Children's Home Webpage")</f>
        <v>Ofsted Children's Home Webpage</v>
      </c>
      <c r="B179" t="s">
        <v>267</v>
      </c>
      <c r="C179" t="s">
        <v>60</v>
      </c>
      <c r="D179" t="s">
        <v>295</v>
      </c>
      <c r="E179" t="s">
        <v>65</v>
      </c>
      <c r="F179" t="s">
        <v>628</v>
      </c>
      <c r="G179" t="s">
        <v>62</v>
      </c>
      <c r="H179" t="s">
        <v>62</v>
      </c>
      <c r="I179" t="s">
        <v>62</v>
      </c>
      <c r="J179" t="s">
        <v>62</v>
      </c>
      <c r="K179" t="s">
        <v>62</v>
      </c>
      <c r="L179" t="s">
        <v>115</v>
      </c>
      <c r="M179" t="s">
        <v>77</v>
      </c>
      <c r="N179">
        <v>10205027</v>
      </c>
      <c r="O179" s="32">
        <v>44461</v>
      </c>
      <c r="P179" t="s">
        <v>250</v>
      </c>
    </row>
    <row r="180" spans="1:20" x14ac:dyDescent="0.35">
      <c r="A180" s="33" t="str">
        <f>HYPERLINK("https://reports.beta.ofsted.gov.uk/provider/2/SC061232","Ofsted Children's Home Webpage")</f>
        <v>Ofsted Children's Home Webpage</v>
      </c>
      <c r="B180" t="s">
        <v>629</v>
      </c>
      <c r="C180" t="s">
        <v>60</v>
      </c>
      <c r="D180" t="s">
        <v>295</v>
      </c>
      <c r="E180" t="s">
        <v>105</v>
      </c>
      <c r="F180" t="s">
        <v>174</v>
      </c>
      <c r="G180" t="s">
        <v>62</v>
      </c>
      <c r="H180" t="s">
        <v>62</v>
      </c>
      <c r="I180" t="s">
        <v>62</v>
      </c>
      <c r="J180" t="s">
        <v>62</v>
      </c>
      <c r="K180" t="s">
        <v>62</v>
      </c>
      <c r="L180" t="s">
        <v>530</v>
      </c>
      <c r="M180" t="s">
        <v>71</v>
      </c>
      <c r="N180">
        <v>10208942</v>
      </c>
      <c r="O180" s="32">
        <v>44483</v>
      </c>
      <c r="P180" t="s">
        <v>69</v>
      </c>
      <c r="Q180" t="s">
        <v>237</v>
      </c>
    </row>
    <row r="181" spans="1:20" x14ac:dyDescent="0.35">
      <c r="A181" s="33" t="str">
        <f>HYPERLINK("https://reports.beta.ofsted.gov.uk/provider/2/SC061438","Ofsted Children's Home Webpage")</f>
        <v>Ofsted Children's Home Webpage</v>
      </c>
      <c r="B181" t="s">
        <v>630</v>
      </c>
      <c r="C181" t="s">
        <v>60</v>
      </c>
      <c r="D181" t="s">
        <v>295</v>
      </c>
      <c r="E181" t="s">
        <v>65</v>
      </c>
      <c r="F181" t="s">
        <v>268</v>
      </c>
      <c r="G181" t="s">
        <v>62</v>
      </c>
      <c r="H181" t="s">
        <v>62</v>
      </c>
      <c r="I181" t="s">
        <v>62</v>
      </c>
      <c r="J181" t="s">
        <v>62</v>
      </c>
      <c r="K181" t="s">
        <v>62</v>
      </c>
      <c r="L181" t="s">
        <v>206</v>
      </c>
      <c r="M181" t="s">
        <v>77</v>
      </c>
      <c r="N181">
        <v>10185399</v>
      </c>
      <c r="O181" s="32">
        <v>44454</v>
      </c>
      <c r="P181" t="s">
        <v>63</v>
      </c>
      <c r="Q181" t="s">
        <v>64</v>
      </c>
      <c r="S181" t="s">
        <v>64</v>
      </c>
      <c r="T181" t="s">
        <v>158</v>
      </c>
    </row>
    <row r="182" spans="1:20" x14ac:dyDescent="0.35">
      <c r="A182" s="33" t="str">
        <f>HYPERLINK("https://reports.beta.ofsted.gov.uk/provider/2/SC061439","Ofsted Children's Home Webpage")</f>
        <v>Ofsted Children's Home Webpage</v>
      </c>
      <c r="B182" t="s">
        <v>631</v>
      </c>
      <c r="C182" t="s">
        <v>60</v>
      </c>
      <c r="D182" t="s">
        <v>295</v>
      </c>
      <c r="E182" t="s">
        <v>65</v>
      </c>
      <c r="F182" t="s">
        <v>632</v>
      </c>
      <c r="G182" t="s">
        <v>62</v>
      </c>
      <c r="H182" t="s">
        <v>62</v>
      </c>
      <c r="I182" t="s">
        <v>62</v>
      </c>
      <c r="J182" t="s">
        <v>62</v>
      </c>
      <c r="K182" t="s">
        <v>62</v>
      </c>
      <c r="L182" t="s">
        <v>428</v>
      </c>
      <c r="M182" t="s">
        <v>216</v>
      </c>
      <c r="N182">
        <v>10186376</v>
      </c>
      <c r="O182" s="32">
        <v>44467</v>
      </c>
      <c r="P182" t="s">
        <v>63</v>
      </c>
      <c r="Q182" t="s">
        <v>64</v>
      </c>
      <c r="S182" t="s">
        <v>64</v>
      </c>
      <c r="T182" t="s">
        <v>64</v>
      </c>
    </row>
    <row r="183" spans="1:20" x14ac:dyDescent="0.35">
      <c r="A183" s="33" t="str">
        <f>HYPERLINK("https://reports.beta.ofsted.gov.uk/provider/2/SC061678","Ofsted Children's Home Webpage")</f>
        <v>Ofsted Children's Home Webpage</v>
      </c>
      <c r="B183" t="s">
        <v>633</v>
      </c>
      <c r="C183" t="s">
        <v>60</v>
      </c>
      <c r="D183" t="s">
        <v>295</v>
      </c>
      <c r="E183" t="s">
        <v>65</v>
      </c>
      <c r="F183" t="s">
        <v>634</v>
      </c>
      <c r="G183" t="s">
        <v>62</v>
      </c>
      <c r="H183" t="s">
        <v>62</v>
      </c>
      <c r="I183" t="s">
        <v>62</v>
      </c>
      <c r="J183" t="s">
        <v>62</v>
      </c>
      <c r="K183" t="s">
        <v>62</v>
      </c>
      <c r="L183" t="s">
        <v>101</v>
      </c>
      <c r="M183" t="s">
        <v>77</v>
      </c>
      <c r="N183">
        <v>10210035</v>
      </c>
      <c r="O183" s="32">
        <v>44489</v>
      </c>
      <c r="P183" t="s">
        <v>250</v>
      </c>
    </row>
    <row r="184" spans="1:20" x14ac:dyDescent="0.35">
      <c r="A184" s="33" t="str">
        <f>HYPERLINK("https://reports.beta.ofsted.gov.uk/provider/2/SC061810","Ofsted Children's Home Webpage")</f>
        <v>Ofsted Children's Home Webpage</v>
      </c>
      <c r="B184" t="s">
        <v>635</v>
      </c>
      <c r="C184" t="s">
        <v>60</v>
      </c>
      <c r="D184" t="s">
        <v>295</v>
      </c>
      <c r="E184" t="s">
        <v>105</v>
      </c>
      <c r="F184" t="s">
        <v>636</v>
      </c>
      <c r="G184" t="s">
        <v>62</v>
      </c>
      <c r="H184" t="s">
        <v>62</v>
      </c>
      <c r="I184" t="s">
        <v>62</v>
      </c>
      <c r="J184" t="s">
        <v>62</v>
      </c>
      <c r="K184" t="s">
        <v>62</v>
      </c>
      <c r="L184" t="s">
        <v>115</v>
      </c>
      <c r="M184" t="s">
        <v>77</v>
      </c>
      <c r="N184">
        <v>10216239</v>
      </c>
      <c r="O184" s="32">
        <v>44545</v>
      </c>
      <c r="P184" t="s">
        <v>250</v>
      </c>
    </row>
    <row r="185" spans="1:20" x14ac:dyDescent="0.35">
      <c r="A185" s="33" t="str">
        <f>HYPERLINK("https://reports.beta.ofsted.gov.uk/provider/2/SC061810","Ofsted Children's Home Webpage")</f>
        <v>Ofsted Children's Home Webpage</v>
      </c>
      <c r="B185" t="s">
        <v>635</v>
      </c>
      <c r="C185" t="s">
        <v>60</v>
      </c>
      <c r="D185" t="s">
        <v>295</v>
      </c>
      <c r="E185" t="s">
        <v>105</v>
      </c>
      <c r="F185" t="s">
        <v>636</v>
      </c>
      <c r="G185" t="s">
        <v>62</v>
      </c>
      <c r="H185" t="s">
        <v>62</v>
      </c>
      <c r="I185" t="s">
        <v>62</v>
      </c>
      <c r="J185" t="s">
        <v>62</v>
      </c>
      <c r="K185" t="s">
        <v>62</v>
      </c>
      <c r="L185" t="s">
        <v>115</v>
      </c>
      <c r="M185" t="s">
        <v>77</v>
      </c>
      <c r="N185">
        <v>10185930</v>
      </c>
      <c r="O185" s="32">
        <v>44509</v>
      </c>
      <c r="P185" t="s">
        <v>63</v>
      </c>
      <c r="Q185" t="s">
        <v>73</v>
      </c>
      <c r="S185" t="s">
        <v>73</v>
      </c>
      <c r="T185" t="s">
        <v>73</v>
      </c>
    </row>
    <row r="186" spans="1:20" x14ac:dyDescent="0.35">
      <c r="A186" s="33" t="str">
        <f>HYPERLINK("https://reports.beta.ofsted.gov.uk/provider/2/SC061837","Ofsted Children's Home Webpage")</f>
        <v>Ofsted Children's Home Webpage</v>
      </c>
      <c r="B186" t="s">
        <v>637</v>
      </c>
      <c r="C186" t="s">
        <v>60</v>
      </c>
      <c r="D186" t="s">
        <v>295</v>
      </c>
      <c r="E186" t="s">
        <v>65</v>
      </c>
      <c r="F186" t="s">
        <v>239</v>
      </c>
      <c r="G186" t="s">
        <v>62</v>
      </c>
      <c r="H186" t="s">
        <v>62</v>
      </c>
      <c r="I186" t="s">
        <v>62</v>
      </c>
      <c r="J186" t="s">
        <v>62</v>
      </c>
      <c r="K186" t="s">
        <v>62</v>
      </c>
      <c r="L186" t="s">
        <v>439</v>
      </c>
      <c r="M186" t="s">
        <v>74</v>
      </c>
      <c r="N186">
        <v>10185992</v>
      </c>
      <c r="O186" s="32">
        <v>44446</v>
      </c>
      <c r="P186" t="s">
        <v>63</v>
      </c>
      <c r="Q186" t="s">
        <v>64</v>
      </c>
      <c r="S186" t="s">
        <v>64</v>
      </c>
      <c r="T186" t="s">
        <v>64</v>
      </c>
    </row>
    <row r="187" spans="1:20" x14ac:dyDescent="0.35">
      <c r="A187" s="33" t="str">
        <f>HYPERLINK("https://reports.beta.ofsted.gov.uk/provider/2/SC061878","Ofsted Children's Home Webpage")</f>
        <v>Ofsted Children's Home Webpage</v>
      </c>
      <c r="B187" t="s">
        <v>638</v>
      </c>
      <c r="C187" t="s">
        <v>60</v>
      </c>
      <c r="D187" t="s">
        <v>295</v>
      </c>
      <c r="E187" t="s">
        <v>65</v>
      </c>
      <c r="F187" t="s">
        <v>247</v>
      </c>
      <c r="G187" t="s">
        <v>62</v>
      </c>
      <c r="H187" t="s">
        <v>62</v>
      </c>
      <c r="I187" t="s">
        <v>62</v>
      </c>
      <c r="J187" t="s">
        <v>62</v>
      </c>
      <c r="K187" t="s">
        <v>62</v>
      </c>
      <c r="L187" t="s">
        <v>94</v>
      </c>
      <c r="M187" t="s">
        <v>71</v>
      </c>
      <c r="N187">
        <v>10185966</v>
      </c>
      <c r="O187" s="32">
        <v>44509</v>
      </c>
      <c r="P187" t="s">
        <v>63</v>
      </c>
      <c r="Q187" t="s">
        <v>64</v>
      </c>
      <c r="S187" t="s">
        <v>64</v>
      </c>
      <c r="T187" t="s">
        <v>64</v>
      </c>
    </row>
    <row r="188" spans="1:20" x14ac:dyDescent="0.35">
      <c r="A188" s="33" t="str">
        <f>HYPERLINK("https://reports.beta.ofsted.gov.uk/provider/2/SC062128","Ofsted Children's Home Webpage")</f>
        <v>Ofsted Children's Home Webpage</v>
      </c>
      <c r="B188" t="s">
        <v>639</v>
      </c>
      <c r="C188" t="s">
        <v>60</v>
      </c>
      <c r="D188" t="s">
        <v>295</v>
      </c>
      <c r="E188" t="s">
        <v>105</v>
      </c>
      <c r="F188" t="s">
        <v>505</v>
      </c>
      <c r="G188" t="s">
        <v>62</v>
      </c>
      <c r="H188" t="s">
        <v>62</v>
      </c>
      <c r="I188" t="s">
        <v>62</v>
      </c>
      <c r="J188" t="s">
        <v>62</v>
      </c>
      <c r="K188" t="s">
        <v>62</v>
      </c>
      <c r="L188" t="s">
        <v>159</v>
      </c>
      <c r="M188" t="s">
        <v>81</v>
      </c>
      <c r="N188">
        <v>10208691</v>
      </c>
      <c r="O188" s="32">
        <v>44490</v>
      </c>
      <c r="P188" t="s">
        <v>63</v>
      </c>
      <c r="Q188" t="s">
        <v>158</v>
      </c>
      <c r="S188" t="s">
        <v>158</v>
      </c>
      <c r="T188" t="s">
        <v>64</v>
      </c>
    </row>
    <row r="189" spans="1:20" x14ac:dyDescent="0.35">
      <c r="A189" s="33" t="str">
        <f>HYPERLINK("https://reports.beta.ofsted.gov.uk/provider/2/SC062128","Ofsted Children's Home Webpage")</f>
        <v>Ofsted Children's Home Webpage</v>
      </c>
      <c r="B189" t="s">
        <v>639</v>
      </c>
      <c r="C189" t="s">
        <v>60</v>
      </c>
      <c r="D189" t="s">
        <v>295</v>
      </c>
      <c r="E189" t="s">
        <v>105</v>
      </c>
      <c r="F189" t="s">
        <v>505</v>
      </c>
      <c r="G189" t="s">
        <v>62</v>
      </c>
      <c r="H189" t="s">
        <v>62</v>
      </c>
      <c r="I189" t="s">
        <v>62</v>
      </c>
      <c r="J189" t="s">
        <v>62</v>
      </c>
      <c r="K189" t="s">
        <v>62</v>
      </c>
      <c r="L189" t="s">
        <v>159</v>
      </c>
      <c r="M189" t="s">
        <v>81</v>
      </c>
      <c r="N189">
        <v>10204380</v>
      </c>
      <c r="O189" s="32">
        <v>44441</v>
      </c>
      <c r="P189" t="s">
        <v>250</v>
      </c>
    </row>
    <row r="190" spans="1:20" x14ac:dyDescent="0.35">
      <c r="A190" s="33" t="str">
        <f>HYPERLINK("https://reports.beta.ofsted.gov.uk/provider/2/SC062223","Ofsted Children's Home Webpage")</f>
        <v>Ofsted Children's Home Webpage</v>
      </c>
      <c r="B190" t="s">
        <v>640</v>
      </c>
      <c r="C190" t="s">
        <v>60</v>
      </c>
      <c r="D190" t="s">
        <v>295</v>
      </c>
      <c r="E190" t="s">
        <v>65</v>
      </c>
      <c r="F190" t="s">
        <v>641</v>
      </c>
      <c r="G190" t="s">
        <v>62</v>
      </c>
      <c r="H190" t="s">
        <v>62</v>
      </c>
      <c r="I190" t="s">
        <v>62</v>
      </c>
      <c r="J190" t="s">
        <v>62</v>
      </c>
      <c r="K190" t="s">
        <v>62</v>
      </c>
      <c r="L190" t="s">
        <v>124</v>
      </c>
      <c r="M190" t="s">
        <v>74</v>
      </c>
      <c r="N190">
        <v>10185394</v>
      </c>
      <c r="O190" s="32">
        <v>44516</v>
      </c>
      <c r="P190" t="s">
        <v>63</v>
      </c>
      <c r="Q190" t="s">
        <v>158</v>
      </c>
      <c r="S190" t="s">
        <v>158</v>
      </c>
      <c r="T190" t="s">
        <v>158</v>
      </c>
    </row>
    <row r="191" spans="1:20" x14ac:dyDescent="0.35">
      <c r="A191" s="33" t="str">
        <f>HYPERLINK("https://reports.beta.ofsted.gov.uk/provider/2/SC062309","Ofsted Children's Home Webpage")</f>
        <v>Ofsted Children's Home Webpage</v>
      </c>
      <c r="B191" t="s">
        <v>642</v>
      </c>
      <c r="C191" t="s">
        <v>60</v>
      </c>
      <c r="D191" t="s">
        <v>295</v>
      </c>
      <c r="E191" t="s">
        <v>65</v>
      </c>
      <c r="F191" t="s">
        <v>643</v>
      </c>
      <c r="G191" t="s">
        <v>62</v>
      </c>
      <c r="H191" t="s">
        <v>62</v>
      </c>
      <c r="I191" t="s">
        <v>62</v>
      </c>
      <c r="J191" t="s">
        <v>62</v>
      </c>
      <c r="K191" t="s">
        <v>62</v>
      </c>
      <c r="L191" t="s">
        <v>78</v>
      </c>
      <c r="M191" t="s">
        <v>77</v>
      </c>
      <c r="N191">
        <v>10187169</v>
      </c>
      <c r="O191" s="32">
        <v>44517</v>
      </c>
      <c r="P191" t="s">
        <v>63</v>
      </c>
      <c r="Q191" t="s">
        <v>64</v>
      </c>
      <c r="S191" t="s">
        <v>64</v>
      </c>
      <c r="T191" t="s">
        <v>64</v>
      </c>
    </row>
    <row r="192" spans="1:20" x14ac:dyDescent="0.35">
      <c r="A192" s="33" t="str">
        <f>HYPERLINK("https://reports.beta.ofsted.gov.uk/provider/2/SC062317","Ofsted Children's Home Webpage")</f>
        <v>Ofsted Children's Home Webpage</v>
      </c>
      <c r="B192" t="s">
        <v>644</v>
      </c>
      <c r="C192" t="s">
        <v>60</v>
      </c>
      <c r="D192" t="s">
        <v>295</v>
      </c>
      <c r="E192" t="s">
        <v>65</v>
      </c>
      <c r="F192" t="s">
        <v>191</v>
      </c>
      <c r="G192" t="s">
        <v>62</v>
      </c>
      <c r="H192" t="s">
        <v>62</v>
      </c>
      <c r="I192" t="s">
        <v>62</v>
      </c>
      <c r="J192" t="s">
        <v>62</v>
      </c>
      <c r="K192" t="s">
        <v>62</v>
      </c>
      <c r="L192" t="s">
        <v>604</v>
      </c>
      <c r="M192" t="s">
        <v>88</v>
      </c>
      <c r="N192">
        <v>10185154</v>
      </c>
      <c r="O192" s="32">
        <v>44545</v>
      </c>
      <c r="P192" t="s">
        <v>63</v>
      </c>
      <c r="Q192" t="s">
        <v>64</v>
      </c>
      <c r="S192" t="s">
        <v>64</v>
      </c>
      <c r="T192" t="s">
        <v>64</v>
      </c>
    </row>
    <row r="193" spans="1:20" x14ac:dyDescent="0.35">
      <c r="A193" s="33" t="str">
        <f>HYPERLINK("https://reports.beta.ofsted.gov.uk/provider/2/SC062406","Ofsted Children's Home Webpage")</f>
        <v>Ofsted Children's Home Webpage</v>
      </c>
      <c r="B193" t="s">
        <v>645</v>
      </c>
      <c r="C193" t="s">
        <v>122</v>
      </c>
      <c r="D193" t="s">
        <v>295</v>
      </c>
      <c r="E193" t="s">
        <v>65</v>
      </c>
      <c r="F193" t="s">
        <v>646</v>
      </c>
      <c r="G193" t="s">
        <v>62</v>
      </c>
      <c r="H193" t="s">
        <v>62</v>
      </c>
      <c r="I193" t="s">
        <v>62</v>
      </c>
      <c r="J193" t="s">
        <v>62</v>
      </c>
      <c r="K193" t="s">
        <v>62</v>
      </c>
      <c r="L193" t="s">
        <v>75</v>
      </c>
      <c r="M193" t="s">
        <v>74</v>
      </c>
      <c r="N193">
        <v>10207443</v>
      </c>
      <c r="O193" s="32">
        <v>44475</v>
      </c>
      <c r="P193" t="s">
        <v>69</v>
      </c>
      <c r="Q193" t="s">
        <v>82</v>
      </c>
    </row>
    <row r="194" spans="1:20" x14ac:dyDescent="0.35">
      <c r="A194" s="33" t="str">
        <f>HYPERLINK("https://reports.beta.ofsted.gov.uk/provider/2/SC062651","Ofsted Children's Home Webpage")</f>
        <v>Ofsted Children's Home Webpage</v>
      </c>
      <c r="B194" t="s">
        <v>647</v>
      </c>
      <c r="C194" t="s">
        <v>60</v>
      </c>
      <c r="D194" t="s">
        <v>295</v>
      </c>
      <c r="E194" t="s">
        <v>65</v>
      </c>
      <c r="F194" t="s">
        <v>320</v>
      </c>
      <c r="G194" t="s">
        <v>62</v>
      </c>
      <c r="H194" t="s">
        <v>62</v>
      </c>
      <c r="I194" t="s">
        <v>62</v>
      </c>
      <c r="J194" t="s">
        <v>62</v>
      </c>
      <c r="K194" t="s">
        <v>62</v>
      </c>
      <c r="L194" t="s">
        <v>131</v>
      </c>
      <c r="M194" t="s">
        <v>92</v>
      </c>
      <c r="N194">
        <v>10185820</v>
      </c>
      <c r="O194" s="32">
        <v>44544</v>
      </c>
      <c r="P194" t="s">
        <v>63</v>
      </c>
      <c r="Q194" t="s">
        <v>64</v>
      </c>
      <c r="S194" t="s">
        <v>64</v>
      </c>
      <c r="T194" t="s">
        <v>64</v>
      </c>
    </row>
    <row r="195" spans="1:20" x14ac:dyDescent="0.35">
      <c r="A195" s="33" t="str">
        <f>HYPERLINK("https://reports.beta.ofsted.gov.uk/provider/2/SC062785","Ofsted Children's Home Webpage")</f>
        <v>Ofsted Children's Home Webpage</v>
      </c>
      <c r="B195" t="s">
        <v>648</v>
      </c>
      <c r="C195" t="s">
        <v>60</v>
      </c>
      <c r="D195" t="s">
        <v>295</v>
      </c>
      <c r="E195" t="s">
        <v>65</v>
      </c>
      <c r="F195" t="s">
        <v>649</v>
      </c>
      <c r="G195" t="s">
        <v>62</v>
      </c>
      <c r="H195" t="s">
        <v>62</v>
      </c>
      <c r="I195" t="s">
        <v>62</v>
      </c>
      <c r="J195" t="s">
        <v>62</v>
      </c>
      <c r="K195" t="s">
        <v>62</v>
      </c>
      <c r="L195" t="s">
        <v>447</v>
      </c>
      <c r="M195" t="s">
        <v>81</v>
      </c>
      <c r="N195">
        <v>10186419</v>
      </c>
      <c r="O195" s="32">
        <v>44550</v>
      </c>
      <c r="P195" t="s">
        <v>63</v>
      </c>
      <c r="Q195" t="s">
        <v>67</v>
      </c>
      <c r="S195" t="s">
        <v>67</v>
      </c>
      <c r="T195" t="s">
        <v>67</v>
      </c>
    </row>
    <row r="196" spans="1:20" x14ac:dyDescent="0.35">
      <c r="A196" s="33" t="str">
        <f>HYPERLINK("https://reports.beta.ofsted.gov.uk/provider/2/SC063110","Ofsted Children's Home Webpage")</f>
        <v>Ofsted Children's Home Webpage</v>
      </c>
      <c r="B196" t="s">
        <v>650</v>
      </c>
      <c r="C196" t="s">
        <v>60</v>
      </c>
      <c r="D196" t="s">
        <v>295</v>
      </c>
      <c r="E196" t="s">
        <v>105</v>
      </c>
      <c r="F196" t="s">
        <v>208</v>
      </c>
      <c r="G196" t="s">
        <v>62</v>
      </c>
      <c r="H196" t="s">
        <v>62</v>
      </c>
      <c r="I196" t="s">
        <v>62</v>
      </c>
      <c r="J196" t="s">
        <v>62</v>
      </c>
      <c r="K196" t="s">
        <v>62</v>
      </c>
      <c r="L196" t="s">
        <v>131</v>
      </c>
      <c r="M196" t="s">
        <v>92</v>
      </c>
      <c r="N196">
        <v>10185945</v>
      </c>
      <c r="O196" s="32">
        <v>44460</v>
      </c>
      <c r="P196" t="s">
        <v>63</v>
      </c>
      <c r="Q196" t="s">
        <v>158</v>
      </c>
      <c r="S196" t="s">
        <v>158</v>
      </c>
      <c r="T196" t="s">
        <v>158</v>
      </c>
    </row>
    <row r="197" spans="1:20" x14ac:dyDescent="0.35">
      <c r="A197" s="33" t="str">
        <f>HYPERLINK("https://reports.beta.ofsted.gov.uk/provider/2/SC063259","Ofsted Children's Home Webpage")</f>
        <v>Ofsted Children's Home Webpage</v>
      </c>
      <c r="B197" t="s">
        <v>651</v>
      </c>
      <c r="C197" t="s">
        <v>60</v>
      </c>
      <c r="D197" t="s">
        <v>297</v>
      </c>
      <c r="E197" t="s">
        <v>65</v>
      </c>
      <c r="F197" t="s">
        <v>652</v>
      </c>
      <c r="G197" t="s">
        <v>62</v>
      </c>
      <c r="H197" t="s">
        <v>62</v>
      </c>
      <c r="I197" t="s">
        <v>62</v>
      </c>
      <c r="J197" t="s">
        <v>62</v>
      </c>
      <c r="K197" t="s">
        <v>62</v>
      </c>
      <c r="L197" t="s">
        <v>118</v>
      </c>
      <c r="M197" t="s">
        <v>92</v>
      </c>
      <c r="N197">
        <v>10185187</v>
      </c>
      <c r="O197" s="32">
        <v>44440</v>
      </c>
      <c r="P197" t="s">
        <v>63</v>
      </c>
      <c r="Q197" t="s">
        <v>64</v>
      </c>
      <c r="S197" t="s">
        <v>64</v>
      </c>
      <c r="T197" t="s">
        <v>64</v>
      </c>
    </row>
    <row r="198" spans="1:20" x14ac:dyDescent="0.35">
      <c r="A198" s="33" t="str">
        <f>HYPERLINK("https://reports.beta.ofsted.gov.uk/provider/2/SC063284","Ofsted Children's Home Webpage")</f>
        <v>Ofsted Children's Home Webpage</v>
      </c>
      <c r="B198" t="s">
        <v>653</v>
      </c>
      <c r="C198" t="s">
        <v>60</v>
      </c>
      <c r="D198" t="s">
        <v>295</v>
      </c>
      <c r="E198" t="s">
        <v>65</v>
      </c>
      <c r="F198" t="s">
        <v>269</v>
      </c>
      <c r="G198" t="s">
        <v>62</v>
      </c>
      <c r="H198" t="s">
        <v>62</v>
      </c>
      <c r="I198" t="s">
        <v>62</v>
      </c>
      <c r="J198" t="s">
        <v>62</v>
      </c>
      <c r="K198" t="s">
        <v>62</v>
      </c>
      <c r="L198" t="s">
        <v>206</v>
      </c>
      <c r="M198" t="s">
        <v>77</v>
      </c>
      <c r="N198">
        <v>10187623</v>
      </c>
      <c r="O198" s="32">
        <v>44530</v>
      </c>
      <c r="P198" t="s">
        <v>63</v>
      </c>
      <c r="Q198" t="s">
        <v>64</v>
      </c>
      <c r="S198" t="s">
        <v>64</v>
      </c>
      <c r="T198" t="s">
        <v>64</v>
      </c>
    </row>
    <row r="199" spans="1:20" x14ac:dyDescent="0.35">
      <c r="A199" s="33" t="str">
        <f>HYPERLINK("https://reports.beta.ofsted.gov.uk/provider/2/SC063318","Ofsted Children's Home Webpage")</f>
        <v>Ofsted Children's Home Webpage</v>
      </c>
      <c r="B199" t="s">
        <v>654</v>
      </c>
      <c r="C199" t="s">
        <v>60</v>
      </c>
      <c r="D199" t="s">
        <v>295</v>
      </c>
      <c r="E199" t="s">
        <v>65</v>
      </c>
      <c r="F199" t="s">
        <v>655</v>
      </c>
      <c r="G199" t="s">
        <v>62</v>
      </c>
      <c r="H199" t="s">
        <v>62</v>
      </c>
      <c r="I199" t="s">
        <v>62</v>
      </c>
      <c r="J199" t="s">
        <v>62</v>
      </c>
      <c r="K199" t="s">
        <v>62</v>
      </c>
      <c r="L199" t="s">
        <v>126</v>
      </c>
      <c r="M199" t="s">
        <v>77</v>
      </c>
      <c r="N199">
        <v>10186409</v>
      </c>
      <c r="O199" s="32">
        <v>44503</v>
      </c>
      <c r="P199" t="s">
        <v>63</v>
      </c>
      <c r="Q199" t="s">
        <v>64</v>
      </c>
      <c r="S199" t="s">
        <v>64</v>
      </c>
      <c r="T199" t="s">
        <v>64</v>
      </c>
    </row>
    <row r="200" spans="1:20" x14ac:dyDescent="0.35">
      <c r="A200" s="33" t="str">
        <f>HYPERLINK("https://reports.beta.ofsted.gov.uk/provider/2/SC063498","Ofsted Children's Home Webpage")</f>
        <v>Ofsted Children's Home Webpage</v>
      </c>
      <c r="B200" t="s">
        <v>325</v>
      </c>
      <c r="C200" t="s">
        <v>60</v>
      </c>
      <c r="D200" t="s">
        <v>295</v>
      </c>
      <c r="E200" t="s">
        <v>65</v>
      </c>
      <c r="F200" t="s">
        <v>268</v>
      </c>
      <c r="G200" t="s">
        <v>62</v>
      </c>
      <c r="H200" t="s">
        <v>62</v>
      </c>
      <c r="I200" t="s">
        <v>62</v>
      </c>
      <c r="J200" t="s">
        <v>62</v>
      </c>
      <c r="K200" t="s">
        <v>62</v>
      </c>
      <c r="L200" t="s">
        <v>206</v>
      </c>
      <c r="M200" t="s">
        <v>77</v>
      </c>
      <c r="N200">
        <v>10185829</v>
      </c>
      <c r="O200" s="32">
        <v>44543</v>
      </c>
      <c r="P200" t="s">
        <v>63</v>
      </c>
      <c r="Q200" t="s">
        <v>64</v>
      </c>
      <c r="S200" t="s">
        <v>64</v>
      </c>
      <c r="T200" t="s">
        <v>158</v>
      </c>
    </row>
    <row r="201" spans="1:20" x14ac:dyDescent="0.35">
      <c r="A201" s="33" t="str">
        <f>HYPERLINK("https://reports.beta.ofsted.gov.uk/provider/2/SC063550","Ofsted Children's Home Webpage")</f>
        <v>Ofsted Children's Home Webpage</v>
      </c>
      <c r="B201" t="s">
        <v>656</v>
      </c>
      <c r="C201" t="s">
        <v>60</v>
      </c>
      <c r="D201" t="s">
        <v>295</v>
      </c>
      <c r="E201" t="s">
        <v>105</v>
      </c>
      <c r="F201" t="s">
        <v>558</v>
      </c>
      <c r="G201" t="s">
        <v>62</v>
      </c>
      <c r="H201" t="s">
        <v>62</v>
      </c>
      <c r="I201" t="s">
        <v>62</v>
      </c>
      <c r="J201" t="s">
        <v>62</v>
      </c>
      <c r="K201" t="s">
        <v>62</v>
      </c>
      <c r="L201" t="s">
        <v>206</v>
      </c>
      <c r="M201" t="s">
        <v>77</v>
      </c>
      <c r="N201">
        <v>10187657</v>
      </c>
      <c r="O201" s="32">
        <v>44452</v>
      </c>
      <c r="P201" t="s">
        <v>63</v>
      </c>
      <c r="Q201" t="s">
        <v>158</v>
      </c>
      <c r="S201" t="s">
        <v>158</v>
      </c>
      <c r="T201" t="s">
        <v>73</v>
      </c>
    </row>
    <row r="202" spans="1:20" x14ac:dyDescent="0.35">
      <c r="A202" s="33" t="str">
        <f>HYPERLINK("https://reports.beta.ofsted.gov.uk/provider/2/SC063673","Ofsted Children's Home Webpage")</f>
        <v>Ofsted Children's Home Webpage</v>
      </c>
      <c r="B202" t="s">
        <v>326</v>
      </c>
      <c r="C202" t="s">
        <v>60</v>
      </c>
      <c r="D202" t="s">
        <v>295</v>
      </c>
      <c r="E202" t="s">
        <v>65</v>
      </c>
      <c r="F202" t="s">
        <v>327</v>
      </c>
      <c r="G202" t="s">
        <v>62</v>
      </c>
      <c r="H202" t="s">
        <v>62</v>
      </c>
      <c r="I202" t="s">
        <v>62</v>
      </c>
      <c r="J202" t="s">
        <v>62</v>
      </c>
      <c r="K202" t="s">
        <v>62</v>
      </c>
      <c r="L202" t="s">
        <v>130</v>
      </c>
      <c r="M202" t="s">
        <v>77</v>
      </c>
      <c r="N202">
        <v>10185516</v>
      </c>
      <c r="O202" s="32">
        <v>44523</v>
      </c>
      <c r="P202" t="s">
        <v>63</v>
      </c>
      <c r="Q202" t="s">
        <v>158</v>
      </c>
      <c r="S202" t="s">
        <v>158</v>
      </c>
      <c r="T202" t="s">
        <v>158</v>
      </c>
    </row>
    <row r="203" spans="1:20" x14ac:dyDescent="0.35">
      <c r="A203" s="33" t="str">
        <f>HYPERLINK("https://reports.beta.ofsted.gov.uk/provider/2/SC063814","Ofsted Children's Home Webpage")</f>
        <v>Ofsted Children's Home Webpage</v>
      </c>
      <c r="B203" t="s">
        <v>657</v>
      </c>
      <c r="C203" t="s">
        <v>60</v>
      </c>
      <c r="D203" t="s">
        <v>295</v>
      </c>
      <c r="E203" t="s">
        <v>61</v>
      </c>
      <c r="F203" t="s">
        <v>171</v>
      </c>
      <c r="G203" t="s">
        <v>62</v>
      </c>
      <c r="H203" t="s">
        <v>62</v>
      </c>
      <c r="I203" t="s">
        <v>62</v>
      </c>
      <c r="J203" t="s">
        <v>62</v>
      </c>
      <c r="K203" t="s">
        <v>62</v>
      </c>
      <c r="L203" t="s">
        <v>118</v>
      </c>
      <c r="M203" t="s">
        <v>92</v>
      </c>
      <c r="N203">
        <v>10186855</v>
      </c>
      <c r="O203" s="32">
        <v>44488</v>
      </c>
      <c r="P203" t="s">
        <v>63</v>
      </c>
      <c r="Q203" t="s">
        <v>64</v>
      </c>
      <c r="S203" t="s">
        <v>64</v>
      </c>
      <c r="T203" t="s">
        <v>64</v>
      </c>
    </row>
    <row r="204" spans="1:20" x14ac:dyDescent="0.35">
      <c r="A204" s="33" t="str">
        <f>HYPERLINK("https://reports.beta.ofsted.gov.uk/provider/2/SC063815","Ofsted Children's Home Webpage")</f>
        <v>Ofsted Children's Home Webpage</v>
      </c>
      <c r="B204" t="s">
        <v>658</v>
      </c>
      <c r="C204" t="s">
        <v>60</v>
      </c>
      <c r="D204" t="s">
        <v>295</v>
      </c>
      <c r="E204" t="s">
        <v>105</v>
      </c>
      <c r="F204" t="s">
        <v>263</v>
      </c>
      <c r="G204" t="s">
        <v>62</v>
      </c>
      <c r="H204" t="s">
        <v>62</v>
      </c>
      <c r="I204" t="s">
        <v>62</v>
      </c>
      <c r="J204" t="s">
        <v>62</v>
      </c>
      <c r="K204" t="s">
        <v>62</v>
      </c>
      <c r="L204" t="s">
        <v>128</v>
      </c>
      <c r="M204" t="s">
        <v>74</v>
      </c>
      <c r="N204">
        <v>10186804</v>
      </c>
      <c r="O204" s="32">
        <v>44495</v>
      </c>
      <c r="P204" t="s">
        <v>63</v>
      </c>
      <c r="Q204" t="s">
        <v>67</v>
      </c>
      <c r="S204" t="s">
        <v>67</v>
      </c>
      <c r="T204" t="s">
        <v>67</v>
      </c>
    </row>
    <row r="205" spans="1:20" x14ac:dyDescent="0.35">
      <c r="A205" s="33" t="str">
        <f>HYPERLINK("https://reports.beta.ofsted.gov.uk/provider/2/SC063997","Ofsted Children's Home Webpage")</f>
        <v>Ofsted Children's Home Webpage</v>
      </c>
      <c r="B205" t="s">
        <v>270</v>
      </c>
      <c r="C205" t="s">
        <v>60</v>
      </c>
      <c r="D205" t="s">
        <v>295</v>
      </c>
      <c r="E205" t="s">
        <v>65</v>
      </c>
      <c r="F205" t="s">
        <v>659</v>
      </c>
      <c r="G205" t="s">
        <v>62</v>
      </c>
      <c r="H205" t="s">
        <v>62</v>
      </c>
      <c r="I205" t="s">
        <v>62</v>
      </c>
      <c r="J205" t="s">
        <v>62</v>
      </c>
      <c r="K205" t="s">
        <v>62</v>
      </c>
      <c r="L205" t="s">
        <v>153</v>
      </c>
      <c r="M205" t="s">
        <v>85</v>
      </c>
      <c r="N205">
        <v>10186125</v>
      </c>
      <c r="O205" s="32">
        <v>44454</v>
      </c>
      <c r="P205" t="s">
        <v>63</v>
      </c>
      <c r="Q205" t="s">
        <v>64</v>
      </c>
      <c r="S205" t="s">
        <v>64</v>
      </c>
      <c r="T205" t="s">
        <v>64</v>
      </c>
    </row>
    <row r="206" spans="1:20" x14ac:dyDescent="0.35">
      <c r="A206" s="33" t="str">
        <f>HYPERLINK("https://reports.beta.ofsted.gov.uk/provider/2/SC064027","Ofsted Children's Home Webpage")</f>
        <v>Ofsted Children's Home Webpage</v>
      </c>
      <c r="B206" t="s">
        <v>660</v>
      </c>
      <c r="C206" t="s">
        <v>60</v>
      </c>
      <c r="D206" t="s">
        <v>295</v>
      </c>
      <c r="E206" t="s">
        <v>65</v>
      </c>
      <c r="F206" t="s">
        <v>661</v>
      </c>
      <c r="G206" t="s">
        <v>62</v>
      </c>
      <c r="H206" t="s">
        <v>62</v>
      </c>
      <c r="I206" t="s">
        <v>62</v>
      </c>
      <c r="J206" t="s">
        <v>62</v>
      </c>
      <c r="K206" t="s">
        <v>62</v>
      </c>
      <c r="L206" t="s">
        <v>75</v>
      </c>
      <c r="M206" t="s">
        <v>74</v>
      </c>
      <c r="N206">
        <v>10185082</v>
      </c>
      <c r="O206" s="32">
        <v>44441</v>
      </c>
      <c r="P206" t="s">
        <v>63</v>
      </c>
      <c r="Q206" t="s">
        <v>64</v>
      </c>
      <c r="S206" t="s">
        <v>64</v>
      </c>
      <c r="T206" t="s">
        <v>64</v>
      </c>
    </row>
    <row r="207" spans="1:20" x14ac:dyDescent="0.35">
      <c r="A207" s="33" t="str">
        <f>HYPERLINK("https://reports.beta.ofsted.gov.uk/provider/2/SC064050","Ofsted Children's Home Webpage")</f>
        <v>Ofsted Children's Home Webpage</v>
      </c>
      <c r="B207" t="s">
        <v>662</v>
      </c>
      <c r="C207" t="s">
        <v>60</v>
      </c>
      <c r="D207" t="s">
        <v>295</v>
      </c>
      <c r="E207" t="s">
        <v>65</v>
      </c>
      <c r="F207" t="s">
        <v>431</v>
      </c>
      <c r="G207" t="s">
        <v>62</v>
      </c>
      <c r="H207" t="s">
        <v>62</v>
      </c>
      <c r="I207" t="s">
        <v>62</v>
      </c>
      <c r="J207" t="s">
        <v>62</v>
      </c>
      <c r="K207" t="s">
        <v>62</v>
      </c>
      <c r="L207" t="s">
        <v>111</v>
      </c>
      <c r="M207" t="s">
        <v>216</v>
      </c>
      <c r="N207">
        <v>10186715</v>
      </c>
      <c r="O207" s="32">
        <v>44489</v>
      </c>
      <c r="P207" t="s">
        <v>63</v>
      </c>
      <c r="Q207" t="s">
        <v>64</v>
      </c>
      <c r="S207" t="s">
        <v>64</v>
      </c>
      <c r="T207" t="s">
        <v>64</v>
      </c>
    </row>
    <row r="208" spans="1:20" x14ac:dyDescent="0.35">
      <c r="A208" s="33" t="str">
        <f>HYPERLINK("https://reports.beta.ofsted.gov.uk/provider/2/SC064117","Ofsted Children's Home Webpage")</f>
        <v>Ofsted Children's Home Webpage</v>
      </c>
      <c r="B208" t="s">
        <v>663</v>
      </c>
      <c r="C208" t="s">
        <v>60</v>
      </c>
      <c r="D208" t="s">
        <v>295</v>
      </c>
      <c r="E208" t="s">
        <v>65</v>
      </c>
      <c r="F208" t="s">
        <v>471</v>
      </c>
      <c r="G208" t="s">
        <v>62</v>
      </c>
      <c r="H208" t="s">
        <v>62</v>
      </c>
      <c r="I208" t="s">
        <v>62</v>
      </c>
      <c r="J208" t="s">
        <v>62</v>
      </c>
      <c r="K208" t="s">
        <v>62</v>
      </c>
      <c r="L208" t="s">
        <v>664</v>
      </c>
      <c r="M208" t="s">
        <v>74</v>
      </c>
      <c r="N208">
        <v>10205013</v>
      </c>
      <c r="O208" s="32">
        <v>44468</v>
      </c>
      <c r="P208" t="s">
        <v>250</v>
      </c>
    </row>
    <row r="209" spans="1:20" x14ac:dyDescent="0.35">
      <c r="A209" s="33" t="str">
        <f>HYPERLINK("https://reports.beta.ofsted.gov.uk/provider/2/SC064663","Ofsted Children's Home Webpage")</f>
        <v>Ofsted Children's Home Webpage</v>
      </c>
      <c r="B209" t="s">
        <v>328</v>
      </c>
      <c r="C209" t="s">
        <v>60</v>
      </c>
      <c r="D209" t="s">
        <v>295</v>
      </c>
      <c r="E209" t="s">
        <v>65</v>
      </c>
      <c r="F209" t="s">
        <v>329</v>
      </c>
      <c r="G209" t="s">
        <v>62</v>
      </c>
      <c r="H209" t="s">
        <v>62</v>
      </c>
      <c r="I209" t="s">
        <v>62</v>
      </c>
      <c r="J209" t="s">
        <v>62</v>
      </c>
      <c r="K209" t="s">
        <v>62</v>
      </c>
      <c r="L209" t="s">
        <v>130</v>
      </c>
      <c r="M209" t="s">
        <v>77</v>
      </c>
      <c r="N209">
        <v>10214328</v>
      </c>
      <c r="O209" s="32">
        <v>44544</v>
      </c>
      <c r="P209" t="s">
        <v>250</v>
      </c>
    </row>
    <row r="210" spans="1:20" x14ac:dyDescent="0.35">
      <c r="A210" s="33" t="str">
        <f>HYPERLINK("https://reports.beta.ofsted.gov.uk/provider/2/SC064663","Ofsted Children's Home Webpage")</f>
        <v>Ofsted Children's Home Webpage</v>
      </c>
      <c r="B210" t="s">
        <v>328</v>
      </c>
      <c r="C210" t="s">
        <v>60</v>
      </c>
      <c r="D210" t="s">
        <v>295</v>
      </c>
      <c r="E210" t="s">
        <v>65</v>
      </c>
      <c r="F210" t="s">
        <v>329</v>
      </c>
      <c r="G210" t="s">
        <v>62</v>
      </c>
      <c r="H210" t="s">
        <v>62</v>
      </c>
      <c r="I210" t="s">
        <v>62</v>
      </c>
      <c r="J210" t="s">
        <v>62</v>
      </c>
      <c r="K210" t="s">
        <v>62</v>
      </c>
      <c r="L210" t="s">
        <v>130</v>
      </c>
      <c r="M210" t="s">
        <v>77</v>
      </c>
      <c r="N210">
        <v>10187490</v>
      </c>
      <c r="O210" s="32">
        <v>44495</v>
      </c>
      <c r="P210" t="s">
        <v>63</v>
      </c>
      <c r="Q210" t="s">
        <v>73</v>
      </c>
      <c r="S210" t="s">
        <v>73</v>
      </c>
      <c r="T210" t="s">
        <v>73</v>
      </c>
    </row>
    <row r="211" spans="1:20" x14ac:dyDescent="0.35">
      <c r="A211" s="33" t="str">
        <f>HYPERLINK("https://reports.beta.ofsted.gov.uk/provider/2/SC064735","Ofsted Children's Home Webpage")</f>
        <v>Ofsted Children's Home Webpage</v>
      </c>
      <c r="B211" t="s">
        <v>665</v>
      </c>
      <c r="C211" t="s">
        <v>60</v>
      </c>
      <c r="D211" t="s">
        <v>295</v>
      </c>
      <c r="E211" t="s">
        <v>105</v>
      </c>
      <c r="F211" t="s">
        <v>181</v>
      </c>
      <c r="G211" t="s">
        <v>62</v>
      </c>
      <c r="H211" t="s">
        <v>62</v>
      </c>
      <c r="I211" t="s">
        <v>62</v>
      </c>
      <c r="J211" t="s">
        <v>62</v>
      </c>
      <c r="K211" t="s">
        <v>62</v>
      </c>
      <c r="L211" t="s">
        <v>80</v>
      </c>
      <c r="M211" t="s">
        <v>77</v>
      </c>
      <c r="N211">
        <v>10186352</v>
      </c>
      <c r="O211" s="32">
        <v>44475</v>
      </c>
      <c r="P211" t="s">
        <v>63</v>
      </c>
      <c r="Q211" t="s">
        <v>64</v>
      </c>
      <c r="S211" t="s">
        <v>64</v>
      </c>
      <c r="T211" t="s">
        <v>64</v>
      </c>
    </row>
    <row r="212" spans="1:20" x14ac:dyDescent="0.35">
      <c r="A212" s="33" t="str">
        <f>HYPERLINK("https://reports.beta.ofsted.gov.uk/provider/2/SC065067","Ofsted Children's Home Webpage")</f>
        <v>Ofsted Children's Home Webpage</v>
      </c>
      <c r="B212" t="s">
        <v>666</v>
      </c>
      <c r="C212" t="s">
        <v>60</v>
      </c>
      <c r="D212" t="s">
        <v>295</v>
      </c>
      <c r="E212" t="s">
        <v>105</v>
      </c>
      <c r="F212" t="s">
        <v>187</v>
      </c>
      <c r="G212" t="s">
        <v>62</v>
      </c>
      <c r="H212" t="s">
        <v>62</v>
      </c>
      <c r="I212" t="s">
        <v>62</v>
      </c>
      <c r="J212" t="s">
        <v>62</v>
      </c>
      <c r="K212" t="s">
        <v>62</v>
      </c>
      <c r="L212" t="s">
        <v>138</v>
      </c>
      <c r="M212" t="s">
        <v>77</v>
      </c>
      <c r="N212">
        <v>10205288</v>
      </c>
      <c r="O212" s="32">
        <v>44488</v>
      </c>
      <c r="P212" t="s">
        <v>63</v>
      </c>
      <c r="Q212" t="s">
        <v>158</v>
      </c>
      <c r="S212" t="s">
        <v>158</v>
      </c>
      <c r="T212" t="s">
        <v>158</v>
      </c>
    </row>
    <row r="213" spans="1:20" x14ac:dyDescent="0.35">
      <c r="A213" s="33" t="str">
        <f>HYPERLINK("https://reports.beta.ofsted.gov.uk/provider/2/SC065072","Ofsted Children's Home Webpage")</f>
        <v>Ofsted Children's Home Webpage</v>
      </c>
      <c r="B213" t="s">
        <v>667</v>
      </c>
      <c r="C213" t="s">
        <v>60</v>
      </c>
      <c r="D213" t="s">
        <v>295</v>
      </c>
      <c r="E213" t="s">
        <v>65</v>
      </c>
      <c r="F213" t="s">
        <v>668</v>
      </c>
      <c r="G213" t="s">
        <v>62</v>
      </c>
      <c r="H213" t="s">
        <v>62</v>
      </c>
      <c r="I213" t="s">
        <v>62</v>
      </c>
      <c r="J213" t="s">
        <v>62</v>
      </c>
      <c r="K213" t="s">
        <v>62</v>
      </c>
      <c r="L213" t="s">
        <v>141</v>
      </c>
      <c r="M213" t="s">
        <v>77</v>
      </c>
      <c r="N213">
        <v>10187396</v>
      </c>
      <c r="O213" s="32">
        <v>44488</v>
      </c>
      <c r="P213" t="s">
        <v>63</v>
      </c>
      <c r="Q213" t="s">
        <v>67</v>
      </c>
      <c r="S213" t="s">
        <v>67</v>
      </c>
      <c r="T213" t="s">
        <v>67</v>
      </c>
    </row>
    <row r="214" spans="1:20" x14ac:dyDescent="0.35">
      <c r="A214" s="33" t="str">
        <f>HYPERLINK("https://reports.beta.ofsted.gov.uk/provider/2/SC065261","Ofsted Children's Home Webpage")</f>
        <v>Ofsted Children's Home Webpage</v>
      </c>
      <c r="B214" t="s">
        <v>669</v>
      </c>
      <c r="C214" t="s">
        <v>60</v>
      </c>
      <c r="D214" t="s">
        <v>297</v>
      </c>
      <c r="E214" t="s">
        <v>65</v>
      </c>
      <c r="F214" t="s">
        <v>670</v>
      </c>
      <c r="G214" t="s">
        <v>62</v>
      </c>
      <c r="H214" t="s">
        <v>62</v>
      </c>
      <c r="I214" t="s">
        <v>62</v>
      </c>
      <c r="J214" t="s">
        <v>62</v>
      </c>
      <c r="K214" t="s">
        <v>62</v>
      </c>
      <c r="L214" t="s">
        <v>108</v>
      </c>
      <c r="M214" t="s">
        <v>71</v>
      </c>
      <c r="N214">
        <v>10213248</v>
      </c>
      <c r="O214" s="32">
        <v>44524</v>
      </c>
      <c r="P214" t="s">
        <v>250</v>
      </c>
    </row>
    <row r="215" spans="1:20" x14ac:dyDescent="0.35">
      <c r="A215" s="33" t="str">
        <f>HYPERLINK("https://reports.beta.ofsted.gov.uk/provider/2/SC065261","Ofsted Children's Home Webpage")</f>
        <v>Ofsted Children's Home Webpage</v>
      </c>
      <c r="B215" t="s">
        <v>669</v>
      </c>
      <c r="C215" t="s">
        <v>60</v>
      </c>
      <c r="D215" t="s">
        <v>297</v>
      </c>
      <c r="E215" t="s">
        <v>65</v>
      </c>
      <c r="F215" t="s">
        <v>670</v>
      </c>
      <c r="G215" t="s">
        <v>62</v>
      </c>
      <c r="H215" t="s">
        <v>62</v>
      </c>
      <c r="I215" t="s">
        <v>62</v>
      </c>
      <c r="J215" t="s">
        <v>62</v>
      </c>
      <c r="K215" t="s">
        <v>62</v>
      </c>
      <c r="L215" t="s">
        <v>108</v>
      </c>
      <c r="M215" t="s">
        <v>71</v>
      </c>
      <c r="N215">
        <v>10203864</v>
      </c>
      <c r="O215" s="32">
        <v>44481</v>
      </c>
      <c r="P215" t="s">
        <v>63</v>
      </c>
      <c r="Q215" t="s">
        <v>73</v>
      </c>
      <c r="S215" t="s">
        <v>73</v>
      </c>
      <c r="T215" t="s">
        <v>73</v>
      </c>
    </row>
    <row r="216" spans="1:20" x14ac:dyDescent="0.35">
      <c r="A216" s="33" t="str">
        <f>HYPERLINK("https://reports.beta.ofsted.gov.uk/provider/2/SC065374","Ofsted Children's Home Webpage")</f>
        <v>Ofsted Children's Home Webpage</v>
      </c>
      <c r="B216" t="s">
        <v>671</v>
      </c>
      <c r="C216" t="s">
        <v>60</v>
      </c>
      <c r="D216" t="s">
        <v>295</v>
      </c>
      <c r="E216" t="s">
        <v>65</v>
      </c>
      <c r="F216" t="s">
        <v>672</v>
      </c>
      <c r="G216" t="s">
        <v>62</v>
      </c>
      <c r="H216" t="s">
        <v>62</v>
      </c>
      <c r="I216" t="s">
        <v>62</v>
      </c>
      <c r="J216" t="s">
        <v>62</v>
      </c>
      <c r="K216" t="s">
        <v>62</v>
      </c>
      <c r="L216" t="s">
        <v>84</v>
      </c>
      <c r="M216" t="s">
        <v>77</v>
      </c>
      <c r="N216">
        <v>10186138</v>
      </c>
      <c r="O216" s="32">
        <v>44502</v>
      </c>
      <c r="P216" t="s">
        <v>63</v>
      </c>
      <c r="Q216" t="s">
        <v>64</v>
      </c>
      <c r="S216" t="s">
        <v>158</v>
      </c>
      <c r="T216" t="s">
        <v>64</v>
      </c>
    </row>
    <row r="217" spans="1:20" x14ac:dyDescent="0.35">
      <c r="A217" s="33" t="str">
        <f>HYPERLINK("https://reports.beta.ofsted.gov.uk/provider/2/SC065684","Ofsted Children's Home Webpage")</f>
        <v>Ofsted Children's Home Webpage</v>
      </c>
      <c r="B217" t="s">
        <v>330</v>
      </c>
      <c r="C217" t="s">
        <v>60</v>
      </c>
      <c r="D217" t="s">
        <v>295</v>
      </c>
      <c r="E217" t="s">
        <v>65</v>
      </c>
      <c r="F217" t="s">
        <v>331</v>
      </c>
      <c r="G217" t="s">
        <v>62</v>
      </c>
      <c r="H217" t="s">
        <v>62</v>
      </c>
      <c r="I217" t="s">
        <v>62</v>
      </c>
      <c r="J217" t="s">
        <v>62</v>
      </c>
      <c r="K217" t="s">
        <v>62</v>
      </c>
      <c r="L217" t="s">
        <v>100</v>
      </c>
      <c r="M217" t="s">
        <v>88</v>
      </c>
      <c r="N217">
        <v>10186697</v>
      </c>
      <c r="O217" s="32">
        <v>44502</v>
      </c>
      <c r="P217" t="s">
        <v>63</v>
      </c>
      <c r="Q217" t="s">
        <v>64</v>
      </c>
      <c r="S217" t="s">
        <v>64</v>
      </c>
      <c r="T217" t="s">
        <v>64</v>
      </c>
    </row>
    <row r="218" spans="1:20" x14ac:dyDescent="0.35">
      <c r="A218" s="33" t="str">
        <f>HYPERLINK("https://reports.beta.ofsted.gov.uk/provider/2/SC065792","Ofsted Children's Home Webpage")</f>
        <v>Ofsted Children's Home Webpage</v>
      </c>
      <c r="B218" t="s">
        <v>673</v>
      </c>
      <c r="C218" t="s">
        <v>60</v>
      </c>
      <c r="D218" t="s">
        <v>295</v>
      </c>
      <c r="E218" t="s">
        <v>61</v>
      </c>
      <c r="F218" t="s">
        <v>489</v>
      </c>
      <c r="G218" t="s">
        <v>62</v>
      </c>
      <c r="H218" t="s">
        <v>62</v>
      </c>
      <c r="I218" t="s">
        <v>62</v>
      </c>
      <c r="J218" t="s">
        <v>62</v>
      </c>
      <c r="K218" t="s">
        <v>62</v>
      </c>
      <c r="L218" t="s">
        <v>118</v>
      </c>
      <c r="M218" t="s">
        <v>92</v>
      </c>
      <c r="N218">
        <v>10186408</v>
      </c>
      <c r="O218" s="32">
        <v>44550</v>
      </c>
      <c r="P218" t="s">
        <v>63</v>
      </c>
      <c r="Q218" t="s">
        <v>64</v>
      </c>
      <c r="S218" t="s">
        <v>64</v>
      </c>
      <c r="T218" t="s">
        <v>64</v>
      </c>
    </row>
    <row r="219" spans="1:20" x14ac:dyDescent="0.35">
      <c r="A219" s="33" t="str">
        <f>HYPERLINK("https://reports.beta.ofsted.gov.uk/provider/2/SC065883","Ofsted Children's Home Webpage")</f>
        <v>Ofsted Children's Home Webpage</v>
      </c>
      <c r="B219" t="s">
        <v>674</v>
      </c>
      <c r="C219" t="s">
        <v>60</v>
      </c>
      <c r="D219" t="s">
        <v>295</v>
      </c>
      <c r="E219" t="s">
        <v>105</v>
      </c>
      <c r="F219" t="s">
        <v>533</v>
      </c>
      <c r="G219" t="s">
        <v>62</v>
      </c>
      <c r="H219" t="s">
        <v>62</v>
      </c>
      <c r="I219" t="s">
        <v>62</v>
      </c>
      <c r="J219" t="s">
        <v>62</v>
      </c>
      <c r="K219" t="s">
        <v>62</v>
      </c>
      <c r="L219" t="s">
        <v>118</v>
      </c>
      <c r="M219" t="s">
        <v>92</v>
      </c>
      <c r="N219">
        <v>10185800</v>
      </c>
      <c r="O219" s="32">
        <v>44496</v>
      </c>
      <c r="P219" t="s">
        <v>63</v>
      </c>
      <c r="Q219" t="s">
        <v>64</v>
      </c>
      <c r="S219" t="s">
        <v>64</v>
      </c>
      <c r="T219" t="s">
        <v>64</v>
      </c>
    </row>
    <row r="220" spans="1:20" x14ac:dyDescent="0.35">
      <c r="A220" s="33" t="str">
        <f>HYPERLINK("https://reports.beta.ofsted.gov.uk/provider/2/SC066055","Ofsted Children's Home Webpage")</f>
        <v>Ofsted Children's Home Webpage</v>
      </c>
      <c r="B220" t="s">
        <v>675</v>
      </c>
      <c r="C220" t="s">
        <v>60</v>
      </c>
      <c r="D220" t="s">
        <v>295</v>
      </c>
      <c r="E220" t="s">
        <v>105</v>
      </c>
      <c r="F220" t="s">
        <v>227</v>
      </c>
      <c r="G220" t="s">
        <v>62</v>
      </c>
      <c r="H220" t="s">
        <v>62</v>
      </c>
      <c r="I220" t="s">
        <v>62</v>
      </c>
      <c r="J220" t="s">
        <v>62</v>
      </c>
      <c r="K220" t="s">
        <v>62</v>
      </c>
      <c r="L220" t="s">
        <v>93</v>
      </c>
      <c r="M220" t="s">
        <v>71</v>
      </c>
      <c r="N220">
        <v>10187267</v>
      </c>
      <c r="O220" s="32">
        <v>44538</v>
      </c>
      <c r="P220" t="s">
        <v>63</v>
      </c>
      <c r="Q220" t="s">
        <v>64</v>
      </c>
      <c r="S220" t="s">
        <v>64</v>
      </c>
      <c r="T220" t="s">
        <v>64</v>
      </c>
    </row>
    <row r="221" spans="1:20" x14ac:dyDescent="0.35">
      <c r="A221" s="33" t="str">
        <f>HYPERLINK("https://reports.beta.ofsted.gov.uk/provider/2/SC066127","Ofsted Children's Home Webpage")</f>
        <v>Ofsted Children's Home Webpage</v>
      </c>
      <c r="B221" t="s">
        <v>676</v>
      </c>
      <c r="C221" t="s">
        <v>60</v>
      </c>
      <c r="D221" t="s">
        <v>295</v>
      </c>
      <c r="E221" t="s">
        <v>65</v>
      </c>
      <c r="F221" t="s">
        <v>677</v>
      </c>
      <c r="G221" t="s">
        <v>62</v>
      </c>
      <c r="H221" t="s">
        <v>62</v>
      </c>
      <c r="I221" t="s">
        <v>62</v>
      </c>
      <c r="J221" t="s">
        <v>62</v>
      </c>
      <c r="K221" t="s">
        <v>62</v>
      </c>
      <c r="L221" t="s">
        <v>120</v>
      </c>
      <c r="M221" t="s">
        <v>216</v>
      </c>
      <c r="N221">
        <v>10185592</v>
      </c>
      <c r="O221" s="32">
        <v>44501</v>
      </c>
      <c r="P221" t="s">
        <v>63</v>
      </c>
      <c r="Q221" t="s">
        <v>67</v>
      </c>
      <c r="S221" t="s">
        <v>67</v>
      </c>
      <c r="T221" t="s">
        <v>67</v>
      </c>
    </row>
    <row r="222" spans="1:20" x14ac:dyDescent="0.35">
      <c r="A222" s="33" t="str">
        <f>HYPERLINK("https://reports.beta.ofsted.gov.uk/provider/2/SC066179","Ofsted Children's Home Webpage")</f>
        <v>Ofsted Children's Home Webpage</v>
      </c>
      <c r="B222" t="s">
        <v>678</v>
      </c>
      <c r="C222" t="s">
        <v>60</v>
      </c>
      <c r="D222" t="s">
        <v>295</v>
      </c>
      <c r="E222" t="s">
        <v>65</v>
      </c>
      <c r="F222" t="s">
        <v>679</v>
      </c>
      <c r="G222" t="s">
        <v>62</v>
      </c>
      <c r="H222" t="s">
        <v>62</v>
      </c>
      <c r="I222" t="s">
        <v>62</v>
      </c>
      <c r="J222" t="s">
        <v>62</v>
      </c>
      <c r="K222" t="s">
        <v>62</v>
      </c>
      <c r="L222" t="s">
        <v>70</v>
      </c>
      <c r="M222" t="s">
        <v>71</v>
      </c>
      <c r="N222">
        <v>10186261</v>
      </c>
      <c r="O222" s="32">
        <v>44446</v>
      </c>
      <c r="P222" t="s">
        <v>63</v>
      </c>
      <c r="Q222" t="s">
        <v>158</v>
      </c>
      <c r="S222" t="s">
        <v>158</v>
      </c>
      <c r="T222" t="s">
        <v>158</v>
      </c>
    </row>
    <row r="223" spans="1:20" x14ac:dyDescent="0.35">
      <c r="A223" s="33" t="str">
        <f>HYPERLINK("https://reports.beta.ofsted.gov.uk/provider/2/SC066187","Ofsted Children's Home Webpage")</f>
        <v>Ofsted Children's Home Webpage</v>
      </c>
      <c r="B223" t="s">
        <v>680</v>
      </c>
      <c r="C223" t="s">
        <v>60</v>
      </c>
      <c r="D223" t="s">
        <v>295</v>
      </c>
      <c r="E223" t="s">
        <v>65</v>
      </c>
      <c r="F223" t="s">
        <v>677</v>
      </c>
      <c r="G223" t="s">
        <v>62</v>
      </c>
      <c r="H223" t="s">
        <v>62</v>
      </c>
      <c r="I223" t="s">
        <v>62</v>
      </c>
      <c r="J223" t="s">
        <v>62</v>
      </c>
      <c r="K223" t="s">
        <v>62</v>
      </c>
      <c r="L223" t="s">
        <v>95</v>
      </c>
      <c r="M223" t="s">
        <v>74</v>
      </c>
      <c r="N223">
        <v>10185881</v>
      </c>
      <c r="O223" s="32">
        <v>44543</v>
      </c>
      <c r="P223" t="s">
        <v>63</v>
      </c>
      <c r="Q223" t="s">
        <v>67</v>
      </c>
      <c r="S223" t="s">
        <v>67</v>
      </c>
      <c r="T223" t="s">
        <v>67</v>
      </c>
    </row>
    <row r="224" spans="1:20" x14ac:dyDescent="0.35">
      <c r="A224" s="33" t="str">
        <f>HYPERLINK("https://reports.beta.ofsted.gov.uk/provider/2/SC066393","Ofsted Children's Home Webpage")</f>
        <v>Ofsted Children's Home Webpage</v>
      </c>
      <c r="B224" t="s">
        <v>681</v>
      </c>
      <c r="C224" t="s">
        <v>60</v>
      </c>
      <c r="D224" t="s">
        <v>295</v>
      </c>
      <c r="E224" t="s">
        <v>65</v>
      </c>
      <c r="F224" t="s">
        <v>677</v>
      </c>
      <c r="G224" t="s">
        <v>62</v>
      </c>
      <c r="H224" t="s">
        <v>62</v>
      </c>
      <c r="I224" t="s">
        <v>62</v>
      </c>
      <c r="J224" t="s">
        <v>62</v>
      </c>
      <c r="K224" t="s">
        <v>62</v>
      </c>
      <c r="L224" t="s">
        <v>95</v>
      </c>
      <c r="M224" t="s">
        <v>74</v>
      </c>
      <c r="N224">
        <v>10186414</v>
      </c>
      <c r="O224" s="32">
        <v>44454</v>
      </c>
      <c r="P224" t="s">
        <v>63</v>
      </c>
      <c r="Q224" t="s">
        <v>67</v>
      </c>
      <c r="S224" t="s">
        <v>67</v>
      </c>
      <c r="T224" t="s">
        <v>67</v>
      </c>
    </row>
    <row r="225" spans="1:20" x14ac:dyDescent="0.35">
      <c r="A225" s="33" t="str">
        <f>HYPERLINK("https://reports.beta.ofsted.gov.uk/provider/2/SC066458","Ofsted Children's Home Webpage")</f>
        <v>Ofsted Children's Home Webpage</v>
      </c>
      <c r="B225" t="s">
        <v>682</v>
      </c>
      <c r="C225" t="s">
        <v>60</v>
      </c>
      <c r="D225" t="s">
        <v>295</v>
      </c>
      <c r="E225" t="s">
        <v>65</v>
      </c>
      <c r="F225" t="s">
        <v>683</v>
      </c>
      <c r="G225" t="s">
        <v>62</v>
      </c>
      <c r="H225" t="s">
        <v>62</v>
      </c>
      <c r="I225" t="s">
        <v>62</v>
      </c>
      <c r="J225" t="s">
        <v>62</v>
      </c>
      <c r="K225" t="s">
        <v>62</v>
      </c>
      <c r="L225" t="s">
        <v>66</v>
      </c>
      <c r="M225" t="s">
        <v>216</v>
      </c>
      <c r="N225">
        <v>10185407</v>
      </c>
      <c r="O225" s="32">
        <v>44503</v>
      </c>
      <c r="P225" t="s">
        <v>63</v>
      </c>
      <c r="Q225" t="s">
        <v>158</v>
      </c>
      <c r="S225" t="s">
        <v>158</v>
      </c>
      <c r="T225" t="s">
        <v>73</v>
      </c>
    </row>
    <row r="226" spans="1:20" x14ac:dyDescent="0.35">
      <c r="A226" s="33" t="str">
        <f>HYPERLINK("https://reports.beta.ofsted.gov.uk/provider/2/SC066651","Ofsted Children's Home Webpage")</f>
        <v>Ofsted Children's Home Webpage</v>
      </c>
      <c r="B226" t="s">
        <v>684</v>
      </c>
      <c r="C226" t="s">
        <v>60</v>
      </c>
      <c r="D226" t="s">
        <v>295</v>
      </c>
      <c r="E226" t="s">
        <v>105</v>
      </c>
      <c r="F226" t="s">
        <v>184</v>
      </c>
      <c r="G226" t="s">
        <v>62</v>
      </c>
      <c r="H226" t="s">
        <v>62</v>
      </c>
      <c r="I226" t="s">
        <v>62</v>
      </c>
      <c r="J226" t="s">
        <v>62</v>
      </c>
      <c r="K226" t="s">
        <v>62</v>
      </c>
      <c r="L226" t="s">
        <v>68</v>
      </c>
      <c r="M226" t="s">
        <v>216</v>
      </c>
      <c r="N226">
        <v>10186472</v>
      </c>
      <c r="O226" s="32">
        <v>44495</v>
      </c>
      <c r="P226" t="s">
        <v>63</v>
      </c>
      <c r="Q226" t="s">
        <v>158</v>
      </c>
      <c r="S226" t="s">
        <v>158</v>
      </c>
      <c r="T226" t="s">
        <v>73</v>
      </c>
    </row>
    <row r="227" spans="1:20" x14ac:dyDescent="0.35">
      <c r="A227" s="33" t="str">
        <f>HYPERLINK("https://reports.beta.ofsted.gov.uk/provider/2/SC066821","Ofsted Children's Home Webpage")</f>
        <v>Ofsted Children's Home Webpage</v>
      </c>
      <c r="B227" t="s">
        <v>685</v>
      </c>
      <c r="C227" t="s">
        <v>60</v>
      </c>
      <c r="D227" t="s">
        <v>297</v>
      </c>
      <c r="E227" t="s">
        <v>65</v>
      </c>
      <c r="F227" t="s">
        <v>686</v>
      </c>
      <c r="G227" t="s">
        <v>62</v>
      </c>
      <c r="H227" t="s">
        <v>62</v>
      </c>
      <c r="I227" t="s">
        <v>62</v>
      </c>
      <c r="J227" t="s">
        <v>62</v>
      </c>
      <c r="K227" t="s">
        <v>62</v>
      </c>
      <c r="L227" t="s">
        <v>115</v>
      </c>
      <c r="M227" t="s">
        <v>77</v>
      </c>
      <c r="N227">
        <v>10185397</v>
      </c>
      <c r="O227" s="32">
        <v>44503</v>
      </c>
      <c r="P227" t="s">
        <v>63</v>
      </c>
      <c r="Q227" t="s">
        <v>64</v>
      </c>
      <c r="S227" t="s">
        <v>64</v>
      </c>
      <c r="T227" t="s">
        <v>64</v>
      </c>
    </row>
    <row r="228" spans="1:20" x14ac:dyDescent="0.35">
      <c r="A228" s="33" t="str">
        <f>HYPERLINK("https://reports.beta.ofsted.gov.uk/provider/2/SC066912","Ofsted Children's Home Webpage")</f>
        <v>Ofsted Children's Home Webpage</v>
      </c>
      <c r="B228" t="s">
        <v>687</v>
      </c>
      <c r="C228" t="s">
        <v>60</v>
      </c>
      <c r="D228" t="s">
        <v>295</v>
      </c>
      <c r="E228" t="s">
        <v>65</v>
      </c>
      <c r="F228" t="s">
        <v>188</v>
      </c>
      <c r="G228" t="s">
        <v>62</v>
      </c>
      <c r="H228" t="s">
        <v>62</v>
      </c>
      <c r="I228" t="s">
        <v>62</v>
      </c>
      <c r="J228" t="s">
        <v>62</v>
      </c>
      <c r="K228" t="s">
        <v>62</v>
      </c>
      <c r="L228" t="s">
        <v>75</v>
      </c>
      <c r="M228" t="s">
        <v>74</v>
      </c>
      <c r="N228">
        <v>10185175</v>
      </c>
      <c r="O228" s="32">
        <v>44495</v>
      </c>
      <c r="P228" t="s">
        <v>63</v>
      </c>
      <c r="Q228" t="s">
        <v>158</v>
      </c>
      <c r="S228" t="s">
        <v>158</v>
      </c>
      <c r="T228" t="s">
        <v>158</v>
      </c>
    </row>
    <row r="229" spans="1:20" x14ac:dyDescent="0.35">
      <c r="A229" s="33" t="str">
        <f>HYPERLINK("https://reports.beta.ofsted.gov.uk/provider/2/SC067757","Ofsted Children's Home Webpage")</f>
        <v>Ofsted Children's Home Webpage</v>
      </c>
      <c r="B229" t="s">
        <v>688</v>
      </c>
      <c r="C229" t="s">
        <v>60</v>
      </c>
      <c r="D229" t="s">
        <v>295</v>
      </c>
      <c r="E229" t="s">
        <v>65</v>
      </c>
      <c r="F229" t="s">
        <v>191</v>
      </c>
      <c r="G229" t="s">
        <v>62</v>
      </c>
      <c r="H229" t="s">
        <v>62</v>
      </c>
      <c r="I229" t="s">
        <v>62</v>
      </c>
      <c r="J229" t="s">
        <v>62</v>
      </c>
      <c r="K229" t="s">
        <v>62</v>
      </c>
      <c r="L229" t="s">
        <v>604</v>
      </c>
      <c r="M229" t="s">
        <v>88</v>
      </c>
      <c r="N229">
        <v>10215904</v>
      </c>
      <c r="O229" s="32">
        <v>44523</v>
      </c>
      <c r="P229" t="s">
        <v>250</v>
      </c>
    </row>
    <row r="230" spans="1:20" x14ac:dyDescent="0.35">
      <c r="A230" s="33" t="str">
        <f>HYPERLINK("https://reports.beta.ofsted.gov.uk/provider/2/SC067757","Ofsted Children's Home Webpage")</f>
        <v>Ofsted Children's Home Webpage</v>
      </c>
      <c r="B230" t="s">
        <v>688</v>
      </c>
      <c r="C230" t="s">
        <v>60</v>
      </c>
      <c r="D230" t="s">
        <v>295</v>
      </c>
      <c r="E230" t="s">
        <v>65</v>
      </c>
      <c r="F230" t="s">
        <v>191</v>
      </c>
      <c r="G230" t="s">
        <v>62</v>
      </c>
      <c r="H230" t="s">
        <v>62</v>
      </c>
      <c r="I230" t="s">
        <v>62</v>
      </c>
      <c r="J230" t="s">
        <v>62</v>
      </c>
      <c r="K230" t="s">
        <v>62</v>
      </c>
      <c r="L230" t="s">
        <v>604</v>
      </c>
      <c r="M230" t="s">
        <v>88</v>
      </c>
      <c r="N230">
        <v>10209369</v>
      </c>
      <c r="O230" s="32">
        <v>44469</v>
      </c>
      <c r="P230" t="s">
        <v>250</v>
      </c>
    </row>
    <row r="231" spans="1:20" x14ac:dyDescent="0.35">
      <c r="A231" s="33" t="str">
        <f>HYPERLINK("https://reports.beta.ofsted.gov.uk/provider/2/SC067757","Ofsted Children's Home Webpage")</f>
        <v>Ofsted Children's Home Webpage</v>
      </c>
      <c r="B231" t="s">
        <v>688</v>
      </c>
      <c r="C231" t="s">
        <v>60</v>
      </c>
      <c r="D231" t="s">
        <v>295</v>
      </c>
      <c r="E231" t="s">
        <v>65</v>
      </c>
      <c r="F231" t="s">
        <v>191</v>
      </c>
      <c r="G231" t="s">
        <v>62</v>
      </c>
      <c r="H231" t="s">
        <v>62</v>
      </c>
      <c r="I231" t="s">
        <v>62</v>
      </c>
      <c r="J231" t="s">
        <v>62</v>
      </c>
      <c r="K231" t="s">
        <v>62</v>
      </c>
      <c r="L231" t="s">
        <v>604</v>
      </c>
      <c r="M231" t="s">
        <v>88</v>
      </c>
      <c r="N231">
        <v>10207533</v>
      </c>
      <c r="O231" s="32">
        <v>44459</v>
      </c>
      <c r="P231" t="s">
        <v>250</v>
      </c>
    </row>
    <row r="232" spans="1:20" x14ac:dyDescent="0.35">
      <c r="A232" s="33" t="str">
        <f>HYPERLINK("https://reports.beta.ofsted.gov.uk/provider/2/SC067757","Ofsted Children's Home Webpage")</f>
        <v>Ofsted Children's Home Webpage</v>
      </c>
      <c r="B232" t="s">
        <v>688</v>
      </c>
      <c r="C232" t="s">
        <v>60</v>
      </c>
      <c r="D232" t="s">
        <v>295</v>
      </c>
      <c r="E232" t="s">
        <v>65</v>
      </c>
      <c r="F232" t="s">
        <v>191</v>
      </c>
      <c r="G232" t="s">
        <v>62</v>
      </c>
      <c r="H232" t="s">
        <v>62</v>
      </c>
      <c r="I232" t="s">
        <v>62</v>
      </c>
      <c r="J232" t="s">
        <v>62</v>
      </c>
      <c r="K232" t="s">
        <v>62</v>
      </c>
      <c r="L232" t="s">
        <v>604</v>
      </c>
      <c r="M232" t="s">
        <v>88</v>
      </c>
      <c r="N232">
        <v>10206924</v>
      </c>
      <c r="O232" s="32">
        <v>44452</v>
      </c>
      <c r="P232" t="s">
        <v>250</v>
      </c>
    </row>
    <row r="233" spans="1:20" x14ac:dyDescent="0.35">
      <c r="A233" s="33" t="str">
        <f>HYPERLINK("https://reports.beta.ofsted.gov.uk/provider/2/SC067865","Ofsted Children's Home Webpage")</f>
        <v>Ofsted Children's Home Webpage</v>
      </c>
      <c r="B233" t="s">
        <v>689</v>
      </c>
      <c r="C233" t="s">
        <v>60</v>
      </c>
      <c r="D233" t="s">
        <v>295</v>
      </c>
      <c r="E233" t="s">
        <v>65</v>
      </c>
      <c r="F233" t="s">
        <v>690</v>
      </c>
      <c r="G233" t="s">
        <v>62</v>
      </c>
      <c r="H233" t="s">
        <v>62</v>
      </c>
      <c r="I233" t="s">
        <v>62</v>
      </c>
      <c r="J233" t="s">
        <v>62</v>
      </c>
      <c r="K233" t="s">
        <v>62</v>
      </c>
      <c r="L233" t="s">
        <v>96</v>
      </c>
      <c r="M233" t="s">
        <v>216</v>
      </c>
      <c r="N233">
        <v>10186147</v>
      </c>
      <c r="O233" s="32">
        <v>44459</v>
      </c>
      <c r="P233" t="s">
        <v>63</v>
      </c>
      <c r="Q233" t="s">
        <v>64</v>
      </c>
      <c r="S233" t="s">
        <v>64</v>
      </c>
      <c r="T233" t="s">
        <v>64</v>
      </c>
    </row>
    <row r="234" spans="1:20" x14ac:dyDescent="0.35">
      <c r="A234" s="33" t="str">
        <f>HYPERLINK("https://reports.beta.ofsted.gov.uk/provider/2/SC068000","Ofsted Children's Home Webpage")</f>
        <v>Ofsted Children's Home Webpage</v>
      </c>
      <c r="B234" t="s">
        <v>691</v>
      </c>
      <c r="C234" t="s">
        <v>60</v>
      </c>
      <c r="D234" t="s">
        <v>295</v>
      </c>
      <c r="E234" t="s">
        <v>105</v>
      </c>
      <c r="F234" t="s">
        <v>692</v>
      </c>
      <c r="G234" t="s">
        <v>62</v>
      </c>
      <c r="H234" t="s">
        <v>62</v>
      </c>
      <c r="I234" t="s">
        <v>62</v>
      </c>
      <c r="J234" t="s">
        <v>62</v>
      </c>
      <c r="K234" t="s">
        <v>62</v>
      </c>
      <c r="L234" t="s">
        <v>428</v>
      </c>
      <c r="M234" t="s">
        <v>216</v>
      </c>
      <c r="N234">
        <v>10214853</v>
      </c>
      <c r="O234" s="32">
        <v>44524</v>
      </c>
      <c r="P234" t="s">
        <v>69</v>
      </c>
      <c r="Q234" t="s">
        <v>167</v>
      </c>
    </row>
    <row r="235" spans="1:20" x14ac:dyDescent="0.35">
      <c r="A235" s="33" t="str">
        <f>HYPERLINK("https://reports.beta.ofsted.gov.uk/provider/2/SC068046","Ofsted Children's Home Webpage")</f>
        <v>Ofsted Children's Home Webpage</v>
      </c>
      <c r="B235" t="s">
        <v>332</v>
      </c>
      <c r="C235" t="s">
        <v>60</v>
      </c>
      <c r="D235" t="s">
        <v>295</v>
      </c>
      <c r="E235" t="s">
        <v>65</v>
      </c>
      <c r="F235" t="s">
        <v>693</v>
      </c>
      <c r="G235" t="s">
        <v>62</v>
      </c>
      <c r="H235" t="s">
        <v>62</v>
      </c>
      <c r="I235" t="s">
        <v>62</v>
      </c>
      <c r="J235" t="s">
        <v>62</v>
      </c>
      <c r="K235" t="s">
        <v>62</v>
      </c>
      <c r="L235" t="s">
        <v>110</v>
      </c>
      <c r="M235" t="s">
        <v>88</v>
      </c>
      <c r="N235">
        <v>10186273</v>
      </c>
      <c r="O235" s="32">
        <v>44481</v>
      </c>
      <c r="P235" t="s">
        <v>63</v>
      </c>
      <c r="Q235" t="s">
        <v>67</v>
      </c>
      <c r="S235" t="s">
        <v>64</v>
      </c>
      <c r="T235" t="s">
        <v>67</v>
      </c>
    </row>
    <row r="236" spans="1:20" x14ac:dyDescent="0.35">
      <c r="A236" s="33" t="str">
        <f>HYPERLINK("https://reports.beta.ofsted.gov.uk/provider/2/SC068410","Ofsted Children's Home Webpage")</f>
        <v>Ofsted Children's Home Webpage</v>
      </c>
      <c r="B236" t="s">
        <v>694</v>
      </c>
      <c r="C236" t="s">
        <v>60</v>
      </c>
      <c r="D236" t="s">
        <v>297</v>
      </c>
      <c r="E236" t="s">
        <v>65</v>
      </c>
      <c r="F236" t="s">
        <v>632</v>
      </c>
      <c r="G236" t="s">
        <v>62</v>
      </c>
      <c r="H236" t="s">
        <v>62</v>
      </c>
      <c r="I236" t="s">
        <v>62</v>
      </c>
      <c r="J236" t="s">
        <v>62</v>
      </c>
      <c r="K236" t="s">
        <v>62</v>
      </c>
      <c r="L236" t="s">
        <v>439</v>
      </c>
      <c r="M236" t="s">
        <v>74</v>
      </c>
      <c r="N236">
        <v>10187443</v>
      </c>
      <c r="O236" s="32">
        <v>44510</v>
      </c>
      <c r="P236" t="s">
        <v>63</v>
      </c>
      <c r="Q236" t="s">
        <v>158</v>
      </c>
      <c r="S236" t="s">
        <v>158</v>
      </c>
      <c r="T236" t="s">
        <v>73</v>
      </c>
    </row>
    <row r="237" spans="1:20" x14ac:dyDescent="0.35">
      <c r="A237" s="33" t="str">
        <f>HYPERLINK("https://reports.beta.ofsted.gov.uk/provider/2/SC068559","Ofsted Children's Home Webpage")</f>
        <v>Ofsted Children's Home Webpage</v>
      </c>
      <c r="B237" t="s">
        <v>695</v>
      </c>
      <c r="C237" t="s">
        <v>60</v>
      </c>
      <c r="D237" t="s">
        <v>295</v>
      </c>
      <c r="E237" t="s">
        <v>65</v>
      </c>
      <c r="F237" t="s">
        <v>696</v>
      </c>
      <c r="G237" t="s">
        <v>62</v>
      </c>
      <c r="H237" t="s">
        <v>62</v>
      </c>
      <c r="I237" t="s">
        <v>62</v>
      </c>
      <c r="J237" t="s">
        <v>62</v>
      </c>
      <c r="K237" t="s">
        <v>62</v>
      </c>
      <c r="L237" t="s">
        <v>104</v>
      </c>
      <c r="M237" t="s">
        <v>88</v>
      </c>
      <c r="N237">
        <v>10186365</v>
      </c>
      <c r="O237" s="32">
        <v>44453</v>
      </c>
      <c r="P237" t="s">
        <v>63</v>
      </c>
      <c r="Q237" t="s">
        <v>64</v>
      </c>
      <c r="S237" t="s">
        <v>64</v>
      </c>
      <c r="T237" t="s">
        <v>158</v>
      </c>
    </row>
    <row r="238" spans="1:20" x14ac:dyDescent="0.35">
      <c r="A238" s="33" t="str">
        <f>HYPERLINK("https://reports.beta.ofsted.gov.uk/provider/2/SC068789","Ofsted Children's Home Webpage")</f>
        <v>Ofsted Children's Home Webpage</v>
      </c>
      <c r="B238" t="s">
        <v>697</v>
      </c>
      <c r="C238" t="s">
        <v>60</v>
      </c>
      <c r="D238" t="s">
        <v>295</v>
      </c>
      <c r="E238" t="s">
        <v>105</v>
      </c>
      <c r="F238" t="s">
        <v>293</v>
      </c>
      <c r="G238" t="s">
        <v>62</v>
      </c>
      <c r="H238" t="s">
        <v>62</v>
      </c>
      <c r="I238" t="s">
        <v>62</v>
      </c>
      <c r="J238" t="s">
        <v>62</v>
      </c>
      <c r="K238" t="s">
        <v>62</v>
      </c>
      <c r="L238" t="s">
        <v>258</v>
      </c>
      <c r="M238" t="s">
        <v>81</v>
      </c>
      <c r="N238">
        <v>10186406</v>
      </c>
      <c r="O238" s="32">
        <v>44538</v>
      </c>
      <c r="P238" t="s">
        <v>63</v>
      </c>
      <c r="Q238" t="s">
        <v>158</v>
      </c>
      <c r="S238" t="s">
        <v>158</v>
      </c>
      <c r="T238" t="s">
        <v>73</v>
      </c>
    </row>
    <row r="239" spans="1:20" x14ac:dyDescent="0.35">
      <c r="A239" s="33" t="str">
        <f>HYPERLINK("https://reports.beta.ofsted.gov.uk/provider/2/SC068955","Ofsted Children's Home Webpage")</f>
        <v>Ofsted Children's Home Webpage</v>
      </c>
      <c r="B239" t="s">
        <v>698</v>
      </c>
      <c r="C239" t="s">
        <v>60</v>
      </c>
      <c r="D239" t="s">
        <v>295</v>
      </c>
      <c r="E239" t="s">
        <v>105</v>
      </c>
      <c r="F239" t="s">
        <v>533</v>
      </c>
      <c r="G239" t="s">
        <v>62</v>
      </c>
      <c r="H239" t="s">
        <v>62</v>
      </c>
      <c r="I239" t="s">
        <v>62</v>
      </c>
      <c r="J239" t="s">
        <v>62</v>
      </c>
      <c r="K239" t="s">
        <v>62</v>
      </c>
      <c r="L239" t="s">
        <v>118</v>
      </c>
      <c r="M239" t="s">
        <v>92</v>
      </c>
      <c r="N239">
        <v>10187473</v>
      </c>
      <c r="O239" s="32">
        <v>44475</v>
      </c>
      <c r="P239" t="s">
        <v>63</v>
      </c>
      <c r="Q239" t="s">
        <v>64</v>
      </c>
      <c r="S239" t="s">
        <v>64</v>
      </c>
      <c r="T239" t="s">
        <v>64</v>
      </c>
    </row>
    <row r="240" spans="1:20" x14ac:dyDescent="0.35">
      <c r="A240" s="33" t="str">
        <f>HYPERLINK("https://reports.beta.ofsted.gov.uk/provider/2/SC069618","Ofsted Children's Home Webpage")</f>
        <v>Ofsted Children's Home Webpage</v>
      </c>
      <c r="B240" t="s">
        <v>699</v>
      </c>
      <c r="C240" t="s">
        <v>60</v>
      </c>
      <c r="D240" t="s">
        <v>295</v>
      </c>
      <c r="E240" t="s">
        <v>105</v>
      </c>
      <c r="F240" t="s">
        <v>238</v>
      </c>
      <c r="G240" t="s">
        <v>62</v>
      </c>
      <c r="H240" t="s">
        <v>62</v>
      </c>
      <c r="I240" t="s">
        <v>62</v>
      </c>
      <c r="J240" t="s">
        <v>62</v>
      </c>
      <c r="K240" t="s">
        <v>62</v>
      </c>
      <c r="L240" t="s">
        <v>142</v>
      </c>
      <c r="M240" t="s">
        <v>216</v>
      </c>
      <c r="N240">
        <v>10204755</v>
      </c>
      <c r="O240" s="32">
        <v>44489</v>
      </c>
      <c r="P240" t="s">
        <v>63</v>
      </c>
      <c r="Q240" t="s">
        <v>158</v>
      </c>
      <c r="S240" t="s">
        <v>158</v>
      </c>
      <c r="T240" t="s">
        <v>158</v>
      </c>
    </row>
    <row r="241" spans="1:20" x14ac:dyDescent="0.35">
      <c r="A241" s="33" t="str">
        <f>HYPERLINK("https://reports.beta.ofsted.gov.uk/provider/2/SC355839","Ofsted Children's Home Webpage")</f>
        <v>Ofsted Children's Home Webpage</v>
      </c>
      <c r="B241" t="s">
        <v>700</v>
      </c>
      <c r="C241" t="s">
        <v>60</v>
      </c>
      <c r="D241" t="s">
        <v>295</v>
      </c>
      <c r="E241" t="s">
        <v>65</v>
      </c>
      <c r="F241" t="s">
        <v>185</v>
      </c>
      <c r="G241" t="s">
        <v>62</v>
      </c>
      <c r="H241" t="s">
        <v>62</v>
      </c>
      <c r="I241" t="s">
        <v>62</v>
      </c>
      <c r="J241" t="s">
        <v>62</v>
      </c>
      <c r="K241" t="s">
        <v>62</v>
      </c>
      <c r="L241" t="s">
        <v>96</v>
      </c>
      <c r="M241" t="s">
        <v>216</v>
      </c>
      <c r="N241">
        <v>10186116</v>
      </c>
      <c r="O241" s="32">
        <v>44544</v>
      </c>
      <c r="P241" t="s">
        <v>63</v>
      </c>
      <c r="Q241" t="s">
        <v>64</v>
      </c>
      <c r="S241" t="s">
        <v>64</v>
      </c>
      <c r="T241" t="s">
        <v>64</v>
      </c>
    </row>
    <row r="242" spans="1:20" x14ac:dyDescent="0.35">
      <c r="A242" s="33" t="str">
        <f>HYPERLINK("https://reports.beta.ofsted.gov.uk/provider/2/SC356868","Ofsted Children's Home Webpage")</f>
        <v>Ofsted Children's Home Webpage</v>
      </c>
      <c r="B242" t="s">
        <v>271</v>
      </c>
      <c r="C242" t="s">
        <v>60</v>
      </c>
      <c r="D242" t="s">
        <v>295</v>
      </c>
      <c r="E242" t="s">
        <v>105</v>
      </c>
      <c r="F242" t="s">
        <v>184</v>
      </c>
      <c r="G242" t="s">
        <v>62</v>
      </c>
      <c r="H242" t="s">
        <v>62</v>
      </c>
      <c r="I242" t="s">
        <v>62</v>
      </c>
      <c r="J242" t="s">
        <v>62</v>
      </c>
      <c r="K242" t="s">
        <v>62</v>
      </c>
      <c r="L242" t="s">
        <v>68</v>
      </c>
      <c r="M242" t="s">
        <v>216</v>
      </c>
      <c r="N242">
        <v>10187068</v>
      </c>
      <c r="O242" s="32">
        <v>44524</v>
      </c>
      <c r="P242" t="s">
        <v>63</v>
      </c>
      <c r="Q242" t="s">
        <v>158</v>
      </c>
      <c r="S242" t="s">
        <v>158</v>
      </c>
      <c r="T242" t="s">
        <v>158</v>
      </c>
    </row>
    <row r="243" spans="1:20" x14ac:dyDescent="0.35">
      <c r="A243" s="33" t="str">
        <f>HYPERLINK("https://reports.beta.ofsted.gov.uk/provider/2/SC356929","Ofsted Children's Home Webpage")</f>
        <v>Ofsted Children's Home Webpage</v>
      </c>
      <c r="B243" t="s">
        <v>701</v>
      </c>
      <c r="C243" t="s">
        <v>60</v>
      </c>
      <c r="D243" t="s">
        <v>295</v>
      </c>
      <c r="E243" t="s">
        <v>65</v>
      </c>
      <c r="F243" t="s">
        <v>324</v>
      </c>
      <c r="G243" t="s">
        <v>62</v>
      </c>
      <c r="H243" t="s">
        <v>62</v>
      </c>
      <c r="I243" t="s">
        <v>62</v>
      </c>
      <c r="J243" t="s">
        <v>62</v>
      </c>
      <c r="K243" t="s">
        <v>62</v>
      </c>
      <c r="L243" t="s">
        <v>702</v>
      </c>
      <c r="M243" t="s">
        <v>77</v>
      </c>
      <c r="N243">
        <v>10199100</v>
      </c>
      <c r="O243" s="32">
        <v>44468</v>
      </c>
      <c r="P243" t="s">
        <v>63</v>
      </c>
      <c r="Q243" t="s">
        <v>158</v>
      </c>
      <c r="S243" t="s">
        <v>158</v>
      </c>
      <c r="T243" t="s">
        <v>158</v>
      </c>
    </row>
    <row r="244" spans="1:20" x14ac:dyDescent="0.35">
      <c r="A244" s="33" t="str">
        <f>HYPERLINK("https://reports.beta.ofsted.gov.uk/provider/2/SC356963","Ofsted Children's Home Webpage")</f>
        <v>Ofsted Children's Home Webpage</v>
      </c>
      <c r="B244" t="s">
        <v>703</v>
      </c>
      <c r="C244" t="s">
        <v>60</v>
      </c>
      <c r="D244" t="s">
        <v>295</v>
      </c>
      <c r="E244" t="s">
        <v>105</v>
      </c>
      <c r="F244" t="s">
        <v>514</v>
      </c>
      <c r="G244" t="s">
        <v>62</v>
      </c>
      <c r="H244" t="s">
        <v>62</v>
      </c>
      <c r="I244" t="s">
        <v>62</v>
      </c>
      <c r="J244" t="s">
        <v>62</v>
      </c>
      <c r="K244" t="s">
        <v>62</v>
      </c>
      <c r="L244" t="s">
        <v>111</v>
      </c>
      <c r="M244" t="s">
        <v>216</v>
      </c>
      <c r="N244">
        <v>10210780</v>
      </c>
      <c r="O244" s="32">
        <v>44504</v>
      </c>
      <c r="P244" t="s">
        <v>69</v>
      </c>
      <c r="Q244" t="s">
        <v>237</v>
      </c>
    </row>
    <row r="245" spans="1:20" x14ac:dyDescent="0.35">
      <c r="A245" s="33" t="str">
        <f>HYPERLINK("https://reports.beta.ofsted.gov.uk/provider/2/SC357455","Ofsted Children's Home Webpage")</f>
        <v>Ofsted Children's Home Webpage</v>
      </c>
      <c r="B245" t="s">
        <v>704</v>
      </c>
      <c r="C245" t="s">
        <v>60</v>
      </c>
      <c r="D245" t="s">
        <v>295</v>
      </c>
      <c r="E245" t="s">
        <v>65</v>
      </c>
      <c r="F245" t="s">
        <v>705</v>
      </c>
      <c r="G245" t="s">
        <v>62</v>
      </c>
      <c r="H245" t="s">
        <v>62</v>
      </c>
      <c r="I245" t="s">
        <v>62</v>
      </c>
      <c r="J245" t="s">
        <v>62</v>
      </c>
      <c r="K245" t="s">
        <v>62</v>
      </c>
      <c r="L245" t="s">
        <v>706</v>
      </c>
      <c r="M245" t="s">
        <v>77</v>
      </c>
      <c r="N245">
        <v>10187616</v>
      </c>
      <c r="O245" s="32">
        <v>44460</v>
      </c>
      <c r="P245" t="s">
        <v>63</v>
      </c>
      <c r="Q245" t="s">
        <v>67</v>
      </c>
      <c r="S245" t="s">
        <v>67</v>
      </c>
      <c r="T245" t="s">
        <v>67</v>
      </c>
    </row>
    <row r="246" spans="1:20" x14ac:dyDescent="0.35">
      <c r="A246" s="33" t="str">
        <f>HYPERLINK("https://reports.beta.ofsted.gov.uk/provider/2/SC358349","Ofsted Children's Home Webpage")</f>
        <v>Ofsted Children's Home Webpage</v>
      </c>
      <c r="B246" t="s">
        <v>707</v>
      </c>
      <c r="C246" t="s">
        <v>60</v>
      </c>
      <c r="D246" t="s">
        <v>295</v>
      </c>
      <c r="E246" t="s">
        <v>65</v>
      </c>
      <c r="F246" t="s">
        <v>668</v>
      </c>
      <c r="G246" t="s">
        <v>62</v>
      </c>
      <c r="H246" t="s">
        <v>62</v>
      </c>
      <c r="I246" t="s">
        <v>62</v>
      </c>
      <c r="J246" t="s">
        <v>62</v>
      </c>
      <c r="K246" t="s">
        <v>62</v>
      </c>
      <c r="L246" t="s">
        <v>106</v>
      </c>
      <c r="M246" t="s">
        <v>216</v>
      </c>
      <c r="N246">
        <v>10186933</v>
      </c>
      <c r="O246" s="32">
        <v>44440</v>
      </c>
      <c r="P246" t="s">
        <v>63</v>
      </c>
      <c r="Q246" t="s">
        <v>64</v>
      </c>
      <c r="S246" t="s">
        <v>64</v>
      </c>
      <c r="T246" t="s">
        <v>158</v>
      </c>
    </row>
    <row r="247" spans="1:20" x14ac:dyDescent="0.35">
      <c r="A247" s="33" t="str">
        <f>HYPERLINK("https://reports.beta.ofsted.gov.uk/provider/2/SC359836","Ofsted Children's Home Webpage")</f>
        <v>Ofsted Children's Home Webpage</v>
      </c>
      <c r="B247" t="s">
        <v>708</v>
      </c>
      <c r="C247" t="s">
        <v>60</v>
      </c>
      <c r="D247" t="s">
        <v>295</v>
      </c>
      <c r="E247" t="s">
        <v>105</v>
      </c>
      <c r="F247" t="s">
        <v>181</v>
      </c>
      <c r="G247" t="s">
        <v>62</v>
      </c>
      <c r="H247" t="s">
        <v>62</v>
      </c>
      <c r="I247" t="s">
        <v>62</v>
      </c>
      <c r="J247" t="s">
        <v>62</v>
      </c>
      <c r="K247" t="s">
        <v>62</v>
      </c>
      <c r="L247" t="s">
        <v>80</v>
      </c>
      <c r="M247" t="s">
        <v>77</v>
      </c>
      <c r="N247">
        <v>10185478</v>
      </c>
      <c r="O247" s="32">
        <v>44509</v>
      </c>
      <c r="P247" t="s">
        <v>63</v>
      </c>
      <c r="Q247" t="s">
        <v>64</v>
      </c>
      <c r="S247" t="s">
        <v>64</v>
      </c>
      <c r="T247" t="s">
        <v>64</v>
      </c>
    </row>
    <row r="248" spans="1:20" x14ac:dyDescent="0.35">
      <c r="A248" s="33" t="str">
        <f>HYPERLINK("https://reports.beta.ofsted.gov.uk/provider/2/SC360599","Ofsted Children's Home Webpage")</f>
        <v>Ofsted Children's Home Webpage</v>
      </c>
      <c r="B248" t="s">
        <v>709</v>
      </c>
      <c r="C248" t="s">
        <v>60</v>
      </c>
      <c r="D248" t="s">
        <v>295</v>
      </c>
      <c r="E248" t="s">
        <v>105</v>
      </c>
      <c r="F248" t="s">
        <v>710</v>
      </c>
      <c r="G248" t="s">
        <v>62</v>
      </c>
      <c r="H248" t="s">
        <v>62</v>
      </c>
      <c r="I248" t="s">
        <v>62</v>
      </c>
      <c r="J248" t="s">
        <v>62</v>
      </c>
      <c r="K248" t="s">
        <v>62</v>
      </c>
      <c r="L248" t="s">
        <v>706</v>
      </c>
      <c r="M248" t="s">
        <v>77</v>
      </c>
      <c r="N248">
        <v>10186311</v>
      </c>
      <c r="O248" s="32">
        <v>44543</v>
      </c>
      <c r="P248" t="s">
        <v>63</v>
      </c>
      <c r="Q248" t="s">
        <v>158</v>
      </c>
      <c r="S248" t="s">
        <v>158</v>
      </c>
      <c r="T248" t="s">
        <v>158</v>
      </c>
    </row>
    <row r="249" spans="1:20" x14ac:dyDescent="0.35">
      <c r="A249" s="33" t="str">
        <f>HYPERLINK("https://reports.beta.ofsted.gov.uk/provider/2/SC361090","Ofsted Children's Home Webpage")</f>
        <v>Ofsted Children's Home Webpage</v>
      </c>
      <c r="B249" t="s">
        <v>711</v>
      </c>
      <c r="C249" t="s">
        <v>60</v>
      </c>
      <c r="D249" t="s">
        <v>295</v>
      </c>
      <c r="E249" t="s">
        <v>65</v>
      </c>
      <c r="F249" t="s">
        <v>712</v>
      </c>
      <c r="G249" t="s">
        <v>62</v>
      </c>
      <c r="H249" t="s">
        <v>62</v>
      </c>
      <c r="I249" t="s">
        <v>62</v>
      </c>
      <c r="J249" t="s">
        <v>62</v>
      </c>
      <c r="K249" t="s">
        <v>62</v>
      </c>
      <c r="L249" t="s">
        <v>100</v>
      </c>
      <c r="M249" t="s">
        <v>88</v>
      </c>
      <c r="N249">
        <v>10186239</v>
      </c>
      <c r="O249" s="32">
        <v>44517</v>
      </c>
      <c r="P249" t="s">
        <v>63</v>
      </c>
      <c r="Q249" t="s">
        <v>64</v>
      </c>
      <c r="S249" t="s">
        <v>64</v>
      </c>
      <c r="T249" t="s">
        <v>158</v>
      </c>
    </row>
    <row r="250" spans="1:20" x14ac:dyDescent="0.35">
      <c r="A250" s="33" t="str">
        <f>HYPERLINK("https://reports.beta.ofsted.gov.uk/provider/2/SC361167","Ofsted Children's Home Webpage")</f>
        <v>Ofsted Children's Home Webpage</v>
      </c>
      <c r="B250" t="s">
        <v>713</v>
      </c>
      <c r="C250" t="s">
        <v>60</v>
      </c>
      <c r="D250" t="s">
        <v>295</v>
      </c>
      <c r="E250" t="s">
        <v>65</v>
      </c>
      <c r="F250" t="s">
        <v>714</v>
      </c>
      <c r="G250" t="s">
        <v>62</v>
      </c>
      <c r="H250" t="s">
        <v>62</v>
      </c>
      <c r="I250" t="s">
        <v>62</v>
      </c>
      <c r="J250" t="s">
        <v>62</v>
      </c>
      <c r="K250" t="s">
        <v>62</v>
      </c>
      <c r="L250" t="s">
        <v>98</v>
      </c>
      <c r="M250" t="s">
        <v>74</v>
      </c>
      <c r="N250">
        <v>10213470</v>
      </c>
      <c r="O250" s="32">
        <v>44543</v>
      </c>
      <c r="P250" t="s">
        <v>250</v>
      </c>
    </row>
    <row r="251" spans="1:20" x14ac:dyDescent="0.35">
      <c r="A251" s="33" t="str">
        <f>HYPERLINK("https://reports.beta.ofsted.gov.uk/provider/2/SC361167","Ofsted Children's Home Webpage")</f>
        <v>Ofsted Children's Home Webpage</v>
      </c>
      <c r="B251" t="s">
        <v>713</v>
      </c>
      <c r="C251" t="s">
        <v>60</v>
      </c>
      <c r="D251" t="s">
        <v>295</v>
      </c>
      <c r="E251" t="s">
        <v>65</v>
      </c>
      <c r="F251" t="s">
        <v>714</v>
      </c>
      <c r="G251" t="s">
        <v>62</v>
      </c>
      <c r="H251" t="s">
        <v>62</v>
      </c>
      <c r="I251" t="s">
        <v>62</v>
      </c>
      <c r="J251" t="s">
        <v>62</v>
      </c>
      <c r="K251" t="s">
        <v>62</v>
      </c>
      <c r="L251" t="s">
        <v>98</v>
      </c>
      <c r="M251" t="s">
        <v>74</v>
      </c>
      <c r="N251">
        <v>10205857</v>
      </c>
      <c r="O251" s="32">
        <v>44440</v>
      </c>
      <c r="P251" t="s">
        <v>250</v>
      </c>
    </row>
    <row r="252" spans="1:20" x14ac:dyDescent="0.35">
      <c r="A252" s="33" t="str">
        <f>HYPERLINK("https://reports.beta.ofsted.gov.uk/provider/2/SC361167","Ofsted Children's Home Webpage")</f>
        <v>Ofsted Children's Home Webpage</v>
      </c>
      <c r="B252" t="s">
        <v>713</v>
      </c>
      <c r="C252" t="s">
        <v>60</v>
      </c>
      <c r="D252" t="s">
        <v>295</v>
      </c>
      <c r="E252" t="s">
        <v>65</v>
      </c>
      <c r="F252" t="s">
        <v>714</v>
      </c>
      <c r="G252" t="s">
        <v>62</v>
      </c>
      <c r="H252" t="s">
        <v>62</v>
      </c>
      <c r="I252" t="s">
        <v>62</v>
      </c>
      <c r="J252" t="s">
        <v>62</v>
      </c>
      <c r="K252" t="s">
        <v>62</v>
      </c>
      <c r="L252" t="s">
        <v>98</v>
      </c>
      <c r="M252" t="s">
        <v>74</v>
      </c>
      <c r="N252">
        <v>10206352</v>
      </c>
      <c r="O252" s="32">
        <v>44495</v>
      </c>
      <c r="P252" t="s">
        <v>63</v>
      </c>
      <c r="Q252" t="s">
        <v>158</v>
      </c>
      <c r="S252" t="s">
        <v>158</v>
      </c>
      <c r="T252" t="s">
        <v>158</v>
      </c>
    </row>
    <row r="253" spans="1:20" x14ac:dyDescent="0.35">
      <c r="A253" s="33" t="str">
        <f>HYPERLINK("https://reports.beta.ofsted.gov.uk/provider/2/SC362094","Ofsted Children's Home Webpage")</f>
        <v>Ofsted Children's Home Webpage</v>
      </c>
      <c r="B253" t="s">
        <v>715</v>
      </c>
      <c r="C253" t="s">
        <v>60</v>
      </c>
      <c r="D253" t="s">
        <v>295</v>
      </c>
      <c r="E253" t="s">
        <v>65</v>
      </c>
      <c r="F253" t="s">
        <v>468</v>
      </c>
      <c r="G253" t="s">
        <v>62</v>
      </c>
      <c r="H253" t="s">
        <v>62</v>
      </c>
      <c r="I253" t="s">
        <v>62</v>
      </c>
      <c r="J253" t="s">
        <v>62</v>
      </c>
      <c r="K253" t="s">
        <v>62</v>
      </c>
      <c r="L253" t="s">
        <v>98</v>
      </c>
      <c r="M253" t="s">
        <v>74</v>
      </c>
      <c r="N253">
        <v>10185583</v>
      </c>
      <c r="O253" s="32">
        <v>44509</v>
      </c>
      <c r="P253" t="s">
        <v>63</v>
      </c>
      <c r="Q253" t="s">
        <v>67</v>
      </c>
      <c r="S253" t="s">
        <v>67</v>
      </c>
      <c r="T253" t="s">
        <v>67</v>
      </c>
    </row>
    <row r="254" spans="1:20" x14ac:dyDescent="0.35">
      <c r="A254" s="33" t="str">
        <f>HYPERLINK("https://reports.beta.ofsted.gov.uk/provider/2/SC363403","Ofsted Children's Home Webpage")</f>
        <v>Ofsted Children's Home Webpage</v>
      </c>
      <c r="B254" t="s">
        <v>716</v>
      </c>
      <c r="C254" t="s">
        <v>60</v>
      </c>
      <c r="D254" t="s">
        <v>295</v>
      </c>
      <c r="E254" t="s">
        <v>65</v>
      </c>
      <c r="F254" t="s">
        <v>335</v>
      </c>
      <c r="G254" t="s">
        <v>62</v>
      </c>
      <c r="H254" t="s">
        <v>62</v>
      </c>
      <c r="I254" t="s">
        <v>62</v>
      </c>
      <c r="J254" t="s">
        <v>62</v>
      </c>
      <c r="K254" t="s">
        <v>62</v>
      </c>
      <c r="L254" t="s">
        <v>117</v>
      </c>
      <c r="M254" t="s">
        <v>85</v>
      </c>
      <c r="N254">
        <v>10186852</v>
      </c>
      <c r="O254" s="32">
        <v>44503</v>
      </c>
      <c r="P254" t="s">
        <v>63</v>
      </c>
      <c r="Q254" t="s">
        <v>64</v>
      </c>
      <c r="S254" t="s">
        <v>158</v>
      </c>
      <c r="T254" t="s">
        <v>64</v>
      </c>
    </row>
    <row r="255" spans="1:20" x14ac:dyDescent="0.35">
      <c r="A255" s="33" t="str">
        <f>HYPERLINK("https://reports.beta.ofsted.gov.uk/provider/2/SC363422","Ofsted Children's Home Webpage")</f>
        <v>Ofsted Children's Home Webpage</v>
      </c>
      <c r="B255" t="s">
        <v>334</v>
      </c>
      <c r="C255" t="s">
        <v>60</v>
      </c>
      <c r="D255" t="s">
        <v>295</v>
      </c>
      <c r="E255" t="s">
        <v>65</v>
      </c>
      <c r="F255" t="s">
        <v>335</v>
      </c>
      <c r="G255" t="s">
        <v>62</v>
      </c>
      <c r="H255" t="s">
        <v>62</v>
      </c>
      <c r="I255" t="s">
        <v>62</v>
      </c>
      <c r="J255" t="s">
        <v>62</v>
      </c>
      <c r="K255" t="s">
        <v>62</v>
      </c>
      <c r="L255" t="s">
        <v>117</v>
      </c>
      <c r="M255" t="s">
        <v>85</v>
      </c>
      <c r="N255">
        <v>10186341</v>
      </c>
      <c r="O255" s="32">
        <v>44517</v>
      </c>
      <c r="P255" t="s">
        <v>63</v>
      </c>
      <c r="Q255" t="s">
        <v>64</v>
      </c>
      <c r="S255" t="s">
        <v>64</v>
      </c>
      <c r="T255" t="s">
        <v>67</v>
      </c>
    </row>
    <row r="256" spans="1:20" x14ac:dyDescent="0.35">
      <c r="A256" s="33" t="str">
        <f>HYPERLINK("https://reports.beta.ofsted.gov.uk/provider/2/SC366080","Ofsted Children's Home Webpage")</f>
        <v>Ofsted Children's Home Webpage</v>
      </c>
      <c r="B256" t="s">
        <v>717</v>
      </c>
      <c r="C256" t="s">
        <v>60</v>
      </c>
      <c r="D256" t="s">
        <v>295</v>
      </c>
      <c r="E256" t="s">
        <v>65</v>
      </c>
      <c r="F256" t="s">
        <v>240</v>
      </c>
      <c r="G256" t="s">
        <v>62</v>
      </c>
      <c r="H256" t="s">
        <v>62</v>
      </c>
      <c r="I256" t="s">
        <v>62</v>
      </c>
      <c r="J256" t="s">
        <v>62</v>
      </c>
      <c r="K256" t="s">
        <v>62</v>
      </c>
      <c r="L256" t="s">
        <v>98</v>
      </c>
      <c r="M256" t="s">
        <v>74</v>
      </c>
      <c r="N256">
        <v>10185646</v>
      </c>
      <c r="O256" s="32">
        <v>44453</v>
      </c>
      <c r="P256" t="s">
        <v>63</v>
      </c>
      <c r="Q256" t="s">
        <v>64</v>
      </c>
      <c r="S256" t="s">
        <v>64</v>
      </c>
      <c r="T256" t="s">
        <v>158</v>
      </c>
    </row>
    <row r="257" spans="1:20" x14ac:dyDescent="0.35">
      <c r="A257" s="33" t="str">
        <f>HYPERLINK("https://reports.beta.ofsted.gov.uk/provider/2/SC366090","Ofsted Children's Home Webpage")</f>
        <v>Ofsted Children's Home Webpage</v>
      </c>
      <c r="B257" t="s">
        <v>718</v>
      </c>
      <c r="C257" t="s">
        <v>60</v>
      </c>
      <c r="D257" t="s">
        <v>295</v>
      </c>
      <c r="E257" t="s">
        <v>65</v>
      </c>
      <c r="F257" t="s">
        <v>240</v>
      </c>
      <c r="G257" t="s">
        <v>62</v>
      </c>
      <c r="H257" t="s">
        <v>62</v>
      </c>
      <c r="I257" t="s">
        <v>62</v>
      </c>
      <c r="J257" t="s">
        <v>62</v>
      </c>
      <c r="K257" t="s">
        <v>62</v>
      </c>
      <c r="L257" t="s">
        <v>98</v>
      </c>
      <c r="M257" t="s">
        <v>74</v>
      </c>
      <c r="N257">
        <v>10187211</v>
      </c>
      <c r="O257" s="32">
        <v>44509</v>
      </c>
      <c r="P257" t="s">
        <v>63</v>
      </c>
      <c r="Q257" t="s">
        <v>67</v>
      </c>
      <c r="S257" t="s">
        <v>67</v>
      </c>
      <c r="T257" t="s">
        <v>67</v>
      </c>
    </row>
    <row r="258" spans="1:20" x14ac:dyDescent="0.35">
      <c r="A258" s="33" t="str">
        <f>HYPERLINK("https://reports.beta.ofsted.gov.uk/provider/2/SC366107","Ofsted Children's Home Webpage")</f>
        <v>Ofsted Children's Home Webpage</v>
      </c>
      <c r="B258" t="s">
        <v>719</v>
      </c>
      <c r="C258" t="s">
        <v>60</v>
      </c>
      <c r="D258" t="s">
        <v>295</v>
      </c>
      <c r="E258" t="s">
        <v>65</v>
      </c>
      <c r="F258" t="s">
        <v>240</v>
      </c>
      <c r="G258" t="s">
        <v>62</v>
      </c>
      <c r="H258" t="s">
        <v>62</v>
      </c>
      <c r="I258" t="s">
        <v>62</v>
      </c>
      <c r="J258" t="s">
        <v>62</v>
      </c>
      <c r="K258" t="s">
        <v>62</v>
      </c>
      <c r="L258" t="s">
        <v>98</v>
      </c>
      <c r="M258" t="s">
        <v>74</v>
      </c>
      <c r="N258">
        <v>10185213</v>
      </c>
      <c r="O258" s="32">
        <v>44489</v>
      </c>
      <c r="P258" t="s">
        <v>63</v>
      </c>
      <c r="Q258" t="s">
        <v>158</v>
      </c>
      <c r="S258" t="s">
        <v>158</v>
      </c>
      <c r="T258" t="s">
        <v>158</v>
      </c>
    </row>
    <row r="259" spans="1:20" x14ac:dyDescent="0.35">
      <c r="A259" s="33" t="str">
        <f>HYPERLINK("https://reports.beta.ofsted.gov.uk/provider/2/SC366112","Ofsted Children's Home Webpage")</f>
        <v>Ofsted Children's Home Webpage</v>
      </c>
      <c r="B259" t="s">
        <v>336</v>
      </c>
      <c r="C259" t="s">
        <v>60</v>
      </c>
      <c r="D259" t="s">
        <v>295</v>
      </c>
      <c r="E259" t="s">
        <v>65</v>
      </c>
      <c r="F259" t="s">
        <v>240</v>
      </c>
      <c r="G259" t="s">
        <v>62</v>
      </c>
      <c r="H259" t="s">
        <v>62</v>
      </c>
      <c r="I259" t="s">
        <v>62</v>
      </c>
      <c r="J259" t="s">
        <v>62</v>
      </c>
      <c r="K259" t="s">
        <v>62</v>
      </c>
      <c r="L259" t="s">
        <v>98</v>
      </c>
      <c r="M259" t="s">
        <v>74</v>
      </c>
      <c r="N259">
        <v>10186922</v>
      </c>
      <c r="O259" s="32">
        <v>44544</v>
      </c>
      <c r="P259" t="s">
        <v>63</v>
      </c>
      <c r="Q259" t="s">
        <v>158</v>
      </c>
      <c r="S259" t="s">
        <v>158</v>
      </c>
      <c r="T259" t="s">
        <v>158</v>
      </c>
    </row>
    <row r="260" spans="1:20" x14ac:dyDescent="0.35">
      <c r="A260" s="33" t="str">
        <f>HYPERLINK("https://reports.beta.ofsted.gov.uk/provider/2/SC367551","Ofsted Children's Home Webpage")</f>
        <v>Ofsted Children's Home Webpage</v>
      </c>
      <c r="B260" t="s">
        <v>337</v>
      </c>
      <c r="C260" t="s">
        <v>60</v>
      </c>
      <c r="D260" t="s">
        <v>295</v>
      </c>
      <c r="E260" t="s">
        <v>65</v>
      </c>
      <c r="F260" t="s">
        <v>338</v>
      </c>
      <c r="G260" t="s">
        <v>62</v>
      </c>
      <c r="H260" t="s">
        <v>62</v>
      </c>
      <c r="I260" t="s">
        <v>62</v>
      </c>
      <c r="J260" t="s">
        <v>62</v>
      </c>
      <c r="K260" t="s">
        <v>62</v>
      </c>
      <c r="L260" t="s">
        <v>83</v>
      </c>
      <c r="M260" t="s">
        <v>74</v>
      </c>
      <c r="N260">
        <v>10185486</v>
      </c>
      <c r="O260" s="32">
        <v>44447</v>
      </c>
      <c r="P260" t="s">
        <v>63</v>
      </c>
      <c r="Q260" t="s">
        <v>64</v>
      </c>
      <c r="S260" t="s">
        <v>64</v>
      </c>
      <c r="T260" t="s">
        <v>64</v>
      </c>
    </row>
    <row r="261" spans="1:20" x14ac:dyDescent="0.35">
      <c r="A261" s="33" t="str">
        <f>HYPERLINK("https://reports.beta.ofsted.gov.uk/provider/2/SC367802","Ofsted Children's Home Webpage")</f>
        <v>Ofsted Children's Home Webpage</v>
      </c>
      <c r="B261" t="s">
        <v>339</v>
      </c>
      <c r="C261" t="s">
        <v>60</v>
      </c>
      <c r="D261" t="s">
        <v>295</v>
      </c>
      <c r="E261" t="s">
        <v>105</v>
      </c>
      <c r="F261" t="s">
        <v>238</v>
      </c>
      <c r="G261" t="s">
        <v>62</v>
      </c>
      <c r="H261" t="s">
        <v>62</v>
      </c>
      <c r="I261" t="s">
        <v>62</v>
      </c>
      <c r="J261" t="s">
        <v>62</v>
      </c>
      <c r="K261" t="s">
        <v>62</v>
      </c>
      <c r="L261" t="s">
        <v>142</v>
      </c>
      <c r="M261" t="s">
        <v>216</v>
      </c>
      <c r="N261">
        <v>10187531</v>
      </c>
      <c r="O261" s="32">
        <v>44538</v>
      </c>
      <c r="P261" t="s">
        <v>63</v>
      </c>
      <c r="Q261" t="s">
        <v>64</v>
      </c>
      <c r="S261" t="s">
        <v>64</v>
      </c>
      <c r="T261" t="s">
        <v>64</v>
      </c>
    </row>
    <row r="262" spans="1:20" x14ac:dyDescent="0.35">
      <c r="A262" s="33" t="str">
        <f>HYPERLINK("https://reports.beta.ofsted.gov.uk/provider/2/SC368137","Ofsted Children's Home Webpage")</f>
        <v>Ofsted Children's Home Webpage</v>
      </c>
      <c r="B262" t="s">
        <v>272</v>
      </c>
      <c r="C262" t="s">
        <v>60</v>
      </c>
      <c r="D262" t="s">
        <v>295</v>
      </c>
      <c r="E262" t="s">
        <v>65</v>
      </c>
      <c r="F262" t="s">
        <v>679</v>
      </c>
      <c r="G262" t="s">
        <v>62</v>
      </c>
      <c r="H262" t="s">
        <v>62</v>
      </c>
      <c r="I262" t="s">
        <v>62</v>
      </c>
      <c r="J262" t="s">
        <v>62</v>
      </c>
      <c r="K262" t="s">
        <v>62</v>
      </c>
      <c r="L262" t="s">
        <v>70</v>
      </c>
      <c r="M262" t="s">
        <v>71</v>
      </c>
      <c r="N262">
        <v>10198860</v>
      </c>
      <c r="O262" s="32">
        <v>44453</v>
      </c>
      <c r="P262" t="s">
        <v>63</v>
      </c>
      <c r="Q262" t="s">
        <v>158</v>
      </c>
      <c r="S262" t="s">
        <v>158</v>
      </c>
      <c r="T262" t="s">
        <v>158</v>
      </c>
    </row>
    <row r="263" spans="1:20" x14ac:dyDescent="0.35">
      <c r="A263" s="33" t="str">
        <f>HYPERLINK("https://reports.beta.ofsted.gov.uk/provider/2/SC368637","Ofsted Children's Home Webpage")</f>
        <v>Ofsted Children's Home Webpage</v>
      </c>
      <c r="B263" t="s">
        <v>720</v>
      </c>
      <c r="C263" t="s">
        <v>60</v>
      </c>
      <c r="D263" t="s">
        <v>295</v>
      </c>
      <c r="E263" t="s">
        <v>65</v>
      </c>
      <c r="F263" t="s">
        <v>721</v>
      </c>
      <c r="G263" t="s">
        <v>62</v>
      </c>
      <c r="H263" t="s">
        <v>62</v>
      </c>
      <c r="I263" t="s">
        <v>62</v>
      </c>
      <c r="J263" t="s">
        <v>62</v>
      </c>
      <c r="K263" t="s">
        <v>62</v>
      </c>
      <c r="L263" t="s">
        <v>100</v>
      </c>
      <c r="M263" t="s">
        <v>88</v>
      </c>
      <c r="N263">
        <v>10185325</v>
      </c>
      <c r="O263" s="32">
        <v>44481</v>
      </c>
      <c r="P263" t="s">
        <v>63</v>
      </c>
      <c r="Q263" t="s">
        <v>67</v>
      </c>
      <c r="S263" t="s">
        <v>67</v>
      </c>
      <c r="T263" t="s">
        <v>67</v>
      </c>
    </row>
    <row r="264" spans="1:20" x14ac:dyDescent="0.35">
      <c r="A264" s="33" t="str">
        <f>HYPERLINK("https://reports.beta.ofsted.gov.uk/provider/2/SC368982","Ofsted Children's Home Webpage")</f>
        <v>Ofsted Children's Home Webpage</v>
      </c>
      <c r="B264" t="s">
        <v>722</v>
      </c>
      <c r="C264" t="s">
        <v>122</v>
      </c>
      <c r="D264" t="s">
        <v>295</v>
      </c>
      <c r="E264" t="s">
        <v>65</v>
      </c>
      <c r="F264" t="s">
        <v>188</v>
      </c>
      <c r="G264" t="s">
        <v>62</v>
      </c>
      <c r="H264" t="s">
        <v>62</v>
      </c>
      <c r="I264" t="s">
        <v>62</v>
      </c>
      <c r="J264" t="s">
        <v>62</v>
      </c>
      <c r="K264" t="s">
        <v>62</v>
      </c>
      <c r="L264" t="s">
        <v>75</v>
      </c>
      <c r="M264" t="s">
        <v>74</v>
      </c>
      <c r="N264">
        <v>10187134</v>
      </c>
      <c r="O264" s="32">
        <v>44453</v>
      </c>
      <c r="P264" t="s">
        <v>63</v>
      </c>
      <c r="Q264" t="s">
        <v>73</v>
      </c>
      <c r="S264" t="s">
        <v>73</v>
      </c>
      <c r="T264" t="s">
        <v>73</v>
      </c>
    </row>
    <row r="265" spans="1:20" x14ac:dyDescent="0.35">
      <c r="A265" s="33" t="str">
        <f>HYPERLINK("https://reports.beta.ofsted.gov.uk/provider/2/SC368982","Ofsted Children's Home Webpage")</f>
        <v>Ofsted Children's Home Webpage</v>
      </c>
      <c r="B265" t="s">
        <v>722</v>
      </c>
      <c r="C265" t="s">
        <v>122</v>
      </c>
      <c r="D265" t="s">
        <v>295</v>
      </c>
      <c r="E265" t="s">
        <v>65</v>
      </c>
      <c r="F265" t="s">
        <v>188</v>
      </c>
      <c r="G265" t="s">
        <v>62</v>
      </c>
      <c r="H265" t="s">
        <v>62</v>
      </c>
      <c r="I265" t="s">
        <v>62</v>
      </c>
      <c r="J265" t="s">
        <v>62</v>
      </c>
      <c r="K265" t="s">
        <v>62</v>
      </c>
      <c r="L265" t="s">
        <v>75</v>
      </c>
      <c r="M265" t="s">
        <v>74</v>
      </c>
      <c r="N265">
        <v>10207476</v>
      </c>
      <c r="O265" s="32">
        <v>44475</v>
      </c>
      <c r="P265" t="s">
        <v>250</v>
      </c>
    </row>
    <row r="266" spans="1:20" x14ac:dyDescent="0.35">
      <c r="A266" s="33" t="str">
        <f>HYPERLINK("https://reports.beta.ofsted.gov.uk/provider/2/SC369825","Ofsted Children's Home Webpage")</f>
        <v>Ofsted Children's Home Webpage</v>
      </c>
      <c r="B266" t="s">
        <v>340</v>
      </c>
      <c r="C266" t="s">
        <v>60</v>
      </c>
      <c r="D266" t="s">
        <v>295</v>
      </c>
      <c r="E266" t="s">
        <v>105</v>
      </c>
      <c r="F266" t="s">
        <v>341</v>
      </c>
      <c r="G266" t="s">
        <v>62</v>
      </c>
      <c r="H266" t="s">
        <v>62</v>
      </c>
      <c r="I266" t="s">
        <v>62</v>
      </c>
      <c r="J266" t="s">
        <v>62</v>
      </c>
      <c r="K266" t="s">
        <v>62</v>
      </c>
      <c r="L266" t="s">
        <v>83</v>
      </c>
      <c r="M266" t="s">
        <v>74</v>
      </c>
      <c r="N266">
        <v>10185558</v>
      </c>
      <c r="O266" s="32">
        <v>44474</v>
      </c>
      <c r="P266" t="s">
        <v>63</v>
      </c>
      <c r="Q266" t="s">
        <v>64</v>
      </c>
      <c r="S266" t="s">
        <v>158</v>
      </c>
      <c r="T266" t="s">
        <v>64</v>
      </c>
    </row>
    <row r="267" spans="1:20" x14ac:dyDescent="0.35">
      <c r="A267" s="33" t="str">
        <f>HYPERLINK("https://reports.beta.ofsted.gov.uk/provider/2/SC369840","Ofsted Children's Home Webpage")</f>
        <v>Ofsted Children's Home Webpage</v>
      </c>
      <c r="B267" t="s">
        <v>723</v>
      </c>
      <c r="C267" t="s">
        <v>60</v>
      </c>
      <c r="D267" t="s">
        <v>295</v>
      </c>
      <c r="E267" t="s">
        <v>105</v>
      </c>
      <c r="F267" t="s">
        <v>341</v>
      </c>
      <c r="G267" t="s">
        <v>62</v>
      </c>
      <c r="H267" t="s">
        <v>62</v>
      </c>
      <c r="I267" t="s">
        <v>62</v>
      </c>
      <c r="J267" t="s">
        <v>62</v>
      </c>
      <c r="K267" t="s">
        <v>62</v>
      </c>
      <c r="L267" t="s">
        <v>83</v>
      </c>
      <c r="M267" t="s">
        <v>74</v>
      </c>
      <c r="N267">
        <v>10185286</v>
      </c>
      <c r="O267" s="32">
        <v>44460</v>
      </c>
      <c r="P267" t="s">
        <v>63</v>
      </c>
      <c r="Q267" t="s">
        <v>64</v>
      </c>
      <c r="S267" t="s">
        <v>64</v>
      </c>
      <c r="T267" t="s">
        <v>64</v>
      </c>
    </row>
    <row r="268" spans="1:20" x14ac:dyDescent="0.35">
      <c r="A268" s="33" t="str">
        <f>HYPERLINK("https://reports.beta.ofsted.gov.uk/provider/2/SC369857","Ofsted Children's Home Webpage")</f>
        <v>Ofsted Children's Home Webpage</v>
      </c>
      <c r="B268" t="s">
        <v>342</v>
      </c>
      <c r="C268" t="s">
        <v>60</v>
      </c>
      <c r="D268" t="s">
        <v>295</v>
      </c>
      <c r="E268" t="s">
        <v>105</v>
      </c>
      <c r="F268" t="s">
        <v>236</v>
      </c>
      <c r="G268" t="s">
        <v>62</v>
      </c>
      <c r="H268" t="s">
        <v>62</v>
      </c>
      <c r="I268" t="s">
        <v>62</v>
      </c>
      <c r="J268" t="s">
        <v>62</v>
      </c>
      <c r="K268" t="s">
        <v>62</v>
      </c>
      <c r="L268" t="s">
        <v>139</v>
      </c>
      <c r="M268" t="s">
        <v>77</v>
      </c>
      <c r="N268">
        <v>10185471</v>
      </c>
      <c r="O268" s="32">
        <v>44531</v>
      </c>
      <c r="P268" t="s">
        <v>63</v>
      </c>
      <c r="Q268" t="s">
        <v>64</v>
      </c>
      <c r="S268" t="s">
        <v>64</v>
      </c>
      <c r="T268" t="s">
        <v>64</v>
      </c>
    </row>
    <row r="269" spans="1:20" x14ac:dyDescent="0.35">
      <c r="A269" s="33" t="str">
        <f>HYPERLINK("https://reports.beta.ofsted.gov.uk/provider/2/SC370910","Ofsted Children's Home Webpage")</f>
        <v>Ofsted Children's Home Webpage</v>
      </c>
      <c r="B269" t="s">
        <v>724</v>
      </c>
      <c r="C269" t="s">
        <v>60</v>
      </c>
      <c r="D269" t="s">
        <v>295</v>
      </c>
      <c r="E269" t="s">
        <v>65</v>
      </c>
      <c r="F269" t="s">
        <v>659</v>
      </c>
      <c r="G269" t="s">
        <v>62</v>
      </c>
      <c r="H269" t="s">
        <v>62</v>
      </c>
      <c r="I269" t="s">
        <v>62</v>
      </c>
      <c r="J269" t="s">
        <v>62</v>
      </c>
      <c r="K269" t="s">
        <v>62</v>
      </c>
      <c r="L269" t="s">
        <v>91</v>
      </c>
      <c r="M269" t="s">
        <v>92</v>
      </c>
      <c r="N269">
        <v>10186426</v>
      </c>
      <c r="O269" s="32">
        <v>44530</v>
      </c>
      <c r="P269" t="s">
        <v>63</v>
      </c>
      <c r="Q269" t="s">
        <v>64</v>
      </c>
      <c r="S269" t="s">
        <v>64</v>
      </c>
      <c r="T269" t="s">
        <v>64</v>
      </c>
    </row>
    <row r="270" spans="1:20" x14ac:dyDescent="0.35">
      <c r="A270" s="33" t="str">
        <f>HYPERLINK("https://reports.beta.ofsted.gov.uk/provider/2/SC372117","Ofsted Children's Home Webpage")</f>
        <v>Ofsted Children's Home Webpage</v>
      </c>
      <c r="B270" t="s">
        <v>344</v>
      </c>
      <c r="C270" t="s">
        <v>60</v>
      </c>
      <c r="D270" t="s">
        <v>295</v>
      </c>
      <c r="E270" t="s">
        <v>65</v>
      </c>
      <c r="F270" t="s">
        <v>725</v>
      </c>
      <c r="G270" t="s">
        <v>62</v>
      </c>
      <c r="H270" t="s">
        <v>62</v>
      </c>
      <c r="I270" t="s">
        <v>62</v>
      </c>
      <c r="J270" t="s">
        <v>62</v>
      </c>
      <c r="K270" t="s">
        <v>62</v>
      </c>
      <c r="L270" t="s">
        <v>141</v>
      </c>
      <c r="M270" t="s">
        <v>77</v>
      </c>
      <c r="N270">
        <v>10185047</v>
      </c>
      <c r="O270" s="32">
        <v>44501</v>
      </c>
      <c r="P270" t="s">
        <v>63</v>
      </c>
      <c r="Q270" t="s">
        <v>64</v>
      </c>
      <c r="S270" t="s">
        <v>64</v>
      </c>
      <c r="T270" t="s">
        <v>64</v>
      </c>
    </row>
    <row r="271" spans="1:20" x14ac:dyDescent="0.35">
      <c r="A271" s="33" t="str">
        <f>HYPERLINK("https://reports.beta.ofsted.gov.uk/provider/2/SC372511","Ofsted Children's Home Webpage")</f>
        <v>Ofsted Children's Home Webpage</v>
      </c>
      <c r="B271" t="s">
        <v>726</v>
      </c>
      <c r="C271" t="s">
        <v>60</v>
      </c>
      <c r="D271" t="s">
        <v>295</v>
      </c>
      <c r="E271" t="s">
        <v>105</v>
      </c>
      <c r="F271" t="s">
        <v>710</v>
      </c>
      <c r="G271" t="s">
        <v>62</v>
      </c>
      <c r="H271" t="s">
        <v>62</v>
      </c>
      <c r="I271" t="s">
        <v>62</v>
      </c>
      <c r="J271" t="s">
        <v>62</v>
      </c>
      <c r="K271" t="s">
        <v>62</v>
      </c>
      <c r="L271" t="s">
        <v>706</v>
      </c>
      <c r="M271" t="s">
        <v>77</v>
      </c>
      <c r="N271">
        <v>10185130</v>
      </c>
      <c r="O271" s="32">
        <v>44530</v>
      </c>
      <c r="P271" t="s">
        <v>63</v>
      </c>
      <c r="Q271" t="s">
        <v>67</v>
      </c>
      <c r="S271" t="s">
        <v>67</v>
      </c>
      <c r="T271" t="s">
        <v>67</v>
      </c>
    </row>
    <row r="272" spans="1:20" x14ac:dyDescent="0.35">
      <c r="A272" s="33" t="str">
        <f>HYPERLINK("https://reports.beta.ofsted.gov.uk/provider/2/SC372602","Ofsted Children's Home Webpage")</f>
        <v>Ofsted Children's Home Webpage</v>
      </c>
      <c r="B272" t="s">
        <v>727</v>
      </c>
      <c r="C272" t="s">
        <v>60</v>
      </c>
      <c r="D272" t="s">
        <v>295</v>
      </c>
      <c r="E272" t="s">
        <v>65</v>
      </c>
      <c r="F272" t="s">
        <v>210</v>
      </c>
      <c r="G272" t="s">
        <v>62</v>
      </c>
      <c r="H272" t="s">
        <v>62</v>
      </c>
      <c r="I272" t="s">
        <v>62</v>
      </c>
      <c r="J272" t="s">
        <v>62</v>
      </c>
      <c r="K272" t="s">
        <v>62</v>
      </c>
      <c r="L272" t="s">
        <v>98</v>
      </c>
      <c r="M272" t="s">
        <v>74</v>
      </c>
      <c r="N272">
        <v>10186259</v>
      </c>
      <c r="O272" s="32">
        <v>44496</v>
      </c>
      <c r="P272" t="s">
        <v>63</v>
      </c>
      <c r="Q272" t="s">
        <v>64</v>
      </c>
      <c r="S272" t="s">
        <v>64</v>
      </c>
      <c r="T272" t="s">
        <v>64</v>
      </c>
    </row>
    <row r="273" spans="1:20" x14ac:dyDescent="0.35">
      <c r="A273" s="33" t="str">
        <f>HYPERLINK("https://reports.beta.ofsted.gov.uk/provider/2/SC372611","Ofsted Children's Home Webpage")</f>
        <v>Ofsted Children's Home Webpage</v>
      </c>
      <c r="B273" t="s">
        <v>273</v>
      </c>
      <c r="C273" t="s">
        <v>60</v>
      </c>
      <c r="D273" t="s">
        <v>295</v>
      </c>
      <c r="E273" t="s">
        <v>65</v>
      </c>
      <c r="F273" t="s">
        <v>210</v>
      </c>
      <c r="G273" t="s">
        <v>62</v>
      </c>
      <c r="H273" t="s">
        <v>62</v>
      </c>
      <c r="I273" t="s">
        <v>62</v>
      </c>
      <c r="J273" t="s">
        <v>62</v>
      </c>
      <c r="K273" t="s">
        <v>62</v>
      </c>
      <c r="L273" t="s">
        <v>98</v>
      </c>
      <c r="M273" t="s">
        <v>74</v>
      </c>
      <c r="N273">
        <v>10187441</v>
      </c>
      <c r="O273" s="32">
        <v>44516</v>
      </c>
      <c r="P273" t="s">
        <v>63</v>
      </c>
      <c r="Q273" t="s">
        <v>158</v>
      </c>
      <c r="S273" t="s">
        <v>158</v>
      </c>
      <c r="T273" t="s">
        <v>158</v>
      </c>
    </row>
    <row r="274" spans="1:20" x14ac:dyDescent="0.35">
      <c r="A274" s="33" t="str">
        <f>HYPERLINK("https://reports.beta.ofsted.gov.uk/provider/2/SC372613","Ofsted Children's Home Webpage")</f>
        <v>Ofsted Children's Home Webpage</v>
      </c>
      <c r="B274" t="s">
        <v>728</v>
      </c>
      <c r="C274" t="s">
        <v>60</v>
      </c>
      <c r="D274" t="s">
        <v>295</v>
      </c>
      <c r="E274" t="s">
        <v>65</v>
      </c>
      <c r="F274" t="s">
        <v>210</v>
      </c>
      <c r="G274" t="s">
        <v>62</v>
      </c>
      <c r="H274" t="s">
        <v>62</v>
      </c>
      <c r="I274" t="s">
        <v>62</v>
      </c>
      <c r="J274" t="s">
        <v>62</v>
      </c>
      <c r="K274" t="s">
        <v>62</v>
      </c>
      <c r="L274" t="s">
        <v>98</v>
      </c>
      <c r="M274" t="s">
        <v>74</v>
      </c>
      <c r="N274">
        <v>10186547</v>
      </c>
      <c r="O274" s="32">
        <v>44502</v>
      </c>
      <c r="P274" t="s">
        <v>63</v>
      </c>
      <c r="Q274" t="s">
        <v>64</v>
      </c>
      <c r="S274" t="s">
        <v>64</v>
      </c>
      <c r="T274" t="s">
        <v>64</v>
      </c>
    </row>
    <row r="275" spans="1:20" x14ac:dyDescent="0.35">
      <c r="A275" s="33" t="str">
        <f>HYPERLINK("https://reports.beta.ofsted.gov.uk/provider/2/SC372621","Ofsted Children's Home Webpage")</f>
        <v>Ofsted Children's Home Webpage</v>
      </c>
      <c r="B275" t="s">
        <v>729</v>
      </c>
      <c r="C275" t="s">
        <v>60</v>
      </c>
      <c r="D275" t="s">
        <v>295</v>
      </c>
      <c r="E275" t="s">
        <v>65</v>
      </c>
      <c r="F275" t="s">
        <v>210</v>
      </c>
      <c r="G275" t="s">
        <v>62</v>
      </c>
      <c r="H275" t="s">
        <v>62</v>
      </c>
      <c r="I275" t="s">
        <v>62</v>
      </c>
      <c r="J275" t="s">
        <v>62</v>
      </c>
      <c r="K275" t="s">
        <v>62</v>
      </c>
      <c r="L275" t="s">
        <v>345</v>
      </c>
      <c r="M275" t="s">
        <v>74</v>
      </c>
      <c r="N275">
        <v>10185155</v>
      </c>
      <c r="O275" s="32">
        <v>44474</v>
      </c>
      <c r="P275" t="s">
        <v>63</v>
      </c>
      <c r="Q275" t="s">
        <v>64</v>
      </c>
      <c r="S275" t="s">
        <v>158</v>
      </c>
      <c r="T275" t="s">
        <v>64</v>
      </c>
    </row>
    <row r="276" spans="1:20" x14ac:dyDescent="0.35">
      <c r="A276" s="33" t="str">
        <f>HYPERLINK("https://reports.beta.ofsted.gov.uk/provider/2/SC376211","Ofsted Children's Home Webpage")</f>
        <v>Ofsted Children's Home Webpage</v>
      </c>
      <c r="B276" t="s">
        <v>730</v>
      </c>
      <c r="C276" t="s">
        <v>60</v>
      </c>
      <c r="D276" t="s">
        <v>295</v>
      </c>
      <c r="E276" t="s">
        <v>65</v>
      </c>
      <c r="F276" t="s">
        <v>202</v>
      </c>
      <c r="G276" t="s">
        <v>62</v>
      </c>
      <c r="H276" t="s">
        <v>62</v>
      </c>
      <c r="I276" t="s">
        <v>62</v>
      </c>
      <c r="J276" t="s">
        <v>62</v>
      </c>
      <c r="K276" t="s">
        <v>62</v>
      </c>
      <c r="L276" t="s">
        <v>75</v>
      </c>
      <c r="M276" t="s">
        <v>74</v>
      </c>
      <c r="N276">
        <v>10187315</v>
      </c>
      <c r="O276" s="32">
        <v>44489</v>
      </c>
      <c r="P276" t="s">
        <v>63</v>
      </c>
      <c r="Q276" t="s">
        <v>64</v>
      </c>
      <c r="S276" t="s">
        <v>158</v>
      </c>
      <c r="T276" t="s">
        <v>64</v>
      </c>
    </row>
    <row r="277" spans="1:20" x14ac:dyDescent="0.35">
      <c r="A277" s="33" t="str">
        <f>HYPERLINK("https://reports.beta.ofsted.gov.uk/provider/2/SC378181","Ofsted Children's Home Webpage")</f>
        <v>Ofsted Children's Home Webpage</v>
      </c>
      <c r="B277" t="s">
        <v>731</v>
      </c>
      <c r="C277" t="s">
        <v>60</v>
      </c>
      <c r="D277" t="s">
        <v>295</v>
      </c>
      <c r="E277" t="s">
        <v>65</v>
      </c>
      <c r="F277" t="s">
        <v>732</v>
      </c>
      <c r="G277" t="s">
        <v>62</v>
      </c>
      <c r="H277" t="s">
        <v>62</v>
      </c>
      <c r="I277" t="s">
        <v>62</v>
      </c>
      <c r="J277" t="s">
        <v>62</v>
      </c>
      <c r="K277" t="s">
        <v>62</v>
      </c>
      <c r="L277" t="s">
        <v>75</v>
      </c>
      <c r="M277" t="s">
        <v>74</v>
      </c>
      <c r="N277">
        <v>10185114</v>
      </c>
      <c r="O277" s="32">
        <v>44538</v>
      </c>
      <c r="P277" t="s">
        <v>63</v>
      </c>
      <c r="Q277" t="s">
        <v>73</v>
      </c>
      <c r="S277" t="s">
        <v>73</v>
      </c>
      <c r="T277" t="s">
        <v>73</v>
      </c>
    </row>
    <row r="278" spans="1:20" x14ac:dyDescent="0.35">
      <c r="A278" s="33" t="str">
        <f>HYPERLINK("https://reports.beta.ofsted.gov.uk/provider/2/SC378187","Ofsted Children's Home Webpage")</f>
        <v>Ofsted Children's Home Webpage</v>
      </c>
      <c r="B278" t="s">
        <v>733</v>
      </c>
      <c r="C278" t="s">
        <v>60</v>
      </c>
      <c r="D278" t="s">
        <v>295</v>
      </c>
      <c r="E278" t="s">
        <v>65</v>
      </c>
      <c r="F278" t="s">
        <v>732</v>
      </c>
      <c r="G278" t="s">
        <v>62</v>
      </c>
      <c r="H278" t="s">
        <v>62</v>
      </c>
      <c r="I278" t="s">
        <v>62</v>
      </c>
      <c r="J278" t="s">
        <v>62</v>
      </c>
      <c r="K278" t="s">
        <v>62</v>
      </c>
      <c r="L278" t="s">
        <v>75</v>
      </c>
      <c r="M278" t="s">
        <v>74</v>
      </c>
      <c r="N278">
        <v>10186710</v>
      </c>
      <c r="O278" s="32">
        <v>44530</v>
      </c>
      <c r="P278" t="s">
        <v>63</v>
      </c>
      <c r="Q278" t="s">
        <v>73</v>
      </c>
      <c r="S278" t="s">
        <v>73</v>
      </c>
      <c r="T278" t="s">
        <v>73</v>
      </c>
    </row>
    <row r="279" spans="1:20" x14ac:dyDescent="0.35">
      <c r="A279" s="33" t="str">
        <f>HYPERLINK("https://reports.beta.ofsted.gov.uk/provider/2/SC378464","Ofsted Children's Home Webpage")</f>
        <v>Ofsted Children's Home Webpage</v>
      </c>
      <c r="B279" t="s">
        <v>274</v>
      </c>
      <c r="C279" t="s">
        <v>60</v>
      </c>
      <c r="D279" t="s">
        <v>295</v>
      </c>
      <c r="E279" t="s">
        <v>65</v>
      </c>
      <c r="F279" t="s">
        <v>188</v>
      </c>
      <c r="G279" t="s">
        <v>62</v>
      </c>
      <c r="H279" t="s">
        <v>62</v>
      </c>
      <c r="I279" t="s">
        <v>62</v>
      </c>
      <c r="J279" t="s">
        <v>62</v>
      </c>
      <c r="K279" t="s">
        <v>62</v>
      </c>
      <c r="L279" t="s">
        <v>241</v>
      </c>
      <c r="M279" t="s">
        <v>92</v>
      </c>
      <c r="N279">
        <v>10186826</v>
      </c>
      <c r="O279" s="32">
        <v>44510</v>
      </c>
      <c r="P279" t="s">
        <v>63</v>
      </c>
      <c r="Q279" t="s">
        <v>64</v>
      </c>
      <c r="S279" t="s">
        <v>64</v>
      </c>
      <c r="T279" t="s">
        <v>158</v>
      </c>
    </row>
    <row r="280" spans="1:20" x14ac:dyDescent="0.35">
      <c r="A280" s="33" t="str">
        <f>HYPERLINK("https://reports.beta.ofsted.gov.uk/provider/2/SC379357","Ofsted Children's Home Webpage")</f>
        <v>Ofsted Children's Home Webpage</v>
      </c>
      <c r="B280" t="s">
        <v>734</v>
      </c>
      <c r="C280" t="s">
        <v>60</v>
      </c>
      <c r="D280" t="s">
        <v>295</v>
      </c>
      <c r="E280" t="s">
        <v>65</v>
      </c>
      <c r="F280" t="s">
        <v>467</v>
      </c>
      <c r="G280" t="s">
        <v>62</v>
      </c>
      <c r="H280" t="s">
        <v>62</v>
      </c>
      <c r="I280" t="s">
        <v>62</v>
      </c>
      <c r="J280" t="s">
        <v>62</v>
      </c>
      <c r="K280" t="s">
        <v>62</v>
      </c>
      <c r="L280" t="s">
        <v>118</v>
      </c>
      <c r="M280" t="s">
        <v>92</v>
      </c>
      <c r="N280">
        <v>10187101</v>
      </c>
      <c r="O280" s="32">
        <v>44515</v>
      </c>
      <c r="P280" t="s">
        <v>63</v>
      </c>
      <c r="Q280" t="s">
        <v>64</v>
      </c>
      <c r="S280" t="s">
        <v>64</v>
      </c>
      <c r="T280" t="s">
        <v>64</v>
      </c>
    </row>
    <row r="281" spans="1:20" x14ac:dyDescent="0.35">
      <c r="A281" s="33" t="str">
        <f>HYPERLINK("https://reports.beta.ofsted.gov.uk/provider/2/SC380956","Ofsted Children's Home Webpage")</f>
        <v>Ofsted Children's Home Webpage</v>
      </c>
      <c r="B281" t="s">
        <v>735</v>
      </c>
      <c r="C281" t="s">
        <v>60</v>
      </c>
      <c r="D281" t="s">
        <v>295</v>
      </c>
      <c r="E281" t="s">
        <v>105</v>
      </c>
      <c r="F281" t="s">
        <v>238</v>
      </c>
      <c r="G281" t="s">
        <v>62</v>
      </c>
      <c r="H281" t="s">
        <v>62</v>
      </c>
      <c r="I281" t="s">
        <v>62</v>
      </c>
      <c r="J281" t="s">
        <v>62</v>
      </c>
      <c r="K281" t="s">
        <v>62</v>
      </c>
      <c r="L281" t="s">
        <v>142</v>
      </c>
      <c r="M281" t="s">
        <v>216</v>
      </c>
      <c r="N281">
        <v>10213931</v>
      </c>
      <c r="O281" s="32">
        <v>44544</v>
      </c>
      <c r="P281" t="s">
        <v>250</v>
      </c>
    </row>
    <row r="282" spans="1:20" x14ac:dyDescent="0.35">
      <c r="A282" s="33" t="str">
        <f>HYPERLINK("https://reports.beta.ofsted.gov.uk/provider/2/SC380956","Ofsted Children's Home Webpage")</f>
        <v>Ofsted Children's Home Webpage</v>
      </c>
      <c r="B282" t="s">
        <v>735</v>
      </c>
      <c r="C282" t="s">
        <v>60</v>
      </c>
      <c r="D282" t="s">
        <v>295</v>
      </c>
      <c r="E282" t="s">
        <v>105</v>
      </c>
      <c r="F282" t="s">
        <v>238</v>
      </c>
      <c r="G282" t="s">
        <v>62</v>
      </c>
      <c r="H282" t="s">
        <v>62</v>
      </c>
      <c r="I282" t="s">
        <v>62</v>
      </c>
      <c r="J282" t="s">
        <v>62</v>
      </c>
      <c r="K282" t="s">
        <v>62</v>
      </c>
      <c r="L282" t="s">
        <v>142</v>
      </c>
      <c r="M282" t="s">
        <v>216</v>
      </c>
      <c r="N282">
        <v>10185959</v>
      </c>
      <c r="O282" s="32">
        <v>44503</v>
      </c>
      <c r="P282" t="s">
        <v>63</v>
      </c>
      <c r="Q282" t="s">
        <v>73</v>
      </c>
      <c r="S282" t="s">
        <v>73</v>
      </c>
      <c r="T282" t="s">
        <v>73</v>
      </c>
    </row>
    <row r="283" spans="1:20" x14ac:dyDescent="0.35">
      <c r="A283" s="33" t="str">
        <f>HYPERLINK("https://reports.beta.ofsted.gov.uk/provider/2/SC381339","Ofsted Children's Home Webpage")</f>
        <v>Ofsted Children's Home Webpage</v>
      </c>
      <c r="B283" t="s">
        <v>275</v>
      </c>
      <c r="C283" t="s">
        <v>60</v>
      </c>
      <c r="D283" t="s">
        <v>295</v>
      </c>
      <c r="E283" t="s">
        <v>65</v>
      </c>
      <c r="F283" t="s">
        <v>736</v>
      </c>
      <c r="G283" t="s">
        <v>62</v>
      </c>
      <c r="H283" t="s">
        <v>62</v>
      </c>
      <c r="I283" t="s">
        <v>62</v>
      </c>
      <c r="J283" t="s">
        <v>62</v>
      </c>
      <c r="K283" t="s">
        <v>62</v>
      </c>
      <c r="L283" t="s">
        <v>99</v>
      </c>
      <c r="M283" t="s">
        <v>77</v>
      </c>
      <c r="N283">
        <v>10186601</v>
      </c>
      <c r="O283" s="32">
        <v>44446</v>
      </c>
      <c r="P283" t="s">
        <v>63</v>
      </c>
      <c r="Q283" t="s">
        <v>64</v>
      </c>
      <c r="S283" t="s">
        <v>64</v>
      </c>
      <c r="T283" t="s">
        <v>64</v>
      </c>
    </row>
    <row r="284" spans="1:20" x14ac:dyDescent="0.35">
      <c r="A284" s="33" t="str">
        <f>HYPERLINK("https://reports.beta.ofsted.gov.uk/provider/2/SC382138","Ofsted Children's Home Webpage")</f>
        <v>Ofsted Children's Home Webpage</v>
      </c>
      <c r="B284" t="s">
        <v>737</v>
      </c>
      <c r="C284" t="s">
        <v>60</v>
      </c>
      <c r="D284" t="s">
        <v>295</v>
      </c>
      <c r="E284" t="s">
        <v>105</v>
      </c>
      <c r="F284" t="s">
        <v>346</v>
      </c>
      <c r="G284" t="s">
        <v>62</v>
      </c>
      <c r="H284" t="s">
        <v>62</v>
      </c>
      <c r="I284" t="s">
        <v>62</v>
      </c>
      <c r="J284" t="s">
        <v>62</v>
      </c>
      <c r="K284" t="s">
        <v>62</v>
      </c>
      <c r="L284" t="s">
        <v>149</v>
      </c>
      <c r="M284" t="s">
        <v>92</v>
      </c>
      <c r="N284">
        <v>10187129</v>
      </c>
      <c r="O284" s="32">
        <v>44545</v>
      </c>
      <c r="P284" t="s">
        <v>63</v>
      </c>
      <c r="Q284" t="s">
        <v>64</v>
      </c>
      <c r="S284" t="s">
        <v>67</v>
      </c>
      <c r="T284" t="s">
        <v>64</v>
      </c>
    </row>
    <row r="285" spans="1:20" x14ac:dyDescent="0.35">
      <c r="A285" s="33" t="str">
        <f>HYPERLINK("https://reports.beta.ofsted.gov.uk/provider/2/SC383941","Ofsted Children's Home Webpage")</f>
        <v>Ofsted Children's Home Webpage</v>
      </c>
      <c r="B285" t="s">
        <v>347</v>
      </c>
      <c r="C285" t="s">
        <v>60</v>
      </c>
      <c r="D285" t="s">
        <v>295</v>
      </c>
      <c r="E285" t="s">
        <v>65</v>
      </c>
      <c r="F285" t="s">
        <v>239</v>
      </c>
      <c r="G285" t="s">
        <v>62</v>
      </c>
      <c r="H285" t="s">
        <v>62</v>
      </c>
      <c r="I285" t="s">
        <v>62</v>
      </c>
      <c r="J285" t="s">
        <v>62</v>
      </c>
      <c r="K285" t="s">
        <v>62</v>
      </c>
      <c r="L285" t="s">
        <v>132</v>
      </c>
      <c r="M285" t="s">
        <v>74</v>
      </c>
      <c r="N285">
        <v>10210095</v>
      </c>
      <c r="O285" s="32">
        <v>44537</v>
      </c>
      <c r="P285" t="s">
        <v>250</v>
      </c>
    </row>
    <row r="286" spans="1:20" x14ac:dyDescent="0.35">
      <c r="A286" s="33" t="str">
        <f>HYPERLINK("https://reports.beta.ofsted.gov.uk/provider/2/SC383941","Ofsted Children's Home Webpage")</f>
        <v>Ofsted Children's Home Webpage</v>
      </c>
      <c r="B286" t="s">
        <v>347</v>
      </c>
      <c r="C286" t="s">
        <v>60</v>
      </c>
      <c r="D286" t="s">
        <v>295</v>
      </c>
      <c r="E286" t="s">
        <v>65</v>
      </c>
      <c r="F286" t="s">
        <v>239</v>
      </c>
      <c r="G286" t="s">
        <v>62</v>
      </c>
      <c r="H286" t="s">
        <v>62</v>
      </c>
      <c r="I286" t="s">
        <v>62</v>
      </c>
      <c r="J286" t="s">
        <v>62</v>
      </c>
      <c r="K286" t="s">
        <v>62</v>
      </c>
      <c r="L286" t="s">
        <v>132</v>
      </c>
      <c r="M286" t="s">
        <v>74</v>
      </c>
      <c r="N286">
        <v>10185192</v>
      </c>
      <c r="O286" s="32">
        <v>44475</v>
      </c>
      <c r="P286" t="s">
        <v>63</v>
      </c>
      <c r="Q286" t="s">
        <v>73</v>
      </c>
      <c r="S286" t="s">
        <v>73</v>
      </c>
      <c r="T286" t="s">
        <v>73</v>
      </c>
    </row>
    <row r="287" spans="1:20" x14ac:dyDescent="0.35">
      <c r="A287" s="33" t="str">
        <f>HYPERLINK("https://reports.beta.ofsted.gov.uk/provider/2/SC385809","Ofsted Children's Home Webpage")</f>
        <v>Ofsted Children's Home Webpage</v>
      </c>
      <c r="B287" t="s">
        <v>738</v>
      </c>
      <c r="C287" t="s">
        <v>60</v>
      </c>
      <c r="D287" t="s">
        <v>295</v>
      </c>
      <c r="E287" t="s">
        <v>65</v>
      </c>
      <c r="F287" t="s">
        <v>351</v>
      </c>
      <c r="G287" t="s">
        <v>62</v>
      </c>
      <c r="H287" t="s">
        <v>62</v>
      </c>
      <c r="I287" t="s">
        <v>62</v>
      </c>
      <c r="J287" t="s">
        <v>62</v>
      </c>
      <c r="K287" t="s">
        <v>62</v>
      </c>
      <c r="L287" t="s">
        <v>110</v>
      </c>
      <c r="M287" t="s">
        <v>88</v>
      </c>
      <c r="N287">
        <v>10186753</v>
      </c>
      <c r="O287" s="32">
        <v>44454</v>
      </c>
      <c r="P287" t="s">
        <v>63</v>
      </c>
      <c r="Q287" t="s">
        <v>64</v>
      </c>
      <c r="S287" t="s">
        <v>64</v>
      </c>
      <c r="T287" t="s">
        <v>64</v>
      </c>
    </row>
    <row r="288" spans="1:20" x14ac:dyDescent="0.35">
      <c r="A288" s="33" t="str">
        <f>HYPERLINK("https://reports.beta.ofsted.gov.uk/provider/2/SC386430","Ofsted Children's Home Webpage")</f>
        <v>Ofsted Children's Home Webpage</v>
      </c>
      <c r="B288" t="s">
        <v>739</v>
      </c>
      <c r="C288" t="s">
        <v>60</v>
      </c>
      <c r="D288" t="s">
        <v>295</v>
      </c>
      <c r="E288" t="s">
        <v>65</v>
      </c>
      <c r="F288" t="s">
        <v>740</v>
      </c>
      <c r="G288" t="s">
        <v>62</v>
      </c>
      <c r="H288" t="s">
        <v>62</v>
      </c>
      <c r="I288" t="s">
        <v>62</v>
      </c>
      <c r="J288" t="s">
        <v>62</v>
      </c>
      <c r="K288" t="s">
        <v>62</v>
      </c>
      <c r="L288" t="s">
        <v>93</v>
      </c>
      <c r="M288" t="s">
        <v>71</v>
      </c>
      <c r="N288">
        <v>10203863</v>
      </c>
      <c r="O288" s="32">
        <v>44440</v>
      </c>
      <c r="P288" t="s">
        <v>250</v>
      </c>
    </row>
    <row r="289" spans="1:20" x14ac:dyDescent="0.35">
      <c r="A289" s="33" t="str">
        <f>HYPERLINK("https://reports.beta.ofsted.gov.uk/provider/2/SC386430","Ofsted Children's Home Webpage")</f>
        <v>Ofsted Children's Home Webpage</v>
      </c>
      <c r="B289" t="s">
        <v>739</v>
      </c>
      <c r="C289" t="s">
        <v>60</v>
      </c>
      <c r="D289" t="s">
        <v>295</v>
      </c>
      <c r="E289" t="s">
        <v>65</v>
      </c>
      <c r="F289" t="s">
        <v>740</v>
      </c>
      <c r="G289" t="s">
        <v>62</v>
      </c>
      <c r="H289" t="s">
        <v>62</v>
      </c>
      <c r="I289" t="s">
        <v>62</v>
      </c>
      <c r="J289" t="s">
        <v>62</v>
      </c>
      <c r="K289" t="s">
        <v>62</v>
      </c>
      <c r="L289" t="s">
        <v>93</v>
      </c>
      <c r="M289" t="s">
        <v>71</v>
      </c>
      <c r="N289">
        <v>10203862</v>
      </c>
      <c r="O289" s="32">
        <v>44523</v>
      </c>
      <c r="P289" t="s">
        <v>63</v>
      </c>
      <c r="Q289" t="s">
        <v>158</v>
      </c>
      <c r="S289" t="s">
        <v>158</v>
      </c>
      <c r="T289" t="s">
        <v>158</v>
      </c>
    </row>
    <row r="290" spans="1:20" x14ac:dyDescent="0.35">
      <c r="A290" s="33" t="str">
        <f>HYPERLINK("https://reports.beta.ofsted.gov.uk/provider/2/SC386505","Ofsted Children's Home Webpage")</f>
        <v>Ofsted Children's Home Webpage</v>
      </c>
      <c r="B290" t="s">
        <v>741</v>
      </c>
      <c r="C290" t="s">
        <v>60</v>
      </c>
      <c r="D290" t="s">
        <v>295</v>
      </c>
      <c r="E290" t="s">
        <v>65</v>
      </c>
      <c r="F290" t="s">
        <v>217</v>
      </c>
      <c r="G290" t="s">
        <v>62</v>
      </c>
      <c r="H290" t="s">
        <v>62</v>
      </c>
      <c r="I290" t="s">
        <v>62</v>
      </c>
      <c r="J290" t="s">
        <v>62</v>
      </c>
      <c r="K290" t="s">
        <v>62</v>
      </c>
      <c r="L290" t="s">
        <v>385</v>
      </c>
      <c r="M290" t="s">
        <v>77</v>
      </c>
      <c r="N290">
        <v>10185698</v>
      </c>
      <c r="O290" s="32">
        <v>44468</v>
      </c>
      <c r="P290" t="s">
        <v>63</v>
      </c>
      <c r="Q290" t="s">
        <v>64</v>
      </c>
      <c r="S290" t="s">
        <v>64</v>
      </c>
      <c r="T290" t="s">
        <v>64</v>
      </c>
    </row>
    <row r="291" spans="1:20" x14ac:dyDescent="0.35">
      <c r="A291" s="33" t="str">
        <f>HYPERLINK("https://reports.beta.ofsted.gov.uk/provider/2/SC386810","Ofsted Children's Home Webpage")</f>
        <v>Ofsted Children's Home Webpage</v>
      </c>
      <c r="B291" t="s">
        <v>348</v>
      </c>
      <c r="C291" t="s">
        <v>60</v>
      </c>
      <c r="D291" t="s">
        <v>295</v>
      </c>
      <c r="E291" t="s">
        <v>65</v>
      </c>
      <c r="F291" t="s">
        <v>268</v>
      </c>
      <c r="G291" t="s">
        <v>62</v>
      </c>
      <c r="H291" t="s">
        <v>62</v>
      </c>
      <c r="I291" t="s">
        <v>62</v>
      </c>
      <c r="J291" t="s">
        <v>62</v>
      </c>
      <c r="K291" t="s">
        <v>62</v>
      </c>
      <c r="L291" t="s">
        <v>206</v>
      </c>
      <c r="M291" t="s">
        <v>77</v>
      </c>
      <c r="N291">
        <v>10187024</v>
      </c>
      <c r="O291" s="32">
        <v>44447</v>
      </c>
      <c r="P291" t="s">
        <v>63</v>
      </c>
      <c r="Q291" t="s">
        <v>158</v>
      </c>
      <c r="S291" t="s">
        <v>158</v>
      </c>
      <c r="T291" t="s">
        <v>158</v>
      </c>
    </row>
    <row r="292" spans="1:20" x14ac:dyDescent="0.35">
      <c r="A292" s="33" t="str">
        <f>HYPERLINK("https://reports.beta.ofsted.gov.uk/provider/2/SC387148","Ofsted Children's Home Webpage")</f>
        <v>Ofsted Children's Home Webpage</v>
      </c>
      <c r="B292" t="s">
        <v>349</v>
      </c>
      <c r="C292" t="s">
        <v>60</v>
      </c>
      <c r="D292" t="s">
        <v>295</v>
      </c>
      <c r="E292" t="s">
        <v>65</v>
      </c>
      <c r="F292" t="s">
        <v>350</v>
      </c>
      <c r="G292" t="s">
        <v>62</v>
      </c>
      <c r="H292" t="s">
        <v>62</v>
      </c>
      <c r="I292" t="s">
        <v>62</v>
      </c>
      <c r="J292" t="s">
        <v>62</v>
      </c>
      <c r="K292" t="s">
        <v>62</v>
      </c>
      <c r="L292" t="s">
        <v>220</v>
      </c>
      <c r="M292" t="s">
        <v>77</v>
      </c>
      <c r="N292">
        <v>10185694</v>
      </c>
      <c r="O292" s="32">
        <v>44537</v>
      </c>
      <c r="P292" t="s">
        <v>63</v>
      </c>
      <c r="Q292" t="s">
        <v>158</v>
      </c>
      <c r="S292" t="s">
        <v>158</v>
      </c>
      <c r="T292" t="s">
        <v>158</v>
      </c>
    </row>
    <row r="293" spans="1:20" x14ac:dyDescent="0.35">
      <c r="A293" s="33" t="str">
        <f>HYPERLINK("https://reports.beta.ofsted.gov.uk/provider/2/SC387671","Ofsted Children's Home Webpage")</f>
        <v>Ofsted Children's Home Webpage</v>
      </c>
      <c r="B293" t="s">
        <v>276</v>
      </c>
      <c r="C293" t="s">
        <v>60</v>
      </c>
      <c r="D293" t="s">
        <v>295</v>
      </c>
      <c r="E293" t="s">
        <v>105</v>
      </c>
      <c r="F293" t="s">
        <v>261</v>
      </c>
      <c r="G293" t="s">
        <v>62</v>
      </c>
      <c r="H293" t="s">
        <v>62</v>
      </c>
      <c r="I293" t="s">
        <v>62</v>
      </c>
      <c r="J293" t="s">
        <v>62</v>
      </c>
      <c r="K293" t="s">
        <v>62</v>
      </c>
      <c r="L293" t="s">
        <v>76</v>
      </c>
      <c r="M293" t="s">
        <v>77</v>
      </c>
      <c r="N293">
        <v>10185470</v>
      </c>
      <c r="O293" s="32">
        <v>44538</v>
      </c>
      <c r="P293" t="s">
        <v>63</v>
      </c>
      <c r="Q293" t="s">
        <v>64</v>
      </c>
      <c r="S293" t="s">
        <v>64</v>
      </c>
      <c r="T293" t="s">
        <v>64</v>
      </c>
    </row>
    <row r="294" spans="1:20" x14ac:dyDescent="0.35">
      <c r="A294" s="33" t="str">
        <f>HYPERLINK("https://reports.beta.ofsted.gov.uk/provider/2/SC387784","Ofsted Children's Home Webpage")</f>
        <v>Ofsted Children's Home Webpage</v>
      </c>
      <c r="B294" t="s">
        <v>742</v>
      </c>
      <c r="C294" t="s">
        <v>60</v>
      </c>
      <c r="D294" t="s">
        <v>295</v>
      </c>
      <c r="E294" t="s">
        <v>105</v>
      </c>
      <c r="F294" t="s">
        <v>341</v>
      </c>
      <c r="G294" t="s">
        <v>62</v>
      </c>
      <c r="H294" t="s">
        <v>62</v>
      </c>
      <c r="I294" t="s">
        <v>62</v>
      </c>
      <c r="J294" t="s">
        <v>62</v>
      </c>
      <c r="K294" t="s">
        <v>62</v>
      </c>
      <c r="L294" t="s">
        <v>83</v>
      </c>
      <c r="M294" t="s">
        <v>74</v>
      </c>
      <c r="N294">
        <v>10187141</v>
      </c>
      <c r="O294" s="32">
        <v>44446</v>
      </c>
      <c r="P294" t="s">
        <v>63</v>
      </c>
      <c r="Q294" t="s">
        <v>64</v>
      </c>
      <c r="S294" t="s">
        <v>64</v>
      </c>
      <c r="T294" t="s">
        <v>64</v>
      </c>
    </row>
    <row r="295" spans="1:20" x14ac:dyDescent="0.35">
      <c r="A295" s="33" t="str">
        <f>HYPERLINK("https://reports.beta.ofsted.gov.uk/provider/2/SC388991","Ofsted Children's Home Webpage")</f>
        <v>Ofsted Children's Home Webpage</v>
      </c>
      <c r="B295" t="s">
        <v>743</v>
      </c>
      <c r="C295" t="s">
        <v>60</v>
      </c>
      <c r="D295" t="s">
        <v>295</v>
      </c>
      <c r="E295" t="s">
        <v>65</v>
      </c>
      <c r="F295" t="s">
        <v>677</v>
      </c>
      <c r="G295" t="s">
        <v>62</v>
      </c>
      <c r="H295" t="s">
        <v>62</v>
      </c>
      <c r="I295" t="s">
        <v>62</v>
      </c>
      <c r="J295" t="s">
        <v>62</v>
      </c>
      <c r="K295" t="s">
        <v>62</v>
      </c>
      <c r="L295" t="s">
        <v>148</v>
      </c>
      <c r="M295" t="s">
        <v>74</v>
      </c>
      <c r="N295">
        <v>10185962</v>
      </c>
      <c r="O295" s="32">
        <v>44453</v>
      </c>
      <c r="P295" t="s">
        <v>63</v>
      </c>
      <c r="Q295" t="s">
        <v>64</v>
      </c>
      <c r="S295" t="s">
        <v>64</v>
      </c>
      <c r="T295" t="s">
        <v>64</v>
      </c>
    </row>
    <row r="296" spans="1:20" x14ac:dyDescent="0.35">
      <c r="A296" s="33" t="str">
        <f>HYPERLINK("https://reports.beta.ofsted.gov.uk/provider/2/SC389178","Ofsted Children's Home Webpage")</f>
        <v>Ofsted Children's Home Webpage</v>
      </c>
      <c r="B296" t="s">
        <v>744</v>
      </c>
      <c r="C296" t="s">
        <v>60</v>
      </c>
      <c r="D296" t="s">
        <v>295</v>
      </c>
      <c r="E296" t="s">
        <v>65</v>
      </c>
      <c r="F296" t="s">
        <v>168</v>
      </c>
      <c r="G296" t="s">
        <v>62</v>
      </c>
      <c r="H296" t="s">
        <v>62</v>
      </c>
      <c r="I296" t="s">
        <v>62</v>
      </c>
      <c r="J296" t="s">
        <v>62</v>
      </c>
      <c r="K296" t="s">
        <v>62</v>
      </c>
      <c r="L296" t="s">
        <v>140</v>
      </c>
      <c r="M296" t="s">
        <v>88</v>
      </c>
      <c r="N296">
        <v>10185080</v>
      </c>
      <c r="O296" s="32">
        <v>44474</v>
      </c>
      <c r="P296" t="s">
        <v>63</v>
      </c>
      <c r="Q296" t="s">
        <v>64</v>
      </c>
      <c r="S296" t="s">
        <v>64</v>
      </c>
      <c r="T296" t="s">
        <v>64</v>
      </c>
    </row>
    <row r="297" spans="1:20" x14ac:dyDescent="0.35">
      <c r="A297" s="33" t="str">
        <f>HYPERLINK("https://reports.beta.ofsted.gov.uk/provider/2/SC389781","Ofsted Children's Home Webpage")</f>
        <v>Ofsted Children's Home Webpage</v>
      </c>
      <c r="B297" t="s">
        <v>745</v>
      </c>
      <c r="C297" t="s">
        <v>60</v>
      </c>
      <c r="D297" t="s">
        <v>295</v>
      </c>
      <c r="E297" t="s">
        <v>65</v>
      </c>
      <c r="F297" t="s">
        <v>746</v>
      </c>
      <c r="G297" t="s">
        <v>62</v>
      </c>
      <c r="H297" t="s">
        <v>62</v>
      </c>
      <c r="I297" t="s">
        <v>62</v>
      </c>
      <c r="J297" t="s">
        <v>62</v>
      </c>
      <c r="K297" t="s">
        <v>62</v>
      </c>
      <c r="L297" t="s">
        <v>747</v>
      </c>
      <c r="M297" t="s">
        <v>81</v>
      </c>
      <c r="N297">
        <v>10185602</v>
      </c>
      <c r="O297" s="32">
        <v>44532</v>
      </c>
      <c r="P297" t="s">
        <v>63</v>
      </c>
      <c r="Q297" t="s">
        <v>67</v>
      </c>
      <c r="S297" t="s">
        <v>64</v>
      </c>
      <c r="T297" t="s">
        <v>67</v>
      </c>
    </row>
    <row r="298" spans="1:20" x14ac:dyDescent="0.35">
      <c r="A298" s="33" t="str">
        <f>HYPERLINK("https://reports.beta.ofsted.gov.uk/provider/2/SC389823","Ofsted Children's Home Webpage")</f>
        <v>Ofsted Children's Home Webpage</v>
      </c>
      <c r="B298" t="s">
        <v>748</v>
      </c>
      <c r="C298" t="s">
        <v>60</v>
      </c>
      <c r="D298" t="s">
        <v>295</v>
      </c>
      <c r="E298" t="s">
        <v>65</v>
      </c>
      <c r="F298" t="s">
        <v>643</v>
      </c>
      <c r="G298" t="s">
        <v>62</v>
      </c>
      <c r="H298" t="s">
        <v>62</v>
      </c>
      <c r="I298" t="s">
        <v>62</v>
      </c>
      <c r="J298" t="s">
        <v>62</v>
      </c>
      <c r="K298" t="s">
        <v>62</v>
      </c>
      <c r="L298" t="s">
        <v>139</v>
      </c>
      <c r="M298" t="s">
        <v>77</v>
      </c>
      <c r="N298">
        <v>10186028</v>
      </c>
      <c r="O298" s="32">
        <v>44488</v>
      </c>
      <c r="P298" t="s">
        <v>63</v>
      </c>
      <c r="Q298" t="s">
        <v>158</v>
      </c>
      <c r="S298" t="s">
        <v>158</v>
      </c>
      <c r="T298" t="s">
        <v>158</v>
      </c>
    </row>
    <row r="299" spans="1:20" x14ac:dyDescent="0.35">
      <c r="A299" s="33" t="str">
        <f>HYPERLINK("https://reports.beta.ofsted.gov.uk/provider/2/SC389830","Ofsted Children's Home Webpage")</f>
        <v>Ofsted Children's Home Webpage</v>
      </c>
      <c r="B299" t="s">
        <v>749</v>
      </c>
      <c r="C299" t="s">
        <v>60</v>
      </c>
      <c r="D299" t="s">
        <v>295</v>
      </c>
      <c r="E299" t="s">
        <v>65</v>
      </c>
      <c r="F299" t="s">
        <v>240</v>
      </c>
      <c r="G299" t="s">
        <v>62</v>
      </c>
      <c r="H299" t="s">
        <v>62</v>
      </c>
      <c r="I299" t="s">
        <v>62</v>
      </c>
      <c r="J299" t="s">
        <v>62</v>
      </c>
      <c r="K299" t="s">
        <v>62</v>
      </c>
      <c r="L299" t="s">
        <v>98</v>
      </c>
      <c r="M299" t="s">
        <v>74</v>
      </c>
      <c r="N299">
        <v>10186287</v>
      </c>
      <c r="O299" s="32">
        <v>44516</v>
      </c>
      <c r="P299" t="s">
        <v>63</v>
      </c>
      <c r="Q299" t="s">
        <v>67</v>
      </c>
      <c r="S299" t="s">
        <v>67</v>
      </c>
      <c r="T299" t="s">
        <v>67</v>
      </c>
    </row>
    <row r="300" spans="1:20" x14ac:dyDescent="0.35">
      <c r="A300" s="33" t="str">
        <f>HYPERLINK("https://reports.beta.ofsted.gov.uk/provider/2/SC390293","Ofsted Children's Home Webpage")</f>
        <v>Ofsted Children's Home Webpage</v>
      </c>
      <c r="B300" t="s">
        <v>750</v>
      </c>
      <c r="C300" t="s">
        <v>60</v>
      </c>
      <c r="D300" t="s">
        <v>295</v>
      </c>
      <c r="E300" t="s">
        <v>65</v>
      </c>
      <c r="F300" t="s">
        <v>751</v>
      </c>
      <c r="G300" t="s">
        <v>62</v>
      </c>
      <c r="H300" t="s">
        <v>62</v>
      </c>
      <c r="I300" t="s">
        <v>62</v>
      </c>
      <c r="J300" t="s">
        <v>62</v>
      </c>
      <c r="K300" t="s">
        <v>62</v>
      </c>
      <c r="L300" t="s">
        <v>125</v>
      </c>
      <c r="M300" t="s">
        <v>216</v>
      </c>
      <c r="N300">
        <v>10187135</v>
      </c>
      <c r="O300" s="32">
        <v>44440</v>
      </c>
      <c r="P300" t="s">
        <v>63</v>
      </c>
      <c r="Q300" t="s">
        <v>67</v>
      </c>
      <c r="S300" t="s">
        <v>67</v>
      </c>
      <c r="T300" t="s">
        <v>67</v>
      </c>
    </row>
    <row r="301" spans="1:20" x14ac:dyDescent="0.35">
      <c r="A301" s="33" t="str">
        <f>HYPERLINK("https://reports.beta.ofsted.gov.uk/provider/2/SC390751","Ofsted Children's Home Webpage")</f>
        <v>Ofsted Children's Home Webpage</v>
      </c>
      <c r="B301" t="s">
        <v>752</v>
      </c>
      <c r="C301" t="s">
        <v>60</v>
      </c>
      <c r="D301" t="s">
        <v>295</v>
      </c>
      <c r="E301" t="s">
        <v>65</v>
      </c>
      <c r="F301" t="s">
        <v>753</v>
      </c>
      <c r="G301" t="s">
        <v>62</v>
      </c>
      <c r="H301" t="s">
        <v>62</v>
      </c>
      <c r="I301" t="s">
        <v>62</v>
      </c>
      <c r="J301" t="s">
        <v>62</v>
      </c>
      <c r="K301" t="s">
        <v>62</v>
      </c>
      <c r="L301" t="s">
        <v>428</v>
      </c>
      <c r="M301" t="s">
        <v>216</v>
      </c>
      <c r="N301">
        <v>10185217</v>
      </c>
      <c r="O301" s="32">
        <v>44515</v>
      </c>
      <c r="P301" t="s">
        <v>63</v>
      </c>
      <c r="Q301" t="s">
        <v>64</v>
      </c>
      <c r="S301" t="s">
        <v>64</v>
      </c>
      <c r="T301" t="s">
        <v>64</v>
      </c>
    </row>
    <row r="302" spans="1:20" x14ac:dyDescent="0.35">
      <c r="A302" s="33" t="str">
        <f>HYPERLINK("https://reports.beta.ofsted.gov.uk/provider/2/SC391594","Ofsted Children's Home Webpage")</f>
        <v>Ofsted Children's Home Webpage</v>
      </c>
      <c r="B302" t="s">
        <v>754</v>
      </c>
      <c r="C302" t="s">
        <v>60</v>
      </c>
      <c r="D302" t="s">
        <v>295</v>
      </c>
      <c r="E302" t="s">
        <v>65</v>
      </c>
      <c r="F302" t="s">
        <v>242</v>
      </c>
      <c r="G302" t="s">
        <v>62</v>
      </c>
      <c r="H302" t="s">
        <v>62</v>
      </c>
      <c r="I302" t="s">
        <v>62</v>
      </c>
      <c r="J302" t="s">
        <v>62</v>
      </c>
      <c r="K302" t="s">
        <v>62</v>
      </c>
      <c r="L302" t="s">
        <v>68</v>
      </c>
      <c r="M302" t="s">
        <v>216</v>
      </c>
      <c r="N302">
        <v>10185326</v>
      </c>
      <c r="O302" s="32">
        <v>44530</v>
      </c>
      <c r="P302" t="s">
        <v>63</v>
      </c>
      <c r="Q302" t="s">
        <v>64</v>
      </c>
      <c r="S302" t="s">
        <v>64</v>
      </c>
      <c r="T302" t="s">
        <v>64</v>
      </c>
    </row>
    <row r="303" spans="1:20" x14ac:dyDescent="0.35">
      <c r="A303" s="33" t="str">
        <f>HYPERLINK("https://reports.beta.ofsted.gov.uk/provider/2/SC391860","Ofsted Children's Home Webpage")</f>
        <v>Ofsted Children's Home Webpage</v>
      </c>
      <c r="B303" t="s">
        <v>755</v>
      </c>
      <c r="C303" t="s">
        <v>60</v>
      </c>
      <c r="D303" t="s">
        <v>297</v>
      </c>
      <c r="E303" t="s">
        <v>65</v>
      </c>
      <c r="F303" t="s">
        <v>641</v>
      </c>
      <c r="G303" t="s">
        <v>62</v>
      </c>
      <c r="H303" t="s">
        <v>62</v>
      </c>
      <c r="I303" t="s">
        <v>62</v>
      </c>
      <c r="J303" t="s">
        <v>62</v>
      </c>
      <c r="K303" t="s">
        <v>62</v>
      </c>
      <c r="L303" t="s">
        <v>75</v>
      </c>
      <c r="M303" t="s">
        <v>74</v>
      </c>
      <c r="N303">
        <v>10187170</v>
      </c>
      <c r="O303" s="32">
        <v>44509</v>
      </c>
      <c r="P303" t="s">
        <v>63</v>
      </c>
      <c r="Q303" t="s">
        <v>67</v>
      </c>
      <c r="S303" t="s">
        <v>67</v>
      </c>
      <c r="T303" t="s">
        <v>67</v>
      </c>
    </row>
    <row r="304" spans="1:20" x14ac:dyDescent="0.35">
      <c r="A304" s="33" t="str">
        <f>HYPERLINK("https://reports.beta.ofsted.gov.uk/provider/2/SC392712","Ofsted Children's Home Webpage")</f>
        <v>Ofsted Children's Home Webpage</v>
      </c>
      <c r="B304" t="s">
        <v>756</v>
      </c>
      <c r="C304" t="s">
        <v>60</v>
      </c>
      <c r="D304" t="s">
        <v>295</v>
      </c>
      <c r="E304" t="s">
        <v>65</v>
      </c>
      <c r="F304" t="s">
        <v>757</v>
      </c>
      <c r="G304" t="s">
        <v>62</v>
      </c>
      <c r="H304" t="s">
        <v>62</v>
      </c>
      <c r="I304" t="s">
        <v>62</v>
      </c>
      <c r="J304" t="s">
        <v>62</v>
      </c>
      <c r="K304" t="s">
        <v>62</v>
      </c>
      <c r="L304" t="s">
        <v>314</v>
      </c>
      <c r="M304" t="s">
        <v>85</v>
      </c>
      <c r="N304">
        <v>10185285</v>
      </c>
      <c r="O304" s="32">
        <v>44530</v>
      </c>
      <c r="P304" t="s">
        <v>63</v>
      </c>
      <c r="Q304" t="s">
        <v>64</v>
      </c>
      <c r="S304" t="s">
        <v>64</v>
      </c>
      <c r="T304" t="s">
        <v>64</v>
      </c>
    </row>
    <row r="305" spans="1:20" x14ac:dyDescent="0.35">
      <c r="A305" s="33" t="str">
        <f>HYPERLINK("https://reports.beta.ofsted.gov.uk/provider/2/SC393940","Ofsted Children's Home Webpage")</f>
        <v>Ofsted Children's Home Webpage</v>
      </c>
      <c r="B305" t="s">
        <v>352</v>
      </c>
      <c r="C305" t="s">
        <v>60</v>
      </c>
      <c r="D305" t="s">
        <v>295</v>
      </c>
      <c r="E305" t="s">
        <v>65</v>
      </c>
      <c r="F305" t="s">
        <v>353</v>
      </c>
      <c r="G305" t="s">
        <v>62</v>
      </c>
      <c r="H305" t="s">
        <v>62</v>
      </c>
      <c r="I305" t="s">
        <v>62</v>
      </c>
      <c r="J305" t="s">
        <v>62</v>
      </c>
      <c r="K305" t="s">
        <v>62</v>
      </c>
      <c r="L305" t="s">
        <v>143</v>
      </c>
      <c r="M305" t="s">
        <v>92</v>
      </c>
      <c r="N305">
        <v>10186095</v>
      </c>
      <c r="O305" s="32">
        <v>44544</v>
      </c>
      <c r="P305" t="s">
        <v>63</v>
      </c>
      <c r="Q305" t="s">
        <v>64</v>
      </c>
      <c r="S305" t="s">
        <v>64</v>
      </c>
      <c r="T305" t="s">
        <v>158</v>
      </c>
    </row>
    <row r="306" spans="1:20" x14ac:dyDescent="0.35">
      <c r="A306" s="33" t="str">
        <f>HYPERLINK("https://reports.beta.ofsted.gov.uk/provider/2/SC394101","Ofsted Children's Home Webpage")</f>
        <v>Ofsted Children's Home Webpage</v>
      </c>
      <c r="B306" t="s">
        <v>758</v>
      </c>
      <c r="C306" t="s">
        <v>60</v>
      </c>
      <c r="D306" t="s">
        <v>295</v>
      </c>
      <c r="E306" t="s">
        <v>105</v>
      </c>
      <c r="F306" t="s">
        <v>238</v>
      </c>
      <c r="G306" t="s">
        <v>62</v>
      </c>
      <c r="H306" t="s">
        <v>62</v>
      </c>
      <c r="I306" t="s">
        <v>62</v>
      </c>
      <c r="J306" t="s">
        <v>62</v>
      </c>
      <c r="K306" t="s">
        <v>62</v>
      </c>
      <c r="L306" t="s">
        <v>142</v>
      </c>
      <c r="M306" t="s">
        <v>216</v>
      </c>
      <c r="N306">
        <v>10186909</v>
      </c>
      <c r="O306" s="32">
        <v>44468</v>
      </c>
      <c r="P306" t="s">
        <v>63</v>
      </c>
      <c r="Q306" t="s">
        <v>158</v>
      </c>
      <c r="S306" t="s">
        <v>158</v>
      </c>
      <c r="T306" t="s">
        <v>158</v>
      </c>
    </row>
    <row r="307" spans="1:20" x14ac:dyDescent="0.35">
      <c r="A307" s="33" t="str">
        <f>HYPERLINK("https://reports.beta.ofsted.gov.uk/provider/2/SC394909","Ofsted Children's Home Webpage")</f>
        <v>Ofsted Children's Home Webpage</v>
      </c>
      <c r="B307" t="s">
        <v>354</v>
      </c>
      <c r="C307" t="s">
        <v>60</v>
      </c>
      <c r="D307" t="s">
        <v>295</v>
      </c>
      <c r="E307" t="s">
        <v>65</v>
      </c>
      <c r="F307" t="s">
        <v>355</v>
      </c>
      <c r="G307" t="s">
        <v>62</v>
      </c>
      <c r="H307" t="s">
        <v>62</v>
      </c>
      <c r="I307" t="s">
        <v>62</v>
      </c>
      <c r="J307" t="s">
        <v>62</v>
      </c>
      <c r="K307" t="s">
        <v>62</v>
      </c>
      <c r="L307" t="s">
        <v>113</v>
      </c>
      <c r="M307" t="s">
        <v>216</v>
      </c>
      <c r="N307">
        <v>10185480</v>
      </c>
      <c r="O307" s="32">
        <v>44466</v>
      </c>
      <c r="P307" t="s">
        <v>63</v>
      </c>
      <c r="Q307" t="s">
        <v>64</v>
      </c>
      <c r="S307" t="s">
        <v>64</v>
      </c>
      <c r="T307" t="s">
        <v>64</v>
      </c>
    </row>
    <row r="308" spans="1:20" x14ac:dyDescent="0.35">
      <c r="A308" s="33" t="str">
        <f>HYPERLINK("https://reports.beta.ofsted.gov.uk/provider/2/SC396813","Ofsted Children's Home Webpage")</f>
        <v>Ofsted Children's Home Webpage</v>
      </c>
      <c r="B308" t="s">
        <v>759</v>
      </c>
      <c r="C308" t="s">
        <v>60</v>
      </c>
      <c r="D308" t="s">
        <v>297</v>
      </c>
      <c r="E308" t="s">
        <v>61</v>
      </c>
      <c r="F308" t="s">
        <v>760</v>
      </c>
      <c r="G308" t="s">
        <v>62</v>
      </c>
      <c r="H308" t="s">
        <v>62</v>
      </c>
      <c r="I308" t="s">
        <v>62</v>
      </c>
      <c r="J308" t="s">
        <v>62</v>
      </c>
      <c r="K308" t="s">
        <v>62</v>
      </c>
      <c r="L308" t="s">
        <v>104</v>
      </c>
      <c r="M308" t="s">
        <v>88</v>
      </c>
      <c r="N308">
        <v>10185435</v>
      </c>
      <c r="O308" s="32">
        <v>44460</v>
      </c>
      <c r="P308" t="s">
        <v>63</v>
      </c>
      <c r="Q308" t="s">
        <v>64</v>
      </c>
      <c r="S308" t="s">
        <v>158</v>
      </c>
      <c r="T308" t="s">
        <v>64</v>
      </c>
    </row>
    <row r="309" spans="1:20" x14ac:dyDescent="0.35">
      <c r="A309" s="33" t="str">
        <f>HYPERLINK("https://reports.beta.ofsted.gov.uk/provider/2/SC396813","Ofsted Children's Home Webpage")</f>
        <v>Ofsted Children's Home Webpage</v>
      </c>
      <c r="B309" t="s">
        <v>759</v>
      </c>
      <c r="C309" t="s">
        <v>60</v>
      </c>
      <c r="D309" t="s">
        <v>297</v>
      </c>
      <c r="E309" t="s">
        <v>61</v>
      </c>
      <c r="F309" t="s">
        <v>760</v>
      </c>
      <c r="G309" t="s">
        <v>62</v>
      </c>
      <c r="H309" t="s">
        <v>62</v>
      </c>
      <c r="I309" t="s">
        <v>62</v>
      </c>
      <c r="J309" t="s">
        <v>62</v>
      </c>
      <c r="K309" t="s">
        <v>62</v>
      </c>
      <c r="L309" t="s">
        <v>104</v>
      </c>
      <c r="M309" t="s">
        <v>88</v>
      </c>
      <c r="N309">
        <v>10216247</v>
      </c>
      <c r="O309" s="32">
        <v>44545</v>
      </c>
      <c r="P309" t="s">
        <v>250</v>
      </c>
    </row>
    <row r="310" spans="1:20" x14ac:dyDescent="0.35">
      <c r="A310" s="33" t="str">
        <f>HYPERLINK("https://reports.beta.ofsted.gov.uk/provider/2/SC396813","Ofsted Children's Home Webpage")</f>
        <v>Ofsted Children's Home Webpage</v>
      </c>
      <c r="B310" t="s">
        <v>759</v>
      </c>
      <c r="C310" t="s">
        <v>60</v>
      </c>
      <c r="D310" t="s">
        <v>297</v>
      </c>
      <c r="E310" t="s">
        <v>61</v>
      </c>
      <c r="F310" t="s">
        <v>760</v>
      </c>
      <c r="G310" t="s">
        <v>62</v>
      </c>
      <c r="H310" t="s">
        <v>62</v>
      </c>
      <c r="I310" t="s">
        <v>62</v>
      </c>
      <c r="J310" t="s">
        <v>62</v>
      </c>
      <c r="K310" t="s">
        <v>62</v>
      </c>
      <c r="L310" t="s">
        <v>104</v>
      </c>
      <c r="M310" t="s">
        <v>88</v>
      </c>
      <c r="N310">
        <v>10214563</v>
      </c>
      <c r="O310" s="32">
        <v>44519</v>
      </c>
      <c r="P310" t="s">
        <v>250</v>
      </c>
    </row>
    <row r="311" spans="1:20" x14ac:dyDescent="0.35">
      <c r="A311" s="33" t="str">
        <f>HYPERLINK("https://reports.beta.ofsted.gov.uk/provider/2/SC397092","Ofsted Children's Home Webpage")</f>
        <v>Ofsted Children's Home Webpage</v>
      </c>
      <c r="B311" t="s">
        <v>761</v>
      </c>
      <c r="C311" t="s">
        <v>60</v>
      </c>
      <c r="D311" t="s">
        <v>295</v>
      </c>
      <c r="E311" t="s">
        <v>65</v>
      </c>
      <c r="F311" t="s">
        <v>210</v>
      </c>
      <c r="G311" t="s">
        <v>62</v>
      </c>
      <c r="H311" t="s">
        <v>62</v>
      </c>
      <c r="I311" t="s">
        <v>62</v>
      </c>
      <c r="J311" t="s">
        <v>62</v>
      </c>
      <c r="K311" t="s">
        <v>62</v>
      </c>
      <c r="L311" t="s">
        <v>345</v>
      </c>
      <c r="M311" t="s">
        <v>74</v>
      </c>
      <c r="N311">
        <v>10185395</v>
      </c>
      <c r="O311" s="32">
        <v>44544</v>
      </c>
      <c r="P311" t="s">
        <v>63</v>
      </c>
      <c r="Q311" t="s">
        <v>158</v>
      </c>
      <c r="S311" t="s">
        <v>158</v>
      </c>
      <c r="T311" t="s">
        <v>158</v>
      </c>
    </row>
    <row r="312" spans="1:20" x14ac:dyDescent="0.35">
      <c r="A312" s="33" t="str">
        <f>HYPERLINK("https://reports.beta.ofsted.gov.uk/provider/2/SC397344","Ofsted Children's Home Webpage")</f>
        <v>Ofsted Children's Home Webpage</v>
      </c>
      <c r="B312" t="s">
        <v>762</v>
      </c>
      <c r="C312" t="s">
        <v>60</v>
      </c>
      <c r="D312" t="s">
        <v>295</v>
      </c>
      <c r="E312" t="s">
        <v>61</v>
      </c>
      <c r="F312" t="s">
        <v>763</v>
      </c>
      <c r="G312" t="s">
        <v>62</v>
      </c>
      <c r="H312" t="s">
        <v>62</v>
      </c>
      <c r="I312" t="s">
        <v>62</v>
      </c>
      <c r="J312" t="s">
        <v>62</v>
      </c>
      <c r="K312" t="s">
        <v>62</v>
      </c>
      <c r="L312" t="s">
        <v>139</v>
      </c>
      <c r="M312" t="s">
        <v>77</v>
      </c>
      <c r="N312">
        <v>10185589</v>
      </c>
      <c r="O312" s="32">
        <v>44452</v>
      </c>
      <c r="P312" t="s">
        <v>63</v>
      </c>
      <c r="Q312" t="s">
        <v>158</v>
      </c>
      <c r="S312" t="s">
        <v>158</v>
      </c>
      <c r="T312" t="s">
        <v>158</v>
      </c>
    </row>
    <row r="313" spans="1:20" x14ac:dyDescent="0.35">
      <c r="A313" s="33" t="str">
        <f>HYPERLINK("https://reports.beta.ofsted.gov.uk/provider/2/SC398386","Ofsted Children's Home Webpage")</f>
        <v>Ofsted Children's Home Webpage</v>
      </c>
      <c r="B313" t="s">
        <v>764</v>
      </c>
      <c r="C313" t="s">
        <v>60</v>
      </c>
      <c r="D313" t="s">
        <v>295</v>
      </c>
      <c r="E313" t="s">
        <v>65</v>
      </c>
      <c r="F313" t="s">
        <v>765</v>
      </c>
      <c r="G313" t="s">
        <v>62</v>
      </c>
      <c r="H313" t="s">
        <v>62</v>
      </c>
      <c r="I313" t="s">
        <v>62</v>
      </c>
      <c r="J313" t="s">
        <v>62</v>
      </c>
      <c r="K313" t="s">
        <v>62</v>
      </c>
      <c r="L313" t="s">
        <v>345</v>
      </c>
      <c r="M313" t="s">
        <v>74</v>
      </c>
      <c r="N313">
        <v>10187145</v>
      </c>
      <c r="O313" s="32">
        <v>44461</v>
      </c>
      <c r="P313" t="s">
        <v>63</v>
      </c>
      <c r="Q313" t="s">
        <v>64</v>
      </c>
      <c r="S313" t="s">
        <v>64</v>
      </c>
      <c r="T313" t="s">
        <v>64</v>
      </c>
    </row>
    <row r="314" spans="1:20" x14ac:dyDescent="0.35">
      <c r="A314" s="33" t="str">
        <f>HYPERLINK("https://reports.beta.ofsted.gov.uk/provider/2/SC398481","Ofsted Children's Home Webpage")</f>
        <v>Ofsted Children's Home Webpage</v>
      </c>
      <c r="B314" t="s">
        <v>766</v>
      </c>
      <c r="C314" t="s">
        <v>60</v>
      </c>
      <c r="D314" t="s">
        <v>295</v>
      </c>
      <c r="E314" t="s">
        <v>65</v>
      </c>
      <c r="F314" t="s">
        <v>765</v>
      </c>
      <c r="G314" t="s">
        <v>62</v>
      </c>
      <c r="H314" t="s">
        <v>62</v>
      </c>
      <c r="I314" t="s">
        <v>62</v>
      </c>
      <c r="J314" t="s">
        <v>62</v>
      </c>
      <c r="K314" t="s">
        <v>62</v>
      </c>
      <c r="L314" t="s">
        <v>75</v>
      </c>
      <c r="M314" t="s">
        <v>74</v>
      </c>
      <c r="N314">
        <v>10214334</v>
      </c>
      <c r="O314" s="32">
        <v>44517</v>
      </c>
      <c r="P314" t="s">
        <v>69</v>
      </c>
      <c r="Q314" t="s">
        <v>167</v>
      </c>
    </row>
    <row r="315" spans="1:20" x14ac:dyDescent="0.35">
      <c r="A315" s="33" t="str">
        <f>HYPERLINK("https://reports.beta.ofsted.gov.uk/provider/2/SC399866","Ofsted Children's Home Webpage")</f>
        <v>Ofsted Children's Home Webpage</v>
      </c>
      <c r="B315" t="s">
        <v>767</v>
      </c>
      <c r="C315" t="s">
        <v>60</v>
      </c>
      <c r="D315" t="s">
        <v>295</v>
      </c>
      <c r="E315" t="s">
        <v>65</v>
      </c>
      <c r="F315" t="s">
        <v>768</v>
      </c>
      <c r="G315" t="s">
        <v>62</v>
      </c>
      <c r="H315" t="s">
        <v>62</v>
      </c>
      <c r="I315" t="s">
        <v>62</v>
      </c>
      <c r="J315" t="s">
        <v>62</v>
      </c>
      <c r="K315" t="s">
        <v>62</v>
      </c>
      <c r="L315" t="s">
        <v>769</v>
      </c>
      <c r="M315" t="s">
        <v>88</v>
      </c>
      <c r="N315">
        <v>10186093</v>
      </c>
      <c r="O315" s="32">
        <v>44504</v>
      </c>
      <c r="P315" t="s">
        <v>63</v>
      </c>
      <c r="Q315" t="s">
        <v>64</v>
      </c>
      <c r="S315" t="s">
        <v>64</v>
      </c>
      <c r="T315" t="s">
        <v>64</v>
      </c>
    </row>
    <row r="316" spans="1:20" x14ac:dyDescent="0.35">
      <c r="A316" s="33" t="str">
        <f>HYPERLINK("https://reports.beta.ofsted.gov.uk/provider/2/SC402370","Ofsted Children's Home Webpage")</f>
        <v>Ofsted Children's Home Webpage</v>
      </c>
      <c r="B316" t="s">
        <v>770</v>
      </c>
      <c r="C316" t="s">
        <v>60</v>
      </c>
      <c r="D316" t="s">
        <v>297</v>
      </c>
      <c r="E316" t="s">
        <v>65</v>
      </c>
      <c r="F316" t="s">
        <v>610</v>
      </c>
      <c r="G316" t="s">
        <v>62</v>
      </c>
      <c r="H316" t="s">
        <v>62</v>
      </c>
      <c r="I316" t="s">
        <v>62</v>
      </c>
      <c r="J316" t="s">
        <v>62</v>
      </c>
      <c r="K316" t="s">
        <v>62</v>
      </c>
      <c r="L316" t="s">
        <v>314</v>
      </c>
      <c r="M316" t="s">
        <v>85</v>
      </c>
      <c r="N316">
        <v>10209958</v>
      </c>
      <c r="O316" s="32">
        <v>44537</v>
      </c>
      <c r="P316" t="s">
        <v>63</v>
      </c>
      <c r="Q316" t="s">
        <v>158</v>
      </c>
      <c r="S316" t="s">
        <v>158</v>
      </c>
      <c r="T316" t="s">
        <v>158</v>
      </c>
    </row>
    <row r="317" spans="1:20" x14ac:dyDescent="0.35">
      <c r="A317" s="33" t="str">
        <f>HYPERLINK("https://reports.beta.ofsted.gov.uk/provider/2/SC402370","Ofsted Children's Home Webpage")</f>
        <v>Ofsted Children's Home Webpage</v>
      </c>
      <c r="B317" t="s">
        <v>770</v>
      </c>
      <c r="C317" t="s">
        <v>60</v>
      </c>
      <c r="D317" t="s">
        <v>297</v>
      </c>
      <c r="E317" t="s">
        <v>65</v>
      </c>
      <c r="F317" t="s">
        <v>610</v>
      </c>
      <c r="G317" t="s">
        <v>62</v>
      </c>
      <c r="H317" t="s">
        <v>62</v>
      </c>
      <c r="I317" t="s">
        <v>62</v>
      </c>
      <c r="J317" t="s">
        <v>62</v>
      </c>
      <c r="K317" t="s">
        <v>62</v>
      </c>
      <c r="L317" t="s">
        <v>314</v>
      </c>
      <c r="M317" t="s">
        <v>85</v>
      </c>
      <c r="N317">
        <v>10185102</v>
      </c>
      <c r="O317" s="32">
        <v>44474</v>
      </c>
      <c r="P317" t="s">
        <v>63</v>
      </c>
      <c r="Q317" t="s">
        <v>73</v>
      </c>
      <c r="S317" t="s">
        <v>73</v>
      </c>
      <c r="T317" t="s">
        <v>73</v>
      </c>
    </row>
    <row r="318" spans="1:20" x14ac:dyDescent="0.35">
      <c r="A318" s="33" t="str">
        <f>HYPERLINK("https://reports.beta.ofsted.gov.uk/provider/2/SC402406","Ofsted Children's Home Webpage")</f>
        <v>Ofsted Children's Home Webpage</v>
      </c>
      <c r="B318" t="s">
        <v>771</v>
      </c>
      <c r="C318" t="s">
        <v>60</v>
      </c>
      <c r="D318" t="s">
        <v>295</v>
      </c>
      <c r="E318" t="s">
        <v>65</v>
      </c>
      <c r="F318" t="s">
        <v>641</v>
      </c>
      <c r="G318" t="s">
        <v>62</v>
      </c>
      <c r="H318" t="s">
        <v>62</v>
      </c>
      <c r="I318" t="s">
        <v>62</v>
      </c>
      <c r="J318" t="s">
        <v>62</v>
      </c>
      <c r="K318" t="s">
        <v>62</v>
      </c>
      <c r="L318" t="s">
        <v>124</v>
      </c>
      <c r="M318" t="s">
        <v>74</v>
      </c>
      <c r="N318">
        <v>10185688</v>
      </c>
      <c r="O318" s="32">
        <v>44488</v>
      </c>
      <c r="P318" t="s">
        <v>63</v>
      </c>
      <c r="Q318" t="s">
        <v>64</v>
      </c>
      <c r="S318" t="s">
        <v>64</v>
      </c>
      <c r="T318" t="s">
        <v>64</v>
      </c>
    </row>
    <row r="319" spans="1:20" x14ac:dyDescent="0.35">
      <c r="A319" s="33" t="str">
        <f>HYPERLINK("https://reports.beta.ofsted.gov.uk/provider/2/SC403464","Ofsted Children's Home Webpage")</f>
        <v>Ofsted Children's Home Webpage</v>
      </c>
      <c r="B319" t="s">
        <v>772</v>
      </c>
      <c r="C319" t="s">
        <v>60</v>
      </c>
      <c r="D319" t="s">
        <v>295</v>
      </c>
      <c r="E319" t="s">
        <v>65</v>
      </c>
      <c r="F319" t="s">
        <v>773</v>
      </c>
      <c r="G319" t="s">
        <v>62</v>
      </c>
      <c r="H319" t="s">
        <v>62</v>
      </c>
      <c r="I319" t="s">
        <v>62</v>
      </c>
      <c r="J319" t="s">
        <v>62</v>
      </c>
      <c r="K319" t="s">
        <v>62</v>
      </c>
      <c r="L319" t="s">
        <v>141</v>
      </c>
      <c r="M319" t="s">
        <v>77</v>
      </c>
      <c r="N319">
        <v>10186135</v>
      </c>
      <c r="O319" s="32">
        <v>44440</v>
      </c>
      <c r="P319" t="s">
        <v>63</v>
      </c>
      <c r="Q319" t="s">
        <v>64</v>
      </c>
      <c r="S319" t="s">
        <v>64</v>
      </c>
      <c r="T319" t="s">
        <v>64</v>
      </c>
    </row>
    <row r="320" spans="1:20" x14ac:dyDescent="0.35">
      <c r="A320" s="33" t="str">
        <f>HYPERLINK("https://reports.beta.ofsted.gov.uk/provider/2/SC403472","Ofsted Children's Home Webpage")</f>
        <v>Ofsted Children's Home Webpage</v>
      </c>
      <c r="B320" t="s">
        <v>277</v>
      </c>
      <c r="C320" t="s">
        <v>60</v>
      </c>
      <c r="D320" t="s">
        <v>295</v>
      </c>
      <c r="E320" t="s">
        <v>65</v>
      </c>
      <c r="F320" t="s">
        <v>774</v>
      </c>
      <c r="G320" t="s">
        <v>62</v>
      </c>
      <c r="H320" t="s">
        <v>62</v>
      </c>
      <c r="I320" t="s">
        <v>62</v>
      </c>
      <c r="J320" t="s">
        <v>62</v>
      </c>
      <c r="K320" t="s">
        <v>62</v>
      </c>
      <c r="L320" t="s">
        <v>113</v>
      </c>
      <c r="M320" t="s">
        <v>216</v>
      </c>
      <c r="N320">
        <v>10187194</v>
      </c>
      <c r="O320" s="32">
        <v>44531</v>
      </c>
      <c r="P320" t="s">
        <v>63</v>
      </c>
      <c r="Q320" t="s">
        <v>64</v>
      </c>
      <c r="S320" t="s">
        <v>64</v>
      </c>
      <c r="T320" t="s">
        <v>64</v>
      </c>
    </row>
    <row r="321" spans="1:20" x14ac:dyDescent="0.35">
      <c r="A321" s="33" t="str">
        <f>HYPERLINK("https://reports.beta.ofsted.gov.uk/provider/2/SC403789","Ofsted Children's Home Webpage")</f>
        <v>Ofsted Children's Home Webpage</v>
      </c>
      <c r="B321" t="s">
        <v>775</v>
      </c>
      <c r="C321" t="s">
        <v>60</v>
      </c>
      <c r="D321" t="s">
        <v>295</v>
      </c>
      <c r="E321" t="s">
        <v>65</v>
      </c>
      <c r="F321" t="s">
        <v>776</v>
      </c>
      <c r="G321" t="s">
        <v>62</v>
      </c>
      <c r="H321" t="s">
        <v>62</v>
      </c>
      <c r="I321" t="s">
        <v>62</v>
      </c>
      <c r="J321" t="s">
        <v>62</v>
      </c>
      <c r="K321" t="s">
        <v>62</v>
      </c>
      <c r="L321" t="s">
        <v>132</v>
      </c>
      <c r="M321" t="s">
        <v>74</v>
      </c>
      <c r="N321">
        <v>10185185</v>
      </c>
      <c r="O321" s="32">
        <v>44447</v>
      </c>
      <c r="P321" t="s">
        <v>63</v>
      </c>
      <c r="Q321" t="s">
        <v>64</v>
      </c>
      <c r="S321" t="s">
        <v>64</v>
      </c>
      <c r="T321" t="s">
        <v>64</v>
      </c>
    </row>
    <row r="322" spans="1:20" x14ac:dyDescent="0.35">
      <c r="A322" s="33" t="str">
        <f>HYPERLINK("https://reports.beta.ofsted.gov.uk/provider/2/SC403850","Ofsted Children's Home Webpage")</f>
        <v>Ofsted Children's Home Webpage</v>
      </c>
      <c r="B322" t="s">
        <v>777</v>
      </c>
      <c r="C322" t="s">
        <v>60</v>
      </c>
      <c r="D322" t="s">
        <v>295</v>
      </c>
      <c r="E322" t="s">
        <v>105</v>
      </c>
      <c r="F322" t="s">
        <v>571</v>
      </c>
      <c r="G322" t="s">
        <v>62</v>
      </c>
      <c r="H322" t="s">
        <v>62</v>
      </c>
      <c r="I322" t="s">
        <v>62</v>
      </c>
      <c r="J322" t="s">
        <v>62</v>
      </c>
      <c r="K322" t="s">
        <v>62</v>
      </c>
      <c r="L322" t="s">
        <v>100</v>
      </c>
      <c r="M322" t="s">
        <v>88</v>
      </c>
      <c r="N322">
        <v>10187415</v>
      </c>
      <c r="O322" s="32">
        <v>44538</v>
      </c>
      <c r="P322" t="s">
        <v>63</v>
      </c>
      <c r="Q322" t="s">
        <v>64</v>
      </c>
      <c r="S322" t="s">
        <v>64</v>
      </c>
      <c r="T322" t="s">
        <v>158</v>
      </c>
    </row>
    <row r="323" spans="1:20" x14ac:dyDescent="0.35">
      <c r="A323" s="33" t="str">
        <f>HYPERLINK("https://reports.beta.ofsted.gov.uk/provider/2/SC404596","Ofsted Children's Home Webpage")</f>
        <v>Ofsted Children's Home Webpage</v>
      </c>
      <c r="B323" t="s">
        <v>778</v>
      </c>
      <c r="C323" t="s">
        <v>60</v>
      </c>
      <c r="D323" t="s">
        <v>297</v>
      </c>
      <c r="E323" t="s">
        <v>65</v>
      </c>
      <c r="F323" t="s">
        <v>219</v>
      </c>
      <c r="G323" t="s">
        <v>62</v>
      </c>
      <c r="H323" t="s">
        <v>62</v>
      </c>
      <c r="I323" t="s">
        <v>62</v>
      </c>
      <c r="J323" t="s">
        <v>62</v>
      </c>
      <c r="K323" t="s">
        <v>62</v>
      </c>
      <c r="L323" t="s">
        <v>97</v>
      </c>
      <c r="M323" t="s">
        <v>85</v>
      </c>
      <c r="N323">
        <v>10185058</v>
      </c>
      <c r="O323" s="32">
        <v>44537</v>
      </c>
      <c r="P323" t="s">
        <v>63</v>
      </c>
      <c r="Q323" t="s">
        <v>64</v>
      </c>
      <c r="S323" t="s">
        <v>64</v>
      </c>
      <c r="T323" t="s">
        <v>64</v>
      </c>
    </row>
    <row r="324" spans="1:20" x14ac:dyDescent="0.35">
      <c r="A324" s="33" t="str">
        <f>HYPERLINK("https://reports.beta.ofsted.gov.uk/provider/2/SC406063","Ofsted Children's Home Webpage")</f>
        <v>Ofsted Children's Home Webpage</v>
      </c>
      <c r="B324" t="s">
        <v>779</v>
      </c>
      <c r="C324" t="s">
        <v>60</v>
      </c>
      <c r="D324" t="s">
        <v>295</v>
      </c>
      <c r="E324" t="s">
        <v>65</v>
      </c>
      <c r="F324" t="s">
        <v>242</v>
      </c>
      <c r="G324" t="s">
        <v>62</v>
      </c>
      <c r="H324" t="s">
        <v>62</v>
      </c>
      <c r="I324" t="s">
        <v>62</v>
      </c>
      <c r="J324" t="s">
        <v>62</v>
      </c>
      <c r="K324" t="s">
        <v>62</v>
      </c>
      <c r="L324" t="s">
        <v>314</v>
      </c>
      <c r="M324" t="s">
        <v>85</v>
      </c>
      <c r="N324">
        <v>10186433</v>
      </c>
      <c r="O324" s="32">
        <v>44480</v>
      </c>
      <c r="P324" t="s">
        <v>63</v>
      </c>
      <c r="Q324" t="s">
        <v>67</v>
      </c>
      <c r="S324" t="s">
        <v>64</v>
      </c>
      <c r="T324" t="s">
        <v>67</v>
      </c>
    </row>
    <row r="325" spans="1:20" x14ac:dyDescent="0.35">
      <c r="A325" s="33" t="str">
        <f>HYPERLINK("https://reports.beta.ofsted.gov.uk/provider/2/SC406636","Ofsted Children's Home Webpage")</f>
        <v>Ofsted Children's Home Webpage</v>
      </c>
      <c r="B325" t="s">
        <v>780</v>
      </c>
      <c r="C325" t="s">
        <v>60</v>
      </c>
      <c r="D325" t="s">
        <v>295</v>
      </c>
      <c r="E325" t="s">
        <v>65</v>
      </c>
      <c r="F325" t="s">
        <v>269</v>
      </c>
      <c r="G325" t="s">
        <v>62</v>
      </c>
      <c r="H325" t="s">
        <v>62</v>
      </c>
      <c r="I325" t="s">
        <v>62</v>
      </c>
      <c r="J325" t="s">
        <v>62</v>
      </c>
      <c r="K325" t="s">
        <v>62</v>
      </c>
      <c r="L325" t="s">
        <v>206</v>
      </c>
      <c r="M325" t="s">
        <v>77</v>
      </c>
      <c r="N325">
        <v>10207652</v>
      </c>
      <c r="O325" s="32">
        <v>44474</v>
      </c>
      <c r="P325" t="s">
        <v>250</v>
      </c>
    </row>
    <row r="326" spans="1:20" x14ac:dyDescent="0.35">
      <c r="A326" s="33" t="str">
        <f>HYPERLINK("https://reports.beta.ofsted.gov.uk/provider/2/SC406636","Ofsted Children's Home Webpage")</f>
        <v>Ofsted Children's Home Webpage</v>
      </c>
      <c r="B326" t="s">
        <v>780</v>
      </c>
      <c r="C326" t="s">
        <v>60</v>
      </c>
      <c r="D326" t="s">
        <v>295</v>
      </c>
      <c r="E326" t="s">
        <v>65</v>
      </c>
      <c r="F326" t="s">
        <v>269</v>
      </c>
      <c r="G326" t="s">
        <v>62</v>
      </c>
      <c r="H326" t="s">
        <v>62</v>
      </c>
      <c r="I326" t="s">
        <v>62</v>
      </c>
      <c r="J326" t="s">
        <v>62</v>
      </c>
      <c r="K326" t="s">
        <v>62</v>
      </c>
      <c r="L326" t="s">
        <v>206</v>
      </c>
      <c r="M326" t="s">
        <v>77</v>
      </c>
      <c r="N326">
        <v>10206358</v>
      </c>
      <c r="O326" s="32">
        <v>44530</v>
      </c>
      <c r="P326" t="s">
        <v>63</v>
      </c>
      <c r="Q326" t="s">
        <v>158</v>
      </c>
      <c r="S326" t="s">
        <v>158</v>
      </c>
      <c r="T326" t="s">
        <v>158</v>
      </c>
    </row>
    <row r="327" spans="1:20" x14ac:dyDescent="0.35">
      <c r="A327" s="33" t="str">
        <f>HYPERLINK("https://reports.beta.ofsted.gov.uk/provider/2/SC406638","Ofsted Children's Home Webpage")</f>
        <v>Ofsted Children's Home Webpage</v>
      </c>
      <c r="B327" t="s">
        <v>781</v>
      </c>
      <c r="C327" t="s">
        <v>60</v>
      </c>
      <c r="D327" t="s">
        <v>295</v>
      </c>
      <c r="E327" t="s">
        <v>65</v>
      </c>
      <c r="F327" t="s">
        <v>782</v>
      </c>
      <c r="G327" t="s">
        <v>62</v>
      </c>
      <c r="H327" t="s">
        <v>62</v>
      </c>
      <c r="I327" t="s">
        <v>62</v>
      </c>
      <c r="J327" t="s">
        <v>62</v>
      </c>
      <c r="K327" t="s">
        <v>62</v>
      </c>
      <c r="L327" t="s">
        <v>447</v>
      </c>
      <c r="M327" t="s">
        <v>81</v>
      </c>
      <c r="N327">
        <v>10187575</v>
      </c>
      <c r="O327" s="32">
        <v>44502</v>
      </c>
      <c r="P327" t="s">
        <v>63</v>
      </c>
      <c r="Q327" t="s">
        <v>64</v>
      </c>
      <c r="S327" t="s">
        <v>64</v>
      </c>
      <c r="T327" t="s">
        <v>64</v>
      </c>
    </row>
    <row r="328" spans="1:20" x14ac:dyDescent="0.35">
      <c r="A328" s="33" t="str">
        <f>HYPERLINK("https://reports.beta.ofsted.gov.uk/provider/2/SC407169","Ofsted Children's Home Webpage")</f>
        <v>Ofsted Children's Home Webpage</v>
      </c>
      <c r="B328" t="s">
        <v>356</v>
      </c>
      <c r="C328" t="s">
        <v>60</v>
      </c>
      <c r="D328" t="s">
        <v>295</v>
      </c>
      <c r="E328" t="s">
        <v>65</v>
      </c>
      <c r="F328" t="s">
        <v>454</v>
      </c>
      <c r="G328" t="s">
        <v>62</v>
      </c>
      <c r="H328" t="s">
        <v>62</v>
      </c>
      <c r="I328" t="s">
        <v>62</v>
      </c>
      <c r="J328" t="s">
        <v>62</v>
      </c>
      <c r="K328" t="s">
        <v>62</v>
      </c>
      <c r="L328" t="s">
        <v>84</v>
      </c>
      <c r="M328" t="s">
        <v>77</v>
      </c>
      <c r="N328">
        <v>10185477</v>
      </c>
      <c r="O328" s="32">
        <v>44545</v>
      </c>
      <c r="P328" t="s">
        <v>63</v>
      </c>
      <c r="Q328" t="s">
        <v>64</v>
      </c>
      <c r="S328" t="s">
        <v>64</v>
      </c>
      <c r="T328" t="s">
        <v>64</v>
      </c>
    </row>
    <row r="329" spans="1:20" x14ac:dyDescent="0.35">
      <c r="A329" s="33" t="str">
        <f>HYPERLINK("https://reports.beta.ofsted.gov.uk/provider/2/SC407790","Ofsted Children's Home Webpage")</f>
        <v>Ofsted Children's Home Webpage</v>
      </c>
      <c r="B329" t="s">
        <v>783</v>
      </c>
      <c r="C329" t="s">
        <v>60</v>
      </c>
      <c r="D329" t="s">
        <v>295</v>
      </c>
      <c r="E329" t="s">
        <v>65</v>
      </c>
      <c r="F329" t="s">
        <v>641</v>
      </c>
      <c r="G329" t="s">
        <v>62</v>
      </c>
      <c r="H329" t="s">
        <v>62</v>
      </c>
      <c r="I329" t="s">
        <v>62</v>
      </c>
      <c r="J329" t="s">
        <v>62</v>
      </c>
      <c r="K329" t="s">
        <v>62</v>
      </c>
      <c r="L329" t="s">
        <v>140</v>
      </c>
      <c r="M329" t="s">
        <v>88</v>
      </c>
      <c r="N329">
        <v>10187513</v>
      </c>
      <c r="O329" s="32">
        <v>44517</v>
      </c>
      <c r="P329" t="s">
        <v>63</v>
      </c>
      <c r="Q329" t="s">
        <v>64</v>
      </c>
      <c r="S329" t="s">
        <v>64</v>
      </c>
      <c r="T329" t="s">
        <v>64</v>
      </c>
    </row>
    <row r="330" spans="1:20" x14ac:dyDescent="0.35">
      <c r="A330" s="33" t="str">
        <f>HYPERLINK("https://reports.beta.ofsted.gov.uk/provider/2/SC408513","Ofsted Children's Home Webpage")</f>
        <v>Ofsted Children's Home Webpage</v>
      </c>
      <c r="B330" t="s">
        <v>784</v>
      </c>
      <c r="C330" t="s">
        <v>60</v>
      </c>
      <c r="D330" t="s">
        <v>295</v>
      </c>
      <c r="E330" t="s">
        <v>65</v>
      </c>
      <c r="F330" t="s">
        <v>188</v>
      </c>
      <c r="G330" t="s">
        <v>62</v>
      </c>
      <c r="H330" t="s">
        <v>62</v>
      </c>
      <c r="I330" t="s">
        <v>62</v>
      </c>
      <c r="J330" t="s">
        <v>62</v>
      </c>
      <c r="K330" t="s">
        <v>62</v>
      </c>
      <c r="L330" t="s">
        <v>150</v>
      </c>
      <c r="M330" t="s">
        <v>77</v>
      </c>
      <c r="N330">
        <v>10185377</v>
      </c>
      <c r="O330" s="32">
        <v>44440</v>
      </c>
      <c r="P330" t="s">
        <v>63</v>
      </c>
      <c r="Q330" t="s">
        <v>64</v>
      </c>
      <c r="S330" t="s">
        <v>64</v>
      </c>
      <c r="T330" t="s">
        <v>64</v>
      </c>
    </row>
    <row r="331" spans="1:20" x14ac:dyDescent="0.35">
      <c r="A331" s="33" t="str">
        <f>HYPERLINK("https://reports.beta.ofsted.gov.uk/provider/2/SC408655","Ofsted Children's Home Webpage")</f>
        <v>Ofsted Children's Home Webpage</v>
      </c>
      <c r="B331" t="s">
        <v>243</v>
      </c>
      <c r="C331" t="s">
        <v>60</v>
      </c>
      <c r="D331" t="s">
        <v>295</v>
      </c>
      <c r="E331" t="s">
        <v>65</v>
      </c>
      <c r="F331" t="s">
        <v>641</v>
      </c>
      <c r="G331" t="s">
        <v>62</v>
      </c>
      <c r="H331" t="s">
        <v>62</v>
      </c>
      <c r="I331" t="s">
        <v>62</v>
      </c>
      <c r="J331" t="s">
        <v>62</v>
      </c>
      <c r="K331" t="s">
        <v>62</v>
      </c>
      <c r="L331" t="s">
        <v>110</v>
      </c>
      <c r="M331" t="s">
        <v>88</v>
      </c>
      <c r="N331">
        <v>10186246</v>
      </c>
      <c r="O331" s="32">
        <v>44446</v>
      </c>
      <c r="P331" t="s">
        <v>63</v>
      </c>
      <c r="Q331" t="s">
        <v>64</v>
      </c>
      <c r="S331" t="s">
        <v>64</v>
      </c>
      <c r="T331" t="s">
        <v>64</v>
      </c>
    </row>
    <row r="332" spans="1:20" x14ac:dyDescent="0.35">
      <c r="A332" s="33" t="str">
        <f>HYPERLINK("https://reports.beta.ofsted.gov.uk/provider/2/SC409738","Ofsted Children's Home Webpage")</f>
        <v>Ofsted Children's Home Webpage</v>
      </c>
      <c r="B332" t="s">
        <v>785</v>
      </c>
      <c r="C332" t="s">
        <v>60</v>
      </c>
      <c r="D332" t="s">
        <v>295</v>
      </c>
      <c r="E332" t="s">
        <v>61</v>
      </c>
      <c r="F332" t="s">
        <v>285</v>
      </c>
      <c r="G332" t="s">
        <v>62</v>
      </c>
      <c r="H332" t="s">
        <v>62</v>
      </c>
      <c r="I332" t="s">
        <v>62</v>
      </c>
      <c r="J332" t="s">
        <v>62</v>
      </c>
      <c r="K332" t="s">
        <v>62</v>
      </c>
      <c r="L332" t="s">
        <v>702</v>
      </c>
      <c r="M332" t="s">
        <v>77</v>
      </c>
      <c r="N332">
        <v>10209370</v>
      </c>
      <c r="O332" s="32">
        <v>44489</v>
      </c>
      <c r="P332" t="s">
        <v>63</v>
      </c>
      <c r="Q332" t="s">
        <v>73</v>
      </c>
      <c r="S332" t="s">
        <v>73</v>
      </c>
      <c r="T332" t="s">
        <v>73</v>
      </c>
    </row>
    <row r="333" spans="1:20" x14ac:dyDescent="0.35">
      <c r="A333" s="33" t="str">
        <f>HYPERLINK("https://reports.beta.ofsted.gov.uk/provider/2/SC409738","Ofsted Children's Home Webpage")</f>
        <v>Ofsted Children's Home Webpage</v>
      </c>
      <c r="B333" t="s">
        <v>785</v>
      </c>
      <c r="C333" t="s">
        <v>60</v>
      </c>
      <c r="D333" t="s">
        <v>295</v>
      </c>
      <c r="E333" t="s">
        <v>61</v>
      </c>
      <c r="F333" t="s">
        <v>285</v>
      </c>
      <c r="G333" t="s">
        <v>62</v>
      </c>
      <c r="H333" t="s">
        <v>62</v>
      </c>
      <c r="I333" t="s">
        <v>62</v>
      </c>
      <c r="J333" t="s">
        <v>62</v>
      </c>
      <c r="K333" t="s">
        <v>62</v>
      </c>
      <c r="L333" t="s">
        <v>702</v>
      </c>
      <c r="M333" t="s">
        <v>77</v>
      </c>
      <c r="N333">
        <v>10203869</v>
      </c>
      <c r="O333" s="32">
        <v>44442</v>
      </c>
      <c r="P333" t="s">
        <v>250</v>
      </c>
    </row>
    <row r="334" spans="1:20" x14ac:dyDescent="0.35">
      <c r="A334" s="33" t="str">
        <f>HYPERLINK("https://reports.beta.ofsted.gov.uk/provider/2/SC409851","Ofsted Children's Home Webpage")</f>
        <v>Ofsted Children's Home Webpage</v>
      </c>
      <c r="B334" t="s">
        <v>357</v>
      </c>
      <c r="C334" t="s">
        <v>60</v>
      </c>
      <c r="D334" t="s">
        <v>295</v>
      </c>
      <c r="E334" t="s">
        <v>65</v>
      </c>
      <c r="F334" t="s">
        <v>358</v>
      </c>
      <c r="G334" t="s">
        <v>62</v>
      </c>
      <c r="H334" t="s">
        <v>62</v>
      </c>
      <c r="I334" t="s">
        <v>62</v>
      </c>
      <c r="J334" t="s">
        <v>62</v>
      </c>
      <c r="K334" t="s">
        <v>62</v>
      </c>
      <c r="L334" t="s">
        <v>159</v>
      </c>
      <c r="M334" t="s">
        <v>81</v>
      </c>
      <c r="N334">
        <v>10187505</v>
      </c>
      <c r="O334" s="32">
        <v>44489</v>
      </c>
      <c r="P334" t="s">
        <v>63</v>
      </c>
      <c r="Q334" t="s">
        <v>64</v>
      </c>
      <c r="S334" t="s">
        <v>64</v>
      </c>
      <c r="T334" t="s">
        <v>64</v>
      </c>
    </row>
    <row r="335" spans="1:20" x14ac:dyDescent="0.35">
      <c r="A335" s="33" t="str">
        <f>HYPERLINK("https://reports.beta.ofsted.gov.uk/provider/2/SC410535","Ofsted Children's Home Webpage")</f>
        <v>Ofsted Children's Home Webpage</v>
      </c>
      <c r="B335" t="s">
        <v>786</v>
      </c>
      <c r="C335" t="s">
        <v>60</v>
      </c>
      <c r="D335" t="s">
        <v>295</v>
      </c>
      <c r="E335" t="s">
        <v>65</v>
      </c>
      <c r="F335" t="s">
        <v>787</v>
      </c>
      <c r="G335" t="s">
        <v>62</v>
      </c>
      <c r="H335" t="s">
        <v>62</v>
      </c>
      <c r="I335" t="s">
        <v>62</v>
      </c>
      <c r="J335" t="s">
        <v>62</v>
      </c>
      <c r="K335" t="s">
        <v>62</v>
      </c>
      <c r="L335" t="s">
        <v>95</v>
      </c>
      <c r="M335" t="s">
        <v>74</v>
      </c>
      <c r="N335">
        <v>10185423</v>
      </c>
      <c r="O335" s="32">
        <v>44536</v>
      </c>
      <c r="P335" t="s">
        <v>63</v>
      </c>
      <c r="Q335" t="s">
        <v>158</v>
      </c>
      <c r="S335" t="s">
        <v>158</v>
      </c>
      <c r="T335" t="s">
        <v>158</v>
      </c>
    </row>
    <row r="336" spans="1:20" x14ac:dyDescent="0.35">
      <c r="A336" s="33" t="str">
        <f>HYPERLINK("https://reports.beta.ofsted.gov.uk/provider/2/SC411074","Ofsted Children's Home Webpage")</f>
        <v>Ofsted Children's Home Webpage</v>
      </c>
      <c r="B336" t="s">
        <v>788</v>
      </c>
      <c r="C336" t="s">
        <v>60</v>
      </c>
      <c r="D336" t="s">
        <v>295</v>
      </c>
      <c r="E336" t="s">
        <v>65</v>
      </c>
      <c r="F336" t="s">
        <v>451</v>
      </c>
      <c r="G336" t="s">
        <v>62</v>
      </c>
      <c r="H336" t="s">
        <v>62</v>
      </c>
      <c r="I336" t="s">
        <v>62</v>
      </c>
      <c r="J336" t="s">
        <v>62</v>
      </c>
      <c r="K336" t="s">
        <v>62</v>
      </c>
      <c r="L336" t="s">
        <v>83</v>
      </c>
      <c r="M336" t="s">
        <v>74</v>
      </c>
      <c r="N336">
        <v>10185775</v>
      </c>
      <c r="O336" s="32">
        <v>44481</v>
      </c>
      <c r="P336" t="s">
        <v>63</v>
      </c>
      <c r="Q336" t="s">
        <v>64</v>
      </c>
      <c r="S336" t="s">
        <v>64</v>
      </c>
      <c r="T336" t="s">
        <v>64</v>
      </c>
    </row>
    <row r="337" spans="1:20" x14ac:dyDescent="0.35">
      <c r="A337" s="33" t="str">
        <f>HYPERLINK("https://reports.beta.ofsted.gov.uk/provider/2/SC411142","Ofsted Children's Home Webpage")</f>
        <v>Ofsted Children's Home Webpage</v>
      </c>
      <c r="B337" t="s">
        <v>789</v>
      </c>
      <c r="C337" t="s">
        <v>60</v>
      </c>
      <c r="D337" t="s">
        <v>295</v>
      </c>
      <c r="E337" t="s">
        <v>65</v>
      </c>
      <c r="F337" t="s">
        <v>210</v>
      </c>
      <c r="G337" t="s">
        <v>62</v>
      </c>
      <c r="H337" t="s">
        <v>62</v>
      </c>
      <c r="I337" t="s">
        <v>62</v>
      </c>
      <c r="J337" t="s">
        <v>62</v>
      </c>
      <c r="K337" t="s">
        <v>62</v>
      </c>
      <c r="L337" t="s">
        <v>98</v>
      </c>
      <c r="M337" t="s">
        <v>74</v>
      </c>
      <c r="N337">
        <v>10187224</v>
      </c>
      <c r="O337" s="32">
        <v>44487</v>
      </c>
      <c r="P337" t="s">
        <v>63</v>
      </c>
      <c r="Q337" t="s">
        <v>158</v>
      </c>
      <c r="S337" t="s">
        <v>158</v>
      </c>
      <c r="T337" t="s">
        <v>158</v>
      </c>
    </row>
    <row r="338" spans="1:20" x14ac:dyDescent="0.35">
      <c r="A338" s="33" t="str">
        <f>HYPERLINK("https://reports.beta.ofsted.gov.uk/provider/2/SC412385","Ofsted Children's Home Webpage")</f>
        <v>Ofsted Children's Home Webpage</v>
      </c>
      <c r="B338" t="s">
        <v>790</v>
      </c>
      <c r="C338" t="s">
        <v>60</v>
      </c>
      <c r="D338" t="s">
        <v>295</v>
      </c>
      <c r="E338" t="s">
        <v>65</v>
      </c>
      <c r="F338" t="s">
        <v>791</v>
      </c>
      <c r="G338" t="s">
        <v>62</v>
      </c>
      <c r="H338" t="s">
        <v>62</v>
      </c>
      <c r="I338" t="s">
        <v>62</v>
      </c>
      <c r="J338" t="s">
        <v>62</v>
      </c>
      <c r="K338" t="s">
        <v>62</v>
      </c>
      <c r="L338" t="s">
        <v>75</v>
      </c>
      <c r="M338" t="s">
        <v>74</v>
      </c>
      <c r="N338">
        <v>10186006</v>
      </c>
      <c r="O338" s="32">
        <v>44460</v>
      </c>
      <c r="P338" t="s">
        <v>63</v>
      </c>
      <c r="Q338" t="s">
        <v>67</v>
      </c>
      <c r="S338" t="s">
        <v>67</v>
      </c>
      <c r="T338" t="s">
        <v>67</v>
      </c>
    </row>
    <row r="339" spans="1:20" x14ac:dyDescent="0.35">
      <c r="A339" s="33" t="str">
        <f>HYPERLINK("https://reports.beta.ofsted.gov.uk/provider/2/SC413223","Ofsted Children's Home Webpage")</f>
        <v>Ofsted Children's Home Webpage</v>
      </c>
      <c r="B339" t="s">
        <v>792</v>
      </c>
      <c r="C339" t="s">
        <v>60</v>
      </c>
      <c r="D339" t="s">
        <v>295</v>
      </c>
      <c r="E339" t="s">
        <v>65</v>
      </c>
      <c r="F339" t="s">
        <v>793</v>
      </c>
      <c r="G339" t="s">
        <v>62</v>
      </c>
      <c r="H339" t="s">
        <v>62</v>
      </c>
      <c r="I339" t="s">
        <v>62</v>
      </c>
      <c r="J339" t="s">
        <v>62</v>
      </c>
      <c r="K339" t="s">
        <v>62</v>
      </c>
      <c r="L339" t="s">
        <v>206</v>
      </c>
      <c r="M339" t="s">
        <v>77</v>
      </c>
      <c r="N339">
        <v>10186482</v>
      </c>
      <c r="O339" s="32">
        <v>44517</v>
      </c>
      <c r="P339" t="s">
        <v>63</v>
      </c>
      <c r="Q339" t="s">
        <v>158</v>
      </c>
      <c r="S339" t="s">
        <v>158</v>
      </c>
      <c r="T339" t="s">
        <v>158</v>
      </c>
    </row>
    <row r="340" spans="1:20" x14ac:dyDescent="0.35">
      <c r="A340" s="33" t="str">
        <f>HYPERLINK("https://reports.beta.ofsted.gov.uk/provider/2/SC414296","Ofsted Children's Home Webpage")</f>
        <v>Ofsted Children's Home Webpage</v>
      </c>
      <c r="B340" t="s">
        <v>794</v>
      </c>
      <c r="C340" t="s">
        <v>60</v>
      </c>
      <c r="D340" t="s">
        <v>295</v>
      </c>
      <c r="E340" t="s">
        <v>65</v>
      </c>
      <c r="F340" t="s">
        <v>795</v>
      </c>
      <c r="G340" t="s">
        <v>62</v>
      </c>
      <c r="H340" t="s">
        <v>62</v>
      </c>
      <c r="I340" t="s">
        <v>62</v>
      </c>
      <c r="J340" t="s">
        <v>62</v>
      </c>
      <c r="K340" t="s">
        <v>62</v>
      </c>
      <c r="L340" t="s">
        <v>119</v>
      </c>
      <c r="M340" t="s">
        <v>85</v>
      </c>
      <c r="N340">
        <v>10186035</v>
      </c>
      <c r="O340" s="32">
        <v>44488</v>
      </c>
      <c r="P340" t="s">
        <v>63</v>
      </c>
      <c r="Q340" t="s">
        <v>64</v>
      </c>
      <c r="S340" t="s">
        <v>64</v>
      </c>
      <c r="T340" t="s">
        <v>64</v>
      </c>
    </row>
    <row r="341" spans="1:20" x14ac:dyDescent="0.35">
      <c r="A341" s="33" t="str">
        <f>HYPERLINK("https://reports.beta.ofsted.gov.uk/provider/2/SC414738","Ofsted Children's Home Webpage")</f>
        <v>Ofsted Children's Home Webpage</v>
      </c>
      <c r="B341" t="s">
        <v>796</v>
      </c>
      <c r="C341" t="s">
        <v>60</v>
      </c>
      <c r="D341" t="s">
        <v>295</v>
      </c>
      <c r="E341" t="s">
        <v>65</v>
      </c>
      <c r="F341" t="s">
        <v>191</v>
      </c>
      <c r="G341" t="s">
        <v>62</v>
      </c>
      <c r="H341" t="s">
        <v>62</v>
      </c>
      <c r="I341" t="s">
        <v>62</v>
      </c>
      <c r="J341" t="s">
        <v>62</v>
      </c>
      <c r="K341" t="s">
        <v>62</v>
      </c>
      <c r="L341" t="s">
        <v>160</v>
      </c>
      <c r="M341" t="s">
        <v>88</v>
      </c>
      <c r="N341">
        <v>10187332</v>
      </c>
      <c r="O341" s="32">
        <v>44440</v>
      </c>
      <c r="P341" t="s">
        <v>63</v>
      </c>
      <c r="Q341" t="s">
        <v>64</v>
      </c>
      <c r="S341" t="s">
        <v>64</v>
      </c>
      <c r="T341" t="s">
        <v>158</v>
      </c>
    </row>
    <row r="342" spans="1:20" x14ac:dyDescent="0.35">
      <c r="A342" s="33" t="str">
        <f>HYPERLINK("https://reports.beta.ofsted.gov.uk/provider/2/SC415138","Ofsted Children's Home Webpage")</f>
        <v>Ofsted Children's Home Webpage</v>
      </c>
      <c r="B342" t="s">
        <v>797</v>
      </c>
      <c r="C342" t="s">
        <v>60</v>
      </c>
      <c r="D342" t="s">
        <v>295</v>
      </c>
      <c r="E342" t="s">
        <v>105</v>
      </c>
      <c r="F342" t="s">
        <v>226</v>
      </c>
      <c r="G342" t="s">
        <v>62</v>
      </c>
      <c r="H342" t="s">
        <v>62</v>
      </c>
      <c r="I342" t="s">
        <v>62</v>
      </c>
      <c r="J342" t="s">
        <v>62</v>
      </c>
      <c r="K342" t="s">
        <v>62</v>
      </c>
      <c r="L342" t="s">
        <v>75</v>
      </c>
      <c r="M342" t="s">
        <v>74</v>
      </c>
      <c r="N342">
        <v>10185929</v>
      </c>
      <c r="O342" s="32">
        <v>44531</v>
      </c>
      <c r="P342" t="s">
        <v>63</v>
      </c>
      <c r="Q342" t="s">
        <v>64</v>
      </c>
      <c r="S342" t="s">
        <v>64</v>
      </c>
      <c r="T342" t="s">
        <v>64</v>
      </c>
    </row>
    <row r="343" spans="1:20" x14ac:dyDescent="0.35">
      <c r="A343" s="33" t="str">
        <f>HYPERLINK("https://reports.beta.ofsted.gov.uk/provider/2/SC415400","Ofsted Children's Home Webpage")</f>
        <v>Ofsted Children's Home Webpage</v>
      </c>
      <c r="B343" t="s">
        <v>359</v>
      </c>
      <c r="C343" t="s">
        <v>60</v>
      </c>
      <c r="D343" t="s">
        <v>295</v>
      </c>
      <c r="E343" t="s">
        <v>105</v>
      </c>
      <c r="F343" t="s">
        <v>360</v>
      </c>
      <c r="G343" t="s">
        <v>62</v>
      </c>
      <c r="H343" t="s">
        <v>62</v>
      </c>
      <c r="I343" t="s">
        <v>62</v>
      </c>
      <c r="J343" t="s">
        <v>62</v>
      </c>
      <c r="K343" t="s">
        <v>62</v>
      </c>
      <c r="L343" t="s">
        <v>94</v>
      </c>
      <c r="M343" t="s">
        <v>71</v>
      </c>
      <c r="N343">
        <v>10185917</v>
      </c>
      <c r="O343" s="32">
        <v>44517</v>
      </c>
      <c r="P343" t="s">
        <v>63</v>
      </c>
      <c r="Q343" t="s">
        <v>64</v>
      </c>
      <c r="S343" t="s">
        <v>64</v>
      </c>
      <c r="T343" t="s">
        <v>64</v>
      </c>
    </row>
    <row r="344" spans="1:20" x14ac:dyDescent="0.35">
      <c r="A344" s="33" t="str">
        <f>HYPERLINK("https://reports.beta.ofsted.gov.uk/provider/2/SC416267","Ofsted Children's Home Webpage")</f>
        <v>Ofsted Children's Home Webpage</v>
      </c>
      <c r="B344" t="s">
        <v>798</v>
      </c>
      <c r="C344" t="s">
        <v>60</v>
      </c>
      <c r="D344" t="s">
        <v>295</v>
      </c>
      <c r="E344" t="s">
        <v>65</v>
      </c>
      <c r="F344" t="s">
        <v>668</v>
      </c>
      <c r="G344" t="s">
        <v>62</v>
      </c>
      <c r="H344" t="s">
        <v>62</v>
      </c>
      <c r="I344" t="s">
        <v>62</v>
      </c>
      <c r="J344" t="s">
        <v>62</v>
      </c>
      <c r="K344" t="s">
        <v>62</v>
      </c>
      <c r="L344" t="s">
        <v>141</v>
      </c>
      <c r="M344" t="s">
        <v>77</v>
      </c>
      <c r="N344">
        <v>10186461</v>
      </c>
      <c r="O344" s="32">
        <v>44545</v>
      </c>
      <c r="P344" t="s">
        <v>63</v>
      </c>
      <c r="Q344" t="s">
        <v>64</v>
      </c>
      <c r="S344" t="s">
        <v>64</v>
      </c>
      <c r="T344" t="s">
        <v>64</v>
      </c>
    </row>
    <row r="345" spans="1:20" x14ac:dyDescent="0.35">
      <c r="A345" s="33" t="str">
        <f>HYPERLINK("https://reports.beta.ofsted.gov.uk/provider/2/SC417031","Ofsted Children's Home Webpage")</f>
        <v>Ofsted Children's Home Webpage</v>
      </c>
      <c r="B345" t="s">
        <v>799</v>
      </c>
      <c r="C345" t="s">
        <v>60</v>
      </c>
      <c r="D345" t="s">
        <v>295</v>
      </c>
      <c r="E345" t="s">
        <v>65</v>
      </c>
      <c r="F345" t="s">
        <v>800</v>
      </c>
      <c r="G345" t="s">
        <v>62</v>
      </c>
      <c r="H345" t="s">
        <v>62</v>
      </c>
      <c r="I345" t="s">
        <v>62</v>
      </c>
      <c r="J345" t="s">
        <v>62</v>
      </c>
      <c r="K345" t="s">
        <v>62</v>
      </c>
      <c r="L345" t="s">
        <v>120</v>
      </c>
      <c r="M345" t="s">
        <v>216</v>
      </c>
      <c r="N345">
        <v>10185629</v>
      </c>
      <c r="O345" s="32">
        <v>44453</v>
      </c>
      <c r="P345" t="s">
        <v>63</v>
      </c>
      <c r="Q345" t="s">
        <v>158</v>
      </c>
      <c r="S345" t="s">
        <v>64</v>
      </c>
      <c r="T345" t="s">
        <v>158</v>
      </c>
    </row>
    <row r="346" spans="1:20" x14ac:dyDescent="0.35">
      <c r="A346" s="33" t="str">
        <f>HYPERLINK("https://reports.beta.ofsted.gov.uk/provider/2/SC419217","Ofsted Children's Home Webpage")</f>
        <v>Ofsted Children's Home Webpage</v>
      </c>
      <c r="B346" t="s">
        <v>801</v>
      </c>
      <c r="C346" t="s">
        <v>60</v>
      </c>
      <c r="D346" t="s">
        <v>295</v>
      </c>
      <c r="E346" t="s">
        <v>65</v>
      </c>
      <c r="F346" t="s">
        <v>244</v>
      </c>
      <c r="G346" t="s">
        <v>62</v>
      </c>
      <c r="H346" t="s">
        <v>62</v>
      </c>
      <c r="I346" t="s">
        <v>62</v>
      </c>
      <c r="J346" t="s">
        <v>62</v>
      </c>
      <c r="K346" t="s">
        <v>62</v>
      </c>
      <c r="L346" t="s">
        <v>95</v>
      </c>
      <c r="M346" t="s">
        <v>74</v>
      </c>
      <c r="N346">
        <v>10186900</v>
      </c>
      <c r="O346" s="32">
        <v>44488</v>
      </c>
      <c r="P346" t="s">
        <v>63</v>
      </c>
      <c r="Q346" t="s">
        <v>64</v>
      </c>
      <c r="S346" t="s">
        <v>64</v>
      </c>
      <c r="T346" t="s">
        <v>64</v>
      </c>
    </row>
    <row r="347" spans="1:20" x14ac:dyDescent="0.35">
      <c r="A347" s="33" t="str">
        <f>HYPERLINK("https://reports.beta.ofsted.gov.uk/provider/2/SC419334","Ofsted Children's Home Webpage")</f>
        <v>Ofsted Children's Home Webpage</v>
      </c>
      <c r="B347" t="s">
        <v>802</v>
      </c>
      <c r="C347" t="s">
        <v>60</v>
      </c>
      <c r="D347" t="s">
        <v>295</v>
      </c>
      <c r="E347" t="s">
        <v>65</v>
      </c>
      <c r="F347" t="s">
        <v>193</v>
      </c>
      <c r="G347" t="s">
        <v>62</v>
      </c>
      <c r="H347" t="s">
        <v>62</v>
      </c>
      <c r="I347" t="s">
        <v>62</v>
      </c>
      <c r="J347" t="s">
        <v>62</v>
      </c>
      <c r="K347" t="s">
        <v>62</v>
      </c>
      <c r="L347" t="s">
        <v>222</v>
      </c>
      <c r="M347" t="s">
        <v>81</v>
      </c>
      <c r="N347">
        <v>10186387</v>
      </c>
      <c r="O347" s="32">
        <v>44546</v>
      </c>
      <c r="P347" t="s">
        <v>63</v>
      </c>
      <c r="Q347" t="s">
        <v>64</v>
      </c>
      <c r="S347" t="s">
        <v>64</v>
      </c>
      <c r="T347" t="s">
        <v>64</v>
      </c>
    </row>
    <row r="348" spans="1:20" x14ac:dyDescent="0.35">
      <c r="A348" s="33" t="str">
        <f>HYPERLINK("https://reports.beta.ofsted.gov.uk/provider/2/SC419808","Ofsted Children's Home Webpage")</f>
        <v>Ofsted Children's Home Webpage</v>
      </c>
      <c r="B348" t="s">
        <v>803</v>
      </c>
      <c r="C348" t="s">
        <v>60</v>
      </c>
      <c r="D348" t="s">
        <v>295</v>
      </c>
      <c r="E348" t="s">
        <v>65</v>
      </c>
      <c r="F348" t="s">
        <v>655</v>
      </c>
      <c r="G348" t="s">
        <v>62</v>
      </c>
      <c r="H348" t="s">
        <v>62</v>
      </c>
      <c r="I348" t="s">
        <v>62</v>
      </c>
      <c r="J348" t="s">
        <v>62</v>
      </c>
      <c r="K348" t="s">
        <v>62</v>
      </c>
      <c r="L348" t="s">
        <v>107</v>
      </c>
      <c r="M348" t="s">
        <v>77</v>
      </c>
      <c r="N348">
        <v>10213277</v>
      </c>
      <c r="O348" s="32">
        <v>44544</v>
      </c>
      <c r="P348" t="s">
        <v>250</v>
      </c>
    </row>
    <row r="349" spans="1:20" x14ac:dyDescent="0.35">
      <c r="A349" s="33" t="str">
        <f>HYPERLINK("https://reports.beta.ofsted.gov.uk/provider/2/SC419808","Ofsted Children's Home Webpage")</f>
        <v>Ofsted Children's Home Webpage</v>
      </c>
      <c r="B349" t="s">
        <v>803</v>
      </c>
      <c r="C349" t="s">
        <v>60</v>
      </c>
      <c r="D349" t="s">
        <v>295</v>
      </c>
      <c r="E349" t="s">
        <v>65</v>
      </c>
      <c r="F349" t="s">
        <v>655</v>
      </c>
      <c r="G349" t="s">
        <v>62</v>
      </c>
      <c r="H349" t="s">
        <v>62</v>
      </c>
      <c r="I349" t="s">
        <v>62</v>
      </c>
      <c r="J349" t="s">
        <v>62</v>
      </c>
      <c r="K349" t="s">
        <v>62</v>
      </c>
      <c r="L349" t="s">
        <v>107</v>
      </c>
      <c r="M349" t="s">
        <v>77</v>
      </c>
      <c r="N349">
        <v>10187521</v>
      </c>
      <c r="O349" s="32">
        <v>44497</v>
      </c>
      <c r="P349" t="s">
        <v>63</v>
      </c>
      <c r="Q349" t="s">
        <v>73</v>
      </c>
      <c r="S349" t="s">
        <v>73</v>
      </c>
      <c r="T349" t="s">
        <v>73</v>
      </c>
    </row>
    <row r="350" spans="1:20" x14ac:dyDescent="0.35">
      <c r="A350" s="33" t="str">
        <f>HYPERLINK("https://reports.beta.ofsted.gov.uk/provider/2/SC420388","Ofsted Children's Home Webpage")</f>
        <v>Ofsted Children's Home Webpage</v>
      </c>
      <c r="B350" t="s">
        <v>361</v>
      </c>
      <c r="C350" t="s">
        <v>60</v>
      </c>
      <c r="D350" t="s">
        <v>295</v>
      </c>
      <c r="E350" t="s">
        <v>65</v>
      </c>
      <c r="F350" t="s">
        <v>804</v>
      </c>
      <c r="G350" t="s">
        <v>62</v>
      </c>
      <c r="H350" t="s">
        <v>62</v>
      </c>
      <c r="I350" t="s">
        <v>62</v>
      </c>
      <c r="J350" t="s">
        <v>62</v>
      </c>
      <c r="K350" t="s">
        <v>62</v>
      </c>
      <c r="L350" t="s">
        <v>145</v>
      </c>
      <c r="M350" t="s">
        <v>77</v>
      </c>
      <c r="N350">
        <v>10185851</v>
      </c>
      <c r="O350" s="32">
        <v>44543</v>
      </c>
      <c r="P350" t="s">
        <v>63</v>
      </c>
      <c r="Q350" t="s">
        <v>64</v>
      </c>
      <c r="S350" t="s">
        <v>64</v>
      </c>
      <c r="T350" t="s">
        <v>64</v>
      </c>
    </row>
    <row r="351" spans="1:20" x14ac:dyDescent="0.35">
      <c r="A351" s="33" t="str">
        <f>HYPERLINK("https://reports.beta.ofsted.gov.uk/provider/2/SC420410","Ofsted Children's Home Webpage")</f>
        <v>Ofsted Children's Home Webpage</v>
      </c>
      <c r="B351" t="s">
        <v>362</v>
      </c>
      <c r="C351" t="s">
        <v>60</v>
      </c>
      <c r="D351" t="s">
        <v>295</v>
      </c>
      <c r="E351" t="s">
        <v>65</v>
      </c>
      <c r="F351" t="s">
        <v>805</v>
      </c>
      <c r="G351" t="s">
        <v>62</v>
      </c>
      <c r="H351" t="s">
        <v>62</v>
      </c>
      <c r="I351" t="s">
        <v>62</v>
      </c>
      <c r="J351" t="s">
        <v>62</v>
      </c>
      <c r="K351" t="s">
        <v>62</v>
      </c>
      <c r="L351" t="s">
        <v>103</v>
      </c>
      <c r="M351" t="s">
        <v>71</v>
      </c>
      <c r="N351">
        <v>10185347</v>
      </c>
      <c r="O351" s="32">
        <v>44530</v>
      </c>
      <c r="P351" t="s">
        <v>63</v>
      </c>
      <c r="Q351" t="s">
        <v>158</v>
      </c>
      <c r="S351" t="s">
        <v>64</v>
      </c>
      <c r="T351" t="s">
        <v>64</v>
      </c>
    </row>
    <row r="352" spans="1:20" x14ac:dyDescent="0.35">
      <c r="A352" s="33" t="str">
        <f>HYPERLINK("https://reports.beta.ofsted.gov.uk/provider/2/SC421063","Ofsted Children's Home Webpage")</f>
        <v>Ofsted Children's Home Webpage</v>
      </c>
      <c r="B352" t="s">
        <v>806</v>
      </c>
      <c r="C352" t="s">
        <v>60</v>
      </c>
      <c r="D352" t="s">
        <v>295</v>
      </c>
      <c r="E352" t="s">
        <v>65</v>
      </c>
      <c r="F352" t="s">
        <v>659</v>
      </c>
      <c r="G352" t="s">
        <v>62</v>
      </c>
      <c r="H352" t="s">
        <v>62</v>
      </c>
      <c r="I352" t="s">
        <v>62</v>
      </c>
      <c r="J352" t="s">
        <v>62</v>
      </c>
      <c r="K352" t="s">
        <v>62</v>
      </c>
      <c r="L352" t="s">
        <v>604</v>
      </c>
      <c r="M352" t="s">
        <v>88</v>
      </c>
      <c r="N352">
        <v>10185699</v>
      </c>
      <c r="O352" s="32">
        <v>44467</v>
      </c>
      <c r="P352" t="s">
        <v>63</v>
      </c>
      <c r="Q352" t="s">
        <v>64</v>
      </c>
      <c r="S352" t="s">
        <v>64</v>
      </c>
      <c r="T352" t="s">
        <v>67</v>
      </c>
    </row>
    <row r="353" spans="1:20" x14ac:dyDescent="0.35">
      <c r="A353" s="33" t="str">
        <f>HYPERLINK("https://reports.beta.ofsted.gov.uk/provider/2/SC422231","Ofsted Children's Home Webpage")</f>
        <v>Ofsted Children's Home Webpage</v>
      </c>
      <c r="B353" t="s">
        <v>807</v>
      </c>
      <c r="C353" t="s">
        <v>60</v>
      </c>
      <c r="D353" t="s">
        <v>295</v>
      </c>
      <c r="E353" t="s">
        <v>105</v>
      </c>
      <c r="F353" t="s">
        <v>346</v>
      </c>
      <c r="G353" t="s">
        <v>62</v>
      </c>
      <c r="H353" t="s">
        <v>62</v>
      </c>
      <c r="I353" t="s">
        <v>62</v>
      </c>
      <c r="J353" t="s">
        <v>62</v>
      </c>
      <c r="K353" t="s">
        <v>62</v>
      </c>
      <c r="L353" t="s">
        <v>149</v>
      </c>
      <c r="M353" t="s">
        <v>92</v>
      </c>
      <c r="N353">
        <v>10187253</v>
      </c>
      <c r="O353" s="32">
        <v>44445</v>
      </c>
      <c r="P353" t="s">
        <v>63</v>
      </c>
      <c r="Q353" t="s">
        <v>64</v>
      </c>
      <c r="S353" t="s">
        <v>64</v>
      </c>
      <c r="T353" t="s">
        <v>67</v>
      </c>
    </row>
    <row r="354" spans="1:20" x14ac:dyDescent="0.35">
      <c r="A354" s="33" t="str">
        <f>HYPERLINK("https://reports.beta.ofsted.gov.uk/provider/2/SC422464","Ofsted Children's Home Webpage")</f>
        <v>Ofsted Children's Home Webpage</v>
      </c>
      <c r="B354" t="s">
        <v>808</v>
      </c>
      <c r="C354" t="s">
        <v>60</v>
      </c>
      <c r="D354" t="s">
        <v>295</v>
      </c>
      <c r="E354" t="s">
        <v>105</v>
      </c>
      <c r="F354" t="s">
        <v>809</v>
      </c>
      <c r="G354" t="s">
        <v>62</v>
      </c>
      <c r="H354" t="s">
        <v>62</v>
      </c>
      <c r="I354" t="s">
        <v>62</v>
      </c>
      <c r="J354" t="s">
        <v>62</v>
      </c>
      <c r="K354" t="s">
        <v>62</v>
      </c>
      <c r="L354" t="s">
        <v>96</v>
      </c>
      <c r="M354" t="s">
        <v>216</v>
      </c>
      <c r="N354">
        <v>10186510</v>
      </c>
      <c r="O354" s="32">
        <v>44467</v>
      </c>
      <c r="P354" t="s">
        <v>63</v>
      </c>
      <c r="Q354" t="s">
        <v>64</v>
      </c>
      <c r="S354" t="s">
        <v>64</v>
      </c>
      <c r="T354" t="s">
        <v>64</v>
      </c>
    </row>
    <row r="355" spans="1:20" x14ac:dyDescent="0.35">
      <c r="A355" s="33" t="str">
        <f>HYPERLINK("https://reports.beta.ofsted.gov.uk/provider/2/SC423453","Ofsted Children's Home Webpage")</f>
        <v>Ofsted Children's Home Webpage</v>
      </c>
      <c r="B355" t="s">
        <v>810</v>
      </c>
      <c r="C355" t="s">
        <v>60</v>
      </c>
      <c r="D355" t="s">
        <v>295</v>
      </c>
      <c r="E355" t="s">
        <v>65</v>
      </c>
      <c r="F355" t="s">
        <v>811</v>
      </c>
      <c r="G355" t="s">
        <v>62</v>
      </c>
      <c r="H355" t="s">
        <v>62</v>
      </c>
      <c r="I355" t="s">
        <v>62</v>
      </c>
      <c r="J355" t="s">
        <v>62</v>
      </c>
      <c r="K355" t="s">
        <v>62</v>
      </c>
      <c r="L355" t="s">
        <v>143</v>
      </c>
      <c r="M355" t="s">
        <v>92</v>
      </c>
      <c r="N355">
        <v>10187582</v>
      </c>
      <c r="O355" s="32">
        <v>44516</v>
      </c>
      <c r="P355" t="s">
        <v>63</v>
      </c>
      <c r="Q355" t="s">
        <v>64</v>
      </c>
      <c r="S355" t="s">
        <v>64</v>
      </c>
      <c r="T355" t="s">
        <v>64</v>
      </c>
    </row>
    <row r="356" spans="1:20" x14ac:dyDescent="0.35">
      <c r="A356" s="33" t="str">
        <f>HYPERLINK("https://reports.beta.ofsted.gov.uk/provider/2/SC423606","Ofsted Children's Home Webpage")</f>
        <v>Ofsted Children's Home Webpage</v>
      </c>
      <c r="B356" t="s">
        <v>812</v>
      </c>
      <c r="C356" t="s">
        <v>60</v>
      </c>
      <c r="D356" t="s">
        <v>295</v>
      </c>
      <c r="E356" t="s">
        <v>65</v>
      </c>
      <c r="F356" t="s">
        <v>813</v>
      </c>
      <c r="G356" t="s">
        <v>62</v>
      </c>
      <c r="H356" t="s">
        <v>62</v>
      </c>
      <c r="I356" t="s">
        <v>62</v>
      </c>
      <c r="J356" t="s">
        <v>62</v>
      </c>
      <c r="K356" t="s">
        <v>62</v>
      </c>
      <c r="L356" t="s">
        <v>814</v>
      </c>
      <c r="M356" t="s">
        <v>81</v>
      </c>
      <c r="N356">
        <v>10187260</v>
      </c>
      <c r="O356" s="32">
        <v>44473</v>
      </c>
      <c r="P356" t="s">
        <v>63</v>
      </c>
      <c r="Q356" t="s">
        <v>67</v>
      </c>
      <c r="S356" t="s">
        <v>67</v>
      </c>
      <c r="T356" t="s">
        <v>67</v>
      </c>
    </row>
    <row r="357" spans="1:20" x14ac:dyDescent="0.35">
      <c r="A357" s="33" t="str">
        <f>HYPERLINK("https://reports.beta.ofsted.gov.uk/provider/2/SC424851","Ofsted Children's Home Webpage")</f>
        <v>Ofsted Children's Home Webpage</v>
      </c>
      <c r="B357" t="s">
        <v>815</v>
      </c>
      <c r="C357" t="s">
        <v>60</v>
      </c>
      <c r="D357" t="s">
        <v>295</v>
      </c>
      <c r="E357" t="s">
        <v>65</v>
      </c>
      <c r="F357" t="s">
        <v>677</v>
      </c>
      <c r="G357" t="s">
        <v>62</v>
      </c>
      <c r="H357" t="s">
        <v>62</v>
      </c>
      <c r="I357" t="s">
        <v>62</v>
      </c>
      <c r="J357" t="s">
        <v>62</v>
      </c>
      <c r="K357" t="s">
        <v>62</v>
      </c>
      <c r="L357" t="s">
        <v>95</v>
      </c>
      <c r="M357" t="s">
        <v>74</v>
      </c>
      <c r="N357">
        <v>10186366</v>
      </c>
      <c r="O357" s="32">
        <v>44531</v>
      </c>
      <c r="P357" t="s">
        <v>63</v>
      </c>
      <c r="Q357" t="s">
        <v>64</v>
      </c>
      <c r="S357" t="s">
        <v>64</v>
      </c>
      <c r="T357" t="s">
        <v>64</v>
      </c>
    </row>
    <row r="358" spans="1:20" x14ac:dyDescent="0.35">
      <c r="A358" s="33" t="str">
        <f>HYPERLINK("https://reports.beta.ofsted.gov.uk/provider/2/SC425071","Ofsted Children's Home Webpage")</f>
        <v>Ofsted Children's Home Webpage</v>
      </c>
      <c r="B358" t="s">
        <v>816</v>
      </c>
      <c r="C358" t="s">
        <v>60</v>
      </c>
      <c r="D358" t="s">
        <v>295</v>
      </c>
      <c r="E358" t="s">
        <v>65</v>
      </c>
      <c r="F358" t="s">
        <v>817</v>
      </c>
      <c r="G358" t="s">
        <v>62</v>
      </c>
      <c r="H358" t="s">
        <v>62</v>
      </c>
      <c r="I358" t="s">
        <v>62</v>
      </c>
      <c r="J358" t="s">
        <v>62</v>
      </c>
      <c r="K358" t="s">
        <v>62</v>
      </c>
      <c r="L358" t="s">
        <v>100</v>
      </c>
      <c r="M358" t="s">
        <v>88</v>
      </c>
      <c r="N358">
        <v>10187146</v>
      </c>
      <c r="O358" s="32">
        <v>44495</v>
      </c>
      <c r="P358" t="s">
        <v>63</v>
      </c>
      <c r="Q358" t="s">
        <v>64</v>
      </c>
      <c r="S358" t="s">
        <v>64</v>
      </c>
      <c r="T358" t="s">
        <v>64</v>
      </c>
    </row>
    <row r="359" spans="1:20" x14ac:dyDescent="0.35">
      <c r="A359" s="33" t="str">
        <f>HYPERLINK("https://reports.beta.ofsted.gov.uk/provider/2/SC425418","Ofsted Children's Home Webpage")</f>
        <v>Ofsted Children's Home Webpage</v>
      </c>
      <c r="B359" t="s">
        <v>818</v>
      </c>
      <c r="C359" t="s">
        <v>60</v>
      </c>
      <c r="D359" t="s">
        <v>295</v>
      </c>
      <c r="E359" t="s">
        <v>65</v>
      </c>
      <c r="F359" t="s">
        <v>190</v>
      </c>
      <c r="G359" t="s">
        <v>62</v>
      </c>
      <c r="H359" t="s">
        <v>62</v>
      </c>
      <c r="I359" t="s">
        <v>62</v>
      </c>
      <c r="J359" t="s">
        <v>62</v>
      </c>
      <c r="K359" t="s">
        <v>62</v>
      </c>
      <c r="L359" t="s">
        <v>149</v>
      </c>
      <c r="M359" t="s">
        <v>92</v>
      </c>
      <c r="N359">
        <v>10185123</v>
      </c>
      <c r="O359" s="32">
        <v>44475</v>
      </c>
      <c r="P359" t="s">
        <v>63</v>
      </c>
      <c r="Q359" t="s">
        <v>64</v>
      </c>
      <c r="S359" t="s">
        <v>64</v>
      </c>
      <c r="T359" t="s">
        <v>64</v>
      </c>
    </row>
    <row r="360" spans="1:20" x14ac:dyDescent="0.35">
      <c r="A360" s="33" t="str">
        <f>HYPERLINK("https://reports.beta.ofsted.gov.uk/provider/2/SC425859","Ofsted Children's Home Webpage")</f>
        <v>Ofsted Children's Home Webpage</v>
      </c>
      <c r="B360" t="s">
        <v>819</v>
      </c>
      <c r="C360" t="s">
        <v>60</v>
      </c>
      <c r="D360" t="s">
        <v>295</v>
      </c>
      <c r="E360" t="s">
        <v>65</v>
      </c>
      <c r="F360" t="s">
        <v>820</v>
      </c>
      <c r="G360" t="s">
        <v>62</v>
      </c>
      <c r="H360" t="s">
        <v>62</v>
      </c>
      <c r="I360" t="s">
        <v>62</v>
      </c>
      <c r="J360" t="s">
        <v>62</v>
      </c>
      <c r="K360" t="s">
        <v>62</v>
      </c>
      <c r="L360" t="s">
        <v>75</v>
      </c>
      <c r="M360" t="s">
        <v>74</v>
      </c>
      <c r="N360">
        <v>10186751</v>
      </c>
      <c r="O360" s="32">
        <v>44481</v>
      </c>
      <c r="P360" t="s">
        <v>63</v>
      </c>
      <c r="Q360" t="s">
        <v>158</v>
      </c>
      <c r="S360" t="s">
        <v>158</v>
      </c>
      <c r="T360" t="s">
        <v>158</v>
      </c>
    </row>
    <row r="361" spans="1:20" x14ac:dyDescent="0.35">
      <c r="A361" s="33" t="str">
        <f>HYPERLINK("https://reports.beta.ofsted.gov.uk/provider/2/SC425985","Ofsted Children's Home Webpage")</f>
        <v>Ofsted Children's Home Webpage</v>
      </c>
      <c r="B361" t="s">
        <v>364</v>
      </c>
      <c r="C361" t="s">
        <v>60</v>
      </c>
      <c r="D361" t="s">
        <v>295</v>
      </c>
      <c r="E361" t="s">
        <v>61</v>
      </c>
      <c r="F361" t="s">
        <v>266</v>
      </c>
      <c r="G361" t="s">
        <v>62</v>
      </c>
      <c r="H361" t="s">
        <v>62</v>
      </c>
      <c r="I361" t="s">
        <v>62</v>
      </c>
      <c r="J361" t="s">
        <v>62</v>
      </c>
      <c r="K361" t="s">
        <v>62</v>
      </c>
      <c r="L361" t="s">
        <v>130</v>
      </c>
      <c r="M361" t="s">
        <v>77</v>
      </c>
      <c r="N361">
        <v>10196705</v>
      </c>
      <c r="O361" s="32">
        <v>44495</v>
      </c>
      <c r="P361" t="s">
        <v>63</v>
      </c>
      <c r="Q361" t="s">
        <v>64</v>
      </c>
      <c r="S361" t="s">
        <v>64</v>
      </c>
      <c r="T361" t="s">
        <v>64</v>
      </c>
    </row>
    <row r="362" spans="1:20" x14ac:dyDescent="0.35">
      <c r="A362" s="33" t="str">
        <f>HYPERLINK("https://reports.beta.ofsted.gov.uk/provider/2/SC426172","Ofsted Children's Home Webpage")</f>
        <v>Ofsted Children's Home Webpage</v>
      </c>
      <c r="B362" t="s">
        <v>821</v>
      </c>
      <c r="C362" t="s">
        <v>60</v>
      </c>
      <c r="D362" t="s">
        <v>295</v>
      </c>
      <c r="E362" t="s">
        <v>61</v>
      </c>
      <c r="F362" t="s">
        <v>425</v>
      </c>
      <c r="G362" t="s">
        <v>62</v>
      </c>
      <c r="H362" t="s">
        <v>62</v>
      </c>
      <c r="I362" t="s">
        <v>62</v>
      </c>
      <c r="J362" t="s">
        <v>62</v>
      </c>
      <c r="K362" t="s">
        <v>62</v>
      </c>
      <c r="L362" t="s">
        <v>149</v>
      </c>
      <c r="M362" t="s">
        <v>92</v>
      </c>
      <c r="N362">
        <v>10185072</v>
      </c>
      <c r="O362" s="32">
        <v>44538</v>
      </c>
      <c r="P362" t="s">
        <v>63</v>
      </c>
      <c r="Q362" t="s">
        <v>64</v>
      </c>
      <c r="S362" t="s">
        <v>64</v>
      </c>
      <c r="T362" t="s">
        <v>64</v>
      </c>
    </row>
    <row r="363" spans="1:20" x14ac:dyDescent="0.35">
      <c r="A363" s="33" t="str">
        <f>HYPERLINK("https://reports.beta.ofsted.gov.uk/provider/2/SC426719","Ofsted Children's Home Webpage")</f>
        <v>Ofsted Children's Home Webpage</v>
      </c>
      <c r="B363" t="s">
        <v>822</v>
      </c>
      <c r="C363" t="s">
        <v>60</v>
      </c>
      <c r="D363" t="s">
        <v>295</v>
      </c>
      <c r="E363" t="s">
        <v>65</v>
      </c>
      <c r="F363" t="s">
        <v>202</v>
      </c>
      <c r="G363" t="s">
        <v>62</v>
      </c>
      <c r="H363" t="s">
        <v>62</v>
      </c>
      <c r="I363" t="s">
        <v>62</v>
      </c>
      <c r="J363" t="s">
        <v>62</v>
      </c>
      <c r="K363" t="s">
        <v>62</v>
      </c>
      <c r="L363" t="s">
        <v>345</v>
      </c>
      <c r="M363" t="s">
        <v>74</v>
      </c>
      <c r="N363">
        <v>10186749</v>
      </c>
      <c r="O363" s="32">
        <v>44537</v>
      </c>
      <c r="P363" t="s">
        <v>63</v>
      </c>
      <c r="Q363" t="s">
        <v>158</v>
      </c>
      <c r="S363" t="s">
        <v>158</v>
      </c>
      <c r="T363" t="s">
        <v>158</v>
      </c>
    </row>
    <row r="364" spans="1:20" x14ac:dyDescent="0.35">
      <c r="A364" s="33" t="str">
        <f>HYPERLINK("https://reports.beta.ofsted.gov.uk/provider/2/SC428599","Ofsted Children's Home Webpage")</f>
        <v>Ofsted Children's Home Webpage</v>
      </c>
      <c r="B364" t="s">
        <v>823</v>
      </c>
      <c r="C364" t="s">
        <v>60</v>
      </c>
      <c r="D364" t="s">
        <v>295</v>
      </c>
      <c r="E364" t="s">
        <v>65</v>
      </c>
      <c r="F364" t="s">
        <v>643</v>
      </c>
      <c r="G364" t="s">
        <v>62</v>
      </c>
      <c r="H364" t="s">
        <v>62</v>
      </c>
      <c r="I364" t="s">
        <v>62</v>
      </c>
      <c r="J364" t="s">
        <v>62</v>
      </c>
      <c r="K364" t="s">
        <v>62</v>
      </c>
      <c r="L364" t="s">
        <v>138</v>
      </c>
      <c r="M364" t="s">
        <v>77</v>
      </c>
      <c r="N364">
        <v>10186541</v>
      </c>
      <c r="O364" s="32">
        <v>44461</v>
      </c>
      <c r="P364" t="s">
        <v>63</v>
      </c>
      <c r="Q364" t="s">
        <v>67</v>
      </c>
      <c r="S364" t="s">
        <v>67</v>
      </c>
      <c r="T364" t="s">
        <v>67</v>
      </c>
    </row>
    <row r="365" spans="1:20" x14ac:dyDescent="0.35">
      <c r="A365" s="33" t="str">
        <f>HYPERLINK("https://reports.beta.ofsted.gov.uk/provider/2/SC428956","Ofsted Children's Home Webpage")</f>
        <v>Ofsted Children's Home Webpage</v>
      </c>
      <c r="B365" t="s">
        <v>824</v>
      </c>
      <c r="C365" t="s">
        <v>60</v>
      </c>
      <c r="D365" t="s">
        <v>295</v>
      </c>
      <c r="E365" t="s">
        <v>129</v>
      </c>
      <c r="F365" t="s">
        <v>366</v>
      </c>
      <c r="G365" t="s">
        <v>62</v>
      </c>
      <c r="H365" t="s">
        <v>62</v>
      </c>
      <c r="I365" t="s">
        <v>62</v>
      </c>
      <c r="J365" t="s">
        <v>62</v>
      </c>
      <c r="K365" t="s">
        <v>62</v>
      </c>
      <c r="L365" t="s">
        <v>137</v>
      </c>
      <c r="M365" t="s">
        <v>71</v>
      </c>
      <c r="N365">
        <v>10185893</v>
      </c>
      <c r="O365" s="32">
        <v>44495</v>
      </c>
      <c r="P365" t="s">
        <v>63</v>
      </c>
      <c r="Q365" t="s">
        <v>64</v>
      </c>
      <c r="S365" t="s">
        <v>64</v>
      </c>
      <c r="T365" t="s">
        <v>64</v>
      </c>
    </row>
    <row r="366" spans="1:20" x14ac:dyDescent="0.35">
      <c r="A366" s="33" t="str">
        <f>HYPERLINK("https://reports.beta.ofsted.gov.uk/provider/2/SC429702","Ofsted Children's Home Webpage")</f>
        <v>Ofsted Children's Home Webpage</v>
      </c>
      <c r="B366" t="s">
        <v>825</v>
      </c>
      <c r="C366" t="s">
        <v>60</v>
      </c>
      <c r="D366" t="s">
        <v>295</v>
      </c>
      <c r="E366" t="s">
        <v>65</v>
      </c>
      <c r="F366" t="s">
        <v>826</v>
      </c>
      <c r="G366" t="s">
        <v>62</v>
      </c>
      <c r="H366" t="s">
        <v>62</v>
      </c>
      <c r="I366" t="s">
        <v>62</v>
      </c>
      <c r="J366" t="s">
        <v>62</v>
      </c>
      <c r="K366" t="s">
        <v>62</v>
      </c>
      <c r="L366" t="s">
        <v>131</v>
      </c>
      <c r="M366" t="s">
        <v>92</v>
      </c>
      <c r="N366">
        <v>10186375</v>
      </c>
      <c r="O366" s="32">
        <v>44536</v>
      </c>
      <c r="P366" t="s">
        <v>63</v>
      </c>
      <c r="Q366" t="s">
        <v>64</v>
      </c>
      <c r="S366" t="s">
        <v>64</v>
      </c>
      <c r="T366" t="s">
        <v>64</v>
      </c>
    </row>
    <row r="367" spans="1:20" x14ac:dyDescent="0.35">
      <c r="A367" s="33" t="str">
        <f>HYPERLINK("https://reports.beta.ofsted.gov.uk/provider/2/SC429748","Ofsted Children's Home Webpage")</f>
        <v>Ofsted Children's Home Webpage</v>
      </c>
      <c r="B367" t="s">
        <v>827</v>
      </c>
      <c r="C367" t="s">
        <v>60</v>
      </c>
      <c r="D367" t="s">
        <v>295</v>
      </c>
      <c r="E367" t="s">
        <v>65</v>
      </c>
      <c r="F367" t="s">
        <v>826</v>
      </c>
      <c r="G367" t="s">
        <v>62</v>
      </c>
      <c r="H367" t="s">
        <v>62</v>
      </c>
      <c r="I367" t="s">
        <v>62</v>
      </c>
      <c r="J367" t="s">
        <v>62</v>
      </c>
      <c r="K367" t="s">
        <v>62</v>
      </c>
      <c r="L367" t="s">
        <v>131</v>
      </c>
      <c r="M367" t="s">
        <v>92</v>
      </c>
      <c r="N367">
        <v>10185941</v>
      </c>
      <c r="O367" s="32">
        <v>44532</v>
      </c>
      <c r="P367" t="s">
        <v>63</v>
      </c>
      <c r="Q367" t="s">
        <v>64</v>
      </c>
      <c r="S367" t="s">
        <v>64</v>
      </c>
      <c r="T367" t="s">
        <v>64</v>
      </c>
    </row>
    <row r="368" spans="1:20" x14ac:dyDescent="0.35">
      <c r="A368" s="33" t="str">
        <f>HYPERLINK("https://reports.beta.ofsted.gov.uk/provider/2/SC429995","Ofsted Children's Home Webpage")</f>
        <v>Ofsted Children's Home Webpage</v>
      </c>
      <c r="B368" t="s">
        <v>828</v>
      </c>
      <c r="C368" t="s">
        <v>60</v>
      </c>
      <c r="D368" t="s">
        <v>295</v>
      </c>
      <c r="E368" t="s">
        <v>65</v>
      </c>
      <c r="F368" t="s">
        <v>829</v>
      </c>
      <c r="G368" t="s">
        <v>62</v>
      </c>
      <c r="H368" t="s">
        <v>62</v>
      </c>
      <c r="I368" t="s">
        <v>62</v>
      </c>
      <c r="J368" t="s">
        <v>62</v>
      </c>
      <c r="K368" t="s">
        <v>62</v>
      </c>
      <c r="L368" t="s">
        <v>120</v>
      </c>
      <c r="M368" t="s">
        <v>216</v>
      </c>
      <c r="N368">
        <v>10185871</v>
      </c>
      <c r="O368" s="32">
        <v>44447</v>
      </c>
      <c r="P368" t="s">
        <v>63</v>
      </c>
      <c r="Q368" t="s">
        <v>64</v>
      </c>
      <c r="S368" t="s">
        <v>64</v>
      </c>
      <c r="T368" t="s">
        <v>158</v>
      </c>
    </row>
    <row r="369" spans="1:20" x14ac:dyDescent="0.35">
      <c r="A369" s="33" t="str">
        <f>HYPERLINK("https://reports.beta.ofsted.gov.uk/provider/2/SC430239","Ofsted Children's Home Webpage")</f>
        <v>Ofsted Children's Home Webpage</v>
      </c>
      <c r="B369" t="s">
        <v>830</v>
      </c>
      <c r="C369" t="s">
        <v>60</v>
      </c>
      <c r="D369" t="s">
        <v>295</v>
      </c>
      <c r="E369" t="s">
        <v>65</v>
      </c>
      <c r="F369" t="s">
        <v>677</v>
      </c>
      <c r="G369" t="s">
        <v>62</v>
      </c>
      <c r="H369" t="s">
        <v>62</v>
      </c>
      <c r="I369" t="s">
        <v>62</v>
      </c>
      <c r="J369" t="s">
        <v>62</v>
      </c>
      <c r="K369" t="s">
        <v>62</v>
      </c>
      <c r="L369" t="s">
        <v>78</v>
      </c>
      <c r="M369" t="s">
        <v>77</v>
      </c>
      <c r="N369">
        <v>10186248</v>
      </c>
      <c r="O369" s="32">
        <v>44538</v>
      </c>
      <c r="P369" t="s">
        <v>63</v>
      </c>
      <c r="Q369" t="s">
        <v>64</v>
      </c>
      <c r="S369" t="s">
        <v>64</v>
      </c>
      <c r="T369" t="s">
        <v>158</v>
      </c>
    </row>
    <row r="370" spans="1:20" x14ac:dyDescent="0.35">
      <c r="A370" s="33" t="str">
        <f>HYPERLINK("https://reports.beta.ofsted.gov.uk/provider/2/SC430320","Ofsted Children's Home Webpage")</f>
        <v>Ofsted Children's Home Webpage</v>
      </c>
      <c r="B370" t="s">
        <v>831</v>
      </c>
      <c r="C370" t="s">
        <v>60</v>
      </c>
      <c r="D370" t="s">
        <v>295</v>
      </c>
      <c r="E370" t="s">
        <v>65</v>
      </c>
      <c r="F370" t="s">
        <v>832</v>
      </c>
      <c r="G370" t="s">
        <v>62</v>
      </c>
      <c r="H370" t="s">
        <v>62</v>
      </c>
      <c r="I370" t="s">
        <v>62</v>
      </c>
      <c r="J370" t="s">
        <v>62</v>
      </c>
      <c r="K370" t="s">
        <v>62</v>
      </c>
      <c r="L370" t="s">
        <v>568</v>
      </c>
      <c r="M370" t="s">
        <v>81</v>
      </c>
      <c r="N370">
        <v>10187349</v>
      </c>
      <c r="O370" s="32">
        <v>44509</v>
      </c>
      <c r="P370" t="s">
        <v>63</v>
      </c>
      <c r="Q370" t="s">
        <v>64</v>
      </c>
      <c r="S370" t="s">
        <v>64</v>
      </c>
      <c r="T370" t="s">
        <v>64</v>
      </c>
    </row>
    <row r="371" spans="1:20" x14ac:dyDescent="0.35">
      <c r="A371" s="33" t="str">
        <f>HYPERLINK("https://reports.beta.ofsted.gov.uk/provider/2/SC430587","Ofsted Children's Home Webpage")</f>
        <v>Ofsted Children's Home Webpage</v>
      </c>
      <c r="B371" t="s">
        <v>833</v>
      </c>
      <c r="C371" t="s">
        <v>60</v>
      </c>
      <c r="D371" t="s">
        <v>295</v>
      </c>
      <c r="E371" t="s">
        <v>65</v>
      </c>
      <c r="F371" t="s">
        <v>495</v>
      </c>
      <c r="G371" t="s">
        <v>62</v>
      </c>
      <c r="H371" t="s">
        <v>62</v>
      </c>
      <c r="I371" t="s">
        <v>62</v>
      </c>
      <c r="J371" t="s">
        <v>62</v>
      </c>
      <c r="K371" t="s">
        <v>62</v>
      </c>
      <c r="L371" t="s">
        <v>834</v>
      </c>
      <c r="M371" t="s">
        <v>85</v>
      </c>
      <c r="N371">
        <v>10187363</v>
      </c>
      <c r="O371" s="32">
        <v>44495</v>
      </c>
      <c r="P371" t="s">
        <v>63</v>
      </c>
      <c r="Q371" t="s">
        <v>64</v>
      </c>
      <c r="S371" t="s">
        <v>64</v>
      </c>
      <c r="T371" t="s">
        <v>64</v>
      </c>
    </row>
    <row r="372" spans="1:20" x14ac:dyDescent="0.35">
      <c r="A372" s="33" t="str">
        <f>HYPERLINK("https://reports.beta.ofsted.gov.uk/provider/2/SC431699","Ofsted Children's Home Webpage")</f>
        <v>Ofsted Children's Home Webpage</v>
      </c>
      <c r="B372" t="s">
        <v>835</v>
      </c>
      <c r="C372" t="s">
        <v>60</v>
      </c>
      <c r="D372" t="s">
        <v>295</v>
      </c>
      <c r="E372" t="s">
        <v>65</v>
      </c>
      <c r="F372" t="s">
        <v>757</v>
      </c>
      <c r="G372" t="s">
        <v>62</v>
      </c>
      <c r="H372" t="s">
        <v>62</v>
      </c>
      <c r="I372" t="s">
        <v>62</v>
      </c>
      <c r="J372" t="s">
        <v>62</v>
      </c>
      <c r="K372" t="s">
        <v>62</v>
      </c>
      <c r="L372" t="s">
        <v>119</v>
      </c>
      <c r="M372" t="s">
        <v>85</v>
      </c>
      <c r="N372">
        <v>10187049</v>
      </c>
      <c r="O372" s="32">
        <v>44466</v>
      </c>
      <c r="P372" t="s">
        <v>63</v>
      </c>
      <c r="Q372" t="s">
        <v>158</v>
      </c>
      <c r="S372" t="s">
        <v>158</v>
      </c>
      <c r="T372" t="s">
        <v>158</v>
      </c>
    </row>
    <row r="373" spans="1:20" x14ac:dyDescent="0.35">
      <c r="A373" s="33" t="str">
        <f>HYPERLINK("https://reports.beta.ofsted.gov.uk/provider/2/SC431803","Ofsted Children's Home Webpage")</f>
        <v>Ofsted Children's Home Webpage</v>
      </c>
      <c r="B373" t="s">
        <v>836</v>
      </c>
      <c r="C373" t="s">
        <v>60</v>
      </c>
      <c r="D373" t="s">
        <v>295</v>
      </c>
      <c r="E373" t="s">
        <v>65</v>
      </c>
      <c r="F373" t="s">
        <v>194</v>
      </c>
      <c r="G373" t="s">
        <v>62</v>
      </c>
      <c r="H373" t="s">
        <v>62</v>
      </c>
      <c r="I373" t="s">
        <v>62</v>
      </c>
      <c r="J373" t="s">
        <v>62</v>
      </c>
      <c r="K373" t="s">
        <v>62</v>
      </c>
      <c r="L373" t="s">
        <v>837</v>
      </c>
      <c r="M373" t="s">
        <v>88</v>
      </c>
      <c r="N373">
        <v>10185999</v>
      </c>
      <c r="O373" s="32">
        <v>44468</v>
      </c>
      <c r="P373" t="s">
        <v>63</v>
      </c>
      <c r="Q373" t="s">
        <v>67</v>
      </c>
      <c r="S373" t="s">
        <v>67</v>
      </c>
      <c r="T373" t="s">
        <v>67</v>
      </c>
    </row>
    <row r="374" spans="1:20" x14ac:dyDescent="0.35">
      <c r="A374" s="33" t="str">
        <f>HYPERLINK("https://reports.beta.ofsted.gov.uk/provider/2/SC432404","Ofsted Children's Home Webpage")</f>
        <v>Ofsted Children's Home Webpage</v>
      </c>
      <c r="B374" t="s">
        <v>365</v>
      </c>
      <c r="C374" t="s">
        <v>60</v>
      </c>
      <c r="D374" t="s">
        <v>295</v>
      </c>
      <c r="E374" t="s">
        <v>129</v>
      </c>
      <c r="F374" t="s">
        <v>366</v>
      </c>
      <c r="G374" t="s">
        <v>62</v>
      </c>
      <c r="H374" t="s">
        <v>62</v>
      </c>
      <c r="I374" t="s">
        <v>62</v>
      </c>
      <c r="J374" t="s">
        <v>62</v>
      </c>
      <c r="K374" t="s">
        <v>62</v>
      </c>
      <c r="L374" t="s">
        <v>137</v>
      </c>
      <c r="M374" t="s">
        <v>71</v>
      </c>
      <c r="N374">
        <v>10186865</v>
      </c>
      <c r="O374" s="32">
        <v>44517</v>
      </c>
      <c r="P374" t="s">
        <v>63</v>
      </c>
      <c r="Q374" t="s">
        <v>64</v>
      </c>
      <c r="S374" t="s">
        <v>64</v>
      </c>
      <c r="T374" t="s">
        <v>64</v>
      </c>
    </row>
    <row r="375" spans="1:20" x14ac:dyDescent="0.35">
      <c r="A375" s="33" t="str">
        <f>HYPERLINK("https://reports.beta.ofsted.gov.uk/provider/2/SC432741","Ofsted Children's Home Webpage")</f>
        <v>Ofsted Children's Home Webpage</v>
      </c>
      <c r="B375" t="s">
        <v>838</v>
      </c>
      <c r="C375" t="s">
        <v>60</v>
      </c>
      <c r="D375" t="s">
        <v>295</v>
      </c>
      <c r="E375" t="s">
        <v>65</v>
      </c>
      <c r="F375" t="s">
        <v>839</v>
      </c>
      <c r="G375" t="s">
        <v>62</v>
      </c>
      <c r="H375" t="s">
        <v>62</v>
      </c>
      <c r="I375" t="s">
        <v>62</v>
      </c>
      <c r="J375" t="s">
        <v>62</v>
      </c>
      <c r="K375" t="s">
        <v>62</v>
      </c>
      <c r="L375" t="s">
        <v>80</v>
      </c>
      <c r="M375" t="s">
        <v>77</v>
      </c>
      <c r="N375">
        <v>10186063</v>
      </c>
      <c r="O375" s="32">
        <v>44461</v>
      </c>
      <c r="P375" t="s">
        <v>63</v>
      </c>
      <c r="Q375" t="s">
        <v>158</v>
      </c>
      <c r="S375" t="s">
        <v>158</v>
      </c>
      <c r="T375" t="s">
        <v>158</v>
      </c>
    </row>
    <row r="376" spans="1:20" x14ac:dyDescent="0.35">
      <c r="A376" s="33" t="str">
        <f>HYPERLINK("https://reports.beta.ofsted.gov.uk/provider/2/SC432966","Ofsted Children's Home Webpage")</f>
        <v>Ofsted Children's Home Webpage</v>
      </c>
      <c r="B376" t="s">
        <v>840</v>
      </c>
      <c r="C376" t="s">
        <v>60</v>
      </c>
      <c r="D376" t="s">
        <v>295</v>
      </c>
      <c r="E376" t="s">
        <v>65</v>
      </c>
      <c r="F376" t="s">
        <v>841</v>
      </c>
      <c r="G376" t="s">
        <v>62</v>
      </c>
      <c r="H376" t="s">
        <v>62</v>
      </c>
      <c r="I376" t="s">
        <v>62</v>
      </c>
      <c r="J376" t="s">
        <v>62</v>
      </c>
      <c r="K376" t="s">
        <v>62</v>
      </c>
      <c r="L376" t="s">
        <v>95</v>
      </c>
      <c r="M376" t="s">
        <v>74</v>
      </c>
      <c r="N376">
        <v>10185255</v>
      </c>
      <c r="O376" s="32">
        <v>44482</v>
      </c>
      <c r="P376" t="s">
        <v>63</v>
      </c>
      <c r="Q376" t="s">
        <v>64</v>
      </c>
      <c r="S376" t="s">
        <v>64</v>
      </c>
      <c r="T376" t="s">
        <v>64</v>
      </c>
    </row>
    <row r="377" spans="1:20" x14ac:dyDescent="0.35">
      <c r="A377" s="33" t="str">
        <f>HYPERLINK("https://reports.beta.ofsted.gov.uk/provider/2/SC433286","Ofsted Children's Home Webpage")</f>
        <v>Ofsted Children's Home Webpage</v>
      </c>
      <c r="B377" t="s">
        <v>842</v>
      </c>
      <c r="C377" t="s">
        <v>60</v>
      </c>
      <c r="D377" t="s">
        <v>295</v>
      </c>
      <c r="E377" t="s">
        <v>65</v>
      </c>
      <c r="F377" t="s">
        <v>168</v>
      </c>
      <c r="G377" t="s">
        <v>62</v>
      </c>
      <c r="H377" t="s">
        <v>62</v>
      </c>
      <c r="I377" t="s">
        <v>62</v>
      </c>
      <c r="J377" t="s">
        <v>62</v>
      </c>
      <c r="K377" t="s">
        <v>62</v>
      </c>
      <c r="L377" t="s">
        <v>70</v>
      </c>
      <c r="M377" t="s">
        <v>71</v>
      </c>
      <c r="N377">
        <v>10185832</v>
      </c>
      <c r="O377" s="32">
        <v>44453</v>
      </c>
      <c r="P377" t="s">
        <v>63</v>
      </c>
      <c r="Q377" t="s">
        <v>67</v>
      </c>
      <c r="S377" t="s">
        <v>67</v>
      </c>
      <c r="T377" t="s">
        <v>67</v>
      </c>
    </row>
    <row r="378" spans="1:20" x14ac:dyDescent="0.35">
      <c r="A378" s="33" t="str">
        <f>HYPERLINK("https://reports.beta.ofsted.gov.uk/provider/2/SC433430","Ofsted Children's Home Webpage")</f>
        <v>Ofsted Children's Home Webpage</v>
      </c>
      <c r="B378" t="s">
        <v>843</v>
      </c>
      <c r="C378" t="s">
        <v>60</v>
      </c>
      <c r="D378" t="s">
        <v>295</v>
      </c>
      <c r="E378" t="s">
        <v>65</v>
      </c>
      <c r="F378" t="s">
        <v>199</v>
      </c>
      <c r="G378" t="s">
        <v>62</v>
      </c>
      <c r="H378" t="s">
        <v>62</v>
      </c>
      <c r="I378" t="s">
        <v>62</v>
      </c>
      <c r="J378" t="s">
        <v>62</v>
      </c>
      <c r="K378" t="s">
        <v>62</v>
      </c>
      <c r="L378" t="s">
        <v>97</v>
      </c>
      <c r="M378" t="s">
        <v>85</v>
      </c>
      <c r="N378">
        <v>10187323</v>
      </c>
      <c r="O378" s="32">
        <v>44440</v>
      </c>
      <c r="P378" t="s">
        <v>63</v>
      </c>
      <c r="Q378" t="s">
        <v>64</v>
      </c>
      <c r="S378" t="s">
        <v>64</v>
      </c>
      <c r="T378" t="s">
        <v>64</v>
      </c>
    </row>
    <row r="379" spans="1:20" x14ac:dyDescent="0.35">
      <c r="A379" s="33" t="str">
        <f>HYPERLINK("https://reports.beta.ofsted.gov.uk/provider/2/SC433451","Ofsted Children's Home Webpage")</f>
        <v>Ofsted Children's Home Webpage</v>
      </c>
      <c r="B379" t="s">
        <v>844</v>
      </c>
      <c r="C379" t="s">
        <v>60</v>
      </c>
      <c r="D379" t="s">
        <v>295</v>
      </c>
      <c r="E379" t="s">
        <v>61</v>
      </c>
      <c r="F379" t="s">
        <v>228</v>
      </c>
      <c r="G379" t="s">
        <v>62</v>
      </c>
      <c r="H379" t="s">
        <v>62</v>
      </c>
      <c r="I379" t="s">
        <v>62</v>
      </c>
      <c r="J379" t="s">
        <v>62</v>
      </c>
      <c r="K379" t="s">
        <v>62</v>
      </c>
      <c r="L379" t="s">
        <v>109</v>
      </c>
      <c r="M379" t="s">
        <v>216</v>
      </c>
      <c r="N379">
        <v>10185183</v>
      </c>
      <c r="O379" s="32">
        <v>44474</v>
      </c>
      <c r="P379" t="s">
        <v>63</v>
      </c>
      <c r="Q379" t="s">
        <v>64</v>
      </c>
      <c r="S379" t="s">
        <v>64</v>
      </c>
      <c r="T379" t="s">
        <v>67</v>
      </c>
    </row>
    <row r="380" spans="1:20" x14ac:dyDescent="0.35">
      <c r="A380" s="33" t="str">
        <f>HYPERLINK("https://reports.beta.ofsted.gov.uk/provider/2/SC434806","Ofsted Children's Home Webpage")</f>
        <v>Ofsted Children's Home Webpage</v>
      </c>
      <c r="B380" t="s">
        <v>845</v>
      </c>
      <c r="C380" t="s">
        <v>60</v>
      </c>
      <c r="D380" t="s">
        <v>295</v>
      </c>
      <c r="E380" t="s">
        <v>65</v>
      </c>
      <c r="F380" t="s">
        <v>677</v>
      </c>
      <c r="G380" t="s">
        <v>62</v>
      </c>
      <c r="H380" t="s">
        <v>62</v>
      </c>
      <c r="I380" t="s">
        <v>62</v>
      </c>
      <c r="J380" t="s">
        <v>62</v>
      </c>
      <c r="K380" t="s">
        <v>62</v>
      </c>
      <c r="L380" t="s">
        <v>153</v>
      </c>
      <c r="M380" t="s">
        <v>85</v>
      </c>
      <c r="N380">
        <v>10185706</v>
      </c>
      <c r="O380" s="32">
        <v>44460</v>
      </c>
      <c r="P380" t="s">
        <v>63</v>
      </c>
      <c r="Q380" t="s">
        <v>64</v>
      </c>
      <c r="S380" t="s">
        <v>64</v>
      </c>
      <c r="T380" t="s">
        <v>67</v>
      </c>
    </row>
    <row r="381" spans="1:20" x14ac:dyDescent="0.35">
      <c r="A381" s="33" t="str">
        <f>HYPERLINK("https://reports.beta.ofsted.gov.uk/provider/2/SC435322","Ofsted Children's Home Webpage")</f>
        <v>Ofsted Children's Home Webpage</v>
      </c>
      <c r="B381" t="s">
        <v>211</v>
      </c>
      <c r="C381" t="s">
        <v>60</v>
      </c>
      <c r="D381" t="s">
        <v>297</v>
      </c>
      <c r="E381" t="s">
        <v>65</v>
      </c>
      <c r="F381" t="s">
        <v>212</v>
      </c>
      <c r="G381" t="s">
        <v>62</v>
      </c>
      <c r="H381" t="s">
        <v>62</v>
      </c>
      <c r="I381" t="s">
        <v>62</v>
      </c>
      <c r="J381" t="s">
        <v>62</v>
      </c>
      <c r="K381" t="s">
        <v>62</v>
      </c>
      <c r="L381" t="s">
        <v>118</v>
      </c>
      <c r="M381" t="s">
        <v>92</v>
      </c>
      <c r="N381">
        <v>10185067</v>
      </c>
      <c r="O381" s="32">
        <v>44467</v>
      </c>
      <c r="P381" t="s">
        <v>63</v>
      </c>
      <c r="Q381" t="s">
        <v>158</v>
      </c>
      <c r="S381" t="s">
        <v>158</v>
      </c>
      <c r="T381" t="s">
        <v>158</v>
      </c>
    </row>
    <row r="382" spans="1:20" x14ac:dyDescent="0.35">
      <c r="A382" s="33" t="str">
        <f>HYPERLINK("https://reports.beta.ofsted.gov.uk/provider/2/SC437069","Ofsted Children's Home Webpage")</f>
        <v>Ofsted Children's Home Webpage</v>
      </c>
      <c r="B382" t="s">
        <v>367</v>
      </c>
      <c r="C382" t="s">
        <v>60</v>
      </c>
      <c r="D382" t="s">
        <v>295</v>
      </c>
      <c r="E382" t="s">
        <v>105</v>
      </c>
      <c r="F382" t="s">
        <v>178</v>
      </c>
      <c r="G382" t="s">
        <v>62</v>
      </c>
      <c r="H382" t="s">
        <v>62</v>
      </c>
      <c r="I382" t="s">
        <v>62</v>
      </c>
      <c r="J382" t="s">
        <v>62</v>
      </c>
      <c r="K382" t="s">
        <v>62</v>
      </c>
      <c r="L382" t="s">
        <v>97</v>
      </c>
      <c r="M382" t="s">
        <v>85</v>
      </c>
      <c r="N382">
        <v>10187251</v>
      </c>
      <c r="O382" s="32">
        <v>44481</v>
      </c>
      <c r="P382" t="s">
        <v>63</v>
      </c>
      <c r="Q382" t="s">
        <v>64</v>
      </c>
      <c r="S382" t="s">
        <v>64</v>
      </c>
      <c r="T382" t="s">
        <v>64</v>
      </c>
    </row>
    <row r="383" spans="1:20" x14ac:dyDescent="0.35">
      <c r="A383" s="33" t="str">
        <f>HYPERLINK("https://reports.beta.ofsted.gov.uk/provider/2/SC437645","Ofsted Children's Home Webpage")</f>
        <v>Ofsted Children's Home Webpage</v>
      </c>
      <c r="B383" t="s">
        <v>846</v>
      </c>
      <c r="C383" t="s">
        <v>60</v>
      </c>
      <c r="D383" t="s">
        <v>295</v>
      </c>
      <c r="E383" t="s">
        <v>65</v>
      </c>
      <c r="F383" t="s">
        <v>441</v>
      </c>
      <c r="G383" t="s">
        <v>62</v>
      </c>
      <c r="H383" t="s">
        <v>62</v>
      </c>
      <c r="I383" t="s">
        <v>62</v>
      </c>
      <c r="J383" t="s">
        <v>62</v>
      </c>
      <c r="K383" t="s">
        <v>62</v>
      </c>
      <c r="L383" t="s">
        <v>66</v>
      </c>
      <c r="M383" t="s">
        <v>216</v>
      </c>
      <c r="N383">
        <v>10186961</v>
      </c>
      <c r="O383" s="32">
        <v>44510</v>
      </c>
      <c r="P383" t="s">
        <v>63</v>
      </c>
      <c r="Q383" t="s">
        <v>64</v>
      </c>
      <c r="S383" t="s">
        <v>64</v>
      </c>
      <c r="T383" t="s">
        <v>64</v>
      </c>
    </row>
    <row r="384" spans="1:20" x14ac:dyDescent="0.35">
      <c r="A384" s="33" t="str">
        <f>HYPERLINK("https://reports.beta.ofsted.gov.uk/provider/2/SC438624","Ofsted Children's Home Webpage")</f>
        <v>Ofsted Children's Home Webpage</v>
      </c>
      <c r="B384" t="s">
        <v>847</v>
      </c>
      <c r="C384" t="s">
        <v>60</v>
      </c>
      <c r="D384" t="s">
        <v>295</v>
      </c>
      <c r="E384" t="s">
        <v>65</v>
      </c>
      <c r="F384" t="s">
        <v>659</v>
      </c>
      <c r="G384" t="s">
        <v>62</v>
      </c>
      <c r="H384" t="s">
        <v>62</v>
      </c>
      <c r="I384" t="s">
        <v>62</v>
      </c>
      <c r="J384" t="s">
        <v>62</v>
      </c>
      <c r="K384" t="s">
        <v>62</v>
      </c>
      <c r="L384" t="s">
        <v>279</v>
      </c>
      <c r="M384" t="s">
        <v>88</v>
      </c>
      <c r="N384">
        <v>10186080</v>
      </c>
      <c r="O384" s="32">
        <v>44468</v>
      </c>
      <c r="P384" t="s">
        <v>63</v>
      </c>
      <c r="Q384" t="s">
        <v>64</v>
      </c>
      <c r="S384" t="s">
        <v>64</v>
      </c>
      <c r="T384" t="s">
        <v>64</v>
      </c>
    </row>
    <row r="385" spans="1:20" x14ac:dyDescent="0.35">
      <c r="A385" s="33" t="str">
        <f>HYPERLINK("https://reports.beta.ofsted.gov.uk/provider/2/SC438648","Ofsted Children's Home Webpage")</f>
        <v>Ofsted Children's Home Webpage</v>
      </c>
      <c r="B385" t="s">
        <v>369</v>
      </c>
      <c r="C385" t="s">
        <v>60</v>
      </c>
      <c r="D385" t="s">
        <v>295</v>
      </c>
      <c r="E385" t="s">
        <v>65</v>
      </c>
      <c r="F385" t="s">
        <v>189</v>
      </c>
      <c r="G385" t="s">
        <v>62</v>
      </c>
      <c r="H385" t="s">
        <v>62</v>
      </c>
      <c r="I385" t="s">
        <v>62</v>
      </c>
      <c r="J385" t="s">
        <v>62</v>
      </c>
      <c r="K385" t="s">
        <v>62</v>
      </c>
      <c r="L385" t="s">
        <v>100</v>
      </c>
      <c r="M385" t="s">
        <v>88</v>
      </c>
      <c r="N385">
        <v>10186469</v>
      </c>
      <c r="O385" s="32">
        <v>44440</v>
      </c>
      <c r="P385" t="s">
        <v>63</v>
      </c>
      <c r="Q385" t="s">
        <v>64</v>
      </c>
      <c r="S385" t="s">
        <v>64</v>
      </c>
      <c r="T385" t="s">
        <v>64</v>
      </c>
    </row>
    <row r="386" spans="1:20" x14ac:dyDescent="0.35">
      <c r="A386" s="33" t="str">
        <f>HYPERLINK("https://reports.beta.ofsted.gov.uk/provider/2/SC438764","Ofsted Children's Home Webpage")</f>
        <v>Ofsted Children's Home Webpage</v>
      </c>
      <c r="B386" t="s">
        <v>848</v>
      </c>
      <c r="C386" t="s">
        <v>60</v>
      </c>
      <c r="D386" t="s">
        <v>295</v>
      </c>
      <c r="E386" t="s">
        <v>65</v>
      </c>
      <c r="F386" t="s">
        <v>353</v>
      </c>
      <c r="G386" t="s">
        <v>62</v>
      </c>
      <c r="H386" t="s">
        <v>62</v>
      </c>
      <c r="I386" t="s">
        <v>62</v>
      </c>
      <c r="J386" t="s">
        <v>62</v>
      </c>
      <c r="K386" t="s">
        <v>62</v>
      </c>
      <c r="L386" t="s">
        <v>849</v>
      </c>
      <c r="M386" t="s">
        <v>92</v>
      </c>
      <c r="N386">
        <v>10186598</v>
      </c>
      <c r="O386" s="32">
        <v>44481</v>
      </c>
      <c r="P386" t="s">
        <v>63</v>
      </c>
      <c r="Q386" t="s">
        <v>64</v>
      </c>
      <c r="S386" t="s">
        <v>64</v>
      </c>
      <c r="T386" t="s">
        <v>64</v>
      </c>
    </row>
    <row r="387" spans="1:20" x14ac:dyDescent="0.35">
      <c r="A387" s="33" t="str">
        <f>HYPERLINK("https://reports.beta.ofsted.gov.uk/provider/2/SC439282","Ofsted Children's Home Webpage")</f>
        <v>Ofsted Children's Home Webpage</v>
      </c>
      <c r="B387" t="s">
        <v>850</v>
      </c>
      <c r="C387" t="s">
        <v>60</v>
      </c>
      <c r="D387" t="s">
        <v>295</v>
      </c>
      <c r="E387" t="s">
        <v>105</v>
      </c>
      <c r="F387" t="s">
        <v>571</v>
      </c>
      <c r="G387" t="s">
        <v>62</v>
      </c>
      <c r="H387" t="s">
        <v>62</v>
      </c>
      <c r="I387" t="s">
        <v>62</v>
      </c>
      <c r="J387" t="s">
        <v>62</v>
      </c>
      <c r="K387" t="s">
        <v>62</v>
      </c>
      <c r="L387" t="s">
        <v>100</v>
      </c>
      <c r="M387" t="s">
        <v>88</v>
      </c>
      <c r="N387">
        <v>10185287</v>
      </c>
      <c r="O387" s="32">
        <v>44532</v>
      </c>
      <c r="P387" t="s">
        <v>63</v>
      </c>
      <c r="Q387" t="s">
        <v>64</v>
      </c>
      <c r="S387" t="s">
        <v>64</v>
      </c>
      <c r="T387" t="s">
        <v>158</v>
      </c>
    </row>
    <row r="388" spans="1:20" x14ac:dyDescent="0.35">
      <c r="A388" s="33" t="str">
        <f>HYPERLINK("https://reports.beta.ofsted.gov.uk/provider/2/SC440309","Ofsted Children's Home Webpage")</f>
        <v>Ofsted Children's Home Webpage</v>
      </c>
      <c r="B388" t="s">
        <v>851</v>
      </c>
      <c r="C388" t="s">
        <v>60</v>
      </c>
      <c r="D388" t="s">
        <v>295</v>
      </c>
      <c r="E388" t="s">
        <v>105</v>
      </c>
      <c r="F388" t="s">
        <v>181</v>
      </c>
      <c r="G388" t="s">
        <v>62</v>
      </c>
      <c r="H388" t="s">
        <v>62</v>
      </c>
      <c r="I388" t="s">
        <v>62</v>
      </c>
      <c r="J388" t="s">
        <v>62</v>
      </c>
      <c r="K388" t="s">
        <v>62</v>
      </c>
      <c r="L388" t="s">
        <v>80</v>
      </c>
      <c r="M388" t="s">
        <v>77</v>
      </c>
      <c r="N388">
        <v>10185641</v>
      </c>
      <c r="O388" s="32">
        <v>44530</v>
      </c>
      <c r="P388" t="s">
        <v>63</v>
      </c>
      <c r="Q388" t="s">
        <v>67</v>
      </c>
      <c r="S388" t="s">
        <v>67</v>
      </c>
      <c r="T388" t="s">
        <v>67</v>
      </c>
    </row>
    <row r="389" spans="1:20" x14ac:dyDescent="0.35">
      <c r="A389" s="33" t="str">
        <f>HYPERLINK("https://reports.beta.ofsted.gov.uk/provider/2/SC441080","Ofsted Children's Home Webpage")</f>
        <v>Ofsted Children's Home Webpage</v>
      </c>
      <c r="B389" t="s">
        <v>852</v>
      </c>
      <c r="C389" t="s">
        <v>60</v>
      </c>
      <c r="D389" t="s">
        <v>295</v>
      </c>
      <c r="E389" t="s">
        <v>65</v>
      </c>
      <c r="F389" t="s">
        <v>210</v>
      </c>
      <c r="G389" t="s">
        <v>62</v>
      </c>
      <c r="H389" t="s">
        <v>62</v>
      </c>
      <c r="I389" t="s">
        <v>62</v>
      </c>
      <c r="J389" t="s">
        <v>62</v>
      </c>
      <c r="K389" t="s">
        <v>62</v>
      </c>
      <c r="L389" t="s">
        <v>98</v>
      </c>
      <c r="M389" t="s">
        <v>74</v>
      </c>
      <c r="N389">
        <v>10186764</v>
      </c>
      <c r="O389" s="32">
        <v>44516</v>
      </c>
      <c r="P389" t="s">
        <v>63</v>
      </c>
      <c r="Q389" t="s">
        <v>64</v>
      </c>
      <c r="S389" t="s">
        <v>64</v>
      </c>
      <c r="T389" t="s">
        <v>64</v>
      </c>
    </row>
    <row r="390" spans="1:20" x14ac:dyDescent="0.35">
      <c r="A390" s="33" t="str">
        <f>HYPERLINK("https://reports.beta.ofsted.gov.uk/provider/2/SC441553","Ofsted Children's Home Webpage")</f>
        <v>Ofsted Children's Home Webpage</v>
      </c>
      <c r="B390" t="s">
        <v>853</v>
      </c>
      <c r="C390" t="s">
        <v>60</v>
      </c>
      <c r="D390" t="s">
        <v>295</v>
      </c>
      <c r="E390" t="s">
        <v>105</v>
      </c>
      <c r="F390" t="s">
        <v>238</v>
      </c>
      <c r="G390" t="s">
        <v>62</v>
      </c>
      <c r="H390" t="s">
        <v>62</v>
      </c>
      <c r="I390" t="s">
        <v>62</v>
      </c>
      <c r="J390" t="s">
        <v>62</v>
      </c>
      <c r="K390" t="s">
        <v>62</v>
      </c>
      <c r="L390" t="s">
        <v>142</v>
      </c>
      <c r="M390" t="s">
        <v>216</v>
      </c>
      <c r="N390">
        <v>10185027</v>
      </c>
      <c r="O390" s="32">
        <v>44481</v>
      </c>
      <c r="P390" t="s">
        <v>63</v>
      </c>
      <c r="Q390" t="s">
        <v>64</v>
      </c>
      <c r="S390" t="s">
        <v>64</v>
      </c>
      <c r="T390" t="s">
        <v>64</v>
      </c>
    </row>
    <row r="391" spans="1:20" x14ac:dyDescent="0.35">
      <c r="A391" s="33" t="str">
        <f>HYPERLINK("https://reports.beta.ofsted.gov.uk/provider/2/SC441865","Ofsted Children's Home Webpage")</f>
        <v>Ofsted Children's Home Webpage</v>
      </c>
      <c r="B391" t="s">
        <v>213</v>
      </c>
      <c r="C391" t="s">
        <v>60</v>
      </c>
      <c r="D391" t="s">
        <v>295</v>
      </c>
      <c r="E391" t="s">
        <v>61</v>
      </c>
      <c r="F391" t="s">
        <v>214</v>
      </c>
      <c r="G391" t="s">
        <v>62</v>
      </c>
      <c r="H391" t="s">
        <v>62</v>
      </c>
      <c r="I391" t="s">
        <v>62</v>
      </c>
      <c r="J391" t="s">
        <v>62</v>
      </c>
      <c r="K391" t="s">
        <v>62</v>
      </c>
      <c r="L391" t="s">
        <v>314</v>
      </c>
      <c r="M391" t="s">
        <v>85</v>
      </c>
      <c r="N391">
        <v>10187040</v>
      </c>
      <c r="O391" s="32">
        <v>44516</v>
      </c>
      <c r="P391" t="s">
        <v>63</v>
      </c>
      <c r="Q391" t="s">
        <v>64</v>
      </c>
      <c r="S391" t="s">
        <v>64</v>
      </c>
      <c r="T391" t="s">
        <v>64</v>
      </c>
    </row>
    <row r="392" spans="1:20" x14ac:dyDescent="0.35">
      <c r="A392" s="33" t="str">
        <f>HYPERLINK("https://reports.beta.ofsted.gov.uk/provider/2/SC443708","Ofsted Children's Home Webpage")</f>
        <v>Ofsted Children's Home Webpage</v>
      </c>
      <c r="B392" t="s">
        <v>854</v>
      </c>
      <c r="C392" t="s">
        <v>60</v>
      </c>
      <c r="D392" t="s">
        <v>295</v>
      </c>
      <c r="E392" t="s">
        <v>65</v>
      </c>
      <c r="F392" t="s">
        <v>855</v>
      </c>
      <c r="G392" t="s">
        <v>62</v>
      </c>
      <c r="H392" t="s">
        <v>62</v>
      </c>
      <c r="I392" t="s">
        <v>62</v>
      </c>
      <c r="J392" t="s">
        <v>62</v>
      </c>
      <c r="K392" t="s">
        <v>62</v>
      </c>
      <c r="L392" t="s">
        <v>98</v>
      </c>
      <c r="M392" t="s">
        <v>74</v>
      </c>
      <c r="N392">
        <v>10186724</v>
      </c>
      <c r="O392" s="32">
        <v>44467</v>
      </c>
      <c r="P392" t="s">
        <v>63</v>
      </c>
      <c r="Q392" t="s">
        <v>64</v>
      </c>
      <c r="S392" t="s">
        <v>64</v>
      </c>
      <c r="T392" t="s">
        <v>158</v>
      </c>
    </row>
    <row r="393" spans="1:20" x14ac:dyDescent="0.35">
      <c r="A393" s="33" t="str">
        <f>HYPERLINK("https://reports.beta.ofsted.gov.uk/provider/2/SC443765","Ofsted Children's Home Webpage")</f>
        <v>Ofsted Children's Home Webpage</v>
      </c>
      <c r="B393" t="s">
        <v>856</v>
      </c>
      <c r="C393" t="s">
        <v>60</v>
      </c>
      <c r="D393" t="s">
        <v>295</v>
      </c>
      <c r="E393" t="s">
        <v>65</v>
      </c>
      <c r="F393" t="s">
        <v>363</v>
      </c>
      <c r="G393" t="s">
        <v>62</v>
      </c>
      <c r="H393" t="s">
        <v>62</v>
      </c>
      <c r="I393" t="s">
        <v>62</v>
      </c>
      <c r="J393" t="s">
        <v>62</v>
      </c>
      <c r="K393" t="s">
        <v>62</v>
      </c>
      <c r="L393" t="s">
        <v>115</v>
      </c>
      <c r="M393" t="s">
        <v>77</v>
      </c>
      <c r="N393">
        <v>10187029</v>
      </c>
      <c r="O393" s="32">
        <v>44531</v>
      </c>
      <c r="P393" t="s">
        <v>63</v>
      </c>
      <c r="Q393" t="s">
        <v>64</v>
      </c>
      <c r="S393" t="s">
        <v>64</v>
      </c>
      <c r="T393" t="s">
        <v>64</v>
      </c>
    </row>
    <row r="394" spans="1:20" x14ac:dyDescent="0.35">
      <c r="A394" s="33" t="str">
        <f>HYPERLINK("https://reports.beta.ofsted.gov.uk/provider/2/SC444411","Ofsted Children's Home Webpage")</f>
        <v>Ofsted Children's Home Webpage</v>
      </c>
      <c r="B394" t="s">
        <v>370</v>
      </c>
      <c r="C394" t="s">
        <v>60</v>
      </c>
      <c r="D394" t="s">
        <v>295</v>
      </c>
      <c r="E394" t="s">
        <v>61</v>
      </c>
      <c r="F394" t="s">
        <v>285</v>
      </c>
      <c r="G394" t="s">
        <v>62</v>
      </c>
      <c r="H394" t="s">
        <v>62</v>
      </c>
      <c r="I394" t="s">
        <v>62</v>
      </c>
      <c r="J394" t="s">
        <v>62</v>
      </c>
      <c r="K394" t="s">
        <v>62</v>
      </c>
      <c r="L394" t="s">
        <v>101</v>
      </c>
      <c r="M394" t="s">
        <v>77</v>
      </c>
      <c r="N394">
        <v>10186500</v>
      </c>
      <c r="O394" s="32">
        <v>44453</v>
      </c>
      <c r="P394" t="s">
        <v>63</v>
      </c>
      <c r="Q394" t="s">
        <v>158</v>
      </c>
      <c r="S394" t="s">
        <v>158</v>
      </c>
      <c r="T394" t="s">
        <v>158</v>
      </c>
    </row>
    <row r="395" spans="1:20" x14ac:dyDescent="0.35">
      <c r="A395" s="33" t="str">
        <f>HYPERLINK("https://reports.beta.ofsted.gov.uk/provider/2/SC444869","Ofsted Children's Home Webpage")</f>
        <v>Ofsted Children's Home Webpage</v>
      </c>
      <c r="B395" t="s">
        <v>857</v>
      </c>
      <c r="C395" t="s">
        <v>60</v>
      </c>
      <c r="D395" t="s">
        <v>295</v>
      </c>
      <c r="E395" t="s">
        <v>65</v>
      </c>
      <c r="F395" t="s">
        <v>858</v>
      </c>
      <c r="G395" t="s">
        <v>62</v>
      </c>
      <c r="H395" t="s">
        <v>62</v>
      </c>
      <c r="I395" t="s">
        <v>62</v>
      </c>
      <c r="J395" t="s">
        <v>62</v>
      </c>
      <c r="K395" t="s">
        <v>62</v>
      </c>
      <c r="L395" t="s">
        <v>75</v>
      </c>
      <c r="M395" t="s">
        <v>74</v>
      </c>
      <c r="N395">
        <v>10186060</v>
      </c>
      <c r="O395" s="32">
        <v>44522</v>
      </c>
      <c r="P395" t="s">
        <v>63</v>
      </c>
      <c r="Q395" t="s">
        <v>158</v>
      </c>
      <c r="S395" t="s">
        <v>158</v>
      </c>
      <c r="T395" t="s">
        <v>158</v>
      </c>
    </row>
    <row r="396" spans="1:20" x14ac:dyDescent="0.35">
      <c r="A396" s="33" t="str">
        <f>HYPERLINK("https://reports.beta.ofsted.gov.uk/provider/2/SC446152","Ofsted Children's Home Webpage")</f>
        <v>Ofsted Children's Home Webpage</v>
      </c>
      <c r="B396" t="s">
        <v>280</v>
      </c>
      <c r="C396" t="s">
        <v>60</v>
      </c>
      <c r="D396" t="s">
        <v>295</v>
      </c>
      <c r="E396" t="s">
        <v>65</v>
      </c>
      <c r="F396" t="s">
        <v>841</v>
      </c>
      <c r="G396" t="s">
        <v>62</v>
      </c>
      <c r="H396" t="s">
        <v>62</v>
      </c>
      <c r="I396" t="s">
        <v>62</v>
      </c>
      <c r="J396" t="s">
        <v>62</v>
      </c>
      <c r="K396" t="s">
        <v>62</v>
      </c>
      <c r="L396" t="s">
        <v>95</v>
      </c>
      <c r="M396" t="s">
        <v>74</v>
      </c>
      <c r="N396">
        <v>10195667</v>
      </c>
      <c r="O396" s="32">
        <v>44440</v>
      </c>
      <c r="P396" t="s">
        <v>63</v>
      </c>
      <c r="Q396" t="s">
        <v>64</v>
      </c>
      <c r="S396" t="s">
        <v>64</v>
      </c>
      <c r="T396" t="s">
        <v>64</v>
      </c>
    </row>
    <row r="397" spans="1:20" x14ac:dyDescent="0.35">
      <c r="A397" s="33" t="str">
        <f>HYPERLINK("https://reports.beta.ofsted.gov.uk/provider/2/SC446957","Ofsted Children's Home Webpage")</f>
        <v>Ofsted Children's Home Webpage</v>
      </c>
      <c r="B397" t="s">
        <v>859</v>
      </c>
      <c r="C397" t="s">
        <v>60</v>
      </c>
      <c r="D397" t="s">
        <v>295</v>
      </c>
      <c r="E397" t="s">
        <v>61</v>
      </c>
      <c r="F397" t="s">
        <v>860</v>
      </c>
      <c r="G397" t="s">
        <v>62</v>
      </c>
      <c r="H397" t="s">
        <v>62</v>
      </c>
      <c r="I397" t="s">
        <v>62</v>
      </c>
      <c r="J397" t="s">
        <v>62</v>
      </c>
      <c r="K397" t="s">
        <v>62</v>
      </c>
      <c r="L397" t="s">
        <v>109</v>
      </c>
      <c r="M397" t="s">
        <v>216</v>
      </c>
      <c r="N397">
        <v>10187458</v>
      </c>
      <c r="O397" s="32">
        <v>44508</v>
      </c>
      <c r="P397" t="s">
        <v>63</v>
      </c>
      <c r="Q397" t="s">
        <v>64</v>
      </c>
      <c r="S397" t="s">
        <v>64</v>
      </c>
      <c r="T397" t="s">
        <v>158</v>
      </c>
    </row>
    <row r="398" spans="1:20" x14ac:dyDescent="0.35">
      <c r="A398" s="33" t="str">
        <f>HYPERLINK("https://reports.beta.ofsted.gov.uk/provider/2/SC447457","Ofsted Children's Home Webpage")</f>
        <v>Ofsted Children's Home Webpage</v>
      </c>
      <c r="B398" t="s">
        <v>371</v>
      </c>
      <c r="C398" t="s">
        <v>60</v>
      </c>
      <c r="D398" t="s">
        <v>295</v>
      </c>
      <c r="E398" t="s">
        <v>65</v>
      </c>
      <c r="F398" t="s">
        <v>861</v>
      </c>
      <c r="G398" t="s">
        <v>62</v>
      </c>
      <c r="H398" t="s">
        <v>62</v>
      </c>
      <c r="I398" t="s">
        <v>62</v>
      </c>
      <c r="J398" t="s">
        <v>62</v>
      </c>
      <c r="K398" t="s">
        <v>62</v>
      </c>
      <c r="L398" t="s">
        <v>75</v>
      </c>
      <c r="M398" t="s">
        <v>74</v>
      </c>
      <c r="N398">
        <v>10186578</v>
      </c>
      <c r="O398" s="32">
        <v>44537</v>
      </c>
      <c r="P398" t="s">
        <v>63</v>
      </c>
      <c r="Q398" t="s">
        <v>73</v>
      </c>
      <c r="S398" t="s">
        <v>73</v>
      </c>
      <c r="T398" t="s">
        <v>73</v>
      </c>
    </row>
    <row r="399" spans="1:20" x14ac:dyDescent="0.35">
      <c r="A399" s="33" t="str">
        <f>HYPERLINK("https://reports.beta.ofsted.gov.uk/provider/2/SC447645","Ofsted Children's Home Webpage")</f>
        <v>Ofsted Children's Home Webpage</v>
      </c>
      <c r="B399" t="s">
        <v>862</v>
      </c>
      <c r="C399" t="s">
        <v>60</v>
      </c>
      <c r="D399" t="s">
        <v>295</v>
      </c>
      <c r="E399" t="s">
        <v>65</v>
      </c>
      <c r="F399" t="s">
        <v>791</v>
      </c>
      <c r="G399" t="s">
        <v>62</v>
      </c>
      <c r="H399" t="s">
        <v>62</v>
      </c>
      <c r="I399" t="s">
        <v>62</v>
      </c>
      <c r="J399" t="s">
        <v>62</v>
      </c>
      <c r="K399" t="s">
        <v>62</v>
      </c>
      <c r="L399" t="s">
        <v>75</v>
      </c>
      <c r="M399" t="s">
        <v>74</v>
      </c>
      <c r="N399">
        <v>10186049</v>
      </c>
      <c r="O399" s="32">
        <v>44530</v>
      </c>
      <c r="P399" t="s">
        <v>63</v>
      </c>
      <c r="Q399" t="s">
        <v>64</v>
      </c>
      <c r="S399" t="s">
        <v>64</v>
      </c>
      <c r="T399" t="s">
        <v>64</v>
      </c>
    </row>
    <row r="400" spans="1:20" x14ac:dyDescent="0.35">
      <c r="A400" s="33" t="str">
        <f>HYPERLINK("https://reports.beta.ofsted.gov.uk/provider/2/SC448693","Ofsted Children's Home Webpage")</f>
        <v>Ofsted Children's Home Webpage</v>
      </c>
      <c r="B400" t="s">
        <v>863</v>
      </c>
      <c r="C400" t="s">
        <v>60</v>
      </c>
      <c r="D400" t="s">
        <v>295</v>
      </c>
      <c r="E400" t="s">
        <v>65</v>
      </c>
      <c r="F400" t="s">
        <v>864</v>
      </c>
      <c r="G400" t="s">
        <v>62</v>
      </c>
      <c r="H400" t="s">
        <v>62</v>
      </c>
      <c r="I400" t="s">
        <v>62</v>
      </c>
      <c r="J400" t="s">
        <v>62</v>
      </c>
      <c r="K400" t="s">
        <v>62</v>
      </c>
      <c r="L400" t="s">
        <v>218</v>
      </c>
      <c r="M400" t="s">
        <v>81</v>
      </c>
      <c r="N400">
        <v>10185119</v>
      </c>
      <c r="O400" s="32">
        <v>44517</v>
      </c>
      <c r="P400" t="s">
        <v>63</v>
      </c>
      <c r="Q400" t="s">
        <v>64</v>
      </c>
      <c r="S400" t="s">
        <v>64</v>
      </c>
      <c r="T400" t="s">
        <v>158</v>
      </c>
    </row>
    <row r="401" spans="1:20" x14ac:dyDescent="0.35">
      <c r="A401" s="33" t="str">
        <f>HYPERLINK("https://reports.beta.ofsted.gov.uk/provider/2/SC449155","Ofsted Children's Home Webpage")</f>
        <v>Ofsted Children's Home Webpage</v>
      </c>
      <c r="B401" t="s">
        <v>372</v>
      </c>
      <c r="C401" t="s">
        <v>60</v>
      </c>
      <c r="D401" t="s">
        <v>295</v>
      </c>
      <c r="E401" t="s">
        <v>65</v>
      </c>
      <c r="F401" t="s">
        <v>245</v>
      </c>
      <c r="G401" t="s">
        <v>62</v>
      </c>
      <c r="H401" t="s">
        <v>62</v>
      </c>
      <c r="I401" t="s">
        <v>62</v>
      </c>
      <c r="J401" t="s">
        <v>62</v>
      </c>
      <c r="K401" t="s">
        <v>62</v>
      </c>
      <c r="L401" t="s">
        <v>90</v>
      </c>
      <c r="M401" t="s">
        <v>88</v>
      </c>
      <c r="N401">
        <v>10187121</v>
      </c>
      <c r="O401" s="32">
        <v>44447</v>
      </c>
      <c r="P401" t="s">
        <v>63</v>
      </c>
      <c r="Q401" t="s">
        <v>64</v>
      </c>
      <c r="S401" t="s">
        <v>64</v>
      </c>
      <c r="T401" t="s">
        <v>64</v>
      </c>
    </row>
    <row r="402" spans="1:20" x14ac:dyDescent="0.35">
      <c r="A402" s="33" t="str">
        <f>HYPERLINK("https://reports.beta.ofsted.gov.uk/provider/2/SC449245","Ofsted Children's Home Webpage")</f>
        <v>Ofsted Children's Home Webpage</v>
      </c>
      <c r="B402" t="s">
        <v>865</v>
      </c>
      <c r="C402" t="s">
        <v>60</v>
      </c>
      <c r="D402" t="s">
        <v>295</v>
      </c>
      <c r="E402" t="s">
        <v>65</v>
      </c>
      <c r="F402" t="s">
        <v>210</v>
      </c>
      <c r="G402" t="s">
        <v>62</v>
      </c>
      <c r="H402" t="s">
        <v>62</v>
      </c>
      <c r="I402" t="s">
        <v>62</v>
      </c>
      <c r="J402" t="s">
        <v>62</v>
      </c>
      <c r="K402" t="s">
        <v>62</v>
      </c>
      <c r="L402" t="s">
        <v>98</v>
      </c>
      <c r="M402" t="s">
        <v>74</v>
      </c>
      <c r="N402">
        <v>10186349</v>
      </c>
      <c r="O402" s="32">
        <v>44517</v>
      </c>
      <c r="P402" t="s">
        <v>63</v>
      </c>
      <c r="Q402" t="s">
        <v>64</v>
      </c>
      <c r="S402" t="s">
        <v>64</v>
      </c>
      <c r="T402" t="s">
        <v>64</v>
      </c>
    </row>
    <row r="403" spans="1:20" x14ac:dyDescent="0.35">
      <c r="A403" s="33" t="str">
        <f>HYPERLINK("https://reports.beta.ofsted.gov.uk/provider/2/SC449954","Ofsted Children's Home Webpage")</f>
        <v>Ofsted Children's Home Webpage</v>
      </c>
      <c r="B403" t="s">
        <v>373</v>
      </c>
      <c r="C403" t="s">
        <v>60</v>
      </c>
      <c r="D403" t="s">
        <v>295</v>
      </c>
      <c r="E403" t="s">
        <v>65</v>
      </c>
      <c r="F403" t="s">
        <v>795</v>
      </c>
      <c r="G403" t="s">
        <v>62</v>
      </c>
      <c r="H403" t="s">
        <v>62</v>
      </c>
      <c r="I403" t="s">
        <v>62</v>
      </c>
      <c r="J403" t="s">
        <v>62</v>
      </c>
      <c r="K403" t="s">
        <v>62</v>
      </c>
      <c r="L403" t="s">
        <v>119</v>
      </c>
      <c r="M403" t="s">
        <v>85</v>
      </c>
      <c r="N403">
        <v>10186502</v>
      </c>
      <c r="O403" s="32">
        <v>44516</v>
      </c>
      <c r="P403" t="s">
        <v>63</v>
      </c>
      <c r="Q403" t="s">
        <v>64</v>
      </c>
      <c r="S403" t="s">
        <v>64</v>
      </c>
      <c r="T403" t="s">
        <v>64</v>
      </c>
    </row>
    <row r="404" spans="1:20" x14ac:dyDescent="0.35">
      <c r="A404" s="33" t="str">
        <f>HYPERLINK("https://reports.beta.ofsted.gov.uk/provider/2/SC450728","Ofsted Children's Home Webpage")</f>
        <v>Ofsted Children's Home Webpage</v>
      </c>
      <c r="B404" t="s">
        <v>374</v>
      </c>
      <c r="C404" t="s">
        <v>60</v>
      </c>
      <c r="D404" t="s">
        <v>295</v>
      </c>
      <c r="E404" t="s">
        <v>65</v>
      </c>
      <c r="F404" t="s">
        <v>668</v>
      </c>
      <c r="G404" t="s">
        <v>62</v>
      </c>
      <c r="H404" t="s">
        <v>62</v>
      </c>
      <c r="I404" t="s">
        <v>62</v>
      </c>
      <c r="J404" t="s">
        <v>62</v>
      </c>
      <c r="K404" t="s">
        <v>62</v>
      </c>
      <c r="L404" t="s">
        <v>106</v>
      </c>
      <c r="M404" t="s">
        <v>216</v>
      </c>
      <c r="N404">
        <v>10186249</v>
      </c>
      <c r="O404" s="32">
        <v>44461</v>
      </c>
      <c r="P404" t="s">
        <v>63</v>
      </c>
      <c r="Q404" t="s">
        <v>64</v>
      </c>
      <c r="S404" t="s">
        <v>64</v>
      </c>
      <c r="T404" t="s">
        <v>64</v>
      </c>
    </row>
    <row r="405" spans="1:20" x14ac:dyDescent="0.35">
      <c r="A405" s="33" t="str">
        <f>HYPERLINK("https://reports.beta.ofsted.gov.uk/provider/2/SC451152","Ofsted Children's Home Webpage")</f>
        <v>Ofsted Children's Home Webpage</v>
      </c>
      <c r="B405" t="s">
        <v>375</v>
      </c>
      <c r="C405" t="s">
        <v>122</v>
      </c>
      <c r="D405" t="s">
        <v>295</v>
      </c>
      <c r="E405" t="s">
        <v>65</v>
      </c>
      <c r="F405" t="s">
        <v>376</v>
      </c>
      <c r="G405" t="s">
        <v>62</v>
      </c>
      <c r="H405" t="s">
        <v>62</v>
      </c>
      <c r="I405" t="s">
        <v>62</v>
      </c>
      <c r="J405" t="s">
        <v>62</v>
      </c>
      <c r="K405" t="s">
        <v>62</v>
      </c>
      <c r="L405" t="s">
        <v>118</v>
      </c>
      <c r="M405" t="s">
        <v>92</v>
      </c>
      <c r="N405">
        <v>10187039</v>
      </c>
      <c r="O405" s="32">
        <v>44516</v>
      </c>
      <c r="P405" t="s">
        <v>63</v>
      </c>
      <c r="Q405" t="s">
        <v>73</v>
      </c>
      <c r="S405" t="s">
        <v>73</v>
      </c>
      <c r="T405" t="s">
        <v>73</v>
      </c>
    </row>
    <row r="406" spans="1:20" x14ac:dyDescent="0.35">
      <c r="A406" s="33" t="str">
        <f>HYPERLINK("https://reports.beta.ofsted.gov.uk/provider/2/SC452461","Ofsted Children's Home Webpage")</f>
        <v>Ofsted Children's Home Webpage</v>
      </c>
      <c r="B406" t="s">
        <v>866</v>
      </c>
      <c r="C406" t="s">
        <v>60</v>
      </c>
      <c r="D406" t="s">
        <v>297</v>
      </c>
      <c r="E406" t="s">
        <v>65</v>
      </c>
      <c r="F406" t="s">
        <v>867</v>
      </c>
      <c r="G406" t="s">
        <v>62</v>
      </c>
      <c r="H406" t="s">
        <v>62</v>
      </c>
      <c r="I406" t="s">
        <v>62</v>
      </c>
      <c r="J406" t="s">
        <v>62</v>
      </c>
      <c r="K406" t="s">
        <v>62</v>
      </c>
      <c r="L406" t="s">
        <v>118</v>
      </c>
      <c r="M406" t="s">
        <v>92</v>
      </c>
      <c r="N406">
        <v>10187432</v>
      </c>
      <c r="O406" s="32">
        <v>44537</v>
      </c>
      <c r="P406" t="s">
        <v>63</v>
      </c>
      <c r="Q406" t="s">
        <v>64</v>
      </c>
      <c r="S406" t="s">
        <v>64</v>
      </c>
      <c r="T406" t="s">
        <v>64</v>
      </c>
    </row>
    <row r="407" spans="1:20" x14ac:dyDescent="0.35">
      <c r="A407" s="33" t="str">
        <f>HYPERLINK("https://reports.beta.ofsted.gov.uk/provider/2/SC453726","Ofsted Children's Home Webpage")</f>
        <v>Ofsted Children's Home Webpage</v>
      </c>
      <c r="B407" t="s">
        <v>377</v>
      </c>
      <c r="C407" t="s">
        <v>60</v>
      </c>
      <c r="D407" t="s">
        <v>295</v>
      </c>
      <c r="E407" t="s">
        <v>65</v>
      </c>
      <c r="F407" t="s">
        <v>868</v>
      </c>
      <c r="G407" t="s">
        <v>62</v>
      </c>
      <c r="H407" t="s">
        <v>62</v>
      </c>
      <c r="I407" t="s">
        <v>62</v>
      </c>
      <c r="J407" t="s">
        <v>62</v>
      </c>
      <c r="K407" t="s">
        <v>62</v>
      </c>
      <c r="L407" t="s">
        <v>95</v>
      </c>
      <c r="M407" t="s">
        <v>74</v>
      </c>
      <c r="N407">
        <v>10214854</v>
      </c>
      <c r="O407" s="32">
        <v>44550</v>
      </c>
      <c r="P407" t="s">
        <v>250</v>
      </c>
    </row>
    <row r="408" spans="1:20" x14ac:dyDescent="0.35">
      <c r="A408" s="33" t="str">
        <f>HYPERLINK("https://reports.beta.ofsted.gov.uk/provider/2/SC453726","Ofsted Children's Home Webpage")</f>
        <v>Ofsted Children's Home Webpage</v>
      </c>
      <c r="B408" t="s">
        <v>377</v>
      </c>
      <c r="C408" t="s">
        <v>60</v>
      </c>
      <c r="D408" t="s">
        <v>295</v>
      </c>
      <c r="E408" t="s">
        <v>65</v>
      </c>
      <c r="F408" t="s">
        <v>868</v>
      </c>
      <c r="G408" t="s">
        <v>62</v>
      </c>
      <c r="H408" t="s">
        <v>62</v>
      </c>
      <c r="I408" t="s">
        <v>62</v>
      </c>
      <c r="J408" t="s">
        <v>62</v>
      </c>
      <c r="K408" t="s">
        <v>62</v>
      </c>
      <c r="L408" t="s">
        <v>95</v>
      </c>
      <c r="M408" t="s">
        <v>74</v>
      </c>
      <c r="N408">
        <v>10206950</v>
      </c>
      <c r="O408" s="32">
        <v>44487</v>
      </c>
      <c r="P408" t="s">
        <v>250</v>
      </c>
    </row>
    <row r="409" spans="1:20" x14ac:dyDescent="0.35">
      <c r="A409" s="33" t="str">
        <f>HYPERLINK("https://reports.beta.ofsted.gov.uk/provider/2/SC453726","Ofsted Children's Home Webpage")</f>
        <v>Ofsted Children's Home Webpage</v>
      </c>
      <c r="B409" t="s">
        <v>377</v>
      </c>
      <c r="C409" t="s">
        <v>60</v>
      </c>
      <c r="D409" t="s">
        <v>295</v>
      </c>
      <c r="E409" t="s">
        <v>65</v>
      </c>
      <c r="F409" t="s">
        <v>868</v>
      </c>
      <c r="G409" t="s">
        <v>62</v>
      </c>
      <c r="H409" t="s">
        <v>62</v>
      </c>
      <c r="I409" t="s">
        <v>62</v>
      </c>
      <c r="J409" t="s">
        <v>62</v>
      </c>
      <c r="K409" t="s">
        <v>62</v>
      </c>
      <c r="L409" t="s">
        <v>95</v>
      </c>
      <c r="M409" t="s">
        <v>74</v>
      </c>
      <c r="N409">
        <v>10206949</v>
      </c>
      <c r="O409" s="32">
        <v>44475</v>
      </c>
      <c r="P409" t="s">
        <v>250</v>
      </c>
    </row>
    <row r="410" spans="1:20" x14ac:dyDescent="0.35">
      <c r="A410" s="33" t="str">
        <f>HYPERLINK("https://reports.beta.ofsted.gov.uk/provider/2/SC453726","Ofsted Children's Home Webpage")</f>
        <v>Ofsted Children's Home Webpage</v>
      </c>
      <c r="B410" t="s">
        <v>377</v>
      </c>
      <c r="C410" t="s">
        <v>60</v>
      </c>
      <c r="D410" t="s">
        <v>295</v>
      </c>
      <c r="E410" t="s">
        <v>65</v>
      </c>
      <c r="F410" t="s">
        <v>868</v>
      </c>
      <c r="G410" t="s">
        <v>62</v>
      </c>
      <c r="H410" t="s">
        <v>62</v>
      </c>
      <c r="I410" t="s">
        <v>62</v>
      </c>
      <c r="J410" t="s">
        <v>62</v>
      </c>
      <c r="K410" t="s">
        <v>62</v>
      </c>
      <c r="L410" t="s">
        <v>95</v>
      </c>
      <c r="M410" t="s">
        <v>74</v>
      </c>
      <c r="N410">
        <v>10206951</v>
      </c>
      <c r="O410" s="32">
        <v>44516</v>
      </c>
      <c r="P410" t="s">
        <v>63</v>
      </c>
      <c r="Q410" t="s">
        <v>158</v>
      </c>
      <c r="S410" t="s">
        <v>158</v>
      </c>
      <c r="T410" t="s">
        <v>73</v>
      </c>
    </row>
    <row r="411" spans="1:20" x14ac:dyDescent="0.35">
      <c r="A411" s="33" t="str">
        <f>HYPERLINK("https://reports.beta.ofsted.gov.uk/provider/2/SC453726","Ofsted Children's Home Webpage")</f>
        <v>Ofsted Children's Home Webpage</v>
      </c>
      <c r="B411" t="s">
        <v>377</v>
      </c>
      <c r="C411" t="s">
        <v>60</v>
      </c>
      <c r="D411" t="s">
        <v>295</v>
      </c>
      <c r="E411" t="s">
        <v>65</v>
      </c>
      <c r="F411" t="s">
        <v>868</v>
      </c>
      <c r="G411" t="s">
        <v>62</v>
      </c>
      <c r="H411" t="s">
        <v>62</v>
      </c>
      <c r="I411" t="s">
        <v>62</v>
      </c>
      <c r="J411" t="s">
        <v>62</v>
      </c>
      <c r="K411" t="s">
        <v>62</v>
      </c>
      <c r="L411" t="s">
        <v>95</v>
      </c>
      <c r="M411" t="s">
        <v>74</v>
      </c>
      <c r="N411">
        <v>10187210</v>
      </c>
      <c r="O411" s="32">
        <v>44446</v>
      </c>
      <c r="P411" t="s">
        <v>63</v>
      </c>
      <c r="Q411" t="s">
        <v>73</v>
      </c>
      <c r="S411" t="s">
        <v>73</v>
      </c>
      <c r="T411" t="s">
        <v>73</v>
      </c>
    </row>
    <row r="412" spans="1:20" x14ac:dyDescent="0.35">
      <c r="A412" s="33" t="str">
        <f>HYPERLINK("https://reports.beta.ofsted.gov.uk/provider/2/SC454484","Ofsted Children's Home Webpage")</f>
        <v>Ofsted Children's Home Webpage</v>
      </c>
      <c r="B412" t="s">
        <v>869</v>
      </c>
      <c r="C412" t="s">
        <v>60</v>
      </c>
      <c r="D412" t="s">
        <v>295</v>
      </c>
      <c r="E412" t="s">
        <v>105</v>
      </c>
      <c r="F412" t="s">
        <v>809</v>
      </c>
      <c r="G412" t="s">
        <v>62</v>
      </c>
      <c r="H412" t="s">
        <v>62</v>
      </c>
      <c r="I412" t="s">
        <v>62</v>
      </c>
      <c r="J412" t="s">
        <v>62</v>
      </c>
      <c r="K412" t="s">
        <v>62</v>
      </c>
      <c r="L412" t="s">
        <v>96</v>
      </c>
      <c r="M412" t="s">
        <v>216</v>
      </c>
      <c r="N412">
        <v>10203855</v>
      </c>
      <c r="O412" s="32">
        <v>44446</v>
      </c>
      <c r="P412" t="s">
        <v>250</v>
      </c>
    </row>
    <row r="413" spans="1:20" x14ac:dyDescent="0.35">
      <c r="A413" s="33" t="str">
        <f>HYPERLINK("https://reports.beta.ofsted.gov.uk/provider/2/SC454484","Ofsted Children's Home Webpage")</f>
        <v>Ofsted Children's Home Webpage</v>
      </c>
      <c r="B413" t="s">
        <v>869</v>
      </c>
      <c r="C413" t="s">
        <v>60</v>
      </c>
      <c r="D413" t="s">
        <v>295</v>
      </c>
      <c r="E413" t="s">
        <v>105</v>
      </c>
      <c r="F413" t="s">
        <v>809</v>
      </c>
      <c r="G413" t="s">
        <v>62</v>
      </c>
      <c r="H413" t="s">
        <v>62</v>
      </c>
      <c r="I413" t="s">
        <v>62</v>
      </c>
      <c r="J413" t="s">
        <v>62</v>
      </c>
      <c r="K413" t="s">
        <v>62</v>
      </c>
      <c r="L413" t="s">
        <v>96</v>
      </c>
      <c r="M413" t="s">
        <v>216</v>
      </c>
      <c r="N413">
        <v>10206921</v>
      </c>
      <c r="O413" s="32">
        <v>44502</v>
      </c>
      <c r="P413" t="s">
        <v>63</v>
      </c>
      <c r="Q413" t="s">
        <v>64</v>
      </c>
      <c r="S413" t="s">
        <v>64</v>
      </c>
      <c r="T413" t="s">
        <v>64</v>
      </c>
    </row>
    <row r="414" spans="1:20" x14ac:dyDescent="0.35">
      <c r="A414" s="33" t="str">
        <f>HYPERLINK("https://reports.beta.ofsted.gov.uk/provider/2/SC454647","Ofsted Children's Home Webpage")</f>
        <v>Ofsted Children's Home Webpage</v>
      </c>
      <c r="B414" t="s">
        <v>870</v>
      </c>
      <c r="C414" t="s">
        <v>60</v>
      </c>
      <c r="D414" t="s">
        <v>295</v>
      </c>
      <c r="E414" t="s">
        <v>65</v>
      </c>
      <c r="F414" t="s">
        <v>677</v>
      </c>
      <c r="G414" t="s">
        <v>62</v>
      </c>
      <c r="H414" t="s">
        <v>62</v>
      </c>
      <c r="I414" t="s">
        <v>62</v>
      </c>
      <c r="J414" t="s">
        <v>62</v>
      </c>
      <c r="K414" t="s">
        <v>62</v>
      </c>
      <c r="L414" t="s">
        <v>98</v>
      </c>
      <c r="M414" t="s">
        <v>74</v>
      </c>
      <c r="N414">
        <v>10186920</v>
      </c>
      <c r="O414" s="32">
        <v>44475</v>
      </c>
      <c r="P414" t="s">
        <v>63</v>
      </c>
      <c r="Q414" t="s">
        <v>67</v>
      </c>
      <c r="S414" t="s">
        <v>64</v>
      </c>
      <c r="T414" t="s">
        <v>67</v>
      </c>
    </row>
    <row r="415" spans="1:20" x14ac:dyDescent="0.35">
      <c r="A415" s="33" t="str">
        <f>HYPERLINK("https://reports.beta.ofsted.gov.uk/provider/2/SC454838","Ofsted Children's Home Webpage")</f>
        <v>Ofsted Children's Home Webpage</v>
      </c>
      <c r="B415" t="s">
        <v>379</v>
      </c>
      <c r="C415" t="s">
        <v>60</v>
      </c>
      <c r="D415" t="s">
        <v>295</v>
      </c>
      <c r="E415" t="s">
        <v>65</v>
      </c>
      <c r="F415" t="s">
        <v>441</v>
      </c>
      <c r="G415" t="s">
        <v>62</v>
      </c>
      <c r="H415" t="s">
        <v>62</v>
      </c>
      <c r="I415" t="s">
        <v>62</v>
      </c>
      <c r="J415" t="s">
        <v>62</v>
      </c>
      <c r="K415" t="s">
        <v>62</v>
      </c>
      <c r="L415" t="s">
        <v>75</v>
      </c>
      <c r="M415" t="s">
        <v>74</v>
      </c>
      <c r="N415">
        <v>10185679</v>
      </c>
      <c r="O415" s="32">
        <v>44545</v>
      </c>
      <c r="P415" t="s">
        <v>63</v>
      </c>
      <c r="Q415" t="s">
        <v>64</v>
      </c>
      <c r="S415" t="s">
        <v>64</v>
      </c>
      <c r="T415" t="s">
        <v>64</v>
      </c>
    </row>
    <row r="416" spans="1:20" x14ac:dyDescent="0.35">
      <c r="A416" s="33" t="str">
        <f>HYPERLINK("https://reports.beta.ofsted.gov.uk/provider/2/SC454900","Ofsted Children's Home Webpage")</f>
        <v>Ofsted Children's Home Webpage</v>
      </c>
      <c r="B416" t="s">
        <v>871</v>
      </c>
      <c r="C416" t="s">
        <v>60</v>
      </c>
      <c r="D416" t="s">
        <v>295</v>
      </c>
      <c r="E416" t="s">
        <v>105</v>
      </c>
      <c r="F416" t="s">
        <v>872</v>
      </c>
      <c r="G416" t="s">
        <v>62</v>
      </c>
      <c r="H416" t="s">
        <v>62</v>
      </c>
      <c r="I416" t="s">
        <v>62</v>
      </c>
      <c r="J416" t="s">
        <v>62</v>
      </c>
      <c r="K416" t="s">
        <v>62</v>
      </c>
      <c r="L416" t="s">
        <v>152</v>
      </c>
      <c r="M416" t="s">
        <v>71</v>
      </c>
      <c r="N416">
        <v>10185614</v>
      </c>
      <c r="O416" s="32">
        <v>44454</v>
      </c>
      <c r="P416" t="s">
        <v>63</v>
      </c>
      <c r="Q416" t="s">
        <v>158</v>
      </c>
      <c r="S416" t="s">
        <v>64</v>
      </c>
      <c r="T416" t="s">
        <v>64</v>
      </c>
    </row>
    <row r="417" spans="1:20" x14ac:dyDescent="0.35">
      <c r="A417" s="33" t="str">
        <f>HYPERLINK("https://reports.beta.ofsted.gov.uk/provider/2/SC454901","Ofsted Children's Home Webpage")</f>
        <v>Ofsted Children's Home Webpage</v>
      </c>
      <c r="B417" t="s">
        <v>873</v>
      </c>
      <c r="C417" t="s">
        <v>60</v>
      </c>
      <c r="D417" t="s">
        <v>295</v>
      </c>
      <c r="E417" t="s">
        <v>65</v>
      </c>
      <c r="F417" t="s">
        <v>431</v>
      </c>
      <c r="G417" t="s">
        <v>62</v>
      </c>
      <c r="H417" t="s">
        <v>62</v>
      </c>
      <c r="I417" t="s">
        <v>62</v>
      </c>
      <c r="J417" t="s">
        <v>62</v>
      </c>
      <c r="K417" t="s">
        <v>62</v>
      </c>
      <c r="L417" t="s">
        <v>314</v>
      </c>
      <c r="M417" t="s">
        <v>85</v>
      </c>
      <c r="N417">
        <v>10186257</v>
      </c>
      <c r="O417" s="32">
        <v>44530</v>
      </c>
      <c r="P417" t="s">
        <v>63</v>
      </c>
      <c r="Q417" t="s">
        <v>64</v>
      </c>
      <c r="S417" t="s">
        <v>64</v>
      </c>
      <c r="T417" t="s">
        <v>64</v>
      </c>
    </row>
    <row r="418" spans="1:20" x14ac:dyDescent="0.35">
      <c r="A418" s="33" t="str">
        <f>HYPERLINK("https://reports.beta.ofsted.gov.uk/provider/2/SC456149","Ofsted Children's Home Webpage")</f>
        <v>Ofsted Children's Home Webpage</v>
      </c>
      <c r="B418" t="s">
        <v>874</v>
      </c>
      <c r="C418" t="s">
        <v>60</v>
      </c>
      <c r="D418" t="s">
        <v>295</v>
      </c>
      <c r="E418" t="s">
        <v>65</v>
      </c>
      <c r="F418" t="s">
        <v>875</v>
      </c>
      <c r="G418" t="s">
        <v>62</v>
      </c>
      <c r="H418" t="s">
        <v>62</v>
      </c>
      <c r="I418" t="s">
        <v>62</v>
      </c>
      <c r="J418" t="s">
        <v>62</v>
      </c>
      <c r="K418" t="s">
        <v>62</v>
      </c>
      <c r="L418" t="s">
        <v>102</v>
      </c>
      <c r="M418" t="s">
        <v>77</v>
      </c>
      <c r="N418">
        <v>10187449</v>
      </c>
      <c r="O418" s="32">
        <v>44523</v>
      </c>
      <c r="P418" t="s">
        <v>63</v>
      </c>
      <c r="Q418" t="s">
        <v>64</v>
      </c>
      <c r="S418" t="s">
        <v>158</v>
      </c>
      <c r="T418" t="s">
        <v>158</v>
      </c>
    </row>
    <row r="419" spans="1:20" x14ac:dyDescent="0.35">
      <c r="A419" s="33" t="str">
        <f>HYPERLINK("https://reports.beta.ofsted.gov.uk/provider/2/SC456271","Ofsted Children's Home Webpage")</f>
        <v>Ofsted Children's Home Webpage</v>
      </c>
      <c r="B419" t="s">
        <v>380</v>
      </c>
      <c r="C419" t="s">
        <v>60</v>
      </c>
      <c r="D419" t="s">
        <v>295</v>
      </c>
      <c r="E419" t="s">
        <v>65</v>
      </c>
      <c r="F419" t="s">
        <v>381</v>
      </c>
      <c r="G419" t="s">
        <v>62</v>
      </c>
      <c r="H419" t="s">
        <v>62</v>
      </c>
      <c r="I419" t="s">
        <v>62</v>
      </c>
      <c r="J419" t="s">
        <v>62</v>
      </c>
      <c r="K419" t="s">
        <v>62</v>
      </c>
      <c r="L419" t="s">
        <v>80</v>
      </c>
      <c r="M419" t="s">
        <v>77</v>
      </c>
      <c r="N419">
        <v>10185083</v>
      </c>
      <c r="O419" s="32">
        <v>44474</v>
      </c>
      <c r="P419" t="s">
        <v>63</v>
      </c>
      <c r="Q419" t="s">
        <v>64</v>
      </c>
      <c r="S419" t="s">
        <v>64</v>
      </c>
      <c r="T419" t="s">
        <v>64</v>
      </c>
    </row>
    <row r="420" spans="1:20" x14ac:dyDescent="0.35">
      <c r="A420" s="33" t="str">
        <f>HYPERLINK("https://reports.beta.ofsted.gov.uk/provider/2/SC456330","Ofsted Children's Home Webpage")</f>
        <v>Ofsted Children's Home Webpage</v>
      </c>
      <c r="B420" t="s">
        <v>382</v>
      </c>
      <c r="C420" t="s">
        <v>60</v>
      </c>
      <c r="D420" t="s">
        <v>295</v>
      </c>
      <c r="E420" t="s">
        <v>65</v>
      </c>
      <c r="F420" t="s">
        <v>677</v>
      </c>
      <c r="G420" t="s">
        <v>62</v>
      </c>
      <c r="H420" t="s">
        <v>62</v>
      </c>
      <c r="I420" t="s">
        <v>62</v>
      </c>
      <c r="J420" t="s">
        <v>62</v>
      </c>
      <c r="K420" t="s">
        <v>62</v>
      </c>
      <c r="L420" t="s">
        <v>118</v>
      </c>
      <c r="M420" t="s">
        <v>92</v>
      </c>
      <c r="N420">
        <v>10187083</v>
      </c>
      <c r="O420" s="32">
        <v>44510</v>
      </c>
      <c r="P420" t="s">
        <v>63</v>
      </c>
      <c r="Q420" t="s">
        <v>64</v>
      </c>
      <c r="S420" t="s">
        <v>64</v>
      </c>
      <c r="T420" t="s">
        <v>64</v>
      </c>
    </row>
    <row r="421" spans="1:20" x14ac:dyDescent="0.35">
      <c r="A421" s="33" t="str">
        <f>HYPERLINK("https://reports.beta.ofsted.gov.uk/provider/2/SC456417","Ofsted Children's Home Webpage")</f>
        <v>Ofsted Children's Home Webpage</v>
      </c>
      <c r="B421" t="s">
        <v>876</v>
      </c>
      <c r="C421" t="s">
        <v>60</v>
      </c>
      <c r="D421" t="s">
        <v>295</v>
      </c>
      <c r="E421" t="s">
        <v>65</v>
      </c>
      <c r="F421" t="s">
        <v>655</v>
      </c>
      <c r="G421" t="s">
        <v>62</v>
      </c>
      <c r="H421" t="s">
        <v>62</v>
      </c>
      <c r="I421" t="s">
        <v>62</v>
      </c>
      <c r="J421" t="s">
        <v>62</v>
      </c>
      <c r="K421" t="s">
        <v>62</v>
      </c>
      <c r="L421" t="s">
        <v>107</v>
      </c>
      <c r="M421" t="s">
        <v>77</v>
      </c>
      <c r="N421">
        <v>10185337</v>
      </c>
      <c r="O421" s="32">
        <v>44440</v>
      </c>
      <c r="P421" t="s">
        <v>63</v>
      </c>
      <c r="Q421" t="s">
        <v>158</v>
      </c>
      <c r="S421" t="s">
        <v>158</v>
      </c>
      <c r="T421" t="s">
        <v>158</v>
      </c>
    </row>
    <row r="422" spans="1:20" x14ac:dyDescent="0.35">
      <c r="A422" s="33" t="str">
        <f>HYPERLINK("https://reports.beta.ofsted.gov.uk/provider/2/SC456418","Ofsted Children's Home Webpage")</f>
        <v>Ofsted Children's Home Webpage</v>
      </c>
      <c r="B422" t="s">
        <v>383</v>
      </c>
      <c r="C422" t="s">
        <v>60</v>
      </c>
      <c r="D422" t="s">
        <v>295</v>
      </c>
      <c r="E422" t="s">
        <v>65</v>
      </c>
      <c r="F422" t="s">
        <v>677</v>
      </c>
      <c r="G422" t="s">
        <v>62</v>
      </c>
      <c r="H422" t="s">
        <v>62</v>
      </c>
      <c r="I422" t="s">
        <v>62</v>
      </c>
      <c r="J422" t="s">
        <v>62</v>
      </c>
      <c r="K422" t="s">
        <v>62</v>
      </c>
      <c r="L422" t="s">
        <v>141</v>
      </c>
      <c r="M422" t="s">
        <v>77</v>
      </c>
      <c r="N422">
        <v>10185545</v>
      </c>
      <c r="O422" s="32">
        <v>44474</v>
      </c>
      <c r="P422" t="s">
        <v>63</v>
      </c>
      <c r="Q422" t="s">
        <v>64</v>
      </c>
      <c r="S422" t="s">
        <v>64</v>
      </c>
      <c r="T422" t="s">
        <v>64</v>
      </c>
    </row>
    <row r="423" spans="1:20" x14ac:dyDescent="0.35">
      <c r="A423" s="33" t="str">
        <f>HYPERLINK("https://reports.beta.ofsted.gov.uk/provider/2/SC456419","Ofsted Children's Home Webpage")</f>
        <v>Ofsted Children's Home Webpage</v>
      </c>
      <c r="B423" t="s">
        <v>877</v>
      </c>
      <c r="C423" t="s">
        <v>60</v>
      </c>
      <c r="D423" t="s">
        <v>295</v>
      </c>
      <c r="E423" t="s">
        <v>65</v>
      </c>
      <c r="F423" t="s">
        <v>677</v>
      </c>
      <c r="G423" t="s">
        <v>62</v>
      </c>
      <c r="H423" t="s">
        <v>62</v>
      </c>
      <c r="I423" t="s">
        <v>62</v>
      </c>
      <c r="J423" t="s">
        <v>62</v>
      </c>
      <c r="K423" t="s">
        <v>62</v>
      </c>
      <c r="L423" t="s">
        <v>141</v>
      </c>
      <c r="M423" t="s">
        <v>77</v>
      </c>
      <c r="N423">
        <v>10186726</v>
      </c>
      <c r="O423" s="32">
        <v>44523</v>
      </c>
      <c r="P423" t="s">
        <v>63</v>
      </c>
      <c r="Q423" t="s">
        <v>64</v>
      </c>
      <c r="S423" t="s">
        <v>64</v>
      </c>
      <c r="T423" t="s">
        <v>158</v>
      </c>
    </row>
    <row r="424" spans="1:20" x14ac:dyDescent="0.35">
      <c r="A424" s="33" t="str">
        <f>HYPERLINK("https://reports.beta.ofsted.gov.uk/provider/2/SC456602","Ofsted Children's Home Webpage")</f>
        <v>Ofsted Children's Home Webpage</v>
      </c>
      <c r="B424" t="s">
        <v>878</v>
      </c>
      <c r="C424" t="s">
        <v>60</v>
      </c>
      <c r="D424" t="s">
        <v>295</v>
      </c>
      <c r="E424" t="s">
        <v>65</v>
      </c>
      <c r="F424" t="s">
        <v>677</v>
      </c>
      <c r="G424" t="s">
        <v>62</v>
      </c>
      <c r="H424" t="s">
        <v>62</v>
      </c>
      <c r="I424" t="s">
        <v>62</v>
      </c>
      <c r="J424" t="s">
        <v>62</v>
      </c>
      <c r="K424" t="s">
        <v>62</v>
      </c>
      <c r="L424" t="s">
        <v>120</v>
      </c>
      <c r="M424" t="s">
        <v>216</v>
      </c>
      <c r="N424">
        <v>10186247</v>
      </c>
      <c r="O424" s="32">
        <v>44480</v>
      </c>
      <c r="P424" t="s">
        <v>63</v>
      </c>
      <c r="Q424" t="s">
        <v>158</v>
      </c>
      <c r="S424" t="s">
        <v>158</v>
      </c>
      <c r="T424" t="s">
        <v>158</v>
      </c>
    </row>
    <row r="425" spans="1:20" x14ac:dyDescent="0.35">
      <c r="A425" s="33" t="str">
        <f>HYPERLINK("https://reports.beta.ofsted.gov.uk/provider/2/SC456719","Ofsted Children's Home Webpage")</f>
        <v>Ofsted Children's Home Webpage</v>
      </c>
      <c r="B425" t="s">
        <v>384</v>
      </c>
      <c r="C425" t="s">
        <v>60</v>
      </c>
      <c r="D425" t="s">
        <v>295</v>
      </c>
      <c r="E425" t="s">
        <v>65</v>
      </c>
      <c r="F425" t="s">
        <v>677</v>
      </c>
      <c r="G425" t="s">
        <v>62</v>
      </c>
      <c r="H425" t="s">
        <v>62</v>
      </c>
      <c r="I425" t="s">
        <v>62</v>
      </c>
      <c r="J425" t="s">
        <v>62</v>
      </c>
      <c r="K425" t="s">
        <v>62</v>
      </c>
      <c r="L425" t="s">
        <v>834</v>
      </c>
      <c r="M425" t="s">
        <v>85</v>
      </c>
      <c r="N425">
        <v>10186644</v>
      </c>
      <c r="O425" s="32">
        <v>44454</v>
      </c>
      <c r="P425" t="s">
        <v>63</v>
      </c>
      <c r="Q425" t="s">
        <v>64</v>
      </c>
      <c r="S425" t="s">
        <v>64</v>
      </c>
      <c r="T425" t="s">
        <v>64</v>
      </c>
    </row>
    <row r="426" spans="1:20" x14ac:dyDescent="0.35">
      <c r="A426" s="33" t="str">
        <f>HYPERLINK("https://reports.beta.ofsted.gov.uk/provider/2/SC456846","Ofsted Children's Home Webpage")</f>
        <v>Ofsted Children's Home Webpage</v>
      </c>
      <c r="B426" t="s">
        <v>386</v>
      </c>
      <c r="C426" t="s">
        <v>60</v>
      </c>
      <c r="D426" t="s">
        <v>295</v>
      </c>
      <c r="E426" t="s">
        <v>65</v>
      </c>
      <c r="F426" t="s">
        <v>677</v>
      </c>
      <c r="G426" t="s">
        <v>62</v>
      </c>
      <c r="H426" t="s">
        <v>62</v>
      </c>
      <c r="I426" t="s">
        <v>62</v>
      </c>
      <c r="J426" t="s">
        <v>62</v>
      </c>
      <c r="K426" t="s">
        <v>62</v>
      </c>
      <c r="L426" t="s">
        <v>91</v>
      </c>
      <c r="M426" t="s">
        <v>92</v>
      </c>
      <c r="N426">
        <v>10186475</v>
      </c>
      <c r="O426" s="32">
        <v>44503</v>
      </c>
      <c r="P426" t="s">
        <v>63</v>
      </c>
      <c r="Q426" t="s">
        <v>67</v>
      </c>
      <c r="S426" t="s">
        <v>67</v>
      </c>
      <c r="T426" t="s">
        <v>67</v>
      </c>
    </row>
    <row r="427" spans="1:20" x14ac:dyDescent="0.35">
      <c r="A427" s="33" t="str">
        <f>HYPERLINK("https://reports.beta.ofsted.gov.uk/provider/2/SC456910","Ofsted Children's Home Webpage")</f>
        <v>Ofsted Children's Home Webpage</v>
      </c>
      <c r="B427" t="s">
        <v>281</v>
      </c>
      <c r="C427" t="s">
        <v>60</v>
      </c>
      <c r="D427" t="s">
        <v>295</v>
      </c>
      <c r="E427" t="s">
        <v>65</v>
      </c>
      <c r="F427" t="s">
        <v>677</v>
      </c>
      <c r="G427" t="s">
        <v>62</v>
      </c>
      <c r="H427" t="s">
        <v>62</v>
      </c>
      <c r="I427" t="s">
        <v>62</v>
      </c>
      <c r="J427" t="s">
        <v>62</v>
      </c>
      <c r="K427" t="s">
        <v>62</v>
      </c>
      <c r="L427" t="s">
        <v>246</v>
      </c>
      <c r="M427" t="s">
        <v>71</v>
      </c>
      <c r="N427">
        <v>10215855</v>
      </c>
      <c r="O427" s="32">
        <v>44539</v>
      </c>
      <c r="P427" t="s">
        <v>69</v>
      </c>
      <c r="Q427" t="s">
        <v>72</v>
      </c>
    </row>
    <row r="428" spans="1:20" x14ac:dyDescent="0.35">
      <c r="A428" s="33" t="str">
        <f>HYPERLINK("https://reports.beta.ofsted.gov.uk/provider/2/SC456911","Ofsted Children's Home Webpage")</f>
        <v>Ofsted Children's Home Webpage</v>
      </c>
      <c r="B428" t="s">
        <v>879</v>
      </c>
      <c r="C428" t="s">
        <v>60</v>
      </c>
      <c r="D428" t="s">
        <v>295</v>
      </c>
      <c r="E428" t="s">
        <v>65</v>
      </c>
      <c r="F428" t="s">
        <v>677</v>
      </c>
      <c r="G428" t="s">
        <v>62</v>
      </c>
      <c r="H428" t="s">
        <v>62</v>
      </c>
      <c r="I428" t="s">
        <v>62</v>
      </c>
      <c r="J428" t="s">
        <v>62</v>
      </c>
      <c r="K428" t="s">
        <v>62</v>
      </c>
      <c r="L428" t="s">
        <v>91</v>
      </c>
      <c r="M428" t="s">
        <v>92</v>
      </c>
      <c r="N428">
        <v>10186785</v>
      </c>
      <c r="O428" s="32">
        <v>44539</v>
      </c>
      <c r="P428" t="s">
        <v>63</v>
      </c>
      <c r="Q428" t="s">
        <v>64</v>
      </c>
      <c r="S428" t="s">
        <v>158</v>
      </c>
      <c r="T428" t="s">
        <v>64</v>
      </c>
    </row>
    <row r="429" spans="1:20" x14ac:dyDescent="0.35">
      <c r="A429" s="33" t="str">
        <f>HYPERLINK("https://reports.beta.ofsted.gov.uk/provider/2/SC456942","Ofsted Children's Home Webpage")</f>
        <v>Ofsted Children's Home Webpage</v>
      </c>
      <c r="B429" t="s">
        <v>387</v>
      </c>
      <c r="C429" t="s">
        <v>60</v>
      </c>
      <c r="D429" t="s">
        <v>295</v>
      </c>
      <c r="E429" t="s">
        <v>65</v>
      </c>
      <c r="F429" t="s">
        <v>677</v>
      </c>
      <c r="G429" t="s">
        <v>62</v>
      </c>
      <c r="H429" t="s">
        <v>62</v>
      </c>
      <c r="I429" t="s">
        <v>62</v>
      </c>
      <c r="J429" t="s">
        <v>62</v>
      </c>
      <c r="K429" t="s">
        <v>62</v>
      </c>
      <c r="L429" t="s">
        <v>102</v>
      </c>
      <c r="M429" t="s">
        <v>77</v>
      </c>
      <c r="N429">
        <v>10185053</v>
      </c>
      <c r="O429" s="32">
        <v>44502</v>
      </c>
      <c r="P429" t="s">
        <v>63</v>
      </c>
      <c r="Q429" t="s">
        <v>158</v>
      </c>
      <c r="S429" t="s">
        <v>64</v>
      </c>
      <c r="T429" t="s">
        <v>158</v>
      </c>
    </row>
    <row r="430" spans="1:20" x14ac:dyDescent="0.35">
      <c r="A430" s="33" t="str">
        <f>HYPERLINK("https://reports.beta.ofsted.gov.uk/provider/2/SC456959","Ofsted Children's Home Webpage")</f>
        <v>Ofsted Children's Home Webpage</v>
      </c>
      <c r="B430" t="s">
        <v>880</v>
      </c>
      <c r="C430" t="s">
        <v>60</v>
      </c>
      <c r="D430" t="s">
        <v>295</v>
      </c>
      <c r="E430" t="s">
        <v>65</v>
      </c>
      <c r="F430" t="s">
        <v>677</v>
      </c>
      <c r="G430" t="s">
        <v>62</v>
      </c>
      <c r="H430" t="s">
        <v>62</v>
      </c>
      <c r="I430" t="s">
        <v>62</v>
      </c>
      <c r="J430" t="s">
        <v>62</v>
      </c>
      <c r="K430" t="s">
        <v>62</v>
      </c>
      <c r="L430" t="s">
        <v>102</v>
      </c>
      <c r="M430" t="s">
        <v>77</v>
      </c>
      <c r="N430">
        <v>10185764</v>
      </c>
      <c r="O430" s="32">
        <v>44544</v>
      </c>
      <c r="P430" t="s">
        <v>63</v>
      </c>
      <c r="Q430" t="s">
        <v>73</v>
      </c>
      <c r="S430" t="s">
        <v>73</v>
      </c>
      <c r="T430" t="s">
        <v>73</v>
      </c>
    </row>
    <row r="431" spans="1:20" x14ac:dyDescent="0.35">
      <c r="A431" s="33" t="str">
        <f>HYPERLINK("https://reports.beta.ofsted.gov.uk/provider/2/SC457012","Ofsted Children's Home Webpage")</f>
        <v>Ofsted Children's Home Webpage</v>
      </c>
      <c r="B431" t="s">
        <v>881</v>
      </c>
      <c r="C431" t="s">
        <v>60</v>
      </c>
      <c r="D431" t="s">
        <v>295</v>
      </c>
      <c r="E431" t="s">
        <v>65</v>
      </c>
      <c r="F431" t="s">
        <v>677</v>
      </c>
      <c r="G431" t="s">
        <v>62</v>
      </c>
      <c r="H431" t="s">
        <v>62</v>
      </c>
      <c r="I431" t="s">
        <v>62</v>
      </c>
      <c r="J431" t="s">
        <v>62</v>
      </c>
      <c r="K431" t="s">
        <v>62</v>
      </c>
      <c r="L431" t="s">
        <v>143</v>
      </c>
      <c r="M431" t="s">
        <v>92</v>
      </c>
      <c r="N431">
        <v>10186684</v>
      </c>
      <c r="O431" s="32">
        <v>44453</v>
      </c>
      <c r="P431" t="s">
        <v>63</v>
      </c>
      <c r="Q431" t="s">
        <v>64</v>
      </c>
      <c r="S431" t="s">
        <v>64</v>
      </c>
      <c r="T431" t="s">
        <v>64</v>
      </c>
    </row>
    <row r="432" spans="1:20" x14ac:dyDescent="0.35">
      <c r="A432" s="33" t="str">
        <f>HYPERLINK("https://reports.beta.ofsted.gov.uk/provider/2/SC457025","Ofsted Children's Home Webpage")</f>
        <v>Ofsted Children's Home Webpage</v>
      </c>
      <c r="B432" t="s">
        <v>882</v>
      </c>
      <c r="C432" t="s">
        <v>60</v>
      </c>
      <c r="D432" t="s">
        <v>295</v>
      </c>
      <c r="E432" t="s">
        <v>65</v>
      </c>
      <c r="F432" t="s">
        <v>677</v>
      </c>
      <c r="G432" t="s">
        <v>62</v>
      </c>
      <c r="H432" t="s">
        <v>62</v>
      </c>
      <c r="I432" t="s">
        <v>62</v>
      </c>
      <c r="J432" t="s">
        <v>62</v>
      </c>
      <c r="K432" t="s">
        <v>62</v>
      </c>
      <c r="L432" t="s">
        <v>124</v>
      </c>
      <c r="M432" t="s">
        <v>74</v>
      </c>
      <c r="N432">
        <v>10186418</v>
      </c>
      <c r="O432" s="32">
        <v>44454</v>
      </c>
      <c r="P432" t="s">
        <v>63</v>
      </c>
      <c r="Q432" t="s">
        <v>64</v>
      </c>
      <c r="S432" t="s">
        <v>64</v>
      </c>
      <c r="T432" t="s">
        <v>158</v>
      </c>
    </row>
    <row r="433" spans="1:20" x14ac:dyDescent="0.35">
      <c r="A433" s="33" t="str">
        <f>HYPERLINK("https://reports.beta.ofsted.gov.uk/provider/2/SC457175","Ofsted Children's Home Webpage")</f>
        <v>Ofsted Children's Home Webpage</v>
      </c>
      <c r="B433" t="s">
        <v>388</v>
      </c>
      <c r="C433" t="s">
        <v>60</v>
      </c>
      <c r="D433" t="s">
        <v>295</v>
      </c>
      <c r="E433" t="s">
        <v>65</v>
      </c>
      <c r="F433" t="s">
        <v>677</v>
      </c>
      <c r="G433" t="s">
        <v>62</v>
      </c>
      <c r="H433" t="s">
        <v>62</v>
      </c>
      <c r="I433" t="s">
        <v>62</v>
      </c>
      <c r="J433" t="s">
        <v>62</v>
      </c>
      <c r="K433" t="s">
        <v>62</v>
      </c>
      <c r="L433" t="s">
        <v>385</v>
      </c>
      <c r="M433" t="s">
        <v>77</v>
      </c>
      <c r="N433">
        <v>10186691</v>
      </c>
      <c r="O433" s="32">
        <v>44453</v>
      </c>
      <c r="P433" t="s">
        <v>63</v>
      </c>
      <c r="Q433" t="s">
        <v>64</v>
      </c>
      <c r="S433" t="s">
        <v>64</v>
      </c>
      <c r="T433" t="s">
        <v>64</v>
      </c>
    </row>
    <row r="434" spans="1:20" x14ac:dyDescent="0.35">
      <c r="A434" s="33" t="str">
        <f>HYPERLINK("https://reports.beta.ofsted.gov.uk/provider/2/SC457182","Ofsted Children's Home Webpage")</f>
        <v>Ofsted Children's Home Webpage</v>
      </c>
      <c r="B434" t="s">
        <v>389</v>
      </c>
      <c r="C434" t="s">
        <v>60</v>
      </c>
      <c r="D434" t="s">
        <v>295</v>
      </c>
      <c r="E434" t="s">
        <v>65</v>
      </c>
      <c r="F434" t="s">
        <v>677</v>
      </c>
      <c r="G434" t="s">
        <v>62</v>
      </c>
      <c r="H434" t="s">
        <v>62</v>
      </c>
      <c r="I434" t="s">
        <v>62</v>
      </c>
      <c r="J434" t="s">
        <v>62</v>
      </c>
      <c r="K434" t="s">
        <v>62</v>
      </c>
      <c r="L434" t="s">
        <v>385</v>
      </c>
      <c r="M434" t="s">
        <v>77</v>
      </c>
      <c r="N434">
        <v>10186267</v>
      </c>
      <c r="O434" s="32">
        <v>44447</v>
      </c>
      <c r="P434" t="s">
        <v>63</v>
      </c>
      <c r="Q434" t="s">
        <v>64</v>
      </c>
      <c r="S434" t="s">
        <v>64</v>
      </c>
      <c r="T434" t="s">
        <v>64</v>
      </c>
    </row>
    <row r="435" spans="1:20" x14ac:dyDescent="0.35">
      <c r="A435" s="33" t="str">
        <f>HYPERLINK("https://reports.beta.ofsted.gov.uk/provider/2/SC457254","Ofsted Children's Home Webpage")</f>
        <v>Ofsted Children's Home Webpage</v>
      </c>
      <c r="B435" t="s">
        <v>883</v>
      </c>
      <c r="C435" t="s">
        <v>60</v>
      </c>
      <c r="D435" t="s">
        <v>295</v>
      </c>
      <c r="E435" t="s">
        <v>65</v>
      </c>
      <c r="F435" t="s">
        <v>884</v>
      </c>
      <c r="G435" t="s">
        <v>62</v>
      </c>
      <c r="H435" t="s">
        <v>62</v>
      </c>
      <c r="I435" t="s">
        <v>62</v>
      </c>
      <c r="J435" t="s">
        <v>62</v>
      </c>
      <c r="K435" t="s">
        <v>62</v>
      </c>
      <c r="L435" t="s">
        <v>115</v>
      </c>
      <c r="M435" t="s">
        <v>77</v>
      </c>
      <c r="N435">
        <v>10186143</v>
      </c>
      <c r="O435" s="32">
        <v>44469</v>
      </c>
      <c r="P435" t="s">
        <v>63</v>
      </c>
      <c r="Q435" t="s">
        <v>67</v>
      </c>
      <c r="S435" t="s">
        <v>67</v>
      </c>
      <c r="T435" t="s">
        <v>67</v>
      </c>
    </row>
    <row r="436" spans="1:20" x14ac:dyDescent="0.35">
      <c r="A436" s="33" t="str">
        <f>HYPERLINK("https://reports.beta.ofsted.gov.uk/provider/2/SC457430","Ofsted Children's Home Webpage")</f>
        <v>Ofsted Children's Home Webpage</v>
      </c>
      <c r="B436" t="s">
        <v>282</v>
      </c>
      <c r="C436" t="s">
        <v>60</v>
      </c>
      <c r="D436" t="s">
        <v>295</v>
      </c>
      <c r="E436" t="s">
        <v>65</v>
      </c>
      <c r="F436" t="s">
        <v>677</v>
      </c>
      <c r="G436" t="s">
        <v>62</v>
      </c>
      <c r="H436" t="s">
        <v>62</v>
      </c>
      <c r="I436" t="s">
        <v>62</v>
      </c>
      <c r="J436" t="s">
        <v>62</v>
      </c>
      <c r="K436" t="s">
        <v>62</v>
      </c>
      <c r="L436" t="s">
        <v>885</v>
      </c>
      <c r="M436" t="s">
        <v>216</v>
      </c>
      <c r="N436">
        <v>10186380</v>
      </c>
      <c r="O436" s="32">
        <v>44483</v>
      </c>
      <c r="P436" t="s">
        <v>63</v>
      </c>
      <c r="Q436" t="s">
        <v>158</v>
      </c>
      <c r="S436" t="s">
        <v>158</v>
      </c>
      <c r="T436" t="s">
        <v>158</v>
      </c>
    </row>
    <row r="437" spans="1:20" x14ac:dyDescent="0.35">
      <c r="A437" s="33" t="str">
        <f>HYPERLINK("https://reports.beta.ofsted.gov.uk/provider/2/SC457488","Ofsted Children's Home Webpage")</f>
        <v>Ofsted Children's Home Webpage</v>
      </c>
      <c r="B437" t="s">
        <v>886</v>
      </c>
      <c r="C437" t="s">
        <v>60</v>
      </c>
      <c r="D437" t="s">
        <v>295</v>
      </c>
      <c r="E437" t="s">
        <v>65</v>
      </c>
      <c r="F437" t="s">
        <v>677</v>
      </c>
      <c r="G437" t="s">
        <v>62</v>
      </c>
      <c r="H437" t="s">
        <v>62</v>
      </c>
      <c r="I437" t="s">
        <v>62</v>
      </c>
      <c r="J437" t="s">
        <v>62</v>
      </c>
      <c r="K437" t="s">
        <v>62</v>
      </c>
      <c r="L437" t="s">
        <v>439</v>
      </c>
      <c r="M437" t="s">
        <v>74</v>
      </c>
      <c r="N437">
        <v>10185532</v>
      </c>
      <c r="O437" s="32">
        <v>44453</v>
      </c>
      <c r="P437" t="s">
        <v>63</v>
      </c>
      <c r="Q437" t="s">
        <v>158</v>
      </c>
      <c r="S437" t="s">
        <v>158</v>
      </c>
      <c r="T437" t="s">
        <v>158</v>
      </c>
    </row>
    <row r="438" spans="1:20" x14ac:dyDescent="0.35">
      <c r="A438" s="33" t="str">
        <f>HYPERLINK("https://reports.beta.ofsted.gov.uk/provider/2/SC457500","Ofsted Children's Home Webpage")</f>
        <v>Ofsted Children's Home Webpage</v>
      </c>
      <c r="B438" t="s">
        <v>887</v>
      </c>
      <c r="C438" t="s">
        <v>60</v>
      </c>
      <c r="D438" t="s">
        <v>295</v>
      </c>
      <c r="E438" t="s">
        <v>65</v>
      </c>
      <c r="F438" t="s">
        <v>677</v>
      </c>
      <c r="G438" t="s">
        <v>62</v>
      </c>
      <c r="H438" t="s">
        <v>62</v>
      </c>
      <c r="I438" t="s">
        <v>62</v>
      </c>
      <c r="J438" t="s">
        <v>62</v>
      </c>
      <c r="K438" t="s">
        <v>62</v>
      </c>
      <c r="L438" t="s">
        <v>119</v>
      </c>
      <c r="M438" t="s">
        <v>85</v>
      </c>
      <c r="N438">
        <v>10186058</v>
      </c>
      <c r="O438" s="32">
        <v>44503</v>
      </c>
      <c r="P438" t="s">
        <v>63</v>
      </c>
      <c r="Q438" t="s">
        <v>73</v>
      </c>
      <c r="S438" t="s">
        <v>73</v>
      </c>
      <c r="T438" t="s">
        <v>73</v>
      </c>
    </row>
    <row r="439" spans="1:20" x14ac:dyDescent="0.35">
      <c r="A439" s="33" t="str">
        <f>HYPERLINK("https://reports.beta.ofsted.gov.uk/provider/2/SC457500","Ofsted Children's Home Webpage")</f>
        <v>Ofsted Children's Home Webpage</v>
      </c>
      <c r="B439" t="s">
        <v>887</v>
      </c>
      <c r="C439" t="s">
        <v>60</v>
      </c>
      <c r="D439" t="s">
        <v>295</v>
      </c>
      <c r="E439" t="s">
        <v>65</v>
      </c>
      <c r="F439" t="s">
        <v>677</v>
      </c>
      <c r="G439" t="s">
        <v>62</v>
      </c>
      <c r="H439" t="s">
        <v>62</v>
      </c>
      <c r="I439" t="s">
        <v>62</v>
      </c>
      <c r="J439" t="s">
        <v>62</v>
      </c>
      <c r="K439" t="s">
        <v>62</v>
      </c>
      <c r="L439" t="s">
        <v>119</v>
      </c>
      <c r="M439" t="s">
        <v>85</v>
      </c>
      <c r="N439">
        <v>10213857</v>
      </c>
      <c r="O439" s="32">
        <v>44544</v>
      </c>
      <c r="P439" t="s">
        <v>250</v>
      </c>
    </row>
    <row r="440" spans="1:20" x14ac:dyDescent="0.35">
      <c r="A440" s="33" t="str">
        <f>HYPERLINK("https://reports.beta.ofsted.gov.uk/provider/2/SC457573","Ofsted Children's Home Webpage")</f>
        <v>Ofsted Children's Home Webpage</v>
      </c>
      <c r="B440" t="s">
        <v>390</v>
      </c>
      <c r="C440" t="s">
        <v>60</v>
      </c>
      <c r="D440" t="s">
        <v>295</v>
      </c>
      <c r="E440" t="s">
        <v>65</v>
      </c>
      <c r="F440" t="s">
        <v>677</v>
      </c>
      <c r="G440" t="s">
        <v>62</v>
      </c>
      <c r="H440" t="s">
        <v>62</v>
      </c>
      <c r="I440" t="s">
        <v>62</v>
      </c>
      <c r="J440" t="s">
        <v>62</v>
      </c>
      <c r="K440" t="s">
        <v>62</v>
      </c>
      <c r="L440" t="s">
        <v>120</v>
      </c>
      <c r="M440" t="s">
        <v>216</v>
      </c>
      <c r="N440">
        <v>10186769</v>
      </c>
      <c r="O440" s="32">
        <v>44550</v>
      </c>
      <c r="P440" t="s">
        <v>63</v>
      </c>
      <c r="Q440" t="s">
        <v>158</v>
      </c>
      <c r="S440" t="s">
        <v>158</v>
      </c>
      <c r="T440" t="s">
        <v>73</v>
      </c>
    </row>
    <row r="441" spans="1:20" x14ac:dyDescent="0.35">
      <c r="A441" s="33" t="str">
        <f>HYPERLINK("https://reports.beta.ofsted.gov.uk/provider/2/SC457780","Ofsted Children's Home Webpage")</f>
        <v>Ofsted Children's Home Webpage</v>
      </c>
      <c r="B441" t="s">
        <v>391</v>
      </c>
      <c r="C441" t="s">
        <v>60</v>
      </c>
      <c r="D441" t="s">
        <v>295</v>
      </c>
      <c r="E441" t="s">
        <v>105</v>
      </c>
      <c r="F441" t="s">
        <v>392</v>
      </c>
      <c r="G441" t="s">
        <v>62</v>
      </c>
      <c r="H441" t="s">
        <v>62</v>
      </c>
      <c r="I441" t="s">
        <v>62</v>
      </c>
      <c r="J441" t="s">
        <v>62</v>
      </c>
      <c r="K441" t="s">
        <v>62</v>
      </c>
      <c r="L441" t="s">
        <v>218</v>
      </c>
      <c r="M441" t="s">
        <v>81</v>
      </c>
      <c r="N441">
        <v>10185077</v>
      </c>
      <c r="O441" s="32">
        <v>44502</v>
      </c>
      <c r="P441" t="s">
        <v>63</v>
      </c>
      <c r="Q441" t="s">
        <v>67</v>
      </c>
      <c r="S441" t="s">
        <v>64</v>
      </c>
      <c r="T441" t="s">
        <v>67</v>
      </c>
    </row>
    <row r="442" spans="1:20" x14ac:dyDescent="0.35">
      <c r="A442" s="33" t="str">
        <f>HYPERLINK("https://reports.beta.ofsted.gov.uk/provider/2/SC458027","Ofsted Children's Home Webpage")</f>
        <v>Ofsted Children's Home Webpage</v>
      </c>
      <c r="B442" t="s">
        <v>888</v>
      </c>
      <c r="C442" t="s">
        <v>60</v>
      </c>
      <c r="D442" t="s">
        <v>295</v>
      </c>
      <c r="E442" t="s">
        <v>65</v>
      </c>
      <c r="F442" t="s">
        <v>677</v>
      </c>
      <c r="G442" t="s">
        <v>62</v>
      </c>
      <c r="H442" t="s">
        <v>62</v>
      </c>
      <c r="I442" t="s">
        <v>62</v>
      </c>
      <c r="J442" t="s">
        <v>62</v>
      </c>
      <c r="K442" t="s">
        <v>62</v>
      </c>
      <c r="L442" t="s">
        <v>143</v>
      </c>
      <c r="M442" t="s">
        <v>92</v>
      </c>
      <c r="N442">
        <v>10185515</v>
      </c>
      <c r="O442" s="32">
        <v>44502</v>
      </c>
      <c r="P442" t="s">
        <v>63</v>
      </c>
      <c r="Q442" t="s">
        <v>64</v>
      </c>
      <c r="S442" t="s">
        <v>64</v>
      </c>
      <c r="T442" t="s">
        <v>67</v>
      </c>
    </row>
    <row r="443" spans="1:20" x14ac:dyDescent="0.35">
      <c r="A443" s="33" t="str">
        <f>HYPERLINK("https://reports.beta.ofsted.gov.uk/provider/2/SC458028","Ofsted Children's Home Webpage")</f>
        <v>Ofsted Children's Home Webpage</v>
      </c>
      <c r="B443" t="s">
        <v>889</v>
      </c>
      <c r="C443" t="s">
        <v>60</v>
      </c>
      <c r="D443" t="s">
        <v>295</v>
      </c>
      <c r="E443" t="s">
        <v>65</v>
      </c>
      <c r="F443" t="s">
        <v>677</v>
      </c>
      <c r="G443" t="s">
        <v>62</v>
      </c>
      <c r="H443" t="s">
        <v>62</v>
      </c>
      <c r="I443" t="s">
        <v>62</v>
      </c>
      <c r="J443" t="s">
        <v>62</v>
      </c>
      <c r="K443" t="s">
        <v>62</v>
      </c>
      <c r="L443" t="s">
        <v>143</v>
      </c>
      <c r="M443" t="s">
        <v>92</v>
      </c>
      <c r="N443">
        <v>10187530</v>
      </c>
      <c r="O443" s="32">
        <v>44488</v>
      </c>
      <c r="P443" t="s">
        <v>63</v>
      </c>
      <c r="Q443" t="s">
        <v>64</v>
      </c>
      <c r="S443" t="s">
        <v>64</v>
      </c>
      <c r="T443" t="s">
        <v>64</v>
      </c>
    </row>
    <row r="444" spans="1:20" x14ac:dyDescent="0.35">
      <c r="A444" s="33" t="str">
        <f>HYPERLINK("https://reports.beta.ofsted.gov.uk/provider/2/SC458352","Ofsted Children's Home Webpage")</f>
        <v>Ofsted Children's Home Webpage</v>
      </c>
      <c r="B444" t="s">
        <v>890</v>
      </c>
      <c r="C444" t="s">
        <v>60</v>
      </c>
      <c r="D444" t="s">
        <v>295</v>
      </c>
      <c r="E444" t="s">
        <v>65</v>
      </c>
      <c r="F444" t="s">
        <v>677</v>
      </c>
      <c r="G444" t="s">
        <v>62</v>
      </c>
      <c r="H444" t="s">
        <v>62</v>
      </c>
      <c r="I444" t="s">
        <v>62</v>
      </c>
      <c r="J444" t="s">
        <v>62</v>
      </c>
      <c r="K444" t="s">
        <v>62</v>
      </c>
      <c r="L444" t="s">
        <v>70</v>
      </c>
      <c r="M444" t="s">
        <v>71</v>
      </c>
      <c r="N444">
        <v>10187444</v>
      </c>
      <c r="O444" s="32">
        <v>44440</v>
      </c>
      <c r="P444" t="s">
        <v>63</v>
      </c>
      <c r="Q444" t="s">
        <v>64</v>
      </c>
      <c r="S444" t="s">
        <v>64</v>
      </c>
      <c r="T444" t="s">
        <v>64</v>
      </c>
    </row>
    <row r="445" spans="1:20" x14ac:dyDescent="0.35">
      <c r="A445" s="33" t="str">
        <f>HYPERLINK("https://reports.beta.ofsted.gov.uk/provider/2/SC458415","Ofsted Children's Home Webpage")</f>
        <v>Ofsted Children's Home Webpage</v>
      </c>
      <c r="B445" t="s">
        <v>891</v>
      </c>
      <c r="C445" t="s">
        <v>60</v>
      </c>
      <c r="D445" t="s">
        <v>295</v>
      </c>
      <c r="E445" t="s">
        <v>61</v>
      </c>
      <c r="F445" t="s">
        <v>860</v>
      </c>
      <c r="G445" t="s">
        <v>62</v>
      </c>
      <c r="H445" t="s">
        <v>62</v>
      </c>
      <c r="I445" t="s">
        <v>62</v>
      </c>
      <c r="J445" t="s">
        <v>62</v>
      </c>
      <c r="K445" t="s">
        <v>62</v>
      </c>
      <c r="L445" t="s">
        <v>120</v>
      </c>
      <c r="M445" t="s">
        <v>216</v>
      </c>
      <c r="N445">
        <v>10186953</v>
      </c>
      <c r="O445" s="32">
        <v>44509</v>
      </c>
      <c r="P445" t="s">
        <v>63</v>
      </c>
      <c r="Q445" t="s">
        <v>64</v>
      </c>
      <c r="S445" t="s">
        <v>64</v>
      </c>
      <c r="T445" t="s">
        <v>64</v>
      </c>
    </row>
    <row r="446" spans="1:20" x14ac:dyDescent="0.35">
      <c r="A446" s="33" t="str">
        <f>HYPERLINK("https://reports.beta.ofsted.gov.uk/provider/2/SC458754","Ofsted Children's Home Webpage")</f>
        <v>Ofsted Children's Home Webpage</v>
      </c>
      <c r="B446" t="s">
        <v>892</v>
      </c>
      <c r="C446" t="s">
        <v>60</v>
      </c>
      <c r="D446" t="s">
        <v>295</v>
      </c>
      <c r="E446" t="s">
        <v>61</v>
      </c>
      <c r="F446" t="s">
        <v>860</v>
      </c>
      <c r="G446" t="s">
        <v>62</v>
      </c>
      <c r="H446" t="s">
        <v>62</v>
      </c>
      <c r="I446" t="s">
        <v>62</v>
      </c>
      <c r="J446" t="s">
        <v>62</v>
      </c>
      <c r="K446" t="s">
        <v>62</v>
      </c>
      <c r="L446" t="s">
        <v>120</v>
      </c>
      <c r="M446" t="s">
        <v>216</v>
      </c>
      <c r="N446">
        <v>10185429</v>
      </c>
      <c r="O446" s="32">
        <v>44516</v>
      </c>
      <c r="P446" t="s">
        <v>63</v>
      </c>
      <c r="Q446" t="s">
        <v>64</v>
      </c>
      <c r="S446" t="s">
        <v>64</v>
      </c>
      <c r="T446" t="s">
        <v>64</v>
      </c>
    </row>
    <row r="447" spans="1:20" x14ac:dyDescent="0.35">
      <c r="A447" s="33" t="str">
        <f>HYPERLINK("https://reports.beta.ofsted.gov.uk/provider/2/SC458811","Ofsted Children's Home Webpage")</f>
        <v>Ofsted Children's Home Webpage</v>
      </c>
      <c r="B447" t="s">
        <v>893</v>
      </c>
      <c r="C447" t="s">
        <v>60</v>
      </c>
      <c r="D447" t="s">
        <v>295</v>
      </c>
      <c r="E447" t="s">
        <v>65</v>
      </c>
      <c r="F447" t="s">
        <v>894</v>
      </c>
      <c r="G447" t="s">
        <v>62</v>
      </c>
      <c r="H447" t="s">
        <v>62</v>
      </c>
      <c r="I447" t="s">
        <v>62</v>
      </c>
      <c r="J447" t="s">
        <v>62</v>
      </c>
      <c r="K447" t="s">
        <v>62</v>
      </c>
      <c r="L447" t="s">
        <v>152</v>
      </c>
      <c r="M447" t="s">
        <v>71</v>
      </c>
      <c r="N447">
        <v>10185514</v>
      </c>
      <c r="O447" s="32">
        <v>44524</v>
      </c>
      <c r="P447" t="s">
        <v>63</v>
      </c>
      <c r="Q447" t="s">
        <v>64</v>
      </c>
      <c r="S447" t="s">
        <v>158</v>
      </c>
      <c r="T447" t="s">
        <v>64</v>
      </c>
    </row>
    <row r="448" spans="1:20" x14ac:dyDescent="0.35">
      <c r="A448" s="33" t="str">
        <f>HYPERLINK("https://reports.beta.ofsted.gov.uk/provider/2/SC459354","Ofsted Children's Home Webpage")</f>
        <v>Ofsted Children's Home Webpage</v>
      </c>
      <c r="B448" t="s">
        <v>895</v>
      </c>
      <c r="C448" t="s">
        <v>60</v>
      </c>
      <c r="D448" t="s">
        <v>295</v>
      </c>
      <c r="E448" t="s">
        <v>65</v>
      </c>
      <c r="F448" t="s">
        <v>200</v>
      </c>
      <c r="G448" t="s">
        <v>62</v>
      </c>
      <c r="H448" t="s">
        <v>62</v>
      </c>
      <c r="I448" t="s">
        <v>62</v>
      </c>
      <c r="J448" t="s">
        <v>62</v>
      </c>
      <c r="K448" t="s">
        <v>62</v>
      </c>
      <c r="L448" t="s">
        <v>565</v>
      </c>
      <c r="M448" t="s">
        <v>81</v>
      </c>
      <c r="N448">
        <v>10186935</v>
      </c>
      <c r="O448" s="32">
        <v>44494</v>
      </c>
      <c r="P448" t="s">
        <v>63</v>
      </c>
      <c r="Q448" t="s">
        <v>64</v>
      </c>
      <c r="S448" t="s">
        <v>64</v>
      </c>
      <c r="T448" t="s">
        <v>64</v>
      </c>
    </row>
    <row r="449" spans="1:20" x14ac:dyDescent="0.35">
      <c r="A449" s="33" t="str">
        <f>HYPERLINK("https://reports.beta.ofsted.gov.uk/provider/2/SC460671","Ofsted Children's Home Webpage")</f>
        <v>Ofsted Children's Home Webpage</v>
      </c>
      <c r="B449" t="s">
        <v>896</v>
      </c>
      <c r="C449" t="s">
        <v>60</v>
      </c>
      <c r="D449" t="s">
        <v>295</v>
      </c>
      <c r="E449" t="s">
        <v>65</v>
      </c>
      <c r="F449" t="s">
        <v>897</v>
      </c>
      <c r="G449" t="s">
        <v>62</v>
      </c>
      <c r="H449" t="s">
        <v>62</v>
      </c>
      <c r="I449" t="s">
        <v>62</v>
      </c>
      <c r="J449" t="s">
        <v>62</v>
      </c>
      <c r="K449" t="s">
        <v>62</v>
      </c>
      <c r="L449" t="s">
        <v>100</v>
      </c>
      <c r="M449" t="s">
        <v>88</v>
      </c>
      <c r="N449">
        <v>10186443</v>
      </c>
      <c r="O449" s="32">
        <v>44474</v>
      </c>
      <c r="P449" t="s">
        <v>63</v>
      </c>
      <c r="Q449" t="s">
        <v>64</v>
      </c>
      <c r="S449" t="s">
        <v>64</v>
      </c>
      <c r="T449" t="s">
        <v>64</v>
      </c>
    </row>
    <row r="450" spans="1:20" x14ac:dyDescent="0.35">
      <c r="A450" s="33" t="str">
        <f>HYPERLINK("https://reports.beta.ofsted.gov.uk/provider/2/SC460800","Ofsted Children's Home Webpage")</f>
        <v>Ofsted Children's Home Webpage</v>
      </c>
      <c r="B450" t="s">
        <v>393</v>
      </c>
      <c r="C450" t="s">
        <v>60</v>
      </c>
      <c r="D450" t="s">
        <v>295</v>
      </c>
      <c r="E450" t="s">
        <v>65</v>
      </c>
      <c r="F450" t="s">
        <v>338</v>
      </c>
      <c r="G450" t="s">
        <v>62</v>
      </c>
      <c r="H450" t="s">
        <v>62</v>
      </c>
      <c r="I450" t="s">
        <v>62</v>
      </c>
      <c r="J450" t="s">
        <v>62</v>
      </c>
      <c r="K450" t="s">
        <v>62</v>
      </c>
      <c r="L450" t="s">
        <v>150</v>
      </c>
      <c r="M450" t="s">
        <v>77</v>
      </c>
      <c r="N450">
        <v>10186927</v>
      </c>
      <c r="O450" s="32">
        <v>44453</v>
      </c>
      <c r="P450" t="s">
        <v>63</v>
      </c>
      <c r="Q450" t="s">
        <v>64</v>
      </c>
      <c r="S450" t="s">
        <v>64</v>
      </c>
      <c r="T450" t="s">
        <v>64</v>
      </c>
    </row>
    <row r="451" spans="1:20" x14ac:dyDescent="0.35">
      <c r="A451" s="33" t="str">
        <f>HYPERLINK("https://reports.beta.ofsted.gov.uk/provider/2/SC460973","Ofsted Children's Home Webpage")</f>
        <v>Ofsted Children's Home Webpage</v>
      </c>
      <c r="B451" t="s">
        <v>898</v>
      </c>
      <c r="C451" t="s">
        <v>60</v>
      </c>
      <c r="D451" t="s">
        <v>295</v>
      </c>
      <c r="E451" t="s">
        <v>65</v>
      </c>
      <c r="F451" t="s">
        <v>240</v>
      </c>
      <c r="G451" t="s">
        <v>62</v>
      </c>
      <c r="H451" t="s">
        <v>62</v>
      </c>
      <c r="I451" t="s">
        <v>62</v>
      </c>
      <c r="J451" t="s">
        <v>62</v>
      </c>
      <c r="K451" t="s">
        <v>62</v>
      </c>
      <c r="L451" t="s">
        <v>98</v>
      </c>
      <c r="M451" t="s">
        <v>74</v>
      </c>
      <c r="N451">
        <v>10187564</v>
      </c>
      <c r="O451" s="32">
        <v>44545</v>
      </c>
      <c r="P451" t="s">
        <v>63</v>
      </c>
      <c r="Q451" t="s">
        <v>64</v>
      </c>
      <c r="S451" t="s">
        <v>64</v>
      </c>
      <c r="T451" t="s">
        <v>64</v>
      </c>
    </row>
    <row r="452" spans="1:20" x14ac:dyDescent="0.35">
      <c r="A452" s="33" t="str">
        <f>HYPERLINK("https://reports.beta.ofsted.gov.uk/provider/2/SC461865","Ofsted Children's Home Webpage")</f>
        <v>Ofsted Children's Home Webpage</v>
      </c>
      <c r="B452" t="s">
        <v>899</v>
      </c>
      <c r="C452" t="s">
        <v>60</v>
      </c>
      <c r="D452" t="s">
        <v>295</v>
      </c>
      <c r="E452" t="s">
        <v>65</v>
      </c>
      <c r="F452" t="s">
        <v>900</v>
      </c>
      <c r="G452" t="s">
        <v>62</v>
      </c>
      <c r="H452" t="s">
        <v>62</v>
      </c>
      <c r="I452" t="s">
        <v>62</v>
      </c>
      <c r="J452" t="s">
        <v>62</v>
      </c>
      <c r="K452" t="s">
        <v>62</v>
      </c>
      <c r="L452" t="s">
        <v>144</v>
      </c>
      <c r="M452" t="s">
        <v>81</v>
      </c>
      <c r="N452">
        <v>10187606</v>
      </c>
      <c r="O452" s="32">
        <v>44446</v>
      </c>
      <c r="P452" t="s">
        <v>63</v>
      </c>
      <c r="Q452" t="s">
        <v>64</v>
      </c>
      <c r="S452" t="s">
        <v>64</v>
      </c>
      <c r="T452" t="s">
        <v>158</v>
      </c>
    </row>
    <row r="453" spans="1:20" x14ac:dyDescent="0.35">
      <c r="A453" s="33" t="str">
        <f>HYPERLINK("https://reports.beta.ofsted.gov.uk/provider/2/SC461938","Ofsted Children's Home Webpage")</f>
        <v>Ofsted Children's Home Webpage</v>
      </c>
      <c r="B453" t="s">
        <v>394</v>
      </c>
      <c r="C453" t="s">
        <v>60</v>
      </c>
      <c r="D453" t="s">
        <v>295</v>
      </c>
      <c r="E453" t="s">
        <v>65</v>
      </c>
      <c r="F453" t="s">
        <v>338</v>
      </c>
      <c r="G453" t="s">
        <v>62</v>
      </c>
      <c r="H453" t="s">
        <v>62</v>
      </c>
      <c r="I453" t="s">
        <v>62</v>
      </c>
      <c r="J453" t="s">
        <v>62</v>
      </c>
      <c r="K453" t="s">
        <v>62</v>
      </c>
      <c r="L453" t="s">
        <v>126</v>
      </c>
      <c r="M453" t="s">
        <v>77</v>
      </c>
      <c r="N453">
        <v>10185547</v>
      </c>
      <c r="O453" s="32">
        <v>44550</v>
      </c>
      <c r="P453" t="s">
        <v>63</v>
      </c>
      <c r="Q453" t="s">
        <v>64</v>
      </c>
      <c r="S453" t="s">
        <v>64</v>
      </c>
      <c r="T453" t="s">
        <v>64</v>
      </c>
    </row>
    <row r="454" spans="1:20" x14ac:dyDescent="0.35">
      <c r="A454" s="33" t="str">
        <f>HYPERLINK("https://reports.beta.ofsted.gov.uk/provider/2/SC462591","Ofsted Children's Home Webpage")</f>
        <v>Ofsted Children's Home Webpage</v>
      </c>
      <c r="B454" t="s">
        <v>901</v>
      </c>
      <c r="C454" t="s">
        <v>60</v>
      </c>
      <c r="D454" t="s">
        <v>295</v>
      </c>
      <c r="E454" t="s">
        <v>65</v>
      </c>
      <c r="F454" t="s">
        <v>902</v>
      </c>
      <c r="G454" t="s">
        <v>62</v>
      </c>
      <c r="H454" t="s">
        <v>62</v>
      </c>
      <c r="I454" t="s">
        <v>62</v>
      </c>
      <c r="J454" t="s">
        <v>62</v>
      </c>
      <c r="K454" t="s">
        <v>62</v>
      </c>
      <c r="L454" t="s">
        <v>106</v>
      </c>
      <c r="M454" t="s">
        <v>216</v>
      </c>
      <c r="N454">
        <v>10185616</v>
      </c>
      <c r="O454" s="32">
        <v>44488</v>
      </c>
      <c r="P454" t="s">
        <v>63</v>
      </c>
      <c r="Q454" t="s">
        <v>158</v>
      </c>
      <c r="S454" t="s">
        <v>158</v>
      </c>
      <c r="T454" t="s">
        <v>158</v>
      </c>
    </row>
    <row r="455" spans="1:20" x14ac:dyDescent="0.35">
      <c r="A455" s="33" t="str">
        <f>HYPERLINK("https://reports.beta.ofsted.gov.uk/provider/2/SC462729","Ofsted Children's Home Webpage")</f>
        <v>Ofsted Children's Home Webpage</v>
      </c>
      <c r="B455" t="s">
        <v>283</v>
      </c>
      <c r="C455" t="s">
        <v>60</v>
      </c>
      <c r="D455" t="s">
        <v>295</v>
      </c>
      <c r="E455" t="s">
        <v>65</v>
      </c>
      <c r="F455" t="s">
        <v>903</v>
      </c>
      <c r="G455" t="s">
        <v>62</v>
      </c>
      <c r="H455" t="s">
        <v>62</v>
      </c>
      <c r="I455" t="s">
        <v>62</v>
      </c>
      <c r="J455" t="s">
        <v>62</v>
      </c>
      <c r="K455" t="s">
        <v>62</v>
      </c>
      <c r="L455" t="s">
        <v>143</v>
      </c>
      <c r="M455" t="s">
        <v>92</v>
      </c>
      <c r="N455">
        <v>10186941</v>
      </c>
      <c r="O455" s="32">
        <v>44488</v>
      </c>
      <c r="P455" t="s">
        <v>63</v>
      </c>
      <c r="Q455" t="s">
        <v>64</v>
      </c>
      <c r="S455" t="s">
        <v>64</v>
      </c>
      <c r="T455" t="s">
        <v>64</v>
      </c>
    </row>
    <row r="456" spans="1:20" x14ac:dyDescent="0.35">
      <c r="A456" s="33" t="str">
        <f>HYPERLINK("https://reports.beta.ofsted.gov.uk/provider/2/SC463852","Ofsted Children's Home Webpage")</f>
        <v>Ofsted Children's Home Webpage</v>
      </c>
      <c r="B456" t="s">
        <v>904</v>
      </c>
      <c r="C456" t="s">
        <v>60</v>
      </c>
      <c r="D456" t="s">
        <v>295</v>
      </c>
      <c r="E456" t="s">
        <v>65</v>
      </c>
      <c r="F456" t="s">
        <v>905</v>
      </c>
      <c r="G456" t="s">
        <v>62</v>
      </c>
      <c r="H456" t="s">
        <v>62</v>
      </c>
      <c r="I456" t="s">
        <v>62</v>
      </c>
      <c r="J456" t="s">
        <v>62</v>
      </c>
      <c r="K456" t="s">
        <v>62</v>
      </c>
      <c r="L456" t="s">
        <v>75</v>
      </c>
      <c r="M456" t="s">
        <v>74</v>
      </c>
      <c r="N456">
        <v>10186263</v>
      </c>
      <c r="O456" s="32">
        <v>44501</v>
      </c>
      <c r="P456" t="s">
        <v>63</v>
      </c>
      <c r="Q456" t="s">
        <v>64</v>
      </c>
      <c r="S456" t="s">
        <v>64</v>
      </c>
      <c r="T456" t="s">
        <v>64</v>
      </c>
    </row>
    <row r="457" spans="1:20" x14ac:dyDescent="0.35">
      <c r="A457" s="33" t="str">
        <f>HYPERLINK("https://reports.beta.ofsted.gov.uk/provider/2/SC463926","Ofsted Children's Home Webpage")</f>
        <v>Ofsted Children's Home Webpage</v>
      </c>
      <c r="B457" t="s">
        <v>906</v>
      </c>
      <c r="C457" t="s">
        <v>60</v>
      </c>
      <c r="D457" t="s">
        <v>295</v>
      </c>
      <c r="E457" t="s">
        <v>65</v>
      </c>
      <c r="F457" t="s">
        <v>907</v>
      </c>
      <c r="G457" t="s">
        <v>62</v>
      </c>
      <c r="H457" t="s">
        <v>62</v>
      </c>
      <c r="I457" t="s">
        <v>62</v>
      </c>
      <c r="J457" t="s">
        <v>62</v>
      </c>
      <c r="K457" t="s">
        <v>62</v>
      </c>
      <c r="L457" t="s">
        <v>80</v>
      </c>
      <c r="M457" t="s">
        <v>77</v>
      </c>
      <c r="N457">
        <v>10185844</v>
      </c>
      <c r="O457" s="32">
        <v>44496</v>
      </c>
      <c r="P457" t="s">
        <v>63</v>
      </c>
      <c r="Q457" t="s">
        <v>64</v>
      </c>
      <c r="S457" t="s">
        <v>64</v>
      </c>
      <c r="T457" t="s">
        <v>64</v>
      </c>
    </row>
    <row r="458" spans="1:20" x14ac:dyDescent="0.35">
      <c r="A458" s="33" t="str">
        <f>HYPERLINK("https://reports.beta.ofsted.gov.uk/provider/2/SC465287","Ofsted Children's Home Webpage")</f>
        <v>Ofsted Children's Home Webpage</v>
      </c>
      <c r="B458" t="s">
        <v>908</v>
      </c>
      <c r="C458" t="s">
        <v>60</v>
      </c>
      <c r="D458" t="s">
        <v>295</v>
      </c>
      <c r="E458" t="s">
        <v>129</v>
      </c>
      <c r="F458" t="s">
        <v>909</v>
      </c>
      <c r="G458" t="s">
        <v>62</v>
      </c>
      <c r="H458" t="s">
        <v>62</v>
      </c>
      <c r="I458" t="s">
        <v>62</v>
      </c>
      <c r="J458" t="s">
        <v>62</v>
      </c>
      <c r="K458" t="s">
        <v>62</v>
      </c>
      <c r="L458" t="s">
        <v>526</v>
      </c>
      <c r="M458" t="s">
        <v>85</v>
      </c>
      <c r="N458">
        <v>10187374</v>
      </c>
      <c r="O458" s="32">
        <v>44523</v>
      </c>
      <c r="P458" t="s">
        <v>63</v>
      </c>
      <c r="Q458" t="s">
        <v>64</v>
      </c>
      <c r="S458" t="s">
        <v>64</v>
      </c>
      <c r="T458" t="s">
        <v>64</v>
      </c>
    </row>
    <row r="459" spans="1:20" x14ac:dyDescent="0.35">
      <c r="A459" s="33" t="str">
        <f>HYPERLINK("https://reports.beta.ofsted.gov.uk/provider/2/SC465579","Ofsted Children's Home Webpage")</f>
        <v>Ofsted Children's Home Webpage</v>
      </c>
      <c r="B459" t="s">
        <v>910</v>
      </c>
      <c r="C459" t="s">
        <v>60</v>
      </c>
      <c r="D459" t="s">
        <v>295</v>
      </c>
      <c r="E459" t="s">
        <v>65</v>
      </c>
      <c r="F459" t="s">
        <v>189</v>
      </c>
      <c r="G459" t="s">
        <v>62</v>
      </c>
      <c r="H459" t="s">
        <v>62</v>
      </c>
      <c r="I459" t="s">
        <v>62</v>
      </c>
      <c r="J459" t="s">
        <v>62</v>
      </c>
      <c r="K459" t="s">
        <v>62</v>
      </c>
      <c r="L459" t="s">
        <v>100</v>
      </c>
      <c r="M459" t="s">
        <v>88</v>
      </c>
      <c r="N459">
        <v>10186314</v>
      </c>
      <c r="O459" s="32">
        <v>44538</v>
      </c>
      <c r="P459" t="s">
        <v>63</v>
      </c>
      <c r="Q459" t="s">
        <v>64</v>
      </c>
      <c r="S459" t="s">
        <v>64</v>
      </c>
      <c r="T459" t="s">
        <v>64</v>
      </c>
    </row>
    <row r="460" spans="1:20" x14ac:dyDescent="0.35">
      <c r="A460" s="33" t="str">
        <f>HYPERLINK("https://reports.beta.ofsted.gov.uk/provider/2/SC466284","Ofsted Children's Home Webpage")</f>
        <v>Ofsted Children's Home Webpage</v>
      </c>
      <c r="B460" t="s">
        <v>911</v>
      </c>
      <c r="C460" t="s">
        <v>60</v>
      </c>
      <c r="D460" t="s">
        <v>295</v>
      </c>
      <c r="E460" t="s">
        <v>61</v>
      </c>
      <c r="F460" t="s">
        <v>912</v>
      </c>
      <c r="G460" t="s">
        <v>62</v>
      </c>
      <c r="H460" t="s">
        <v>62</v>
      </c>
      <c r="I460" t="s">
        <v>62</v>
      </c>
      <c r="J460" t="s">
        <v>62</v>
      </c>
      <c r="K460" t="s">
        <v>62</v>
      </c>
      <c r="L460" t="s">
        <v>314</v>
      </c>
      <c r="M460" t="s">
        <v>85</v>
      </c>
      <c r="N460">
        <v>10187326</v>
      </c>
      <c r="O460" s="32">
        <v>44473</v>
      </c>
      <c r="P460" t="s">
        <v>63</v>
      </c>
      <c r="Q460" t="s">
        <v>67</v>
      </c>
      <c r="S460" t="s">
        <v>67</v>
      </c>
      <c r="T460" t="s">
        <v>67</v>
      </c>
    </row>
    <row r="461" spans="1:20" x14ac:dyDescent="0.35">
      <c r="A461" s="33" t="str">
        <f>HYPERLINK("https://reports.beta.ofsted.gov.uk/provider/2/SC467264","Ofsted Children's Home Webpage")</f>
        <v>Ofsted Children's Home Webpage</v>
      </c>
      <c r="B461" t="s">
        <v>913</v>
      </c>
      <c r="C461" t="s">
        <v>60</v>
      </c>
      <c r="D461" t="s">
        <v>295</v>
      </c>
      <c r="E461" t="s">
        <v>65</v>
      </c>
      <c r="F461" t="s">
        <v>841</v>
      </c>
      <c r="G461" t="s">
        <v>62</v>
      </c>
      <c r="H461" t="s">
        <v>62</v>
      </c>
      <c r="I461" t="s">
        <v>62</v>
      </c>
      <c r="J461" t="s">
        <v>62</v>
      </c>
      <c r="K461" t="s">
        <v>62</v>
      </c>
      <c r="L461" t="s">
        <v>95</v>
      </c>
      <c r="M461" t="s">
        <v>74</v>
      </c>
      <c r="N461">
        <v>10209068</v>
      </c>
      <c r="O461" s="32">
        <v>44544</v>
      </c>
      <c r="P461" t="s">
        <v>250</v>
      </c>
    </row>
    <row r="462" spans="1:20" x14ac:dyDescent="0.35">
      <c r="A462" s="33" t="str">
        <f>HYPERLINK("https://reports.beta.ofsted.gov.uk/provider/2/SC467264","Ofsted Children's Home Webpage")</f>
        <v>Ofsted Children's Home Webpage</v>
      </c>
      <c r="B462" t="s">
        <v>913</v>
      </c>
      <c r="C462" t="s">
        <v>60</v>
      </c>
      <c r="D462" t="s">
        <v>295</v>
      </c>
      <c r="E462" t="s">
        <v>65</v>
      </c>
      <c r="F462" t="s">
        <v>841</v>
      </c>
      <c r="G462" t="s">
        <v>62</v>
      </c>
      <c r="H462" t="s">
        <v>62</v>
      </c>
      <c r="I462" t="s">
        <v>62</v>
      </c>
      <c r="J462" t="s">
        <v>62</v>
      </c>
      <c r="K462" t="s">
        <v>62</v>
      </c>
      <c r="L462" t="s">
        <v>95</v>
      </c>
      <c r="M462" t="s">
        <v>74</v>
      </c>
      <c r="N462">
        <v>10209060</v>
      </c>
      <c r="O462" s="32">
        <v>44503</v>
      </c>
      <c r="P462" t="s">
        <v>250</v>
      </c>
    </row>
    <row r="463" spans="1:20" x14ac:dyDescent="0.35">
      <c r="A463" s="33" t="str">
        <f>HYPERLINK("https://reports.beta.ofsted.gov.uk/provider/2/SC467264","Ofsted Children's Home Webpage")</f>
        <v>Ofsted Children's Home Webpage</v>
      </c>
      <c r="B463" t="s">
        <v>913</v>
      </c>
      <c r="C463" t="s">
        <v>60</v>
      </c>
      <c r="D463" t="s">
        <v>295</v>
      </c>
      <c r="E463" t="s">
        <v>65</v>
      </c>
      <c r="F463" t="s">
        <v>841</v>
      </c>
      <c r="G463" t="s">
        <v>62</v>
      </c>
      <c r="H463" t="s">
        <v>62</v>
      </c>
      <c r="I463" t="s">
        <v>62</v>
      </c>
      <c r="J463" t="s">
        <v>62</v>
      </c>
      <c r="K463" t="s">
        <v>62</v>
      </c>
      <c r="L463" t="s">
        <v>95</v>
      </c>
      <c r="M463" t="s">
        <v>74</v>
      </c>
      <c r="N463">
        <v>10205481</v>
      </c>
      <c r="O463" s="32">
        <v>44467</v>
      </c>
      <c r="P463" t="s">
        <v>250</v>
      </c>
    </row>
    <row r="464" spans="1:20" x14ac:dyDescent="0.35">
      <c r="A464" s="33" t="str">
        <f>HYPERLINK("https://reports.beta.ofsted.gov.uk/provider/2/SC467704","Ofsted Children's Home Webpage")</f>
        <v>Ofsted Children's Home Webpage</v>
      </c>
      <c r="B464" t="s">
        <v>914</v>
      </c>
      <c r="C464" t="s">
        <v>60</v>
      </c>
      <c r="D464" t="s">
        <v>295</v>
      </c>
      <c r="E464" t="s">
        <v>65</v>
      </c>
      <c r="F464" t="s">
        <v>677</v>
      </c>
      <c r="G464" t="s">
        <v>62</v>
      </c>
      <c r="H464" t="s">
        <v>62</v>
      </c>
      <c r="I464" t="s">
        <v>62</v>
      </c>
      <c r="J464" t="s">
        <v>62</v>
      </c>
      <c r="K464" t="s">
        <v>62</v>
      </c>
      <c r="L464" t="s">
        <v>70</v>
      </c>
      <c r="M464" t="s">
        <v>71</v>
      </c>
      <c r="N464">
        <v>10186886</v>
      </c>
      <c r="O464" s="32">
        <v>44530</v>
      </c>
      <c r="P464" t="s">
        <v>63</v>
      </c>
      <c r="Q464" t="s">
        <v>67</v>
      </c>
      <c r="S464" t="s">
        <v>67</v>
      </c>
      <c r="T464" t="s">
        <v>67</v>
      </c>
    </row>
    <row r="465" spans="1:20" x14ac:dyDescent="0.35">
      <c r="A465" s="33" t="str">
        <f>HYPERLINK("https://reports.beta.ofsted.gov.uk/provider/2/SC467796","Ofsted Children's Home Webpage")</f>
        <v>Ofsted Children's Home Webpage</v>
      </c>
      <c r="B465" t="s">
        <v>915</v>
      </c>
      <c r="C465" t="s">
        <v>60</v>
      </c>
      <c r="D465" t="s">
        <v>295</v>
      </c>
      <c r="E465" t="s">
        <v>61</v>
      </c>
      <c r="F465" t="s">
        <v>763</v>
      </c>
      <c r="G465" t="s">
        <v>62</v>
      </c>
      <c r="H465" t="s">
        <v>62</v>
      </c>
      <c r="I465" t="s">
        <v>62</v>
      </c>
      <c r="J465" t="s">
        <v>62</v>
      </c>
      <c r="K465" t="s">
        <v>62</v>
      </c>
      <c r="L465" t="s">
        <v>139</v>
      </c>
      <c r="M465" t="s">
        <v>77</v>
      </c>
      <c r="N465">
        <v>10186186</v>
      </c>
      <c r="O465" s="32">
        <v>44516</v>
      </c>
      <c r="P465" t="s">
        <v>63</v>
      </c>
      <c r="Q465" t="s">
        <v>64</v>
      </c>
      <c r="S465" t="s">
        <v>64</v>
      </c>
      <c r="T465" t="s">
        <v>64</v>
      </c>
    </row>
    <row r="466" spans="1:20" x14ac:dyDescent="0.35">
      <c r="A466" s="33" t="str">
        <f>HYPERLINK("https://reports.beta.ofsted.gov.uk/provider/2/SC467847","Ofsted Children's Home Webpage")</f>
        <v>Ofsted Children's Home Webpage</v>
      </c>
      <c r="B466" t="s">
        <v>916</v>
      </c>
      <c r="C466" t="s">
        <v>60</v>
      </c>
      <c r="D466" t="s">
        <v>295</v>
      </c>
      <c r="E466" t="s">
        <v>65</v>
      </c>
      <c r="F466" t="s">
        <v>917</v>
      </c>
      <c r="G466" t="s">
        <v>62</v>
      </c>
      <c r="H466" t="s">
        <v>62</v>
      </c>
      <c r="I466" t="s">
        <v>62</v>
      </c>
      <c r="J466" t="s">
        <v>62</v>
      </c>
      <c r="K466" t="s">
        <v>62</v>
      </c>
      <c r="L466" t="s">
        <v>144</v>
      </c>
      <c r="M466" t="s">
        <v>81</v>
      </c>
      <c r="N466">
        <v>10186551</v>
      </c>
      <c r="O466" s="32">
        <v>44481</v>
      </c>
      <c r="P466" t="s">
        <v>63</v>
      </c>
      <c r="Q466" t="s">
        <v>64</v>
      </c>
      <c r="S466" t="s">
        <v>64</v>
      </c>
      <c r="T466" t="s">
        <v>158</v>
      </c>
    </row>
    <row r="467" spans="1:20" x14ac:dyDescent="0.35">
      <c r="A467" s="33" t="str">
        <f>HYPERLINK("https://reports.beta.ofsted.gov.uk/provider/2/SC470413","Ofsted Children's Home Webpage")</f>
        <v>Ofsted Children's Home Webpage</v>
      </c>
      <c r="B467" t="s">
        <v>918</v>
      </c>
      <c r="C467" t="s">
        <v>60</v>
      </c>
      <c r="D467" t="s">
        <v>295</v>
      </c>
      <c r="E467" t="s">
        <v>65</v>
      </c>
      <c r="F467" t="s">
        <v>791</v>
      </c>
      <c r="G467" t="s">
        <v>62</v>
      </c>
      <c r="H467" t="s">
        <v>62</v>
      </c>
      <c r="I467" t="s">
        <v>62</v>
      </c>
      <c r="J467" t="s">
        <v>62</v>
      </c>
      <c r="K467" t="s">
        <v>62</v>
      </c>
      <c r="L467" t="s">
        <v>75</v>
      </c>
      <c r="M467" t="s">
        <v>74</v>
      </c>
      <c r="N467">
        <v>10186291</v>
      </c>
      <c r="O467" s="32">
        <v>44460</v>
      </c>
      <c r="P467" t="s">
        <v>63</v>
      </c>
      <c r="Q467" t="s">
        <v>64</v>
      </c>
      <c r="S467" t="s">
        <v>64</v>
      </c>
      <c r="T467" t="s">
        <v>64</v>
      </c>
    </row>
    <row r="468" spans="1:20" x14ac:dyDescent="0.35">
      <c r="A468" s="33" t="str">
        <f>HYPERLINK("https://reports.beta.ofsted.gov.uk/provider/2/SC470457","Ofsted Children's Home Webpage")</f>
        <v>Ofsted Children's Home Webpage</v>
      </c>
      <c r="B468" t="s">
        <v>284</v>
      </c>
      <c r="C468" t="s">
        <v>60</v>
      </c>
      <c r="D468" t="s">
        <v>295</v>
      </c>
      <c r="E468" t="s">
        <v>65</v>
      </c>
      <c r="F468" t="s">
        <v>244</v>
      </c>
      <c r="G468" t="s">
        <v>62</v>
      </c>
      <c r="H468" t="s">
        <v>62</v>
      </c>
      <c r="I468" t="s">
        <v>62</v>
      </c>
      <c r="J468" t="s">
        <v>62</v>
      </c>
      <c r="K468" t="s">
        <v>62</v>
      </c>
      <c r="L468" t="s">
        <v>95</v>
      </c>
      <c r="M468" t="s">
        <v>74</v>
      </c>
      <c r="N468">
        <v>10204752</v>
      </c>
      <c r="O468" s="32">
        <v>44453</v>
      </c>
      <c r="P468" t="s">
        <v>63</v>
      </c>
      <c r="Q468" t="s">
        <v>64</v>
      </c>
      <c r="S468" t="s">
        <v>64</v>
      </c>
      <c r="T468" t="s">
        <v>64</v>
      </c>
    </row>
    <row r="469" spans="1:20" x14ac:dyDescent="0.35">
      <c r="A469" s="33" t="str">
        <f>HYPERLINK("https://reports.beta.ofsted.gov.uk/provider/2/SC470585","Ofsted Children's Home Webpage")</f>
        <v>Ofsted Children's Home Webpage</v>
      </c>
      <c r="B469" t="s">
        <v>919</v>
      </c>
      <c r="C469" t="s">
        <v>60</v>
      </c>
      <c r="D469" t="s">
        <v>295</v>
      </c>
      <c r="E469" t="s">
        <v>65</v>
      </c>
      <c r="F469" t="s">
        <v>920</v>
      </c>
      <c r="G469" t="s">
        <v>62</v>
      </c>
      <c r="H469" t="s">
        <v>62</v>
      </c>
      <c r="I469" t="s">
        <v>62</v>
      </c>
      <c r="J469" t="s">
        <v>62</v>
      </c>
      <c r="K469" t="s">
        <v>62</v>
      </c>
      <c r="L469" t="s">
        <v>118</v>
      </c>
      <c r="M469" t="s">
        <v>92</v>
      </c>
      <c r="N469">
        <v>10185756</v>
      </c>
      <c r="O469" s="32">
        <v>44508</v>
      </c>
      <c r="P469" t="s">
        <v>63</v>
      </c>
      <c r="Q469" t="s">
        <v>158</v>
      </c>
      <c r="S469" t="s">
        <v>158</v>
      </c>
      <c r="T469" t="s">
        <v>158</v>
      </c>
    </row>
    <row r="470" spans="1:20" x14ac:dyDescent="0.35">
      <c r="A470" s="33" t="str">
        <f>HYPERLINK("https://reports.beta.ofsted.gov.uk/provider/2/SC470797","Ofsted Children's Home Webpage")</f>
        <v>Ofsted Children's Home Webpage</v>
      </c>
      <c r="B470" t="s">
        <v>921</v>
      </c>
      <c r="C470" t="s">
        <v>60</v>
      </c>
      <c r="D470" t="s">
        <v>295</v>
      </c>
      <c r="E470" t="s">
        <v>61</v>
      </c>
      <c r="F470" t="s">
        <v>763</v>
      </c>
      <c r="G470" t="s">
        <v>62</v>
      </c>
      <c r="H470" t="s">
        <v>62</v>
      </c>
      <c r="I470" t="s">
        <v>62</v>
      </c>
      <c r="J470" t="s">
        <v>62</v>
      </c>
      <c r="K470" t="s">
        <v>62</v>
      </c>
      <c r="L470" t="s">
        <v>139</v>
      </c>
      <c r="M470" t="s">
        <v>77</v>
      </c>
      <c r="N470">
        <v>10185092</v>
      </c>
      <c r="O470" s="32">
        <v>44474</v>
      </c>
      <c r="P470" t="s">
        <v>63</v>
      </c>
      <c r="Q470" t="s">
        <v>64</v>
      </c>
      <c r="S470" t="s">
        <v>64</v>
      </c>
      <c r="T470" t="s">
        <v>158</v>
      </c>
    </row>
    <row r="471" spans="1:20" x14ac:dyDescent="0.35">
      <c r="A471" s="33" t="str">
        <f>HYPERLINK("https://reports.beta.ofsted.gov.uk/provider/2/SC470928","Ofsted Children's Home Webpage")</f>
        <v>Ofsted Children's Home Webpage</v>
      </c>
      <c r="B471" t="s">
        <v>922</v>
      </c>
      <c r="C471" t="s">
        <v>60</v>
      </c>
      <c r="D471" t="s">
        <v>295</v>
      </c>
      <c r="E471" t="s">
        <v>105</v>
      </c>
      <c r="F471" t="s">
        <v>260</v>
      </c>
      <c r="G471" t="s">
        <v>62</v>
      </c>
      <c r="H471" t="s">
        <v>62</v>
      </c>
      <c r="I471" t="s">
        <v>62</v>
      </c>
      <c r="J471" t="s">
        <v>62</v>
      </c>
      <c r="K471" t="s">
        <v>62</v>
      </c>
      <c r="L471" t="s">
        <v>119</v>
      </c>
      <c r="M471" t="s">
        <v>85</v>
      </c>
      <c r="N471">
        <v>10187578</v>
      </c>
      <c r="O471" s="32">
        <v>44544</v>
      </c>
      <c r="P471" t="s">
        <v>63</v>
      </c>
      <c r="Q471" t="s">
        <v>64</v>
      </c>
      <c r="S471" t="s">
        <v>64</v>
      </c>
      <c r="T471" t="s">
        <v>64</v>
      </c>
    </row>
    <row r="472" spans="1:20" x14ac:dyDescent="0.35">
      <c r="A472" s="33" t="str">
        <f>HYPERLINK("https://reports.beta.ofsted.gov.uk/provider/2/SC471153","Ofsted Children's Home Webpage")</f>
        <v>Ofsted Children's Home Webpage</v>
      </c>
      <c r="B472" t="s">
        <v>923</v>
      </c>
      <c r="C472" t="s">
        <v>60</v>
      </c>
      <c r="D472" t="s">
        <v>295</v>
      </c>
      <c r="E472" t="s">
        <v>65</v>
      </c>
      <c r="F472" t="s">
        <v>677</v>
      </c>
      <c r="G472" t="s">
        <v>62</v>
      </c>
      <c r="H472" t="s">
        <v>62</v>
      </c>
      <c r="I472" t="s">
        <v>62</v>
      </c>
      <c r="J472" t="s">
        <v>62</v>
      </c>
      <c r="K472" t="s">
        <v>62</v>
      </c>
      <c r="L472" t="s">
        <v>143</v>
      </c>
      <c r="M472" t="s">
        <v>92</v>
      </c>
      <c r="N472">
        <v>10187427</v>
      </c>
      <c r="O472" s="32">
        <v>44474</v>
      </c>
      <c r="P472" t="s">
        <v>63</v>
      </c>
      <c r="Q472" t="s">
        <v>64</v>
      </c>
      <c r="S472" t="s">
        <v>64</v>
      </c>
      <c r="T472" t="s">
        <v>64</v>
      </c>
    </row>
    <row r="473" spans="1:20" x14ac:dyDescent="0.35">
      <c r="A473" s="33" t="str">
        <f>HYPERLINK("https://reports.beta.ofsted.gov.uk/provider/2/SC471672","Ofsted Children's Home Webpage")</f>
        <v>Ofsted Children's Home Webpage</v>
      </c>
      <c r="B473" t="s">
        <v>924</v>
      </c>
      <c r="C473" t="s">
        <v>60</v>
      </c>
      <c r="D473" t="s">
        <v>295</v>
      </c>
      <c r="E473" t="s">
        <v>65</v>
      </c>
      <c r="F473" t="s">
        <v>925</v>
      </c>
      <c r="G473" t="s">
        <v>62</v>
      </c>
      <c r="H473" t="s">
        <v>62</v>
      </c>
      <c r="I473" t="s">
        <v>62</v>
      </c>
      <c r="J473" t="s">
        <v>62</v>
      </c>
      <c r="K473" t="s">
        <v>62</v>
      </c>
      <c r="L473" t="s">
        <v>95</v>
      </c>
      <c r="M473" t="s">
        <v>74</v>
      </c>
      <c r="N473">
        <v>10186921</v>
      </c>
      <c r="O473" s="32">
        <v>44468</v>
      </c>
      <c r="P473" t="s">
        <v>63</v>
      </c>
      <c r="Q473" t="s">
        <v>158</v>
      </c>
      <c r="S473" t="s">
        <v>158</v>
      </c>
      <c r="T473" t="s">
        <v>158</v>
      </c>
    </row>
    <row r="474" spans="1:20" x14ac:dyDescent="0.35">
      <c r="A474" s="33" t="str">
        <f>HYPERLINK("https://reports.beta.ofsted.gov.uk/provider/2/SC471856","Ofsted Children's Home Webpage")</f>
        <v>Ofsted Children's Home Webpage</v>
      </c>
      <c r="B474" t="s">
        <v>396</v>
      </c>
      <c r="C474" t="s">
        <v>60</v>
      </c>
      <c r="D474" t="s">
        <v>295</v>
      </c>
      <c r="E474" t="s">
        <v>65</v>
      </c>
      <c r="F474" t="s">
        <v>397</v>
      </c>
      <c r="G474" t="s">
        <v>62</v>
      </c>
      <c r="H474" t="s">
        <v>62</v>
      </c>
      <c r="I474" t="s">
        <v>62</v>
      </c>
      <c r="J474" t="s">
        <v>62</v>
      </c>
      <c r="K474" t="s">
        <v>62</v>
      </c>
      <c r="L474" t="s">
        <v>118</v>
      </c>
      <c r="M474" t="s">
        <v>92</v>
      </c>
      <c r="N474">
        <v>10185637</v>
      </c>
      <c r="O474" s="32">
        <v>44545</v>
      </c>
      <c r="P474" t="s">
        <v>63</v>
      </c>
      <c r="Q474" t="s">
        <v>64</v>
      </c>
      <c r="S474" t="s">
        <v>64</v>
      </c>
      <c r="T474" t="s">
        <v>158</v>
      </c>
    </row>
    <row r="475" spans="1:20" x14ac:dyDescent="0.35">
      <c r="A475" s="33" t="str">
        <f>HYPERLINK("https://reports.beta.ofsted.gov.uk/provider/2/SC472102","Ofsted Children's Home Webpage")</f>
        <v>Ofsted Children's Home Webpage</v>
      </c>
      <c r="B475" t="s">
        <v>398</v>
      </c>
      <c r="C475" t="s">
        <v>60</v>
      </c>
      <c r="D475" t="s">
        <v>295</v>
      </c>
      <c r="E475" t="s">
        <v>65</v>
      </c>
      <c r="F475" t="s">
        <v>641</v>
      </c>
      <c r="G475" t="s">
        <v>62</v>
      </c>
      <c r="H475" t="s">
        <v>62</v>
      </c>
      <c r="I475" t="s">
        <v>62</v>
      </c>
      <c r="J475" t="s">
        <v>62</v>
      </c>
      <c r="K475" t="s">
        <v>62</v>
      </c>
      <c r="L475" t="s">
        <v>110</v>
      </c>
      <c r="M475" t="s">
        <v>88</v>
      </c>
      <c r="N475">
        <v>10186153</v>
      </c>
      <c r="O475" s="32">
        <v>44538</v>
      </c>
      <c r="P475" t="s">
        <v>63</v>
      </c>
      <c r="Q475" t="s">
        <v>64</v>
      </c>
      <c r="S475" t="s">
        <v>64</v>
      </c>
      <c r="T475" t="s">
        <v>64</v>
      </c>
    </row>
    <row r="476" spans="1:20" x14ac:dyDescent="0.35">
      <c r="A476" s="33" t="str">
        <f>HYPERLINK("https://reports.beta.ofsted.gov.uk/provider/2/SC472139","Ofsted Children's Home Webpage")</f>
        <v>Ofsted Children's Home Webpage</v>
      </c>
      <c r="B476" t="s">
        <v>926</v>
      </c>
      <c r="C476" t="s">
        <v>60</v>
      </c>
      <c r="D476" t="s">
        <v>295</v>
      </c>
      <c r="E476" t="s">
        <v>65</v>
      </c>
      <c r="F476" t="s">
        <v>927</v>
      </c>
      <c r="G476" t="s">
        <v>62</v>
      </c>
      <c r="H476" t="s">
        <v>62</v>
      </c>
      <c r="I476" t="s">
        <v>62</v>
      </c>
      <c r="J476" t="s">
        <v>62</v>
      </c>
      <c r="K476" t="s">
        <v>62</v>
      </c>
      <c r="L476" t="s">
        <v>155</v>
      </c>
      <c r="M476" t="s">
        <v>88</v>
      </c>
      <c r="N476">
        <v>10209665</v>
      </c>
      <c r="O476" s="32">
        <v>44481</v>
      </c>
      <c r="P476" t="s">
        <v>250</v>
      </c>
    </row>
    <row r="477" spans="1:20" x14ac:dyDescent="0.35">
      <c r="A477" s="33" t="str">
        <f>HYPERLINK("https://reports.beta.ofsted.gov.uk/provider/2/SC472325","Ofsted Children's Home Webpage")</f>
        <v>Ofsted Children's Home Webpage</v>
      </c>
      <c r="B477" t="s">
        <v>928</v>
      </c>
      <c r="C477" t="s">
        <v>60</v>
      </c>
      <c r="D477" t="s">
        <v>295</v>
      </c>
      <c r="E477" t="s">
        <v>65</v>
      </c>
      <c r="F477" t="s">
        <v>929</v>
      </c>
      <c r="G477" t="s">
        <v>62</v>
      </c>
      <c r="H477" t="s">
        <v>62</v>
      </c>
      <c r="I477" t="s">
        <v>62</v>
      </c>
      <c r="J477" t="s">
        <v>62</v>
      </c>
      <c r="K477" t="s">
        <v>62</v>
      </c>
      <c r="L477" t="s">
        <v>75</v>
      </c>
      <c r="M477" t="s">
        <v>74</v>
      </c>
      <c r="N477">
        <v>10185142</v>
      </c>
      <c r="O477" s="32">
        <v>44460</v>
      </c>
      <c r="P477" t="s">
        <v>63</v>
      </c>
      <c r="Q477" t="s">
        <v>67</v>
      </c>
      <c r="S477" t="s">
        <v>67</v>
      </c>
      <c r="T477" t="s">
        <v>67</v>
      </c>
    </row>
    <row r="478" spans="1:20" x14ac:dyDescent="0.35">
      <c r="A478" s="33" t="str">
        <f>HYPERLINK("https://reports.beta.ofsted.gov.uk/provider/2/SC472374","Ofsted Children's Home Webpage")</f>
        <v>Ofsted Children's Home Webpage</v>
      </c>
      <c r="B478" t="s">
        <v>930</v>
      </c>
      <c r="C478" t="s">
        <v>60</v>
      </c>
      <c r="D478" t="s">
        <v>295</v>
      </c>
      <c r="E478" t="s">
        <v>105</v>
      </c>
      <c r="F478" t="s">
        <v>931</v>
      </c>
      <c r="G478" t="s">
        <v>62</v>
      </c>
      <c r="H478" t="s">
        <v>62</v>
      </c>
      <c r="I478" t="s">
        <v>62</v>
      </c>
      <c r="J478" t="s">
        <v>62</v>
      </c>
      <c r="K478" t="s">
        <v>62</v>
      </c>
      <c r="L478" t="s">
        <v>156</v>
      </c>
      <c r="M478" t="s">
        <v>216</v>
      </c>
      <c r="N478">
        <v>10186036</v>
      </c>
      <c r="O478" s="32">
        <v>44509</v>
      </c>
      <c r="P478" t="s">
        <v>63</v>
      </c>
      <c r="Q478" t="s">
        <v>64</v>
      </c>
      <c r="S478" t="s">
        <v>64</v>
      </c>
      <c r="T478" t="s">
        <v>64</v>
      </c>
    </row>
    <row r="479" spans="1:20" x14ac:dyDescent="0.35">
      <c r="A479" s="33" t="str">
        <f>HYPERLINK("https://reports.beta.ofsted.gov.uk/provider/2/SC472449","Ofsted Children's Home Webpage")</f>
        <v>Ofsted Children's Home Webpage</v>
      </c>
      <c r="B479" t="s">
        <v>932</v>
      </c>
      <c r="C479" t="s">
        <v>60</v>
      </c>
      <c r="D479" t="s">
        <v>295</v>
      </c>
      <c r="E479" t="s">
        <v>105</v>
      </c>
      <c r="F479" t="s">
        <v>511</v>
      </c>
      <c r="G479" t="s">
        <v>62</v>
      </c>
      <c r="H479" t="s">
        <v>62</v>
      </c>
      <c r="I479" t="s">
        <v>62</v>
      </c>
      <c r="J479" t="s">
        <v>62</v>
      </c>
      <c r="K479" t="s">
        <v>62</v>
      </c>
      <c r="L479" t="s">
        <v>512</v>
      </c>
      <c r="M479" t="s">
        <v>216</v>
      </c>
      <c r="N479">
        <v>10186160</v>
      </c>
      <c r="O479" s="32">
        <v>44508</v>
      </c>
      <c r="P479" t="s">
        <v>63</v>
      </c>
      <c r="Q479" t="s">
        <v>67</v>
      </c>
      <c r="S479" t="s">
        <v>67</v>
      </c>
      <c r="T479" t="s">
        <v>67</v>
      </c>
    </row>
    <row r="480" spans="1:20" x14ac:dyDescent="0.35">
      <c r="A480" s="33" t="str">
        <f>HYPERLINK("https://reports.beta.ofsted.gov.uk/provider/2/SC472680","Ofsted Children's Home Webpage")</f>
        <v>Ofsted Children's Home Webpage</v>
      </c>
      <c r="B480" t="s">
        <v>933</v>
      </c>
      <c r="C480" t="s">
        <v>60</v>
      </c>
      <c r="D480" t="s">
        <v>295</v>
      </c>
      <c r="E480" t="s">
        <v>65</v>
      </c>
      <c r="F480" t="s">
        <v>934</v>
      </c>
      <c r="G480" t="s">
        <v>62</v>
      </c>
      <c r="H480" t="s">
        <v>62</v>
      </c>
      <c r="I480" t="s">
        <v>62</v>
      </c>
      <c r="J480" t="s">
        <v>62</v>
      </c>
      <c r="K480" t="s">
        <v>62</v>
      </c>
      <c r="L480" t="s">
        <v>99</v>
      </c>
      <c r="M480" t="s">
        <v>77</v>
      </c>
      <c r="N480">
        <v>10186858</v>
      </c>
      <c r="O480" s="32">
        <v>44544</v>
      </c>
      <c r="P480" t="s">
        <v>63</v>
      </c>
      <c r="Q480" t="s">
        <v>64</v>
      </c>
      <c r="S480" t="s">
        <v>64</v>
      </c>
      <c r="T480" t="s">
        <v>64</v>
      </c>
    </row>
    <row r="481" spans="1:20" x14ac:dyDescent="0.35">
      <c r="A481" s="33" t="str">
        <f>HYPERLINK("https://reports.beta.ofsted.gov.uk/provider/2/SC472795","Ofsted Children's Home Webpage")</f>
        <v>Ofsted Children's Home Webpage</v>
      </c>
      <c r="B481" t="s">
        <v>935</v>
      </c>
      <c r="C481" t="s">
        <v>60</v>
      </c>
      <c r="D481" t="s">
        <v>295</v>
      </c>
      <c r="E481" t="s">
        <v>65</v>
      </c>
      <c r="F481" t="s">
        <v>774</v>
      </c>
      <c r="G481" t="s">
        <v>62</v>
      </c>
      <c r="H481" t="s">
        <v>62</v>
      </c>
      <c r="I481" t="s">
        <v>62</v>
      </c>
      <c r="J481" t="s">
        <v>62</v>
      </c>
      <c r="K481" t="s">
        <v>62</v>
      </c>
      <c r="L481" t="s">
        <v>113</v>
      </c>
      <c r="M481" t="s">
        <v>216</v>
      </c>
      <c r="N481">
        <v>10186866</v>
      </c>
      <c r="O481" s="32">
        <v>44502</v>
      </c>
      <c r="P481" t="s">
        <v>63</v>
      </c>
      <c r="Q481" t="s">
        <v>64</v>
      </c>
      <c r="S481" t="s">
        <v>64</v>
      </c>
      <c r="T481" t="s">
        <v>64</v>
      </c>
    </row>
    <row r="482" spans="1:20" x14ac:dyDescent="0.35">
      <c r="A482" s="33" t="str">
        <f>HYPERLINK("https://reports.beta.ofsted.gov.uk/provider/2/SC472977","Ofsted Children's Home Webpage")</f>
        <v>Ofsted Children's Home Webpage</v>
      </c>
      <c r="B482" t="s">
        <v>936</v>
      </c>
      <c r="C482" t="s">
        <v>60</v>
      </c>
      <c r="D482" t="s">
        <v>295</v>
      </c>
      <c r="E482" t="s">
        <v>105</v>
      </c>
      <c r="F482" t="s">
        <v>304</v>
      </c>
      <c r="G482" t="s">
        <v>62</v>
      </c>
      <c r="H482" t="s">
        <v>62</v>
      </c>
      <c r="I482" t="s">
        <v>62</v>
      </c>
      <c r="J482" t="s">
        <v>62</v>
      </c>
      <c r="K482" t="s">
        <v>62</v>
      </c>
      <c r="L482" t="s">
        <v>112</v>
      </c>
      <c r="M482" t="s">
        <v>216</v>
      </c>
      <c r="N482">
        <v>10207546</v>
      </c>
      <c r="O482" s="32">
        <v>44474</v>
      </c>
      <c r="P482" t="s">
        <v>250</v>
      </c>
    </row>
    <row r="483" spans="1:20" x14ac:dyDescent="0.35">
      <c r="A483" s="33" t="str">
        <f>HYPERLINK("https://reports.beta.ofsted.gov.uk/provider/2/SC472977","Ofsted Children's Home Webpage")</f>
        <v>Ofsted Children's Home Webpage</v>
      </c>
      <c r="B483" t="s">
        <v>936</v>
      </c>
      <c r="C483" t="s">
        <v>60</v>
      </c>
      <c r="D483" t="s">
        <v>295</v>
      </c>
      <c r="E483" t="s">
        <v>105</v>
      </c>
      <c r="F483" t="s">
        <v>304</v>
      </c>
      <c r="G483" t="s">
        <v>62</v>
      </c>
      <c r="H483" t="s">
        <v>62</v>
      </c>
      <c r="I483" t="s">
        <v>62</v>
      </c>
      <c r="J483" t="s">
        <v>62</v>
      </c>
      <c r="K483" t="s">
        <v>62</v>
      </c>
      <c r="L483" t="s">
        <v>112</v>
      </c>
      <c r="M483" t="s">
        <v>216</v>
      </c>
      <c r="N483">
        <v>10216301</v>
      </c>
      <c r="O483" s="32">
        <v>44539</v>
      </c>
      <c r="P483" t="s">
        <v>63</v>
      </c>
      <c r="Q483" t="s">
        <v>158</v>
      </c>
      <c r="S483" t="s">
        <v>158</v>
      </c>
      <c r="T483" t="s">
        <v>158</v>
      </c>
    </row>
    <row r="484" spans="1:20" x14ac:dyDescent="0.35">
      <c r="A484" s="33" t="str">
        <f>HYPERLINK("https://reports.beta.ofsted.gov.uk/provider/2/SC473329","Ofsted Children's Home Webpage")</f>
        <v>Ofsted Children's Home Webpage</v>
      </c>
      <c r="B484" t="s">
        <v>937</v>
      </c>
      <c r="C484" t="s">
        <v>60</v>
      </c>
      <c r="D484" t="s">
        <v>295</v>
      </c>
      <c r="E484" t="s">
        <v>65</v>
      </c>
      <c r="F484" t="s">
        <v>927</v>
      </c>
      <c r="G484" t="s">
        <v>62</v>
      </c>
      <c r="H484" t="s">
        <v>62</v>
      </c>
      <c r="I484" t="s">
        <v>62</v>
      </c>
      <c r="J484" t="s">
        <v>62</v>
      </c>
      <c r="K484" t="s">
        <v>62</v>
      </c>
      <c r="L484" t="s">
        <v>155</v>
      </c>
      <c r="M484" t="s">
        <v>88</v>
      </c>
      <c r="N484">
        <v>10185203</v>
      </c>
      <c r="O484" s="32">
        <v>44517</v>
      </c>
      <c r="P484" t="s">
        <v>63</v>
      </c>
      <c r="Q484" t="s">
        <v>67</v>
      </c>
      <c r="S484" t="s">
        <v>67</v>
      </c>
      <c r="T484" t="s">
        <v>67</v>
      </c>
    </row>
    <row r="485" spans="1:20" x14ac:dyDescent="0.35">
      <c r="A485" s="33" t="str">
        <f>HYPERLINK("https://reports.beta.ofsted.gov.uk/provider/2/SC473375","Ofsted Children's Home Webpage")</f>
        <v>Ofsted Children's Home Webpage</v>
      </c>
      <c r="B485" t="s">
        <v>938</v>
      </c>
      <c r="C485" t="s">
        <v>60</v>
      </c>
      <c r="D485" t="s">
        <v>295</v>
      </c>
      <c r="E485" t="s">
        <v>65</v>
      </c>
      <c r="F485" t="s">
        <v>939</v>
      </c>
      <c r="G485" t="s">
        <v>62</v>
      </c>
      <c r="H485" t="s">
        <v>62</v>
      </c>
      <c r="I485" t="s">
        <v>62</v>
      </c>
      <c r="J485" t="s">
        <v>62</v>
      </c>
      <c r="K485" t="s">
        <v>62</v>
      </c>
      <c r="L485" t="s">
        <v>702</v>
      </c>
      <c r="M485" t="s">
        <v>77</v>
      </c>
      <c r="N485">
        <v>10185716</v>
      </c>
      <c r="O485" s="32">
        <v>44530</v>
      </c>
      <c r="P485" t="s">
        <v>63</v>
      </c>
      <c r="Q485" t="s">
        <v>64</v>
      </c>
      <c r="S485" t="s">
        <v>64</v>
      </c>
      <c r="T485" t="s">
        <v>64</v>
      </c>
    </row>
    <row r="486" spans="1:20" x14ac:dyDescent="0.35">
      <c r="A486" s="33" t="str">
        <f>HYPERLINK("https://reports.beta.ofsted.gov.uk/provider/2/SC473473","Ofsted Children's Home Webpage")</f>
        <v>Ofsted Children's Home Webpage</v>
      </c>
      <c r="B486" t="s">
        <v>399</v>
      </c>
      <c r="C486" t="s">
        <v>60</v>
      </c>
      <c r="D486" t="s">
        <v>295</v>
      </c>
      <c r="E486" t="s">
        <v>65</v>
      </c>
      <c r="F486" t="s">
        <v>248</v>
      </c>
      <c r="G486" t="s">
        <v>62</v>
      </c>
      <c r="H486" t="s">
        <v>62</v>
      </c>
      <c r="I486" t="s">
        <v>62</v>
      </c>
      <c r="J486" t="s">
        <v>62</v>
      </c>
      <c r="K486" t="s">
        <v>62</v>
      </c>
      <c r="L486" t="s">
        <v>141</v>
      </c>
      <c r="M486" t="s">
        <v>77</v>
      </c>
      <c r="N486">
        <v>10185980</v>
      </c>
      <c r="O486" s="32">
        <v>44453</v>
      </c>
      <c r="P486" t="s">
        <v>63</v>
      </c>
      <c r="Q486" t="s">
        <v>64</v>
      </c>
      <c r="S486" t="s">
        <v>64</v>
      </c>
      <c r="T486" t="s">
        <v>64</v>
      </c>
    </row>
    <row r="487" spans="1:20" x14ac:dyDescent="0.35">
      <c r="A487" s="33" t="str">
        <f>HYPERLINK("https://reports.beta.ofsted.gov.uk/provider/2/SC473631","Ofsted Children's Home Webpage")</f>
        <v>Ofsted Children's Home Webpage</v>
      </c>
      <c r="B487" t="s">
        <v>940</v>
      </c>
      <c r="C487" t="s">
        <v>60</v>
      </c>
      <c r="D487" t="s">
        <v>295</v>
      </c>
      <c r="E487" t="s">
        <v>65</v>
      </c>
      <c r="F487" t="s">
        <v>641</v>
      </c>
      <c r="G487" t="s">
        <v>62</v>
      </c>
      <c r="H487" t="s">
        <v>62</v>
      </c>
      <c r="I487" t="s">
        <v>62</v>
      </c>
      <c r="J487" t="s">
        <v>62</v>
      </c>
      <c r="K487" t="s">
        <v>62</v>
      </c>
      <c r="L487" t="s">
        <v>264</v>
      </c>
      <c r="M487" t="s">
        <v>216</v>
      </c>
      <c r="N487">
        <v>10212721</v>
      </c>
      <c r="O487" s="32">
        <v>44551</v>
      </c>
      <c r="P487" t="s">
        <v>69</v>
      </c>
      <c r="Q487" t="s">
        <v>72</v>
      </c>
    </row>
    <row r="488" spans="1:20" x14ac:dyDescent="0.35">
      <c r="A488" s="33" t="str">
        <f>HYPERLINK("https://reports.beta.ofsted.gov.uk/provider/2/SC473639","Ofsted Children's Home Webpage")</f>
        <v>Ofsted Children's Home Webpage</v>
      </c>
      <c r="B488" t="s">
        <v>941</v>
      </c>
      <c r="C488" t="s">
        <v>60</v>
      </c>
      <c r="D488" t="s">
        <v>295</v>
      </c>
      <c r="E488" t="s">
        <v>65</v>
      </c>
      <c r="F488" t="s">
        <v>942</v>
      </c>
      <c r="G488" t="s">
        <v>62</v>
      </c>
      <c r="H488" t="s">
        <v>62</v>
      </c>
      <c r="I488" t="s">
        <v>62</v>
      </c>
      <c r="J488" t="s">
        <v>62</v>
      </c>
      <c r="K488" t="s">
        <v>62</v>
      </c>
      <c r="L488" t="s">
        <v>291</v>
      </c>
      <c r="M488" t="s">
        <v>81</v>
      </c>
      <c r="N488">
        <v>10185135</v>
      </c>
      <c r="O488" s="32">
        <v>44482</v>
      </c>
      <c r="P488" t="s">
        <v>63</v>
      </c>
      <c r="Q488" t="s">
        <v>64</v>
      </c>
      <c r="S488" t="s">
        <v>158</v>
      </c>
      <c r="T488" t="s">
        <v>64</v>
      </c>
    </row>
    <row r="489" spans="1:20" x14ac:dyDescent="0.35">
      <c r="A489" s="33" t="str">
        <f>HYPERLINK("https://reports.beta.ofsted.gov.uk/provider/2/SC473699","Ofsted Children's Home Webpage")</f>
        <v>Ofsted Children's Home Webpage</v>
      </c>
      <c r="B489" t="s">
        <v>943</v>
      </c>
      <c r="C489" t="s">
        <v>60</v>
      </c>
      <c r="D489" t="s">
        <v>295</v>
      </c>
      <c r="E489" t="s">
        <v>65</v>
      </c>
      <c r="F489" t="s">
        <v>944</v>
      </c>
      <c r="G489" t="s">
        <v>62</v>
      </c>
      <c r="H489" t="s">
        <v>62</v>
      </c>
      <c r="I489" t="s">
        <v>62</v>
      </c>
      <c r="J489" t="s">
        <v>62</v>
      </c>
      <c r="K489" t="s">
        <v>62</v>
      </c>
      <c r="L489" t="s">
        <v>117</v>
      </c>
      <c r="M489" t="s">
        <v>85</v>
      </c>
      <c r="N489">
        <v>10216238</v>
      </c>
      <c r="O489" s="32">
        <v>44531</v>
      </c>
      <c r="P489" t="s">
        <v>250</v>
      </c>
    </row>
    <row r="490" spans="1:20" x14ac:dyDescent="0.35">
      <c r="A490" s="33" t="str">
        <f>HYPERLINK("https://reports.beta.ofsted.gov.uk/provider/2/SC473699","Ofsted Children's Home Webpage")</f>
        <v>Ofsted Children's Home Webpage</v>
      </c>
      <c r="B490" t="s">
        <v>943</v>
      </c>
      <c r="C490" t="s">
        <v>60</v>
      </c>
      <c r="D490" t="s">
        <v>295</v>
      </c>
      <c r="E490" t="s">
        <v>65</v>
      </c>
      <c r="F490" t="s">
        <v>944</v>
      </c>
      <c r="G490" t="s">
        <v>62</v>
      </c>
      <c r="H490" t="s">
        <v>62</v>
      </c>
      <c r="I490" t="s">
        <v>62</v>
      </c>
      <c r="J490" t="s">
        <v>62</v>
      </c>
      <c r="K490" t="s">
        <v>62</v>
      </c>
      <c r="L490" t="s">
        <v>117</v>
      </c>
      <c r="M490" t="s">
        <v>85</v>
      </c>
      <c r="N490">
        <v>10185719</v>
      </c>
      <c r="O490" s="32">
        <v>44481</v>
      </c>
      <c r="P490" t="s">
        <v>63</v>
      </c>
      <c r="Q490" t="s">
        <v>73</v>
      </c>
      <c r="S490" t="s">
        <v>73</v>
      </c>
      <c r="T490" t="s">
        <v>73</v>
      </c>
    </row>
    <row r="491" spans="1:20" x14ac:dyDescent="0.35">
      <c r="A491" s="33" t="str">
        <f>HYPERLINK("https://reports.beta.ofsted.gov.uk/provider/2/SC474179","Ofsted Children's Home Webpage")</f>
        <v>Ofsted Children's Home Webpage</v>
      </c>
      <c r="B491" t="s">
        <v>400</v>
      </c>
      <c r="C491" t="s">
        <v>60</v>
      </c>
      <c r="D491" t="s">
        <v>295</v>
      </c>
      <c r="E491" t="s">
        <v>65</v>
      </c>
      <c r="F491" t="s">
        <v>945</v>
      </c>
      <c r="G491" t="s">
        <v>62</v>
      </c>
      <c r="H491" t="s">
        <v>62</v>
      </c>
      <c r="I491" t="s">
        <v>62</v>
      </c>
      <c r="J491" t="s">
        <v>62</v>
      </c>
      <c r="K491" t="s">
        <v>62</v>
      </c>
      <c r="L491" t="s">
        <v>75</v>
      </c>
      <c r="M491" t="s">
        <v>74</v>
      </c>
      <c r="N491">
        <v>10205001</v>
      </c>
      <c r="O491" s="32">
        <v>44502</v>
      </c>
      <c r="P491" t="s">
        <v>63</v>
      </c>
      <c r="Q491" t="s">
        <v>64</v>
      </c>
      <c r="S491" t="s">
        <v>64</v>
      </c>
      <c r="T491" t="s">
        <v>64</v>
      </c>
    </row>
    <row r="492" spans="1:20" x14ac:dyDescent="0.35">
      <c r="A492" s="33" t="str">
        <f>HYPERLINK("https://reports.beta.ofsted.gov.uk/provider/2/SC474179","Ofsted Children's Home Webpage")</f>
        <v>Ofsted Children's Home Webpage</v>
      </c>
      <c r="B492" t="s">
        <v>400</v>
      </c>
      <c r="C492" t="s">
        <v>60</v>
      </c>
      <c r="D492" t="s">
        <v>295</v>
      </c>
      <c r="E492" t="s">
        <v>65</v>
      </c>
      <c r="F492" t="s">
        <v>945</v>
      </c>
      <c r="G492" t="s">
        <v>62</v>
      </c>
      <c r="H492" t="s">
        <v>62</v>
      </c>
      <c r="I492" t="s">
        <v>62</v>
      </c>
      <c r="J492" t="s">
        <v>62</v>
      </c>
      <c r="K492" t="s">
        <v>62</v>
      </c>
      <c r="L492" t="s">
        <v>75</v>
      </c>
      <c r="M492" t="s">
        <v>74</v>
      </c>
      <c r="N492">
        <v>10205002</v>
      </c>
      <c r="O492" s="32">
        <v>44445</v>
      </c>
      <c r="P492" t="s">
        <v>250</v>
      </c>
    </row>
    <row r="493" spans="1:20" x14ac:dyDescent="0.35">
      <c r="A493" s="33" t="str">
        <f>HYPERLINK("https://reports.beta.ofsted.gov.uk/provider/2/SC475088","Ofsted Children's Home Webpage")</f>
        <v>Ofsted Children's Home Webpage</v>
      </c>
      <c r="B493" t="s">
        <v>946</v>
      </c>
      <c r="C493" t="s">
        <v>60</v>
      </c>
      <c r="D493" t="s">
        <v>295</v>
      </c>
      <c r="E493" t="s">
        <v>65</v>
      </c>
      <c r="F493" t="s">
        <v>947</v>
      </c>
      <c r="G493" t="s">
        <v>62</v>
      </c>
      <c r="H493" t="s">
        <v>62</v>
      </c>
      <c r="I493" t="s">
        <v>62</v>
      </c>
      <c r="J493" t="s">
        <v>62</v>
      </c>
      <c r="K493" t="s">
        <v>62</v>
      </c>
      <c r="L493" t="s">
        <v>143</v>
      </c>
      <c r="M493" t="s">
        <v>92</v>
      </c>
      <c r="N493">
        <v>10186925</v>
      </c>
      <c r="O493" s="32">
        <v>44474</v>
      </c>
      <c r="P493" t="s">
        <v>63</v>
      </c>
      <c r="Q493" t="s">
        <v>64</v>
      </c>
      <c r="S493" t="s">
        <v>64</v>
      </c>
      <c r="T493" t="s">
        <v>64</v>
      </c>
    </row>
    <row r="494" spans="1:20" x14ac:dyDescent="0.35">
      <c r="A494" s="33" t="str">
        <f>HYPERLINK("https://reports.beta.ofsted.gov.uk/provider/2/SC475323","Ofsted Children's Home Webpage")</f>
        <v>Ofsted Children's Home Webpage</v>
      </c>
      <c r="B494" t="s">
        <v>948</v>
      </c>
      <c r="C494" t="s">
        <v>60</v>
      </c>
      <c r="D494" t="s">
        <v>295</v>
      </c>
      <c r="E494" t="s">
        <v>65</v>
      </c>
      <c r="F494" t="s">
        <v>905</v>
      </c>
      <c r="G494" t="s">
        <v>62</v>
      </c>
      <c r="H494" t="s">
        <v>62</v>
      </c>
      <c r="I494" t="s">
        <v>62</v>
      </c>
      <c r="J494" t="s">
        <v>62</v>
      </c>
      <c r="K494" t="s">
        <v>62</v>
      </c>
      <c r="L494" t="s">
        <v>75</v>
      </c>
      <c r="M494" t="s">
        <v>74</v>
      </c>
      <c r="N494">
        <v>10207532</v>
      </c>
      <c r="O494" s="32">
        <v>44468</v>
      </c>
      <c r="P494" t="s">
        <v>250</v>
      </c>
    </row>
    <row r="495" spans="1:20" x14ac:dyDescent="0.35">
      <c r="A495" s="33" t="str">
        <f>HYPERLINK("https://reports.beta.ofsted.gov.uk/provider/2/SC475680","Ofsted Children's Home Webpage")</f>
        <v>Ofsted Children's Home Webpage</v>
      </c>
      <c r="B495" t="s">
        <v>949</v>
      </c>
      <c r="C495" t="s">
        <v>60</v>
      </c>
      <c r="D495" t="s">
        <v>295</v>
      </c>
      <c r="E495" t="s">
        <v>65</v>
      </c>
      <c r="F495" t="s">
        <v>197</v>
      </c>
      <c r="G495" t="s">
        <v>62</v>
      </c>
      <c r="H495" t="s">
        <v>62</v>
      </c>
      <c r="I495" t="s">
        <v>62</v>
      </c>
      <c r="J495" t="s">
        <v>62</v>
      </c>
      <c r="K495" t="s">
        <v>62</v>
      </c>
      <c r="L495" t="s">
        <v>80</v>
      </c>
      <c r="M495" t="s">
        <v>77</v>
      </c>
      <c r="N495">
        <v>10185238</v>
      </c>
      <c r="O495" s="32">
        <v>44495</v>
      </c>
      <c r="P495" t="s">
        <v>63</v>
      </c>
      <c r="Q495" t="s">
        <v>64</v>
      </c>
      <c r="S495" t="s">
        <v>64</v>
      </c>
      <c r="T495" t="s">
        <v>64</v>
      </c>
    </row>
    <row r="496" spans="1:20" x14ac:dyDescent="0.35">
      <c r="A496" s="33" t="str">
        <f>HYPERLINK("https://reports.beta.ofsted.gov.uk/provider/2/SC475710","Ofsted Children's Home Webpage")</f>
        <v>Ofsted Children's Home Webpage</v>
      </c>
      <c r="B496" t="s">
        <v>950</v>
      </c>
      <c r="C496" t="s">
        <v>60</v>
      </c>
      <c r="D496" t="s">
        <v>295</v>
      </c>
      <c r="E496" t="s">
        <v>65</v>
      </c>
      <c r="F496" t="s">
        <v>197</v>
      </c>
      <c r="G496" t="s">
        <v>62</v>
      </c>
      <c r="H496" t="s">
        <v>62</v>
      </c>
      <c r="I496" t="s">
        <v>62</v>
      </c>
      <c r="J496" t="s">
        <v>62</v>
      </c>
      <c r="K496" t="s">
        <v>62</v>
      </c>
      <c r="L496" t="s">
        <v>120</v>
      </c>
      <c r="M496" t="s">
        <v>216</v>
      </c>
      <c r="N496">
        <v>10185859</v>
      </c>
      <c r="O496" s="32">
        <v>44530</v>
      </c>
      <c r="P496" t="s">
        <v>63</v>
      </c>
      <c r="Q496" t="s">
        <v>64</v>
      </c>
      <c r="S496" t="s">
        <v>64</v>
      </c>
      <c r="T496" t="s">
        <v>64</v>
      </c>
    </row>
    <row r="497" spans="1:20" x14ac:dyDescent="0.35">
      <c r="A497" s="33" t="str">
        <f>HYPERLINK("https://reports.beta.ofsted.gov.uk/provider/2/SC475723","Ofsted Children's Home Webpage")</f>
        <v>Ofsted Children's Home Webpage</v>
      </c>
      <c r="B497" t="s">
        <v>951</v>
      </c>
      <c r="C497" t="s">
        <v>60</v>
      </c>
      <c r="D497" t="s">
        <v>295</v>
      </c>
      <c r="E497" t="s">
        <v>65</v>
      </c>
      <c r="F497" t="s">
        <v>197</v>
      </c>
      <c r="G497" t="s">
        <v>62</v>
      </c>
      <c r="H497" t="s">
        <v>62</v>
      </c>
      <c r="I497" t="s">
        <v>62</v>
      </c>
      <c r="J497" t="s">
        <v>62</v>
      </c>
      <c r="K497" t="s">
        <v>62</v>
      </c>
      <c r="L497" t="s">
        <v>80</v>
      </c>
      <c r="M497" t="s">
        <v>77</v>
      </c>
      <c r="N497">
        <v>10186385</v>
      </c>
      <c r="O497" s="32">
        <v>44481</v>
      </c>
      <c r="P497" t="s">
        <v>63</v>
      </c>
      <c r="Q497" t="s">
        <v>64</v>
      </c>
      <c r="S497" t="s">
        <v>64</v>
      </c>
      <c r="T497" t="s">
        <v>158</v>
      </c>
    </row>
    <row r="498" spans="1:20" x14ac:dyDescent="0.35">
      <c r="A498" s="33" t="str">
        <f>HYPERLINK("https://reports.beta.ofsted.gov.uk/provider/2/SC476083","Ofsted Children's Home Webpage")</f>
        <v>Ofsted Children's Home Webpage</v>
      </c>
      <c r="B498" t="s">
        <v>952</v>
      </c>
      <c r="C498" t="s">
        <v>60</v>
      </c>
      <c r="D498" t="s">
        <v>295</v>
      </c>
      <c r="E498" t="s">
        <v>65</v>
      </c>
      <c r="F498" t="s">
        <v>628</v>
      </c>
      <c r="G498" t="s">
        <v>62</v>
      </c>
      <c r="H498" t="s">
        <v>62</v>
      </c>
      <c r="I498" t="s">
        <v>62</v>
      </c>
      <c r="J498" t="s">
        <v>62</v>
      </c>
      <c r="K498" t="s">
        <v>62</v>
      </c>
      <c r="L498" t="s">
        <v>115</v>
      </c>
      <c r="M498" t="s">
        <v>77</v>
      </c>
      <c r="N498">
        <v>10185874</v>
      </c>
      <c r="O498" s="32">
        <v>44474</v>
      </c>
      <c r="P498" t="s">
        <v>63</v>
      </c>
      <c r="Q498" t="s">
        <v>64</v>
      </c>
      <c r="S498" t="s">
        <v>64</v>
      </c>
      <c r="T498" t="s">
        <v>158</v>
      </c>
    </row>
    <row r="499" spans="1:20" x14ac:dyDescent="0.35">
      <c r="A499" s="33" t="str">
        <f>HYPERLINK("https://reports.beta.ofsted.gov.uk/provider/2/SC476231","Ofsted Children's Home Webpage")</f>
        <v>Ofsted Children's Home Webpage</v>
      </c>
      <c r="B499" t="s">
        <v>953</v>
      </c>
      <c r="C499" t="s">
        <v>60</v>
      </c>
      <c r="D499" t="s">
        <v>295</v>
      </c>
      <c r="E499" t="s">
        <v>65</v>
      </c>
      <c r="F499" t="s">
        <v>677</v>
      </c>
      <c r="G499" t="s">
        <v>62</v>
      </c>
      <c r="H499" t="s">
        <v>62</v>
      </c>
      <c r="I499" t="s">
        <v>62</v>
      </c>
      <c r="J499" t="s">
        <v>62</v>
      </c>
      <c r="K499" t="s">
        <v>62</v>
      </c>
      <c r="L499" t="s">
        <v>98</v>
      </c>
      <c r="M499" t="s">
        <v>74</v>
      </c>
      <c r="N499">
        <v>10187344</v>
      </c>
      <c r="O499" s="32">
        <v>44538</v>
      </c>
      <c r="P499" t="s">
        <v>63</v>
      </c>
      <c r="Q499" t="s">
        <v>64</v>
      </c>
      <c r="S499" t="s">
        <v>64</v>
      </c>
      <c r="T499" t="s">
        <v>64</v>
      </c>
    </row>
    <row r="500" spans="1:20" x14ac:dyDescent="0.35">
      <c r="A500" s="33" t="str">
        <f>HYPERLINK("https://reports.beta.ofsted.gov.uk/provider/2/SC476236","Ofsted Children's Home Webpage")</f>
        <v>Ofsted Children's Home Webpage</v>
      </c>
      <c r="B500" t="s">
        <v>954</v>
      </c>
      <c r="C500" t="s">
        <v>60</v>
      </c>
      <c r="D500" t="s">
        <v>295</v>
      </c>
      <c r="E500" t="s">
        <v>65</v>
      </c>
      <c r="F500" t="s">
        <v>677</v>
      </c>
      <c r="G500" t="s">
        <v>62</v>
      </c>
      <c r="H500" t="s">
        <v>62</v>
      </c>
      <c r="I500" t="s">
        <v>62</v>
      </c>
      <c r="J500" t="s">
        <v>62</v>
      </c>
      <c r="K500" t="s">
        <v>62</v>
      </c>
      <c r="L500" t="s">
        <v>98</v>
      </c>
      <c r="M500" t="s">
        <v>74</v>
      </c>
      <c r="N500">
        <v>10186901</v>
      </c>
      <c r="O500" s="32">
        <v>44481</v>
      </c>
      <c r="P500" t="s">
        <v>63</v>
      </c>
      <c r="Q500" t="s">
        <v>64</v>
      </c>
      <c r="S500" t="s">
        <v>64</v>
      </c>
      <c r="T500" t="s">
        <v>64</v>
      </c>
    </row>
    <row r="501" spans="1:20" x14ac:dyDescent="0.35">
      <c r="A501" s="33" t="str">
        <f>HYPERLINK("https://reports.beta.ofsted.gov.uk/provider/2/SC476252","Ofsted Children's Home Webpage")</f>
        <v>Ofsted Children's Home Webpage</v>
      </c>
      <c r="B501" t="s">
        <v>955</v>
      </c>
      <c r="C501" t="s">
        <v>60</v>
      </c>
      <c r="D501" t="s">
        <v>295</v>
      </c>
      <c r="E501" t="s">
        <v>65</v>
      </c>
      <c r="F501" t="s">
        <v>677</v>
      </c>
      <c r="G501" t="s">
        <v>62</v>
      </c>
      <c r="H501" t="s">
        <v>62</v>
      </c>
      <c r="I501" t="s">
        <v>62</v>
      </c>
      <c r="J501" t="s">
        <v>62</v>
      </c>
      <c r="K501" t="s">
        <v>62</v>
      </c>
      <c r="L501" t="s">
        <v>98</v>
      </c>
      <c r="M501" t="s">
        <v>74</v>
      </c>
      <c r="N501">
        <v>10205011</v>
      </c>
      <c r="O501" s="32">
        <v>44459</v>
      </c>
      <c r="P501" t="s">
        <v>250</v>
      </c>
    </row>
    <row r="502" spans="1:20" x14ac:dyDescent="0.35">
      <c r="A502" s="33" t="str">
        <f>HYPERLINK("https://reports.beta.ofsted.gov.uk/provider/2/SC476270","Ofsted Children's Home Webpage")</f>
        <v>Ofsted Children's Home Webpage</v>
      </c>
      <c r="B502" t="s">
        <v>956</v>
      </c>
      <c r="C502" t="s">
        <v>60</v>
      </c>
      <c r="D502" t="s">
        <v>295</v>
      </c>
      <c r="E502" t="s">
        <v>65</v>
      </c>
      <c r="F502" t="s">
        <v>677</v>
      </c>
      <c r="G502" t="s">
        <v>62</v>
      </c>
      <c r="H502" t="s">
        <v>62</v>
      </c>
      <c r="I502" t="s">
        <v>62</v>
      </c>
      <c r="J502" t="s">
        <v>62</v>
      </c>
      <c r="K502" t="s">
        <v>62</v>
      </c>
      <c r="L502" t="s">
        <v>128</v>
      </c>
      <c r="M502" t="s">
        <v>74</v>
      </c>
      <c r="N502">
        <v>10205851</v>
      </c>
      <c r="O502" s="32">
        <v>44474</v>
      </c>
      <c r="P502" t="s">
        <v>63</v>
      </c>
      <c r="Q502" t="s">
        <v>158</v>
      </c>
      <c r="S502" t="s">
        <v>158</v>
      </c>
      <c r="T502" t="s">
        <v>158</v>
      </c>
    </row>
    <row r="503" spans="1:20" x14ac:dyDescent="0.35">
      <c r="A503" s="33" t="str">
        <f>HYPERLINK("https://reports.beta.ofsted.gov.uk/provider/2/SC476270","Ofsted Children's Home Webpage")</f>
        <v>Ofsted Children's Home Webpage</v>
      </c>
      <c r="B503" t="s">
        <v>956</v>
      </c>
      <c r="C503" t="s">
        <v>60</v>
      </c>
      <c r="D503" t="s">
        <v>295</v>
      </c>
      <c r="E503" t="s">
        <v>65</v>
      </c>
      <c r="F503" t="s">
        <v>677</v>
      </c>
      <c r="G503" t="s">
        <v>62</v>
      </c>
      <c r="H503" t="s">
        <v>62</v>
      </c>
      <c r="I503" t="s">
        <v>62</v>
      </c>
      <c r="J503" t="s">
        <v>62</v>
      </c>
      <c r="K503" t="s">
        <v>62</v>
      </c>
      <c r="L503" t="s">
        <v>128</v>
      </c>
      <c r="M503" t="s">
        <v>74</v>
      </c>
      <c r="N503">
        <v>10206351</v>
      </c>
      <c r="O503" s="32">
        <v>44453</v>
      </c>
      <c r="P503" t="s">
        <v>250</v>
      </c>
    </row>
    <row r="504" spans="1:20" x14ac:dyDescent="0.35">
      <c r="A504" s="33" t="str">
        <f>HYPERLINK("https://reports.beta.ofsted.gov.uk/provider/2/SC476270","Ofsted Children's Home Webpage")</f>
        <v>Ofsted Children's Home Webpage</v>
      </c>
      <c r="B504" t="s">
        <v>956</v>
      </c>
      <c r="C504" t="s">
        <v>60</v>
      </c>
      <c r="D504" t="s">
        <v>295</v>
      </c>
      <c r="E504" t="s">
        <v>65</v>
      </c>
      <c r="F504" t="s">
        <v>677</v>
      </c>
      <c r="G504" t="s">
        <v>62</v>
      </c>
      <c r="H504" t="s">
        <v>62</v>
      </c>
      <c r="I504" t="s">
        <v>62</v>
      </c>
      <c r="J504" t="s">
        <v>62</v>
      </c>
      <c r="K504" t="s">
        <v>62</v>
      </c>
      <c r="L504" t="s">
        <v>128</v>
      </c>
      <c r="M504" t="s">
        <v>74</v>
      </c>
      <c r="N504">
        <v>10205850</v>
      </c>
      <c r="O504" s="32">
        <v>44441</v>
      </c>
      <c r="P504" t="s">
        <v>250</v>
      </c>
    </row>
    <row r="505" spans="1:20" x14ac:dyDescent="0.35">
      <c r="A505" s="33" t="str">
        <f>HYPERLINK("https://reports.beta.ofsted.gov.uk/provider/2/SC476289","Ofsted Children's Home Webpage")</f>
        <v>Ofsted Children's Home Webpage</v>
      </c>
      <c r="B505" t="s">
        <v>957</v>
      </c>
      <c r="C505" t="s">
        <v>60</v>
      </c>
      <c r="D505" t="s">
        <v>295</v>
      </c>
      <c r="E505" t="s">
        <v>65</v>
      </c>
      <c r="F505" t="s">
        <v>677</v>
      </c>
      <c r="G505" t="s">
        <v>62</v>
      </c>
      <c r="H505" t="s">
        <v>62</v>
      </c>
      <c r="I505" t="s">
        <v>62</v>
      </c>
      <c r="J505" t="s">
        <v>62</v>
      </c>
      <c r="K505" t="s">
        <v>62</v>
      </c>
      <c r="L505" t="s">
        <v>97</v>
      </c>
      <c r="M505" t="s">
        <v>85</v>
      </c>
      <c r="N505">
        <v>10185715</v>
      </c>
      <c r="O505" s="32">
        <v>44516</v>
      </c>
      <c r="P505" t="s">
        <v>63</v>
      </c>
      <c r="Q505" t="s">
        <v>64</v>
      </c>
      <c r="S505" t="s">
        <v>64</v>
      </c>
      <c r="T505" t="s">
        <v>64</v>
      </c>
    </row>
    <row r="506" spans="1:20" x14ac:dyDescent="0.35">
      <c r="A506" s="33" t="str">
        <f>HYPERLINK("https://reports.beta.ofsted.gov.uk/provider/2/SC476512","Ofsted Children's Home Webpage")</f>
        <v>Ofsted Children's Home Webpage</v>
      </c>
      <c r="B506" t="s">
        <v>401</v>
      </c>
      <c r="C506" t="s">
        <v>60</v>
      </c>
      <c r="D506" t="s">
        <v>295</v>
      </c>
      <c r="E506" t="s">
        <v>65</v>
      </c>
      <c r="F506" t="s">
        <v>402</v>
      </c>
      <c r="G506" t="s">
        <v>62</v>
      </c>
      <c r="H506" t="s">
        <v>62</v>
      </c>
      <c r="I506" t="s">
        <v>62</v>
      </c>
      <c r="J506" t="s">
        <v>62</v>
      </c>
      <c r="K506" t="s">
        <v>62</v>
      </c>
      <c r="L506" t="s">
        <v>221</v>
      </c>
      <c r="M506" t="s">
        <v>216</v>
      </c>
      <c r="N506">
        <v>10186817</v>
      </c>
      <c r="O506" s="32">
        <v>44462</v>
      </c>
      <c r="P506" t="s">
        <v>63</v>
      </c>
      <c r="Q506" t="s">
        <v>158</v>
      </c>
      <c r="S506" t="s">
        <v>158</v>
      </c>
      <c r="T506" t="s">
        <v>158</v>
      </c>
    </row>
    <row r="507" spans="1:20" x14ac:dyDescent="0.35">
      <c r="A507" s="33" t="str">
        <f>HYPERLINK("https://reports.beta.ofsted.gov.uk/provider/2/SC476868","Ofsted Children's Home Webpage")</f>
        <v>Ofsted Children's Home Webpage</v>
      </c>
      <c r="B507" t="s">
        <v>958</v>
      </c>
      <c r="C507" t="s">
        <v>60</v>
      </c>
      <c r="D507" t="s">
        <v>295</v>
      </c>
      <c r="E507" t="s">
        <v>65</v>
      </c>
      <c r="F507" t="s">
        <v>959</v>
      </c>
      <c r="G507" t="s">
        <v>62</v>
      </c>
      <c r="H507" t="s">
        <v>62</v>
      </c>
      <c r="I507" t="s">
        <v>62</v>
      </c>
      <c r="J507" t="s">
        <v>62</v>
      </c>
      <c r="K507" t="s">
        <v>62</v>
      </c>
      <c r="L507" t="s">
        <v>80</v>
      </c>
      <c r="M507" t="s">
        <v>77</v>
      </c>
      <c r="N507">
        <v>10197684</v>
      </c>
      <c r="O507" s="32">
        <v>44460</v>
      </c>
      <c r="P507" t="s">
        <v>63</v>
      </c>
      <c r="Q507" t="s">
        <v>158</v>
      </c>
      <c r="S507" t="s">
        <v>158</v>
      </c>
      <c r="T507" t="s">
        <v>158</v>
      </c>
    </row>
    <row r="508" spans="1:20" x14ac:dyDescent="0.35">
      <c r="A508" s="33" t="str">
        <f>HYPERLINK("https://reports.beta.ofsted.gov.uk/provider/2/SC477040","Ofsted Children's Home Webpage")</f>
        <v>Ofsted Children's Home Webpage</v>
      </c>
      <c r="B508" t="s">
        <v>960</v>
      </c>
      <c r="C508" t="s">
        <v>60</v>
      </c>
      <c r="D508" t="s">
        <v>295</v>
      </c>
      <c r="E508" t="s">
        <v>65</v>
      </c>
      <c r="F508" t="s">
        <v>740</v>
      </c>
      <c r="G508" t="s">
        <v>62</v>
      </c>
      <c r="H508" t="s">
        <v>62</v>
      </c>
      <c r="I508" t="s">
        <v>62</v>
      </c>
      <c r="J508" t="s">
        <v>62</v>
      </c>
      <c r="K508" t="s">
        <v>62</v>
      </c>
      <c r="L508" t="s">
        <v>93</v>
      </c>
      <c r="M508" t="s">
        <v>71</v>
      </c>
      <c r="N508">
        <v>10187202</v>
      </c>
      <c r="O508" s="32">
        <v>44530</v>
      </c>
      <c r="P508" t="s">
        <v>63</v>
      </c>
      <c r="Q508" t="s">
        <v>158</v>
      </c>
      <c r="S508" t="s">
        <v>158</v>
      </c>
      <c r="T508" t="s">
        <v>73</v>
      </c>
    </row>
    <row r="509" spans="1:20" x14ac:dyDescent="0.35">
      <c r="A509" s="33" t="str">
        <f>HYPERLINK("https://reports.beta.ofsted.gov.uk/provider/2/SC478616","Ofsted Children's Home Webpage")</f>
        <v>Ofsted Children's Home Webpage</v>
      </c>
      <c r="B509" t="s">
        <v>403</v>
      </c>
      <c r="C509" t="s">
        <v>60</v>
      </c>
      <c r="D509" t="s">
        <v>295</v>
      </c>
      <c r="E509" t="s">
        <v>65</v>
      </c>
      <c r="F509" t="s">
        <v>479</v>
      </c>
      <c r="G509" t="s">
        <v>62</v>
      </c>
      <c r="H509" t="s">
        <v>62</v>
      </c>
      <c r="I509" t="s">
        <v>62</v>
      </c>
      <c r="J509" t="s">
        <v>62</v>
      </c>
      <c r="K509" t="s">
        <v>62</v>
      </c>
      <c r="L509" t="s">
        <v>100</v>
      </c>
      <c r="M509" t="s">
        <v>88</v>
      </c>
      <c r="N509">
        <v>10187636</v>
      </c>
      <c r="O509" s="32">
        <v>44466</v>
      </c>
      <c r="P509" t="s">
        <v>63</v>
      </c>
      <c r="Q509" t="s">
        <v>64</v>
      </c>
      <c r="S509" t="s">
        <v>64</v>
      </c>
      <c r="T509" t="s">
        <v>64</v>
      </c>
    </row>
    <row r="510" spans="1:20" x14ac:dyDescent="0.35">
      <c r="A510" s="33" t="str">
        <f>HYPERLINK("https://reports.beta.ofsted.gov.uk/provider/2/SC478852","Ofsted Children's Home Webpage")</f>
        <v>Ofsted Children's Home Webpage</v>
      </c>
      <c r="B510" t="s">
        <v>961</v>
      </c>
      <c r="C510" t="s">
        <v>60</v>
      </c>
      <c r="D510" t="s">
        <v>295</v>
      </c>
      <c r="E510" t="s">
        <v>65</v>
      </c>
      <c r="F510" t="s">
        <v>820</v>
      </c>
      <c r="G510" t="s">
        <v>62</v>
      </c>
      <c r="H510" t="s">
        <v>62</v>
      </c>
      <c r="I510" t="s">
        <v>62</v>
      </c>
      <c r="J510" t="s">
        <v>62</v>
      </c>
      <c r="K510" t="s">
        <v>62</v>
      </c>
      <c r="L510" t="s">
        <v>75</v>
      </c>
      <c r="M510" t="s">
        <v>74</v>
      </c>
      <c r="N510">
        <v>10187671</v>
      </c>
      <c r="O510" s="32">
        <v>44454</v>
      </c>
      <c r="P510" t="s">
        <v>63</v>
      </c>
      <c r="Q510" t="s">
        <v>64</v>
      </c>
      <c r="S510" t="s">
        <v>64</v>
      </c>
      <c r="T510" t="s">
        <v>64</v>
      </c>
    </row>
    <row r="511" spans="1:20" x14ac:dyDescent="0.35">
      <c r="A511" s="33" t="str">
        <f>HYPERLINK("https://reports.beta.ofsted.gov.uk/provider/2/SC478991","Ofsted Children's Home Webpage")</f>
        <v>Ofsted Children's Home Webpage</v>
      </c>
      <c r="B511" t="s">
        <v>962</v>
      </c>
      <c r="C511" t="s">
        <v>60</v>
      </c>
      <c r="D511" t="s">
        <v>295</v>
      </c>
      <c r="E511" t="s">
        <v>65</v>
      </c>
      <c r="F511" t="s">
        <v>199</v>
      </c>
      <c r="G511" t="s">
        <v>62</v>
      </c>
      <c r="H511" t="s">
        <v>62</v>
      </c>
      <c r="I511" t="s">
        <v>62</v>
      </c>
      <c r="J511" t="s">
        <v>62</v>
      </c>
      <c r="K511" t="s">
        <v>62</v>
      </c>
      <c r="L511" t="s">
        <v>75</v>
      </c>
      <c r="M511" t="s">
        <v>74</v>
      </c>
      <c r="N511">
        <v>10185794</v>
      </c>
      <c r="O511" s="32">
        <v>44537</v>
      </c>
      <c r="P511" t="s">
        <v>63</v>
      </c>
      <c r="Q511" t="s">
        <v>158</v>
      </c>
      <c r="S511" t="s">
        <v>64</v>
      </c>
      <c r="T511" t="s">
        <v>158</v>
      </c>
    </row>
    <row r="512" spans="1:20" x14ac:dyDescent="0.35">
      <c r="A512" s="33" t="str">
        <f>HYPERLINK("https://reports.beta.ofsted.gov.uk/provider/2/SC480161","Ofsted Children's Home Webpage")</f>
        <v>Ofsted Children's Home Webpage</v>
      </c>
      <c r="B512" t="s">
        <v>963</v>
      </c>
      <c r="C512" t="s">
        <v>60</v>
      </c>
      <c r="D512" t="s">
        <v>295</v>
      </c>
      <c r="E512" t="s">
        <v>65</v>
      </c>
      <c r="F512" t="s">
        <v>964</v>
      </c>
      <c r="G512" t="s">
        <v>62</v>
      </c>
      <c r="H512" t="s">
        <v>62</v>
      </c>
      <c r="I512" t="s">
        <v>62</v>
      </c>
      <c r="J512" t="s">
        <v>62</v>
      </c>
      <c r="K512" t="s">
        <v>62</v>
      </c>
      <c r="L512" t="s">
        <v>78</v>
      </c>
      <c r="M512" t="s">
        <v>77</v>
      </c>
      <c r="N512">
        <v>10187263</v>
      </c>
      <c r="O512" s="32">
        <v>44544</v>
      </c>
      <c r="P512" t="s">
        <v>63</v>
      </c>
      <c r="Q512" t="s">
        <v>67</v>
      </c>
      <c r="S512" t="s">
        <v>67</v>
      </c>
      <c r="T512" t="s">
        <v>67</v>
      </c>
    </row>
    <row r="513" spans="1:20" x14ac:dyDescent="0.35">
      <c r="A513" s="33" t="str">
        <f>HYPERLINK("https://reports.beta.ofsted.gov.uk/provider/2/SC480502","Ofsted Children's Home Webpage")</f>
        <v>Ofsted Children's Home Webpage</v>
      </c>
      <c r="B513" t="s">
        <v>965</v>
      </c>
      <c r="C513" t="s">
        <v>60</v>
      </c>
      <c r="D513" t="s">
        <v>295</v>
      </c>
      <c r="E513" t="s">
        <v>65</v>
      </c>
      <c r="F513" t="s">
        <v>693</v>
      </c>
      <c r="G513" t="s">
        <v>62</v>
      </c>
      <c r="H513" t="s">
        <v>62</v>
      </c>
      <c r="I513" t="s">
        <v>62</v>
      </c>
      <c r="J513" t="s">
        <v>62</v>
      </c>
      <c r="K513" t="s">
        <v>62</v>
      </c>
      <c r="L513" t="s">
        <v>110</v>
      </c>
      <c r="M513" t="s">
        <v>88</v>
      </c>
      <c r="N513">
        <v>10186813</v>
      </c>
      <c r="O513" s="32">
        <v>44440</v>
      </c>
      <c r="P513" t="s">
        <v>63</v>
      </c>
      <c r="Q513" t="s">
        <v>158</v>
      </c>
      <c r="S513" t="s">
        <v>158</v>
      </c>
      <c r="T513" t="s">
        <v>73</v>
      </c>
    </row>
    <row r="514" spans="1:20" x14ac:dyDescent="0.35">
      <c r="A514" s="33" t="str">
        <f>HYPERLINK("https://reports.beta.ofsted.gov.uk/provider/2/SC480655","Ofsted Children's Home Webpage")</f>
        <v>Ofsted Children's Home Webpage</v>
      </c>
      <c r="B514" t="s">
        <v>966</v>
      </c>
      <c r="C514" t="s">
        <v>60</v>
      </c>
      <c r="D514" t="s">
        <v>295</v>
      </c>
      <c r="E514" t="s">
        <v>65</v>
      </c>
      <c r="F514" t="s">
        <v>967</v>
      </c>
      <c r="G514" t="s">
        <v>62</v>
      </c>
      <c r="H514" t="s">
        <v>62</v>
      </c>
      <c r="I514" t="s">
        <v>62</v>
      </c>
      <c r="J514" t="s">
        <v>62</v>
      </c>
      <c r="K514" t="s">
        <v>62</v>
      </c>
      <c r="L514" t="s">
        <v>153</v>
      </c>
      <c r="M514" t="s">
        <v>85</v>
      </c>
      <c r="N514">
        <v>10186129</v>
      </c>
      <c r="O514" s="32">
        <v>44475</v>
      </c>
      <c r="P514" t="s">
        <v>63</v>
      </c>
      <c r="Q514" t="s">
        <v>64</v>
      </c>
      <c r="S514" t="s">
        <v>64</v>
      </c>
      <c r="T514" t="s">
        <v>64</v>
      </c>
    </row>
    <row r="515" spans="1:20" x14ac:dyDescent="0.35">
      <c r="A515" s="33" t="str">
        <f>HYPERLINK("https://reports.beta.ofsted.gov.uk/provider/2/SC480678","Ofsted Children's Home Webpage")</f>
        <v>Ofsted Children's Home Webpage</v>
      </c>
      <c r="B515" t="s">
        <v>968</v>
      </c>
      <c r="C515" t="s">
        <v>60</v>
      </c>
      <c r="D515" t="s">
        <v>295</v>
      </c>
      <c r="E515" t="s">
        <v>65</v>
      </c>
      <c r="F515" t="s">
        <v>964</v>
      </c>
      <c r="G515" t="s">
        <v>62</v>
      </c>
      <c r="H515" t="s">
        <v>62</v>
      </c>
      <c r="I515" t="s">
        <v>62</v>
      </c>
      <c r="J515" t="s">
        <v>62</v>
      </c>
      <c r="K515" t="s">
        <v>62</v>
      </c>
      <c r="L515" t="s">
        <v>151</v>
      </c>
      <c r="M515" t="s">
        <v>77</v>
      </c>
      <c r="N515">
        <v>10186705</v>
      </c>
      <c r="O515" s="32">
        <v>44530</v>
      </c>
      <c r="P515" t="s">
        <v>63</v>
      </c>
      <c r="Q515" t="s">
        <v>64</v>
      </c>
      <c r="S515" t="s">
        <v>64</v>
      </c>
      <c r="T515" t="s">
        <v>64</v>
      </c>
    </row>
    <row r="516" spans="1:20" x14ac:dyDescent="0.35">
      <c r="A516" s="33" t="str">
        <f>HYPERLINK("https://reports.beta.ofsted.gov.uk/provider/2/SC480681","Ofsted Children's Home Webpage")</f>
        <v>Ofsted Children's Home Webpage</v>
      </c>
      <c r="B516" t="s">
        <v>969</v>
      </c>
      <c r="C516" t="s">
        <v>60</v>
      </c>
      <c r="D516" t="s">
        <v>295</v>
      </c>
      <c r="E516" t="s">
        <v>65</v>
      </c>
      <c r="F516" t="s">
        <v>964</v>
      </c>
      <c r="G516" t="s">
        <v>62</v>
      </c>
      <c r="H516" t="s">
        <v>62</v>
      </c>
      <c r="I516" t="s">
        <v>62</v>
      </c>
      <c r="J516" t="s">
        <v>62</v>
      </c>
      <c r="K516" t="s">
        <v>62</v>
      </c>
      <c r="L516" t="s">
        <v>80</v>
      </c>
      <c r="M516" t="s">
        <v>77</v>
      </c>
      <c r="N516">
        <v>10187143</v>
      </c>
      <c r="O516" s="32">
        <v>44502</v>
      </c>
      <c r="P516" t="s">
        <v>63</v>
      </c>
      <c r="Q516" t="s">
        <v>64</v>
      </c>
      <c r="S516" t="s">
        <v>64</v>
      </c>
      <c r="T516" t="s">
        <v>64</v>
      </c>
    </row>
    <row r="517" spans="1:20" x14ac:dyDescent="0.35">
      <c r="A517" s="33" t="str">
        <f>HYPERLINK("https://reports.beta.ofsted.gov.uk/provider/2/SC480704","Ofsted Children's Home Webpage")</f>
        <v>Ofsted Children's Home Webpage</v>
      </c>
      <c r="B517" t="s">
        <v>970</v>
      </c>
      <c r="C517" t="s">
        <v>60</v>
      </c>
      <c r="D517" t="s">
        <v>295</v>
      </c>
      <c r="E517" t="s">
        <v>65</v>
      </c>
      <c r="F517" t="s">
        <v>964</v>
      </c>
      <c r="G517" t="s">
        <v>62</v>
      </c>
      <c r="H517" t="s">
        <v>62</v>
      </c>
      <c r="I517" t="s">
        <v>62</v>
      </c>
      <c r="J517" t="s">
        <v>62</v>
      </c>
      <c r="K517" t="s">
        <v>62</v>
      </c>
      <c r="L517" t="s">
        <v>151</v>
      </c>
      <c r="M517" t="s">
        <v>77</v>
      </c>
      <c r="N517">
        <v>10186725</v>
      </c>
      <c r="O517" s="32">
        <v>44481</v>
      </c>
      <c r="P517" t="s">
        <v>63</v>
      </c>
      <c r="Q517" t="s">
        <v>158</v>
      </c>
      <c r="S517" t="s">
        <v>158</v>
      </c>
      <c r="T517" t="s">
        <v>158</v>
      </c>
    </row>
    <row r="518" spans="1:20" x14ac:dyDescent="0.35">
      <c r="A518" s="33" t="str">
        <f>HYPERLINK("https://reports.beta.ofsted.gov.uk/provider/2/SC480840","Ofsted Children's Home Webpage")</f>
        <v>Ofsted Children's Home Webpage</v>
      </c>
      <c r="B518" t="s">
        <v>971</v>
      </c>
      <c r="C518" t="s">
        <v>60</v>
      </c>
      <c r="D518" t="s">
        <v>295</v>
      </c>
      <c r="E518" t="s">
        <v>65</v>
      </c>
      <c r="F518" t="s">
        <v>964</v>
      </c>
      <c r="G518" t="s">
        <v>62</v>
      </c>
      <c r="H518" t="s">
        <v>62</v>
      </c>
      <c r="I518" t="s">
        <v>62</v>
      </c>
      <c r="J518" t="s">
        <v>62</v>
      </c>
      <c r="K518" t="s">
        <v>62</v>
      </c>
      <c r="L518" t="s">
        <v>112</v>
      </c>
      <c r="M518" t="s">
        <v>216</v>
      </c>
      <c r="N518">
        <v>10187191</v>
      </c>
      <c r="O518" s="32">
        <v>44475</v>
      </c>
      <c r="P518" t="s">
        <v>63</v>
      </c>
      <c r="Q518" t="s">
        <v>64</v>
      </c>
      <c r="S518" t="s">
        <v>64</v>
      </c>
      <c r="T518" t="s">
        <v>64</v>
      </c>
    </row>
    <row r="519" spans="1:20" x14ac:dyDescent="0.35">
      <c r="A519" s="33" t="str">
        <f>HYPERLINK("https://reports.beta.ofsted.gov.uk/provider/2/SC481235","Ofsted Children's Home Webpage")</f>
        <v>Ofsted Children's Home Webpage</v>
      </c>
      <c r="B519" t="s">
        <v>972</v>
      </c>
      <c r="C519" t="s">
        <v>60</v>
      </c>
      <c r="D519" t="s">
        <v>295</v>
      </c>
      <c r="E519" t="s">
        <v>65</v>
      </c>
      <c r="F519" t="s">
        <v>973</v>
      </c>
      <c r="G519" t="s">
        <v>62</v>
      </c>
      <c r="H519" t="s">
        <v>62</v>
      </c>
      <c r="I519" t="s">
        <v>62</v>
      </c>
      <c r="J519" t="s">
        <v>62</v>
      </c>
      <c r="K519" t="s">
        <v>62</v>
      </c>
      <c r="L519" t="s">
        <v>148</v>
      </c>
      <c r="M519" t="s">
        <v>74</v>
      </c>
      <c r="N519">
        <v>10186030</v>
      </c>
      <c r="O519" s="32">
        <v>44503</v>
      </c>
      <c r="P519" t="s">
        <v>63</v>
      </c>
      <c r="Q519" t="s">
        <v>158</v>
      </c>
      <c r="S519" t="s">
        <v>158</v>
      </c>
      <c r="T519" t="s">
        <v>158</v>
      </c>
    </row>
    <row r="520" spans="1:20" x14ac:dyDescent="0.35">
      <c r="A520" s="33" t="str">
        <f>HYPERLINK("https://reports.beta.ofsted.gov.uk/provider/2/SC481295","Ofsted Children's Home Webpage")</f>
        <v>Ofsted Children's Home Webpage</v>
      </c>
      <c r="B520" t="s">
        <v>419</v>
      </c>
      <c r="C520" t="s">
        <v>60</v>
      </c>
      <c r="D520" t="s">
        <v>295</v>
      </c>
      <c r="E520" t="s">
        <v>65</v>
      </c>
      <c r="F520" t="s">
        <v>974</v>
      </c>
      <c r="G520" t="s">
        <v>62</v>
      </c>
      <c r="H520" t="s">
        <v>62</v>
      </c>
      <c r="I520" t="s">
        <v>62</v>
      </c>
      <c r="J520" t="s">
        <v>62</v>
      </c>
      <c r="K520" t="s">
        <v>62</v>
      </c>
      <c r="L520" t="s">
        <v>107</v>
      </c>
      <c r="M520" t="s">
        <v>77</v>
      </c>
      <c r="N520">
        <v>10186081</v>
      </c>
      <c r="O520" s="32">
        <v>44538</v>
      </c>
      <c r="P520" t="s">
        <v>63</v>
      </c>
      <c r="Q520" t="s">
        <v>64</v>
      </c>
      <c r="S520" t="s">
        <v>64</v>
      </c>
      <c r="T520" t="s">
        <v>64</v>
      </c>
    </row>
    <row r="521" spans="1:20" x14ac:dyDescent="0.35">
      <c r="A521" s="33" t="str">
        <f>HYPERLINK("https://reports.beta.ofsted.gov.uk/provider/2/SC481305","Ofsted Children's Home Webpage")</f>
        <v>Ofsted Children's Home Webpage</v>
      </c>
      <c r="B521" t="s">
        <v>287</v>
      </c>
      <c r="C521" t="s">
        <v>60</v>
      </c>
      <c r="D521" t="s">
        <v>295</v>
      </c>
      <c r="E521" t="s">
        <v>65</v>
      </c>
      <c r="F521" t="s">
        <v>683</v>
      </c>
      <c r="G521" t="s">
        <v>62</v>
      </c>
      <c r="H521" t="s">
        <v>62</v>
      </c>
      <c r="I521" t="s">
        <v>62</v>
      </c>
      <c r="J521" t="s">
        <v>62</v>
      </c>
      <c r="K521" t="s">
        <v>62</v>
      </c>
      <c r="L521" t="s">
        <v>116</v>
      </c>
      <c r="M521" t="s">
        <v>216</v>
      </c>
      <c r="N521">
        <v>10187451</v>
      </c>
      <c r="O521" s="32">
        <v>44440</v>
      </c>
      <c r="P521" t="s">
        <v>63</v>
      </c>
      <c r="Q521" t="s">
        <v>158</v>
      </c>
      <c r="S521" t="s">
        <v>158</v>
      </c>
      <c r="T521" t="s">
        <v>73</v>
      </c>
    </row>
    <row r="522" spans="1:20" x14ac:dyDescent="0.35">
      <c r="A522" s="33" t="str">
        <f>HYPERLINK("https://reports.beta.ofsted.gov.uk/provider/2/SC481312","Ofsted Children's Home Webpage")</f>
        <v>Ofsted Children's Home Webpage</v>
      </c>
      <c r="B522" t="s">
        <v>975</v>
      </c>
      <c r="C522" t="s">
        <v>60</v>
      </c>
      <c r="D522" t="s">
        <v>295</v>
      </c>
      <c r="E522" t="s">
        <v>65</v>
      </c>
      <c r="F522" t="s">
        <v>976</v>
      </c>
      <c r="G522" t="s">
        <v>62</v>
      </c>
      <c r="H522" t="s">
        <v>62</v>
      </c>
      <c r="I522" t="s">
        <v>62</v>
      </c>
      <c r="J522" t="s">
        <v>62</v>
      </c>
      <c r="K522" t="s">
        <v>62</v>
      </c>
      <c r="L522" t="s">
        <v>132</v>
      </c>
      <c r="M522" t="s">
        <v>74</v>
      </c>
      <c r="N522">
        <v>10185354</v>
      </c>
      <c r="O522" s="32">
        <v>44502</v>
      </c>
      <c r="P522" t="s">
        <v>63</v>
      </c>
      <c r="Q522" t="s">
        <v>64</v>
      </c>
      <c r="S522" t="s">
        <v>64</v>
      </c>
      <c r="T522" t="s">
        <v>64</v>
      </c>
    </row>
    <row r="523" spans="1:20" x14ac:dyDescent="0.35">
      <c r="A523" s="33" t="str">
        <f>HYPERLINK("https://reports.beta.ofsted.gov.uk/provider/2/SC482275","Ofsted Children's Home Webpage")</f>
        <v>Ofsted Children's Home Webpage</v>
      </c>
      <c r="B523" t="s">
        <v>977</v>
      </c>
      <c r="C523" t="s">
        <v>60</v>
      </c>
      <c r="D523" t="s">
        <v>295</v>
      </c>
      <c r="E523" t="s">
        <v>65</v>
      </c>
      <c r="F523" t="s">
        <v>978</v>
      </c>
      <c r="G523" t="s">
        <v>62</v>
      </c>
      <c r="H523" t="s">
        <v>62</v>
      </c>
      <c r="I523" t="s">
        <v>62</v>
      </c>
      <c r="J523" t="s">
        <v>62</v>
      </c>
      <c r="K523" t="s">
        <v>62</v>
      </c>
      <c r="L523" t="s">
        <v>137</v>
      </c>
      <c r="M523" t="s">
        <v>71</v>
      </c>
      <c r="N523">
        <v>10186756</v>
      </c>
      <c r="O523" s="32">
        <v>44538</v>
      </c>
      <c r="P523" t="s">
        <v>63</v>
      </c>
      <c r="Q523" t="s">
        <v>158</v>
      </c>
      <c r="S523" t="s">
        <v>64</v>
      </c>
      <c r="T523" t="s">
        <v>158</v>
      </c>
    </row>
    <row r="524" spans="1:20" x14ac:dyDescent="0.35">
      <c r="A524" s="33" t="str">
        <f>HYPERLINK("https://reports.beta.ofsted.gov.uk/provider/2/SC482294","Ofsted Children's Home Webpage")</f>
        <v>Ofsted Children's Home Webpage</v>
      </c>
      <c r="B524" t="s">
        <v>979</v>
      </c>
      <c r="C524" t="s">
        <v>60</v>
      </c>
      <c r="D524" t="s">
        <v>297</v>
      </c>
      <c r="E524" t="s">
        <v>65</v>
      </c>
      <c r="F524" t="s">
        <v>980</v>
      </c>
      <c r="G524" t="s">
        <v>62</v>
      </c>
      <c r="H524" t="s">
        <v>62</v>
      </c>
      <c r="I524" t="s">
        <v>62</v>
      </c>
      <c r="J524" t="s">
        <v>62</v>
      </c>
      <c r="K524" t="s">
        <v>62</v>
      </c>
      <c r="L524" t="s">
        <v>110</v>
      </c>
      <c r="M524" t="s">
        <v>88</v>
      </c>
      <c r="N524">
        <v>10205859</v>
      </c>
      <c r="O524" s="32">
        <v>44467</v>
      </c>
      <c r="P524" t="s">
        <v>63</v>
      </c>
      <c r="Q524" t="s">
        <v>64</v>
      </c>
      <c r="S524" t="s">
        <v>64</v>
      </c>
      <c r="T524" t="s">
        <v>158</v>
      </c>
    </row>
    <row r="525" spans="1:20" x14ac:dyDescent="0.35">
      <c r="A525" s="33" t="str">
        <f>HYPERLINK("https://reports.beta.ofsted.gov.uk/provider/2/SC482295","Ofsted Children's Home Webpage")</f>
        <v>Ofsted Children's Home Webpage</v>
      </c>
      <c r="B525" t="s">
        <v>981</v>
      </c>
      <c r="C525" t="s">
        <v>60</v>
      </c>
      <c r="D525" t="s">
        <v>295</v>
      </c>
      <c r="E525" t="s">
        <v>65</v>
      </c>
      <c r="F525" t="s">
        <v>204</v>
      </c>
      <c r="G525" t="s">
        <v>62</v>
      </c>
      <c r="H525" t="s">
        <v>62</v>
      </c>
      <c r="I525" t="s">
        <v>62</v>
      </c>
      <c r="J525" t="s">
        <v>62</v>
      </c>
      <c r="K525" t="s">
        <v>62</v>
      </c>
      <c r="L525" t="s">
        <v>87</v>
      </c>
      <c r="M525" t="s">
        <v>88</v>
      </c>
      <c r="N525">
        <v>10186594</v>
      </c>
      <c r="O525" s="32">
        <v>44510</v>
      </c>
      <c r="P525" t="s">
        <v>63</v>
      </c>
      <c r="Q525" t="s">
        <v>64</v>
      </c>
      <c r="S525" t="s">
        <v>64</v>
      </c>
      <c r="T525" t="s">
        <v>64</v>
      </c>
    </row>
    <row r="526" spans="1:20" x14ac:dyDescent="0.35">
      <c r="A526" s="33" t="str">
        <f>HYPERLINK("https://reports.beta.ofsted.gov.uk/provider/2/SC482296","Ofsted Children's Home Webpage")</f>
        <v>Ofsted Children's Home Webpage</v>
      </c>
      <c r="B526" t="s">
        <v>982</v>
      </c>
      <c r="C526" t="s">
        <v>60</v>
      </c>
      <c r="D526" t="s">
        <v>295</v>
      </c>
      <c r="E526" t="s">
        <v>65</v>
      </c>
      <c r="F526" t="s">
        <v>204</v>
      </c>
      <c r="G526" t="s">
        <v>62</v>
      </c>
      <c r="H526" t="s">
        <v>62</v>
      </c>
      <c r="I526" t="s">
        <v>62</v>
      </c>
      <c r="J526" t="s">
        <v>62</v>
      </c>
      <c r="K526" t="s">
        <v>62</v>
      </c>
      <c r="L526" t="s">
        <v>87</v>
      </c>
      <c r="M526" t="s">
        <v>88</v>
      </c>
      <c r="N526">
        <v>10187053</v>
      </c>
      <c r="O526" s="32">
        <v>44473</v>
      </c>
      <c r="P526" t="s">
        <v>63</v>
      </c>
      <c r="Q526" t="s">
        <v>64</v>
      </c>
      <c r="S526" t="s">
        <v>64</v>
      </c>
      <c r="T526" t="s">
        <v>64</v>
      </c>
    </row>
    <row r="527" spans="1:20" x14ac:dyDescent="0.35">
      <c r="A527" s="33" t="str">
        <f>HYPERLINK("https://reports.beta.ofsted.gov.uk/provider/2/SC482303","Ofsted Children's Home Webpage")</f>
        <v>Ofsted Children's Home Webpage</v>
      </c>
      <c r="B527" t="s">
        <v>983</v>
      </c>
      <c r="C527" t="s">
        <v>60</v>
      </c>
      <c r="D527" t="s">
        <v>295</v>
      </c>
      <c r="E527" t="s">
        <v>65</v>
      </c>
      <c r="F527" t="s">
        <v>204</v>
      </c>
      <c r="G527" t="s">
        <v>62</v>
      </c>
      <c r="H527" t="s">
        <v>62</v>
      </c>
      <c r="I527" t="s">
        <v>62</v>
      </c>
      <c r="J527" t="s">
        <v>62</v>
      </c>
      <c r="K527" t="s">
        <v>62</v>
      </c>
      <c r="L527" t="s">
        <v>87</v>
      </c>
      <c r="M527" t="s">
        <v>88</v>
      </c>
      <c r="N527">
        <v>10186657</v>
      </c>
      <c r="O527" s="32">
        <v>44480</v>
      </c>
      <c r="P527" t="s">
        <v>63</v>
      </c>
      <c r="Q527" t="s">
        <v>67</v>
      </c>
      <c r="S527" t="s">
        <v>64</v>
      </c>
      <c r="T527" t="s">
        <v>67</v>
      </c>
    </row>
    <row r="528" spans="1:20" x14ac:dyDescent="0.35">
      <c r="A528" s="33" t="str">
        <f>HYPERLINK("https://reports.beta.ofsted.gov.uk/provider/2/SC482415","Ofsted Children's Home Webpage")</f>
        <v>Ofsted Children's Home Webpage</v>
      </c>
      <c r="B528" t="s">
        <v>984</v>
      </c>
      <c r="C528" t="s">
        <v>60</v>
      </c>
      <c r="D528" t="s">
        <v>295</v>
      </c>
      <c r="E528" t="s">
        <v>65</v>
      </c>
      <c r="F528" t="s">
        <v>985</v>
      </c>
      <c r="G528" t="s">
        <v>62</v>
      </c>
      <c r="H528" t="s">
        <v>62</v>
      </c>
      <c r="I528" t="s">
        <v>62</v>
      </c>
      <c r="J528" t="s">
        <v>62</v>
      </c>
      <c r="K528" t="s">
        <v>62</v>
      </c>
      <c r="L528" t="s">
        <v>66</v>
      </c>
      <c r="M528" t="s">
        <v>216</v>
      </c>
      <c r="N528">
        <v>10185035</v>
      </c>
      <c r="O528" s="32">
        <v>44474</v>
      </c>
      <c r="P528" t="s">
        <v>63</v>
      </c>
      <c r="Q528" t="s">
        <v>64</v>
      </c>
      <c r="S528" t="s">
        <v>67</v>
      </c>
      <c r="T528" t="s">
        <v>64</v>
      </c>
    </row>
    <row r="529" spans="1:20" x14ac:dyDescent="0.35">
      <c r="A529" s="33" t="str">
        <f>HYPERLINK("https://reports.beta.ofsted.gov.uk/provider/2/SC482418","Ofsted Children's Home Webpage")</f>
        <v>Ofsted Children's Home Webpage</v>
      </c>
      <c r="B529" t="s">
        <v>986</v>
      </c>
      <c r="C529" t="s">
        <v>60</v>
      </c>
      <c r="D529" t="s">
        <v>295</v>
      </c>
      <c r="E529" t="s">
        <v>65</v>
      </c>
      <c r="F529" t="s">
        <v>288</v>
      </c>
      <c r="G529" t="s">
        <v>62</v>
      </c>
      <c r="H529" t="s">
        <v>62</v>
      </c>
      <c r="I529" t="s">
        <v>62</v>
      </c>
      <c r="J529" t="s">
        <v>62</v>
      </c>
      <c r="K529" t="s">
        <v>62</v>
      </c>
      <c r="L529" t="s">
        <v>120</v>
      </c>
      <c r="M529" t="s">
        <v>216</v>
      </c>
      <c r="N529">
        <v>10187555</v>
      </c>
      <c r="O529" s="32">
        <v>44536</v>
      </c>
      <c r="P529" t="s">
        <v>63</v>
      </c>
      <c r="Q529" t="s">
        <v>64</v>
      </c>
      <c r="S529" t="s">
        <v>64</v>
      </c>
      <c r="T529" t="s">
        <v>158</v>
      </c>
    </row>
    <row r="530" spans="1:20" x14ac:dyDescent="0.35">
      <c r="A530" s="33" t="str">
        <f>HYPERLINK("https://reports.beta.ofsted.gov.uk/provider/2/SC482872","Ofsted Children's Home Webpage")</f>
        <v>Ofsted Children's Home Webpage</v>
      </c>
      <c r="B530" t="s">
        <v>987</v>
      </c>
      <c r="C530" t="s">
        <v>60</v>
      </c>
      <c r="D530" t="s">
        <v>295</v>
      </c>
      <c r="E530" t="s">
        <v>65</v>
      </c>
      <c r="F530" t="s">
        <v>988</v>
      </c>
      <c r="G530" t="s">
        <v>62</v>
      </c>
      <c r="H530" t="s">
        <v>62</v>
      </c>
      <c r="I530" t="s">
        <v>62</v>
      </c>
      <c r="J530" t="s">
        <v>62</v>
      </c>
      <c r="K530" t="s">
        <v>62</v>
      </c>
      <c r="L530" t="s">
        <v>103</v>
      </c>
      <c r="M530" t="s">
        <v>71</v>
      </c>
      <c r="N530">
        <v>10186777</v>
      </c>
      <c r="O530" s="32">
        <v>44453</v>
      </c>
      <c r="P530" t="s">
        <v>63</v>
      </c>
      <c r="Q530" t="s">
        <v>64</v>
      </c>
      <c r="S530" t="s">
        <v>64</v>
      </c>
      <c r="T530" t="s">
        <v>64</v>
      </c>
    </row>
    <row r="531" spans="1:20" x14ac:dyDescent="0.35">
      <c r="A531" s="33" t="str">
        <f>HYPERLINK("https://reports.beta.ofsted.gov.uk/provider/2/SC483662","Ofsted Children's Home Webpage")</f>
        <v>Ofsted Children's Home Webpage</v>
      </c>
      <c r="B531" t="s">
        <v>989</v>
      </c>
      <c r="C531" t="s">
        <v>60</v>
      </c>
      <c r="D531" t="s">
        <v>295</v>
      </c>
      <c r="E531" t="s">
        <v>65</v>
      </c>
      <c r="F531" t="s">
        <v>202</v>
      </c>
      <c r="G531" t="s">
        <v>62</v>
      </c>
      <c r="H531" t="s">
        <v>62</v>
      </c>
      <c r="I531" t="s">
        <v>62</v>
      </c>
      <c r="J531" t="s">
        <v>62</v>
      </c>
      <c r="K531" t="s">
        <v>62</v>
      </c>
      <c r="L531" t="s">
        <v>134</v>
      </c>
      <c r="M531" t="s">
        <v>74</v>
      </c>
      <c r="N531">
        <v>10185519</v>
      </c>
      <c r="O531" s="32">
        <v>44537</v>
      </c>
      <c r="P531" t="s">
        <v>63</v>
      </c>
      <c r="Q531" t="s">
        <v>64</v>
      </c>
      <c r="S531" t="s">
        <v>64</v>
      </c>
      <c r="T531" t="s">
        <v>64</v>
      </c>
    </row>
    <row r="532" spans="1:20" x14ac:dyDescent="0.35">
      <c r="A532" s="33" t="str">
        <f>HYPERLINK("https://reports.beta.ofsted.gov.uk/provider/2/SC483710","Ofsted Children's Home Webpage")</f>
        <v>Ofsted Children's Home Webpage</v>
      </c>
      <c r="B532" t="s">
        <v>990</v>
      </c>
      <c r="C532" t="s">
        <v>60</v>
      </c>
      <c r="D532" t="s">
        <v>295</v>
      </c>
      <c r="E532" t="s">
        <v>65</v>
      </c>
      <c r="F532" t="s">
        <v>905</v>
      </c>
      <c r="G532" t="s">
        <v>62</v>
      </c>
      <c r="H532" t="s">
        <v>62</v>
      </c>
      <c r="I532" t="s">
        <v>62</v>
      </c>
      <c r="J532" t="s">
        <v>62</v>
      </c>
      <c r="K532" t="s">
        <v>62</v>
      </c>
      <c r="L532" t="s">
        <v>97</v>
      </c>
      <c r="M532" t="s">
        <v>85</v>
      </c>
      <c r="N532">
        <v>10186999</v>
      </c>
      <c r="O532" s="32">
        <v>44530</v>
      </c>
      <c r="P532" t="s">
        <v>63</v>
      </c>
      <c r="Q532" t="s">
        <v>67</v>
      </c>
      <c r="S532" t="s">
        <v>67</v>
      </c>
      <c r="T532" t="s">
        <v>67</v>
      </c>
    </row>
    <row r="533" spans="1:20" x14ac:dyDescent="0.35">
      <c r="A533" s="33" t="str">
        <f>HYPERLINK("https://reports.beta.ofsted.gov.uk/provider/2/SC483828","Ofsted Children's Home Webpage")</f>
        <v>Ofsted Children's Home Webpage</v>
      </c>
      <c r="B533" t="s">
        <v>991</v>
      </c>
      <c r="C533" t="s">
        <v>60</v>
      </c>
      <c r="D533" t="s">
        <v>295</v>
      </c>
      <c r="E533" t="s">
        <v>65</v>
      </c>
      <c r="F533" t="s">
        <v>672</v>
      </c>
      <c r="G533" t="s">
        <v>62</v>
      </c>
      <c r="H533" t="s">
        <v>62</v>
      </c>
      <c r="I533" t="s">
        <v>62</v>
      </c>
      <c r="J533" t="s">
        <v>62</v>
      </c>
      <c r="K533" t="s">
        <v>62</v>
      </c>
      <c r="L533" t="s">
        <v>84</v>
      </c>
      <c r="M533" t="s">
        <v>77</v>
      </c>
      <c r="N533">
        <v>10212710</v>
      </c>
      <c r="O533" s="32">
        <v>44523</v>
      </c>
      <c r="P533" t="s">
        <v>250</v>
      </c>
    </row>
    <row r="534" spans="1:20" x14ac:dyDescent="0.35">
      <c r="A534" s="33" t="str">
        <f>HYPERLINK("https://reports.beta.ofsted.gov.uk/provider/2/SC483828","Ofsted Children's Home Webpage")</f>
        <v>Ofsted Children's Home Webpage</v>
      </c>
      <c r="B534" t="s">
        <v>991</v>
      </c>
      <c r="C534" t="s">
        <v>60</v>
      </c>
      <c r="D534" t="s">
        <v>295</v>
      </c>
      <c r="E534" t="s">
        <v>65</v>
      </c>
      <c r="F534" t="s">
        <v>672</v>
      </c>
      <c r="G534" t="s">
        <v>62</v>
      </c>
      <c r="H534" t="s">
        <v>62</v>
      </c>
      <c r="I534" t="s">
        <v>62</v>
      </c>
      <c r="J534" t="s">
        <v>62</v>
      </c>
      <c r="K534" t="s">
        <v>62</v>
      </c>
      <c r="L534" t="s">
        <v>84</v>
      </c>
      <c r="M534" t="s">
        <v>77</v>
      </c>
      <c r="N534">
        <v>10186699</v>
      </c>
      <c r="O534" s="32">
        <v>44488</v>
      </c>
      <c r="P534" t="s">
        <v>63</v>
      </c>
      <c r="Q534" t="s">
        <v>73</v>
      </c>
      <c r="S534" t="s">
        <v>73</v>
      </c>
      <c r="T534" t="s">
        <v>73</v>
      </c>
    </row>
    <row r="535" spans="1:20" x14ac:dyDescent="0.35">
      <c r="A535" s="33" t="str">
        <f>HYPERLINK("https://reports.beta.ofsted.gov.uk/provider/2/SC484114","Ofsted Children's Home Webpage")</f>
        <v>Ofsted Children's Home Webpage</v>
      </c>
      <c r="B535" t="s">
        <v>992</v>
      </c>
      <c r="C535" t="s">
        <v>60</v>
      </c>
      <c r="D535" t="s">
        <v>295</v>
      </c>
      <c r="E535" t="s">
        <v>65</v>
      </c>
      <c r="F535" t="s">
        <v>188</v>
      </c>
      <c r="G535" t="s">
        <v>62</v>
      </c>
      <c r="H535" t="s">
        <v>62</v>
      </c>
      <c r="I535" t="s">
        <v>62</v>
      </c>
      <c r="J535" t="s">
        <v>62</v>
      </c>
      <c r="K535" t="s">
        <v>62</v>
      </c>
      <c r="L535" t="s">
        <v>147</v>
      </c>
      <c r="M535" t="s">
        <v>92</v>
      </c>
      <c r="N535">
        <v>10186519</v>
      </c>
      <c r="O535" s="32">
        <v>44509</v>
      </c>
      <c r="P535" t="s">
        <v>63</v>
      </c>
      <c r="Q535" t="s">
        <v>64</v>
      </c>
      <c r="S535" t="s">
        <v>64</v>
      </c>
      <c r="T535" t="s">
        <v>64</v>
      </c>
    </row>
    <row r="536" spans="1:20" x14ac:dyDescent="0.35">
      <c r="A536" s="33" t="str">
        <f>HYPERLINK("https://reports.beta.ofsted.gov.uk/provider/2/SC484133","Ofsted Children's Home Webpage")</f>
        <v>Ofsted Children's Home Webpage</v>
      </c>
      <c r="B536" t="s">
        <v>993</v>
      </c>
      <c r="C536" t="s">
        <v>60</v>
      </c>
      <c r="D536" t="s">
        <v>295</v>
      </c>
      <c r="E536" t="s">
        <v>65</v>
      </c>
      <c r="F536" t="s">
        <v>172</v>
      </c>
      <c r="G536" t="s">
        <v>62</v>
      </c>
      <c r="H536" t="s">
        <v>62</v>
      </c>
      <c r="I536" t="s">
        <v>62</v>
      </c>
      <c r="J536" t="s">
        <v>62</v>
      </c>
      <c r="K536" t="s">
        <v>62</v>
      </c>
      <c r="L536" t="s">
        <v>90</v>
      </c>
      <c r="M536" t="s">
        <v>88</v>
      </c>
      <c r="N536">
        <v>10186567</v>
      </c>
      <c r="O536" s="32">
        <v>44454</v>
      </c>
      <c r="P536" t="s">
        <v>63</v>
      </c>
      <c r="Q536" t="s">
        <v>64</v>
      </c>
      <c r="S536" t="s">
        <v>64</v>
      </c>
      <c r="T536" t="s">
        <v>64</v>
      </c>
    </row>
    <row r="537" spans="1:20" x14ac:dyDescent="0.35">
      <c r="A537" s="33" t="str">
        <f>HYPERLINK("https://reports.beta.ofsted.gov.uk/provider/2/SC484247","Ofsted Children's Home Webpage")</f>
        <v>Ofsted Children's Home Webpage</v>
      </c>
      <c r="B537" t="s">
        <v>994</v>
      </c>
      <c r="C537" t="s">
        <v>60</v>
      </c>
      <c r="D537" t="s">
        <v>295</v>
      </c>
      <c r="E537" t="s">
        <v>65</v>
      </c>
      <c r="F537" t="s">
        <v>964</v>
      </c>
      <c r="G537" t="s">
        <v>62</v>
      </c>
      <c r="H537" t="s">
        <v>62</v>
      </c>
      <c r="I537" t="s">
        <v>62</v>
      </c>
      <c r="J537" t="s">
        <v>62</v>
      </c>
      <c r="K537" t="s">
        <v>62</v>
      </c>
      <c r="L537" t="s">
        <v>112</v>
      </c>
      <c r="M537" t="s">
        <v>216</v>
      </c>
      <c r="N537">
        <v>10187607</v>
      </c>
      <c r="O537" s="32">
        <v>44531</v>
      </c>
      <c r="P537" t="s">
        <v>63</v>
      </c>
      <c r="Q537" t="s">
        <v>64</v>
      </c>
      <c r="S537" t="s">
        <v>64</v>
      </c>
      <c r="T537" t="s">
        <v>67</v>
      </c>
    </row>
    <row r="538" spans="1:20" x14ac:dyDescent="0.35">
      <c r="A538" s="33" t="str">
        <f>HYPERLINK("https://reports.beta.ofsted.gov.uk/provider/2/SC484912","Ofsted Children's Home Webpage")</f>
        <v>Ofsted Children's Home Webpage</v>
      </c>
      <c r="B538" t="s">
        <v>995</v>
      </c>
      <c r="C538" t="s">
        <v>60</v>
      </c>
      <c r="D538" t="s">
        <v>295</v>
      </c>
      <c r="E538" t="s">
        <v>65</v>
      </c>
      <c r="F538" t="s">
        <v>446</v>
      </c>
      <c r="G538" t="s">
        <v>62</v>
      </c>
      <c r="H538" t="s">
        <v>62</v>
      </c>
      <c r="I538" t="s">
        <v>62</v>
      </c>
      <c r="J538" t="s">
        <v>62</v>
      </c>
      <c r="K538" t="s">
        <v>62</v>
      </c>
      <c r="L538" t="s">
        <v>258</v>
      </c>
      <c r="M538" t="s">
        <v>81</v>
      </c>
      <c r="N538">
        <v>10185276</v>
      </c>
      <c r="O538" s="32">
        <v>44516</v>
      </c>
      <c r="P538" t="s">
        <v>63</v>
      </c>
      <c r="Q538" t="s">
        <v>64</v>
      </c>
      <c r="S538" t="s">
        <v>64</v>
      </c>
      <c r="T538" t="s">
        <v>158</v>
      </c>
    </row>
    <row r="539" spans="1:20" x14ac:dyDescent="0.35">
      <c r="A539" s="33" t="str">
        <f>HYPERLINK("https://reports.beta.ofsted.gov.uk/provider/2/SC486114","Ofsted Children's Home Webpage")</f>
        <v>Ofsted Children's Home Webpage</v>
      </c>
      <c r="B539" t="s">
        <v>404</v>
      </c>
      <c r="C539" t="s">
        <v>60</v>
      </c>
      <c r="D539" t="s">
        <v>295</v>
      </c>
      <c r="E539" t="s">
        <v>65</v>
      </c>
      <c r="F539" t="s">
        <v>996</v>
      </c>
      <c r="G539" t="s">
        <v>62</v>
      </c>
      <c r="H539" t="s">
        <v>62</v>
      </c>
      <c r="I539" t="s">
        <v>62</v>
      </c>
      <c r="J539" t="s">
        <v>62</v>
      </c>
      <c r="K539" t="s">
        <v>62</v>
      </c>
      <c r="L539" t="s">
        <v>80</v>
      </c>
      <c r="M539" t="s">
        <v>77</v>
      </c>
      <c r="N539">
        <v>10185293</v>
      </c>
      <c r="O539" s="32">
        <v>44523</v>
      </c>
      <c r="P539" t="s">
        <v>63</v>
      </c>
      <c r="Q539" t="s">
        <v>64</v>
      </c>
      <c r="S539" t="s">
        <v>64</v>
      </c>
      <c r="T539" t="s">
        <v>158</v>
      </c>
    </row>
    <row r="540" spans="1:20" x14ac:dyDescent="0.35">
      <c r="A540" s="33" t="str">
        <f>HYPERLINK("https://reports.beta.ofsted.gov.uk/provider/2/SC486479","Ofsted Children's Home Webpage")</f>
        <v>Ofsted Children's Home Webpage</v>
      </c>
      <c r="B540" t="s">
        <v>405</v>
      </c>
      <c r="C540" t="s">
        <v>60</v>
      </c>
      <c r="D540" t="s">
        <v>295</v>
      </c>
      <c r="E540" t="s">
        <v>65</v>
      </c>
      <c r="F540" t="s">
        <v>641</v>
      </c>
      <c r="G540" t="s">
        <v>62</v>
      </c>
      <c r="H540" t="s">
        <v>62</v>
      </c>
      <c r="I540" t="s">
        <v>62</v>
      </c>
      <c r="J540" t="s">
        <v>62</v>
      </c>
      <c r="K540" t="s">
        <v>62</v>
      </c>
      <c r="L540" t="s">
        <v>155</v>
      </c>
      <c r="M540" t="s">
        <v>88</v>
      </c>
      <c r="N540">
        <v>10185341</v>
      </c>
      <c r="O540" s="32">
        <v>44502</v>
      </c>
      <c r="P540" t="s">
        <v>63</v>
      </c>
      <c r="Q540" t="s">
        <v>64</v>
      </c>
      <c r="S540" t="s">
        <v>64</v>
      </c>
      <c r="T540" t="s">
        <v>64</v>
      </c>
    </row>
    <row r="541" spans="1:20" x14ac:dyDescent="0.35">
      <c r="A541" s="33" t="str">
        <f>HYPERLINK("https://reports.beta.ofsted.gov.uk/provider/2/SC486606","Ofsted Children's Home Webpage")</f>
        <v>Ofsted Children's Home Webpage</v>
      </c>
      <c r="B541" t="s">
        <v>997</v>
      </c>
      <c r="C541" t="s">
        <v>60</v>
      </c>
      <c r="D541" t="s">
        <v>295</v>
      </c>
      <c r="E541" t="s">
        <v>105</v>
      </c>
      <c r="F541" t="s">
        <v>304</v>
      </c>
      <c r="G541" t="s">
        <v>62</v>
      </c>
      <c r="H541" t="s">
        <v>62</v>
      </c>
      <c r="I541" t="s">
        <v>62</v>
      </c>
      <c r="J541" t="s">
        <v>62</v>
      </c>
      <c r="K541" t="s">
        <v>62</v>
      </c>
      <c r="L541" t="s">
        <v>112</v>
      </c>
      <c r="M541" t="s">
        <v>216</v>
      </c>
      <c r="N541">
        <v>10206673</v>
      </c>
      <c r="O541" s="32">
        <v>44517</v>
      </c>
      <c r="P541" t="s">
        <v>63</v>
      </c>
      <c r="Q541" t="s">
        <v>158</v>
      </c>
      <c r="S541" t="s">
        <v>158</v>
      </c>
      <c r="T541" t="s">
        <v>73</v>
      </c>
    </row>
    <row r="542" spans="1:20" x14ac:dyDescent="0.35">
      <c r="A542" s="33" t="str">
        <f>HYPERLINK("https://reports.beta.ofsted.gov.uk/provider/2/SC486606","Ofsted Children's Home Webpage")</f>
        <v>Ofsted Children's Home Webpage</v>
      </c>
      <c r="B542" t="s">
        <v>997</v>
      </c>
      <c r="C542" t="s">
        <v>60</v>
      </c>
      <c r="D542" t="s">
        <v>295</v>
      </c>
      <c r="E542" t="s">
        <v>105</v>
      </c>
      <c r="F542" t="s">
        <v>304</v>
      </c>
      <c r="G542" t="s">
        <v>62</v>
      </c>
      <c r="H542" t="s">
        <v>62</v>
      </c>
      <c r="I542" t="s">
        <v>62</v>
      </c>
      <c r="J542" t="s">
        <v>62</v>
      </c>
      <c r="K542" t="s">
        <v>62</v>
      </c>
      <c r="L542" t="s">
        <v>112</v>
      </c>
      <c r="M542" t="s">
        <v>216</v>
      </c>
      <c r="N542">
        <v>10204381</v>
      </c>
      <c r="O542" s="32">
        <v>44446</v>
      </c>
      <c r="P542" t="s">
        <v>250</v>
      </c>
    </row>
    <row r="543" spans="1:20" x14ac:dyDescent="0.35">
      <c r="A543" s="33" t="str">
        <f>HYPERLINK("https://reports.beta.ofsted.gov.uk/provider/2/SC486879","Ofsted Children's Home Webpage")</f>
        <v>Ofsted Children's Home Webpage</v>
      </c>
      <c r="B543" t="s">
        <v>998</v>
      </c>
      <c r="C543" t="s">
        <v>60</v>
      </c>
      <c r="D543" t="s">
        <v>295</v>
      </c>
      <c r="E543" t="s">
        <v>65</v>
      </c>
      <c r="F543" t="s">
        <v>696</v>
      </c>
      <c r="G543" t="s">
        <v>62</v>
      </c>
      <c r="H543" t="s">
        <v>62</v>
      </c>
      <c r="I543" t="s">
        <v>62</v>
      </c>
      <c r="J543" t="s">
        <v>62</v>
      </c>
      <c r="K543" t="s">
        <v>62</v>
      </c>
      <c r="L543" t="s">
        <v>104</v>
      </c>
      <c r="M543" t="s">
        <v>88</v>
      </c>
      <c r="N543">
        <v>10185801</v>
      </c>
      <c r="O543" s="32">
        <v>44531</v>
      </c>
      <c r="P543" t="s">
        <v>63</v>
      </c>
      <c r="Q543" t="s">
        <v>67</v>
      </c>
      <c r="S543" t="s">
        <v>67</v>
      </c>
      <c r="T543" t="s">
        <v>64</v>
      </c>
    </row>
    <row r="544" spans="1:20" x14ac:dyDescent="0.35">
      <c r="A544" s="33" t="str">
        <f>HYPERLINK("https://reports.beta.ofsted.gov.uk/provider/2/SC487488","Ofsted Children's Home Webpage")</f>
        <v>Ofsted Children's Home Webpage</v>
      </c>
      <c r="B544" t="s">
        <v>999</v>
      </c>
      <c r="C544" t="s">
        <v>60</v>
      </c>
      <c r="D544" t="s">
        <v>295</v>
      </c>
      <c r="E544" t="s">
        <v>65</v>
      </c>
      <c r="F544" t="s">
        <v>537</v>
      </c>
      <c r="G544" t="s">
        <v>62</v>
      </c>
      <c r="H544" t="s">
        <v>62</v>
      </c>
      <c r="I544" t="s">
        <v>62</v>
      </c>
      <c r="J544" t="s">
        <v>62</v>
      </c>
      <c r="K544" t="s">
        <v>62</v>
      </c>
      <c r="L544" t="s">
        <v>385</v>
      </c>
      <c r="M544" t="s">
        <v>77</v>
      </c>
      <c r="N544">
        <v>10187510</v>
      </c>
      <c r="O544" s="32">
        <v>44539</v>
      </c>
      <c r="P544" t="s">
        <v>63</v>
      </c>
      <c r="Q544" t="s">
        <v>64</v>
      </c>
      <c r="S544" t="s">
        <v>64</v>
      </c>
      <c r="T544" t="s">
        <v>64</v>
      </c>
    </row>
    <row r="545" spans="1:20" x14ac:dyDescent="0.35">
      <c r="A545" s="33" t="str">
        <f>HYPERLINK("https://reports.beta.ofsted.gov.uk/provider/2/SC488596","Ofsted Children's Home Webpage")</f>
        <v>Ofsted Children's Home Webpage</v>
      </c>
      <c r="B545" t="s">
        <v>1000</v>
      </c>
      <c r="C545" t="s">
        <v>60</v>
      </c>
      <c r="D545" t="s">
        <v>295</v>
      </c>
      <c r="E545" t="s">
        <v>105</v>
      </c>
      <c r="F545" t="s">
        <v>198</v>
      </c>
      <c r="G545" t="s">
        <v>62</v>
      </c>
      <c r="H545" t="s">
        <v>62</v>
      </c>
      <c r="I545" t="s">
        <v>62</v>
      </c>
      <c r="J545" t="s">
        <v>62</v>
      </c>
      <c r="K545" t="s">
        <v>62</v>
      </c>
      <c r="L545" t="s">
        <v>127</v>
      </c>
      <c r="M545" t="s">
        <v>85</v>
      </c>
      <c r="N545">
        <v>10207320</v>
      </c>
      <c r="O545" s="32">
        <v>44453</v>
      </c>
      <c r="P545" t="s">
        <v>63</v>
      </c>
      <c r="Q545" t="s">
        <v>158</v>
      </c>
      <c r="S545" t="s">
        <v>158</v>
      </c>
      <c r="T545" t="s">
        <v>158</v>
      </c>
    </row>
    <row r="546" spans="1:20" x14ac:dyDescent="0.35">
      <c r="A546" s="33" t="str">
        <f>HYPERLINK("https://reports.beta.ofsted.gov.uk/provider/2/SC488596","Ofsted Children's Home Webpage")</f>
        <v>Ofsted Children's Home Webpage</v>
      </c>
      <c r="B546" t="s">
        <v>1000</v>
      </c>
      <c r="C546" t="s">
        <v>60</v>
      </c>
      <c r="D546" t="s">
        <v>295</v>
      </c>
      <c r="E546" t="s">
        <v>105</v>
      </c>
      <c r="F546" t="s">
        <v>198</v>
      </c>
      <c r="G546" t="s">
        <v>62</v>
      </c>
      <c r="H546" t="s">
        <v>62</v>
      </c>
      <c r="I546" t="s">
        <v>62</v>
      </c>
      <c r="J546" t="s">
        <v>62</v>
      </c>
      <c r="K546" t="s">
        <v>62</v>
      </c>
      <c r="L546" t="s">
        <v>127</v>
      </c>
      <c r="M546" t="s">
        <v>85</v>
      </c>
      <c r="N546">
        <v>10214363</v>
      </c>
      <c r="O546" s="32">
        <v>44531</v>
      </c>
      <c r="P546" t="s">
        <v>69</v>
      </c>
      <c r="Q546" t="s">
        <v>72</v>
      </c>
    </row>
    <row r="547" spans="1:20" x14ac:dyDescent="0.35">
      <c r="A547" s="33" t="str">
        <f>HYPERLINK("https://reports.beta.ofsted.gov.uk/provider/2/SC488679","Ofsted Children's Home Webpage")</f>
        <v>Ofsted Children's Home Webpage</v>
      </c>
      <c r="B547" t="s">
        <v>1001</v>
      </c>
      <c r="C547" t="s">
        <v>60</v>
      </c>
      <c r="D547" t="s">
        <v>295</v>
      </c>
      <c r="E547" t="s">
        <v>105</v>
      </c>
      <c r="F547" t="s">
        <v>175</v>
      </c>
      <c r="G547" t="s">
        <v>62</v>
      </c>
      <c r="H547" t="s">
        <v>62</v>
      </c>
      <c r="I547" t="s">
        <v>62</v>
      </c>
      <c r="J547" t="s">
        <v>62</v>
      </c>
      <c r="K547" t="s">
        <v>62</v>
      </c>
      <c r="L547" t="s">
        <v>66</v>
      </c>
      <c r="M547" t="s">
        <v>216</v>
      </c>
      <c r="N547">
        <v>10187366</v>
      </c>
      <c r="O547" s="32">
        <v>44516</v>
      </c>
      <c r="P547" t="s">
        <v>63</v>
      </c>
      <c r="Q547" t="s">
        <v>64</v>
      </c>
      <c r="S547" t="s">
        <v>64</v>
      </c>
      <c r="T547" t="s">
        <v>158</v>
      </c>
    </row>
    <row r="548" spans="1:20" x14ac:dyDescent="0.35">
      <c r="A548" s="33" t="str">
        <f>HYPERLINK("https://reports.beta.ofsted.gov.uk/provider/2/SC488930","Ofsted Children's Home Webpage")</f>
        <v>Ofsted Children's Home Webpage</v>
      </c>
      <c r="B548" t="s">
        <v>1002</v>
      </c>
      <c r="C548" t="s">
        <v>60</v>
      </c>
      <c r="D548" t="s">
        <v>295</v>
      </c>
      <c r="E548" t="s">
        <v>65</v>
      </c>
      <c r="F548" t="s">
        <v>1003</v>
      </c>
      <c r="G548" t="s">
        <v>62</v>
      </c>
      <c r="H548" t="s">
        <v>62</v>
      </c>
      <c r="I548" t="s">
        <v>62</v>
      </c>
      <c r="J548" t="s">
        <v>62</v>
      </c>
      <c r="K548" t="s">
        <v>62</v>
      </c>
      <c r="L548" t="s">
        <v>136</v>
      </c>
      <c r="M548" t="s">
        <v>85</v>
      </c>
      <c r="N548">
        <v>10187311</v>
      </c>
      <c r="O548" s="32">
        <v>44495</v>
      </c>
      <c r="P548" t="s">
        <v>63</v>
      </c>
      <c r="Q548" t="s">
        <v>64</v>
      </c>
      <c r="S548" t="s">
        <v>64</v>
      </c>
      <c r="T548" t="s">
        <v>64</v>
      </c>
    </row>
    <row r="549" spans="1:20" x14ac:dyDescent="0.35">
      <c r="A549" s="33" t="str">
        <f>HYPERLINK("https://reports.beta.ofsted.gov.uk/provider/2/SC488961","Ofsted Children's Home Webpage")</f>
        <v>Ofsted Children's Home Webpage</v>
      </c>
      <c r="B549" t="s">
        <v>1004</v>
      </c>
      <c r="C549" t="s">
        <v>60</v>
      </c>
      <c r="D549" t="s">
        <v>295</v>
      </c>
      <c r="E549" t="s">
        <v>65</v>
      </c>
      <c r="F549" t="s">
        <v>1003</v>
      </c>
      <c r="G549" t="s">
        <v>62</v>
      </c>
      <c r="H549" t="s">
        <v>62</v>
      </c>
      <c r="I549" t="s">
        <v>62</v>
      </c>
      <c r="J549" t="s">
        <v>62</v>
      </c>
      <c r="K549" t="s">
        <v>62</v>
      </c>
      <c r="L549" t="s">
        <v>314</v>
      </c>
      <c r="M549" t="s">
        <v>85</v>
      </c>
      <c r="N549">
        <v>10185590</v>
      </c>
      <c r="O549" s="32">
        <v>44516</v>
      </c>
      <c r="P549" t="s">
        <v>63</v>
      </c>
      <c r="Q549" t="s">
        <v>64</v>
      </c>
      <c r="S549" t="s">
        <v>64</v>
      </c>
      <c r="T549" t="s">
        <v>64</v>
      </c>
    </row>
    <row r="550" spans="1:20" x14ac:dyDescent="0.35">
      <c r="A550" s="33" t="str">
        <f>HYPERLINK("https://reports.beta.ofsted.gov.uk/provider/2/SC489212","Ofsted Children's Home Webpage")</f>
        <v>Ofsted Children's Home Webpage</v>
      </c>
      <c r="B550" t="s">
        <v>1005</v>
      </c>
      <c r="C550" t="s">
        <v>60</v>
      </c>
      <c r="D550" t="s">
        <v>297</v>
      </c>
      <c r="E550" t="s">
        <v>65</v>
      </c>
      <c r="F550" t="s">
        <v>1006</v>
      </c>
      <c r="G550" t="s">
        <v>62</v>
      </c>
      <c r="H550" t="s">
        <v>62</v>
      </c>
      <c r="I550" t="s">
        <v>62</v>
      </c>
      <c r="J550" t="s">
        <v>62</v>
      </c>
      <c r="K550" t="s">
        <v>62</v>
      </c>
      <c r="L550" t="s">
        <v>87</v>
      </c>
      <c r="M550" t="s">
        <v>88</v>
      </c>
      <c r="N550">
        <v>10185666</v>
      </c>
      <c r="O550" s="32">
        <v>44460</v>
      </c>
      <c r="P550" t="s">
        <v>63</v>
      </c>
      <c r="Q550" t="s">
        <v>64</v>
      </c>
      <c r="S550" t="s">
        <v>64</v>
      </c>
      <c r="T550" t="s">
        <v>64</v>
      </c>
    </row>
    <row r="551" spans="1:20" x14ac:dyDescent="0.35">
      <c r="A551" s="33" t="str">
        <f>HYPERLINK("https://reports.beta.ofsted.gov.uk/provider/2/SC489223","Ofsted Children's Home Webpage")</f>
        <v>Ofsted Children's Home Webpage</v>
      </c>
      <c r="B551" t="s">
        <v>1007</v>
      </c>
      <c r="C551" t="s">
        <v>60</v>
      </c>
      <c r="D551" t="s">
        <v>295</v>
      </c>
      <c r="E551" t="s">
        <v>65</v>
      </c>
      <c r="F551" t="s">
        <v>1008</v>
      </c>
      <c r="G551" t="s">
        <v>62</v>
      </c>
      <c r="H551" t="s">
        <v>62</v>
      </c>
      <c r="I551" t="s">
        <v>62</v>
      </c>
      <c r="J551" t="s">
        <v>62</v>
      </c>
      <c r="K551" t="s">
        <v>62</v>
      </c>
      <c r="L551" t="s">
        <v>93</v>
      </c>
      <c r="M551" t="s">
        <v>71</v>
      </c>
      <c r="N551">
        <v>10185431</v>
      </c>
      <c r="O551" s="32">
        <v>44503</v>
      </c>
      <c r="P551" t="s">
        <v>63</v>
      </c>
      <c r="Q551" t="s">
        <v>158</v>
      </c>
      <c r="S551" t="s">
        <v>158</v>
      </c>
      <c r="T551" t="s">
        <v>158</v>
      </c>
    </row>
    <row r="552" spans="1:20" x14ac:dyDescent="0.35">
      <c r="A552" s="33" t="str">
        <f>HYPERLINK("https://reports.beta.ofsted.gov.uk/provider/2/SC489970","Ofsted Children's Home Webpage")</f>
        <v>Ofsted Children's Home Webpage</v>
      </c>
      <c r="B552" t="s">
        <v>1009</v>
      </c>
      <c r="C552" t="s">
        <v>60</v>
      </c>
      <c r="D552" t="s">
        <v>295</v>
      </c>
      <c r="E552" t="s">
        <v>65</v>
      </c>
      <c r="F552" t="s">
        <v>1003</v>
      </c>
      <c r="G552" t="s">
        <v>62</v>
      </c>
      <c r="H552" t="s">
        <v>62</v>
      </c>
      <c r="I552" t="s">
        <v>62</v>
      </c>
      <c r="J552" t="s">
        <v>62</v>
      </c>
      <c r="K552" t="s">
        <v>62</v>
      </c>
      <c r="L552" t="s">
        <v>153</v>
      </c>
      <c r="M552" t="s">
        <v>85</v>
      </c>
      <c r="N552">
        <v>10187557</v>
      </c>
      <c r="O552" s="32">
        <v>44530</v>
      </c>
      <c r="P552" t="s">
        <v>63</v>
      </c>
      <c r="Q552" t="s">
        <v>158</v>
      </c>
      <c r="S552" t="s">
        <v>158</v>
      </c>
      <c r="T552" t="s">
        <v>158</v>
      </c>
    </row>
    <row r="553" spans="1:20" x14ac:dyDescent="0.35">
      <c r="A553" s="33" t="str">
        <f>HYPERLINK("https://reports.beta.ofsted.gov.uk/provider/2/1027158","Ofsted Children's Home Webpage")</f>
        <v>Ofsted Children's Home Webpage</v>
      </c>
      <c r="B553">
        <v>1027158</v>
      </c>
      <c r="C553" t="s">
        <v>60</v>
      </c>
      <c r="D553" t="s">
        <v>295</v>
      </c>
      <c r="E553" t="s">
        <v>65</v>
      </c>
      <c r="F553" t="s">
        <v>944</v>
      </c>
      <c r="G553" t="s">
        <v>62</v>
      </c>
      <c r="H553" t="s">
        <v>62</v>
      </c>
      <c r="I553" t="s">
        <v>62</v>
      </c>
      <c r="J553" t="s">
        <v>62</v>
      </c>
      <c r="K553" t="s">
        <v>62</v>
      </c>
      <c r="L553" t="s">
        <v>118</v>
      </c>
      <c r="M553" t="s">
        <v>92</v>
      </c>
      <c r="N553">
        <v>10185778</v>
      </c>
      <c r="O553" s="32">
        <v>44481</v>
      </c>
      <c r="P553" t="s">
        <v>63</v>
      </c>
      <c r="Q553" t="s">
        <v>64</v>
      </c>
      <c r="S553" t="s">
        <v>64</v>
      </c>
      <c r="T553" t="s">
        <v>64</v>
      </c>
    </row>
    <row r="554" spans="1:20" x14ac:dyDescent="0.35">
      <c r="A554" s="33" t="str">
        <f>HYPERLINK("https://reports.beta.ofsted.gov.uk/provider/2/1155761","Ofsted Children's Home Webpage")</f>
        <v>Ofsted Children's Home Webpage</v>
      </c>
      <c r="B554">
        <v>1155761</v>
      </c>
      <c r="C554" t="s">
        <v>60</v>
      </c>
      <c r="D554" t="s">
        <v>295</v>
      </c>
      <c r="E554" t="s">
        <v>65</v>
      </c>
      <c r="F554" t="s">
        <v>407</v>
      </c>
      <c r="G554" t="s">
        <v>62</v>
      </c>
      <c r="H554" t="s">
        <v>62</v>
      </c>
      <c r="I554" t="s">
        <v>62</v>
      </c>
      <c r="J554" t="s">
        <v>62</v>
      </c>
      <c r="K554" t="s">
        <v>62</v>
      </c>
      <c r="L554" t="s">
        <v>94</v>
      </c>
      <c r="M554" t="s">
        <v>71</v>
      </c>
      <c r="N554">
        <v>10186353</v>
      </c>
      <c r="O554" s="32">
        <v>44481</v>
      </c>
      <c r="P554" t="s">
        <v>63</v>
      </c>
      <c r="Q554" t="s">
        <v>64</v>
      </c>
      <c r="S554" t="s">
        <v>64</v>
      </c>
      <c r="T554" t="s">
        <v>64</v>
      </c>
    </row>
    <row r="555" spans="1:20" x14ac:dyDescent="0.35">
      <c r="A555" s="33" t="str">
        <f>HYPERLINK("https://reports.beta.ofsted.gov.uk/provider/2/1156098","Ofsted Children's Home Webpage")</f>
        <v>Ofsted Children's Home Webpage</v>
      </c>
      <c r="B555">
        <v>1156098</v>
      </c>
      <c r="C555" t="s">
        <v>60</v>
      </c>
      <c r="D555" t="s">
        <v>295</v>
      </c>
      <c r="E555" t="s">
        <v>65</v>
      </c>
      <c r="F555" t="s">
        <v>677</v>
      </c>
      <c r="G555" t="s">
        <v>62</v>
      </c>
      <c r="H555" t="s">
        <v>62</v>
      </c>
      <c r="I555" t="s">
        <v>62</v>
      </c>
      <c r="J555" t="s">
        <v>62</v>
      </c>
      <c r="K555" t="s">
        <v>62</v>
      </c>
      <c r="L555" t="s">
        <v>139</v>
      </c>
      <c r="M555" t="s">
        <v>77</v>
      </c>
      <c r="N555">
        <v>10187624</v>
      </c>
      <c r="O555" s="32">
        <v>44545</v>
      </c>
      <c r="P555" t="s">
        <v>63</v>
      </c>
      <c r="Q555" t="s">
        <v>158</v>
      </c>
      <c r="S555" t="s">
        <v>158</v>
      </c>
      <c r="T555" t="s">
        <v>158</v>
      </c>
    </row>
    <row r="556" spans="1:20" x14ac:dyDescent="0.35">
      <c r="A556" s="33" t="str">
        <f>HYPERLINK("https://reports.beta.ofsted.gov.uk/provider/2/1159385","Ofsted Children's Home Webpage")</f>
        <v>Ofsted Children's Home Webpage</v>
      </c>
      <c r="B556">
        <v>1159385</v>
      </c>
      <c r="C556" t="s">
        <v>60</v>
      </c>
      <c r="D556" t="s">
        <v>295</v>
      </c>
      <c r="E556" t="s">
        <v>65</v>
      </c>
      <c r="F556" t="s">
        <v>677</v>
      </c>
      <c r="G556" t="s">
        <v>62</v>
      </c>
      <c r="H556" t="s">
        <v>62</v>
      </c>
      <c r="I556" t="s">
        <v>62</v>
      </c>
      <c r="J556" t="s">
        <v>62</v>
      </c>
      <c r="K556" t="s">
        <v>62</v>
      </c>
      <c r="L556" t="s">
        <v>98</v>
      </c>
      <c r="M556" t="s">
        <v>74</v>
      </c>
      <c r="N556">
        <v>10186121</v>
      </c>
      <c r="O556" s="32">
        <v>44488</v>
      </c>
      <c r="P556" t="s">
        <v>63</v>
      </c>
      <c r="Q556" t="s">
        <v>64</v>
      </c>
      <c r="S556" t="s">
        <v>64</v>
      </c>
      <c r="T556" t="s">
        <v>158</v>
      </c>
    </row>
    <row r="557" spans="1:20" x14ac:dyDescent="0.35">
      <c r="A557" s="33" t="str">
        <f>HYPERLINK("https://reports.beta.ofsted.gov.uk/provider/2/1159397","Ofsted Children's Home Webpage")</f>
        <v>Ofsted Children's Home Webpage</v>
      </c>
      <c r="B557">
        <v>1159397</v>
      </c>
      <c r="C557" t="s">
        <v>60</v>
      </c>
      <c r="D557" t="s">
        <v>295</v>
      </c>
      <c r="E557" t="s">
        <v>65</v>
      </c>
      <c r="F557" t="s">
        <v>677</v>
      </c>
      <c r="G557" t="s">
        <v>62</v>
      </c>
      <c r="H557" t="s">
        <v>62</v>
      </c>
      <c r="I557" t="s">
        <v>62</v>
      </c>
      <c r="J557" t="s">
        <v>62</v>
      </c>
      <c r="K557" t="s">
        <v>62</v>
      </c>
      <c r="L557" t="s">
        <v>116</v>
      </c>
      <c r="M557" t="s">
        <v>216</v>
      </c>
      <c r="N557">
        <v>10212757</v>
      </c>
      <c r="O557" s="32">
        <v>44518</v>
      </c>
      <c r="P557" t="s">
        <v>69</v>
      </c>
      <c r="Q557" t="s">
        <v>167</v>
      </c>
    </row>
    <row r="558" spans="1:20" x14ac:dyDescent="0.35">
      <c r="A558" s="33" t="str">
        <f>HYPERLINK("https://reports.beta.ofsted.gov.uk/provider/2/1164089","Ofsted Children's Home Webpage")</f>
        <v>Ofsted Children's Home Webpage</v>
      </c>
      <c r="B558">
        <v>1164089</v>
      </c>
      <c r="C558" t="s">
        <v>60</v>
      </c>
      <c r="D558" t="s">
        <v>295</v>
      </c>
      <c r="E558" t="s">
        <v>65</v>
      </c>
      <c r="F558" t="s">
        <v>431</v>
      </c>
      <c r="G558" t="s">
        <v>62</v>
      </c>
      <c r="H558" t="s">
        <v>62</v>
      </c>
      <c r="I558" t="s">
        <v>62</v>
      </c>
      <c r="J558" t="s">
        <v>62</v>
      </c>
      <c r="K558" t="s">
        <v>62</v>
      </c>
      <c r="L558" t="s">
        <v>149</v>
      </c>
      <c r="M558" t="s">
        <v>92</v>
      </c>
      <c r="N558">
        <v>10187319</v>
      </c>
      <c r="O558" s="32">
        <v>44510</v>
      </c>
      <c r="P558" t="s">
        <v>63</v>
      </c>
      <c r="Q558" t="s">
        <v>64</v>
      </c>
      <c r="S558" t="s">
        <v>64</v>
      </c>
      <c r="T558" t="s">
        <v>64</v>
      </c>
    </row>
    <row r="559" spans="1:20" x14ac:dyDescent="0.35">
      <c r="A559" s="33" t="str">
        <f>HYPERLINK("https://reports.beta.ofsted.gov.uk/provider/2/1183574","Ofsted Children's Home Webpage")</f>
        <v>Ofsted Children's Home Webpage</v>
      </c>
      <c r="B559">
        <v>1183574</v>
      </c>
      <c r="C559" t="s">
        <v>60</v>
      </c>
      <c r="D559" t="s">
        <v>295</v>
      </c>
      <c r="E559" t="s">
        <v>105</v>
      </c>
      <c r="F559" t="s">
        <v>307</v>
      </c>
      <c r="G559" t="s">
        <v>62</v>
      </c>
      <c r="H559" t="s">
        <v>62</v>
      </c>
      <c r="I559" t="s">
        <v>62</v>
      </c>
      <c r="J559" t="s">
        <v>62</v>
      </c>
      <c r="K559" t="s">
        <v>62</v>
      </c>
      <c r="L559" t="s">
        <v>107</v>
      </c>
      <c r="M559" t="s">
        <v>77</v>
      </c>
      <c r="N559">
        <v>10187612</v>
      </c>
      <c r="O559" s="32">
        <v>44510</v>
      </c>
      <c r="P559" t="s">
        <v>63</v>
      </c>
      <c r="Q559" t="s">
        <v>64</v>
      </c>
      <c r="S559" t="s">
        <v>64</v>
      </c>
      <c r="T559" t="s">
        <v>64</v>
      </c>
    </row>
    <row r="560" spans="1:20" x14ac:dyDescent="0.35">
      <c r="A560" s="33" t="str">
        <f>HYPERLINK("https://reports.beta.ofsted.gov.uk/provider/2/1183605","Ofsted Children's Home Webpage")</f>
        <v>Ofsted Children's Home Webpage</v>
      </c>
      <c r="B560">
        <v>1183605</v>
      </c>
      <c r="C560" t="s">
        <v>60</v>
      </c>
      <c r="D560" t="s">
        <v>295</v>
      </c>
      <c r="E560" t="s">
        <v>65</v>
      </c>
      <c r="F560" t="s">
        <v>1010</v>
      </c>
      <c r="G560" t="s">
        <v>62</v>
      </c>
      <c r="H560" t="s">
        <v>62</v>
      </c>
      <c r="I560" t="s">
        <v>62</v>
      </c>
      <c r="J560" t="s">
        <v>62</v>
      </c>
      <c r="K560" t="s">
        <v>62</v>
      </c>
      <c r="L560" t="s">
        <v>80</v>
      </c>
      <c r="M560" t="s">
        <v>77</v>
      </c>
      <c r="N560">
        <v>10187006</v>
      </c>
      <c r="O560" s="32">
        <v>44502</v>
      </c>
      <c r="P560" t="s">
        <v>63</v>
      </c>
      <c r="Q560" t="s">
        <v>67</v>
      </c>
      <c r="S560" t="s">
        <v>67</v>
      </c>
      <c r="T560" t="s">
        <v>67</v>
      </c>
    </row>
    <row r="561" spans="1:20" x14ac:dyDescent="0.35">
      <c r="A561" s="33" t="str">
        <f>HYPERLINK("https://reports.beta.ofsted.gov.uk/provider/2/1211772","Ofsted Children's Home Webpage")</f>
        <v>Ofsted Children's Home Webpage</v>
      </c>
      <c r="B561">
        <v>1211772</v>
      </c>
      <c r="C561" t="s">
        <v>60</v>
      </c>
      <c r="D561" t="s">
        <v>295</v>
      </c>
      <c r="E561" t="s">
        <v>65</v>
      </c>
      <c r="F561" t="s">
        <v>641</v>
      </c>
      <c r="G561" t="s">
        <v>62</v>
      </c>
      <c r="H561" t="s">
        <v>62</v>
      </c>
      <c r="I561" t="s">
        <v>62</v>
      </c>
      <c r="J561" t="s">
        <v>62</v>
      </c>
      <c r="K561" t="s">
        <v>62</v>
      </c>
      <c r="L561" t="s">
        <v>116</v>
      </c>
      <c r="M561" t="s">
        <v>216</v>
      </c>
      <c r="N561">
        <v>10185753</v>
      </c>
      <c r="O561" s="32">
        <v>44543</v>
      </c>
      <c r="P561" t="s">
        <v>63</v>
      </c>
      <c r="Q561" t="s">
        <v>158</v>
      </c>
      <c r="S561" t="s">
        <v>158</v>
      </c>
      <c r="T561" t="s">
        <v>158</v>
      </c>
    </row>
    <row r="562" spans="1:20" x14ac:dyDescent="0.35">
      <c r="A562" s="33" t="str">
        <f>HYPERLINK("https://reports.beta.ofsted.gov.uk/provider/2/1212117","Ofsted Children's Home Webpage")</f>
        <v>Ofsted Children's Home Webpage</v>
      </c>
      <c r="B562">
        <v>1212117</v>
      </c>
      <c r="C562" t="s">
        <v>60</v>
      </c>
      <c r="D562" t="s">
        <v>295</v>
      </c>
      <c r="E562" t="s">
        <v>65</v>
      </c>
      <c r="F562" t="s">
        <v>165</v>
      </c>
      <c r="G562" t="s">
        <v>62</v>
      </c>
      <c r="H562" t="s">
        <v>62</v>
      </c>
      <c r="I562" t="s">
        <v>62</v>
      </c>
      <c r="J562" t="s">
        <v>62</v>
      </c>
      <c r="K562" t="s">
        <v>62</v>
      </c>
      <c r="L562" t="s">
        <v>314</v>
      </c>
      <c r="M562" t="s">
        <v>85</v>
      </c>
      <c r="N562">
        <v>10186716</v>
      </c>
      <c r="O562" s="32">
        <v>44481</v>
      </c>
      <c r="P562" t="s">
        <v>63</v>
      </c>
      <c r="Q562" t="s">
        <v>73</v>
      </c>
      <c r="S562" t="s">
        <v>73</v>
      </c>
      <c r="T562" t="s">
        <v>73</v>
      </c>
    </row>
    <row r="563" spans="1:20" x14ac:dyDescent="0.35">
      <c r="A563" s="33" t="str">
        <f>HYPERLINK("https://reports.beta.ofsted.gov.uk/provider/2/1212708","Ofsted Children's Home Webpage")</f>
        <v>Ofsted Children's Home Webpage</v>
      </c>
      <c r="B563">
        <v>1212708</v>
      </c>
      <c r="C563" t="s">
        <v>60</v>
      </c>
      <c r="D563" t="s">
        <v>295</v>
      </c>
      <c r="E563" t="s">
        <v>65</v>
      </c>
      <c r="F563" t="s">
        <v>165</v>
      </c>
      <c r="G563" t="s">
        <v>62</v>
      </c>
      <c r="H563" t="s">
        <v>62</v>
      </c>
      <c r="I563" t="s">
        <v>62</v>
      </c>
      <c r="J563" t="s">
        <v>62</v>
      </c>
      <c r="K563" t="s">
        <v>62</v>
      </c>
      <c r="L563" t="s">
        <v>119</v>
      </c>
      <c r="M563" t="s">
        <v>85</v>
      </c>
      <c r="N563">
        <v>10206919</v>
      </c>
      <c r="O563" s="32">
        <v>44489</v>
      </c>
      <c r="P563" t="s">
        <v>63</v>
      </c>
      <c r="Q563" t="s">
        <v>158</v>
      </c>
      <c r="S563" t="s">
        <v>158</v>
      </c>
      <c r="T563" t="s">
        <v>158</v>
      </c>
    </row>
    <row r="564" spans="1:20" x14ac:dyDescent="0.35">
      <c r="A564" s="33" t="str">
        <f>HYPERLINK("https://reports.beta.ofsted.gov.uk/provider/2/1213416","Ofsted Children's Home Webpage")</f>
        <v>Ofsted Children's Home Webpage</v>
      </c>
      <c r="B564">
        <v>1213416</v>
      </c>
      <c r="C564" t="s">
        <v>60</v>
      </c>
      <c r="D564" t="s">
        <v>295</v>
      </c>
      <c r="E564" t="s">
        <v>65</v>
      </c>
      <c r="F564" t="s">
        <v>240</v>
      </c>
      <c r="G564" t="s">
        <v>62</v>
      </c>
      <c r="H564" t="s">
        <v>62</v>
      </c>
      <c r="I564" t="s">
        <v>62</v>
      </c>
      <c r="J564" t="s">
        <v>62</v>
      </c>
      <c r="K564" t="s">
        <v>62</v>
      </c>
      <c r="L564" t="s">
        <v>98</v>
      </c>
      <c r="M564" t="s">
        <v>74</v>
      </c>
      <c r="N564">
        <v>10187625</v>
      </c>
      <c r="O564" s="32">
        <v>44454</v>
      </c>
      <c r="P564" t="s">
        <v>63</v>
      </c>
      <c r="Q564" t="s">
        <v>67</v>
      </c>
      <c r="S564" t="s">
        <v>67</v>
      </c>
      <c r="T564" t="s">
        <v>67</v>
      </c>
    </row>
    <row r="565" spans="1:20" x14ac:dyDescent="0.35">
      <c r="A565" s="33" t="str">
        <f>HYPERLINK("https://reports.beta.ofsted.gov.uk/provider/2/1214270","Ofsted Children's Home Webpage")</f>
        <v>Ofsted Children's Home Webpage</v>
      </c>
      <c r="B565">
        <v>1214270</v>
      </c>
      <c r="C565" t="s">
        <v>60</v>
      </c>
      <c r="D565" t="s">
        <v>295</v>
      </c>
      <c r="E565" t="s">
        <v>65</v>
      </c>
      <c r="F565" t="s">
        <v>199</v>
      </c>
      <c r="G565" t="s">
        <v>62</v>
      </c>
      <c r="H565" t="s">
        <v>62</v>
      </c>
      <c r="I565" t="s">
        <v>62</v>
      </c>
      <c r="J565" t="s">
        <v>62</v>
      </c>
      <c r="K565" t="s">
        <v>62</v>
      </c>
      <c r="L565" t="s">
        <v>150</v>
      </c>
      <c r="M565" t="s">
        <v>77</v>
      </c>
      <c r="N565">
        <v>10205466</v>
      </c>
      <c r="O565" s="32">
        <v>44530</v>
      </c>
      <c r="P565" t="s">
        <v>63</v>
      </c>
      <c r="Q565" t="s">
        <v>64</v>
      </c>
      <c r="S565" t="s">
        <v>64</v>
      </c>
      <c r="T565" t="s">
        <v>64</v>
      </c>
    </row>
    <row r="566" spans="1:20" x14ac:dyDescent="0.35">
      <c r="A566" s="33" t="str">
        <f>HYPERLINK("https://reports.beta.ofsted.gov.uk/provider/2/1214270","Ofsted Children's Home Webpage")</f>
        <v>Ofsted Children's Home Webpage</v>
      </c>
      <c r="B566">
        <v>1214270</v>
      </c>
      <c r="C566" t="s">
        <v>60</v>
      </c>
      <c r="D566" t="s">
        <v>295</v>
      </c>
      <c r="E566" t="s">
        <v>65</v>
      </c>
      <c r="F566" t="s">
        <v>199</v>
      </c>
      <c r="G566" t="s">
        <v>62</v>
      </c>
      <c r="H566" t="s">
        <v>62</v>
      </c>
      <c r="I566" t="s">
        <v>62</v>
      </c>
      <c r="J566" t="s">
        <v>62</v>
      </c>
      <c r="K566" t="s">
        <v>62</v>
      </c>
      <c r="L566" t="s">
        <v>150</v>
      </c>
      <c r="M566" t="s">
        <v>77</v>
      </c>
      <c r="N566">
        <v>10209964</v>
      </c>
      <c r="O566" s="32">
        <v>44488</v>
      </c>
      <c r="P566" t="s">
        <v>250</v>
      </c>
    </row>
    <row r="567" spans="1:20" x14ac:dyDescent="0.35">
      <c r="A567" s="33" t="str">
        <f>HYPERLINK("https://reports.beta.ofsted.gov.uk/provider/2/1214396","Ofsted Children's Home Webpage")</f>
        <v>Ofsted Children's Home Webpage</v>
      </c>
      <c r="B567">
        <v>1214396</v>
      </c>
      <c r="C567" t="s">
        <v>60</v>
      </c>
      <c r="D567" t="s">
        <v>295</v>
      </c>
      <c r="E567" t="s">
        <v>65</v>
      </c>
      <c r="F567" t="s">
        <v>1011</v>
      </c>
      <c r="G567" t="s">
        <v>62</v>
      </c>
      <c r="H567" t="s">
        <v>62</v>
      </c>
      <c r="I567" t="s">
        <v>62</v>
      </c>
      <c r="J567" t="s">
        <v>62</v>
      </c>
      <c r="K567" t="s">
        <v>62</v>
      </c>
      <c r="L567" t="s">
        <v>124</v>
      </c>
      <c r="M567" t="s">
        <v>74</v>
      </c>
      <c r="N567">
        <v>10187358</v>
      </c>
      <c r="O567" s="32">
        <v>44495</v>
      </c>
      <c r="P567" t="s">
        <v>63</v>
      </c>
      <c r="Q567" t="s">
        <v>64</v>
      </c>
      <c r="S567" t="s">
        <v>64</v>
      </c>
      <c r="T567" t="s">
        <v>64</v>
      </c>
    </row>
    <row r="568" spans="1:20" x14ac:dyDescent="0.35">
      <c r="A568" s="33" t="str">
        <f>HYPERLINK("https://reports.beta.ofsted.gov.uk/provider/2/1216505","Ofsted Children's Home Webpage")</f>
        <v>Ofsted Children's Home Webpage</v>
      </c>
      <c r="B568">
        <v>1216505</v>
      </c>
      <c r="C568" t="s">
        <v>60</v>
      </c>
      <c r="D568" t="s">
        <v>295</v>
      </c>
      <c r="E568" t="s">
        <v>65</v>
      </c>
      <c r="F568" t="s">
        <v>288</v>
      </c>
      <c r="G568" t="s">
        <v>62</v>
      </c>
      <c r="H568" t="s">
        <v>62</v>
      </c>
      <c r="I568" t="s">
        <v>62</v>
      </c>
      <c r="J568" t="s">
        <v>62</v>
      </c>
      <c r="K568" t="s">
        <v>62</v>
      </c>
      <c r="L568" t="s">
        <v>113</v>
      </c>
      <c r="M568" t="s">
        <v>216</v>
      </c>
      <c r="N568">
        <v>10205931</v>
      </c>
      <c r="O568" s="32">
        <v>44482</v>
      </c>
      <c r="P568" t="s">
        <v>63</v>
      </c>
      <c r="Q568" t="s">
        <v>64</v>
      </c>
      <c r="S568" t="s">
        <v>64</v>
      </c>
      <c r="T568" t="s">
        <v>158</v>
      </c>
    </row>
    <row r="569" spans="1:20" x14ac:dyDescent="0.35">
      <c r="A569" s="33" t="str">
        <f>HYPERLINK("https://reports.beta.ofsted.gov.uk/provider/2/1220887","Ofsted Children's Home Webpage")</f>
        <v>Ofsted Children's Home Webpage</v>
      </c>
      <c r="B569">
        <v>1220887</v>
      </c>
      <c r="C569" t="s">
        <v>60</v>
      </c>
      <c r="D569" t="s">
        <v>295</v>
      </c>
      <c r="E569" t="s">
        <v>65</v>
      </c>
      <c r="F569" t="s">
        <v>1012</v>
      </c>
      <c r="G569" t="s">
        <v>62</v>
      </c>
      <c r="H569" t="s">
        <v>62</v>
      </c>
      <c r="I569" t="s">
        <v>62</v>
      </c>
      <c r="J569" t="s">
        <v>62</v>
      </c>
      <c r="K569" t="s">
        <v>62</v>
      </c>
      <c r="L569" t="s">
        <v>75</v>
      </c>
      <c r="M569" t="s">
        <v>74</v>
      </c>
      <c r="N569">
        <v>10186381</v>
      </c>
      <c r="O569" s="32">
        <v>44503</v>
      </c>
      <c r="P569" t="s">
        <v>63</v>
      </c>
      <c r="Q569" t="s">
        <v>158</v>
      </c>
      <c r="S569" t="s">
        <v>158</v>
      </c>
      <c r="T569" t="s">
        <v>158</v>
      </c>
    </row>
    <row r="570" spans="1:20" x14ac:dyDescent="0.35">
      <c r="A570" s="33" t="str">
        <f>HYPERLINK("https://reports.beta.ofsted.gov.uk/provider/2/1221357","Ofsted Children's Home Webpage")</f>
        <v>Ofsted Children's Home Webpage</v>
      </c>
      <c r="B570">
        <v>1221357</v>
      </c>
      <c r="C570" t="s">
        <v>60</v>
      </c>
      <c r="D570" t="s">
        <v>295</v>
      </c>
      <c r="E570" t="s">
        <v>65</v>
      </c>
      <c r="F570" t="s">
        <v>964</v>
      </c>
      <c r="G570" t="s">
        <v>62</v>
      </c>
      <c r="H570" t="s">
        <v>62</v>
      </c>
      <c r="I570" t="s">
        <v>62</v>
      </c>
      <c r="J570" t="s">
        <v>62</v>
      </c>
      <c r="K570" t="s">
        <v>62</v>
      </c>
      <c r="L570" t="s">
        <v>151</v>
      </c>
      <c r="M570" t="s">
        <v>77</v>
      </c>
      <c r="N570">
        <v>10185924</v>
      </c>
      <c r="O570" s="32">
        <v>44523</v>
      </c>
      <c r="P570" t="s">
        <v>63</v>
      </c>
      <c r="Q570" t="s">
        <v>64</v>
      </c>
      <c r="S570" t="s">
        <v>158</v>
      </c>
      <c r="T570" t="s">
        <v>158</v>
      </c>
    </row>
    <row r="571" spans="1:20" x14ac:dyDescent="0.35">
      <c r="A571" s="33" t="str">
        <f>HYPERLINK("https://reports.beta.ofsted.gov.uk/provider/2/1223681","Ofsted Children's Home Webpage")</f>
        <v>Ofsted Children's Home Webpage</v>
      </c>
      <c r="B571">
        <v>1223681</v>
      </c>
      <c r="C571" t="s">
        <v>60</v>
      </c>
      <c r="D571" t="s">
        <v>295</v>
      </c>
      <c r="E571" t="s">
        <v>65</v>
      </c>
      <c r="F571" t="s">
        <v>186</v>
      </c>
      <c r="G571" t="s">
        <v>62</v>
      </c>
      <c r="H571" t="s">
        <v>62</v>
      </c>
      <c r="I571" t="s">
        <v>62</v>
      </c>
      <c r="J571" t="s">
        <v>62</v>
      </c>
      <c r="K571" t="s">
        <v>62</v>
      </c>
      <c r="L571" t="s">
        <v>80</v>
      </c>
      <c r="M571" t="s">
        <v>77</v>
      </c>
      <c r="N571">
        <v>10209588</v>
      </c>
      <c r="O571" s="32">
        <v>44511</v>
      </c>
      <c r="P571" t="s">
        <v>69</v>
      </c>
      <c r="Q571" t="s">
        <v>237</v>
      </c>
    </row>
    <row r="572" spans="1:20" x14ac:dyDescent="0.35">
      <c r="A572" s="33" t="str">
        <f>HYPERLINK("https://reports.beta.ofsted.gov.uk/provider/2/1225887","Ofsted Children's Home Webpage")</f>
        <v>Ofsted Children's Home Webpage</v>
      </c>
      <c r="B572">
        <v>1225887</v>
      </c>
      <c r="C572" t="s">
        <v>60</v>
      </c>
      <c r="D572" t="s">
        <v>295</v>
      </c>
      <c r="E572" t="s">
        <v>65</v>
      </c>
      <c r="F572" t="s">
        <v>189</v>
      </c>
      <c r="G572" t="s">
        <v>62</v>
      </c>
      <c r="H572" t="s">
        <v>62</v>
      </c>
      <c r="I572" t="s">
        <v>62</v>
      </c>
      <c r="J572" t="s">
        <v>62</v>
      </c>
      <c r="K572" t="s">
        <v>62</v>
      </c>
      <c r="L572" t="s">
        <v>100</v>
      </c>
      <c r="M572" t="s">
        <v>88</v>
      </c>
      <c r="N572">
        <v>10186548</v>
      </c>
      <c r="O572" s="32">
        <v>44516</v>
      </c>
      <c r="P572" t="s">
        <v>63</v>
      </c>
      <c r="Q572" t="s">
        <v>158</v>
      </c>
      <c r="S572" t="s">
        <v>158</v>
      </c>
      <c r="T572" t="s">
        <v>73</v>
      </c>
    </row>
    <row r="573" spans="1:20" x14ac:dyDescent="0.35">
      <c r="A573" s="33" t="str">
        <f>HYPERLINK("https://reports.beta.ofsted.gov.uk/provider/2/1226397","Ofsted Children's Home Webpage")</f>
        <v>Ofsted Children's Home Webpage</v>
      </c>
      <c r="B573">
        <v>1226397</v>
      </c>
      <c r="C573" t="s">
        <v>60</v>
      </c>
      <c r="D573" t="s">
        <v>295</v>
      </c>
      <c r="E573" t="s">
        <v>65</v>
      </c>
      <c r="F573" t="s">
        <v>1013</v>
      </c>
      <c r="G573" t="s">
        <v>62</v>
      </c>
      <c r="H573" t="s">
        <v>62</v>
      </c>
      <c r="I573" t="s">
        <v>62</v>
      </c>
      <c r="J573" t="s">
        <v>62</v>
      </c>
      <c r="K573" t="s">
        <v>62</v>
      </c>
      <c r="L573" t="s">
        <v>95</v>
      </c>
      <c r="M573" t="s">
        <v>74</v>
      </c>
      <c r="N573">
        <v>10212712</v>
      </c>
      <c r="O573" s="32">
        <v>44523</v>
      </c>
      <c r="P573" t="s">
        <v>250</v>
      </c>
    </row>
    <row r="574" spans="1:20" x14ac:dyDescent="0.35">
      <c r="A574" s="33" t="str">
        <f>HYPERLINK("https://reports.beta.ofsted.gov.uk/provider/2/1226397","Ofsted Children's Home Webpage")</f>
        <v>Ofsted Children's Home Webpage</v>
      </c>
      <c r="B574">
        <v>1226397</v>
      </c>
      <c r="C574" t="s">
        <v>60</v>
      </c>
      <c r="D574" t="s">
        <v>295</v>
      </c>
      <c r="E574" t="s">
        <v>65</v>
      </c>
      <c r="F574" t="s">
        <v>1013</v>
      </c>
      <c r="G574" t="s">
        <v>62</v>
      </c>
      <c r="H574" t="s">
        <v>62</v>
      </c>
      <c r="I574" t="s">
        <v>62</v>
      </c>
      <c r="J574" t="s">
        <v>62</v>
      </c>
      <c r="K574" t="s">
        <v>62</v>
      </c>
      <c r="L574" t="s">
        <v>95</v>
      </c>
      <c r="M574" t="s">
        <v>74</v>
      </c>
      <c r="N574">
        <v>10186159</v>
      </c>
      <c r="O574" s="32">
        <v>44489</v>
      </c>
      <c r="P574" t="s">
        <v>63</v>
      </c>
      <c r="Q574" t="s">
        <v>73</v>
      </c>
      <c r="S574" t="s">
        <v>73</v>
      </c>
      <c r="T574" t="s">
        <v>73</v>
      </c>
    </row>
    <row r="575" spans="1:20" x14ac:dyDescent="0.35">
      <c r="A575" s="33" t="str">
        <f>HYPERLINK("https://reports.beta.ofsted.gov.uk/provider/2/1226612","Ofsted Children's Home Webpage")</f>
        <v>Ofsted Children's Home Webpage</v>
      </c>
      <c r="B575">
        <v>1226612</v>
      </c>
      <c r="C575" t="s">
        <v>60</v>
      </c>
      <c r="D575" t="s">
        <v>295</v>
      </c>
      <c r="E575" t="s">
        <v>65</v>
      </c>
      <c r="F575" t="s">
        <v>1014</v>
      </c>
      <c r="G575" t="s">
        <v>62</v>
      </c>
      <c r="H575" t="s">
        <v>62</v>
      </c>
      <c r="I575" t="s">
        <v>62</v>
      </c>
      <c r="J575" t="s">
        <v>62</v>
      </c>
      <c r="K575" t="s">
        <v>62</v>
      </c>
      <c r="L575" t="s">
        <v>143</v>
      </c>
      <c r="M575" t="s">
        <v>92</v>
      </c>
      <c r="N575">
        <v>10185912</v>
      </c>
      <c r="O575" s="32">
        <v>44488</v>
      </c>
      <c r="P575" t="s">
        <v>63</v>
      </c>
      <c r="Q575" t="s">
        <v>64</v>
      </c>
      <c r="S575" t="s">
        <v>64</v>
      </c>
      <c r="T575" t="s">
        <v>64</v>
      </c>
    </row>
    <row r="576" spans="1:20" x14ac:dyDescent="0.35">
      <c r="A576" s="33" t="str">
        <f>HYPERLINK("https://reports.beta.ofsted.gov.uk/provider/2/1226757","Ofsted Children's Home Webpage")</f>
        <v>Ofsted Children's Home Webpage</v>
      </c>
      <c r="B576">
        <v>1226757</v>
      </c>
      <c r="C576" t="s">
        <v>60</v>
      </c>
      <c r="D576" t="s">
        <v>295</v>
      </c>
      <c r="E576" t="s">
        <v>65</v>
      </c>
      <c r="F576" t="s">
        <v>353</v>
      </c>
      <c r="G576" t="s">
        <v>62</v>
      </c>
      <c r="H576" t="s">
        <v>62</v>
      </c>
      <c r="I576" t="s">
        <v>62</v>
      </c>
      <c r="J576" t="s">
        <v>62</v>
      </c>
      <c r="K576" t="s">
        <v>62</v>
      </c>
      <c r="L576" t="s">
        <v>395</v>
      </c>
      <c r="M576" t="s">
        <v>92</v>
      </c>
      <c r="N576">
        <v>10186821</v>
      </c>
      <c r="O576" s="32">
        <v>44538</v>
      </c>
      <c r="P576" t="s">
        <v>63</v>
      </c>
      <c r="Q576" t="s">
        <v>64</v>
      </c>
      <c r="S576" t="s">
        <v>64</v>
      </c>
      <c r="T576" t="s">
        <v>64</v>
      </c>
    </row>
    <row r="577" spans="1:20" x14ac:dyDescent="0.35">
      <c r="A577" s="33" t="str">
        <f>HYPERLINK("https://reports.beta.ofsted.gov.uk/provider/2/1226971","Ofsted Children's Home Webpage")</f>
        <v>Ofsted Children's Home Webpage</v>
      </c>
      <c r="B577">
        <v>1226971</v>
      </c>
      <c r="C577" t="s">
        <v>60</v>
      </c>
      <c r="D577" t="s">
        <v>297</v>
      </c>
      <c r="E577" t="s">
        <v>61</v>
      </c>
      <c r="F577" t="s">
        <v>1015</v>
      </c>
      <c r="G577" t="s">
        <v>62</v>
      </c>
      <c r="H577" t="s">
        <v>62</v>
      </c>
      <c r="I577" t="s">
        <v>62</v>
      </c>
      <c r="J577" t="s">
        <v>62</v>
      </c>
      <c r="K577" t="s">
        <v>62</v>
      </c>
      <c r="L577" t="s">
        <v>154</v>
      </c>
      <c r="M577" t="s">
        <v>71</v>
      </c>
      <c r="N577">
        <v>10186939</v>
      </c>
      <c r="O577" s="32">
        <v>44448</v>
      </c>
      <c r="P577" t="s">
        <v>63</v>
      </c>
      <c r="Q577" t="s">
        <v>64</v>
      </c>
      <c r="S577" t="s">
        <v>64</v>
      </c>
      <c r="T577" t="s">
        <v>64</v>
      </c>
    </row>
    <row r="578" spans="1:20" x14ac:dyDescent="0.35">
      <c r="A578" s="33" t="str">
        <f>HYPERLINK("https://reports.beta.ofsted.gov.uk/provider/2/1226977","Ofsted Children's Home Webpage")</f>
        <v>Ofsted Children's Home Webpage</v>
      </c>
      <c r="B578">
        <v>1226977</v>
      </c>
      <c r="C578" t="s">
        <v>60</v>
      </c>
      <c r="D578" t="s">
        <v>295</v>
      </c>
      <c r="E578" t="s">
        <v>65</v>
      </c>
      <c r="F578" t="s">
        <v>897</v>
      </c>
      <c r="G578" t="s">
        <v>62</v>
      </c>
      <c r="H578" t="s">
        <v>62</v>
      </c>
      <c r="I578" t="s">
        <v>62</v>
      </c>
      <c r="J578" t="s">
        <v>62</v>
      </c>
      <c r="K578" t="s">
        <v>62</v>
      </c>
      <c r="L578" t="s">
        <v>100</v>
      </c>
      <c r="M578" t="s">
        <v>88</v>
      </c>
      <c r="N578">
        <v>10185184</v>
      </c>
      <c r="O578" s="32">
        <v>44453</v>
      </c>
      <c r="P578" t="s">
        <v>63</v>
      </c>
      <c r="Q578" t="s">
        <v>64</v>
      </c>
      <c r="S578" t="s">
        <v>64</v>
      </c>
      <c r="T578" t="s">
        <v>158</v>
      </c>
    </row>
    <row r="579" spans="1:20" x14ac:dyDescent="0.35">
      <c r="A579" s="33" t="str">
        <f>HYPERLINK("https://reports.beta.ofsted.gov.uk/provider/2/1226978","Ofsted Children's Home Webpage")</f>
        <v>Ofsted Children's Home Webpage</v>
      </c>
      <c r="B579">
        <v>1226978</v>
      </c>
      <c r="C579" t="s">
        <v>60</v>
      </c>
      <c r="D579" t="s">
        <v>295</v>
      </c>
      <c r="E579" t="s">
        <v>65</v>
      </c>
      <c r="F579" t="s">
        <v>677</v>
      </c>
      <c r="G579" t="s">
        <v>62</v>
      </c>
      <c r="H579" t="s">
        <v>62</v>
      </c>
      <c r="I579" t="s">
        <v>62</v>
      </c>
      <c r="J579" t="s">
        <v>62</v>
      </c>
      <c r="K579" t="s">
        <v>62</v>
      </c>
      <c r="L579" t="s">
        <v>116</v>
      </c>
      <c r="M579" t="s">
        <v>216</v>
      </c>
      <c r="N579">
        <v>10202608</v>
      </c>
      <c r="O579" s="32">
        <v>44440</v>
      </c>
      <c r="P579" t="s">
        <v>63</v>
      </c>
      <c r="Q579" t="s">
        <v>64</v>
      </c>
      <c r="S579" t="s">
        <v>64</v>
      </c>
      <c r="T579" t="s">
        <v>64</v>
      </c>
    </row>
    <row r="580" spans="1:20" x14ac:dyDescent="0.35">
      <c r="A580" s="33" t="str">
        <f>HYPERLINK("https://reports.beta.ofsted.gov.uk/provider/2/1227060","Ofsted Children's Home Webpage")</f>
        <v>Ofsted Children's Home Webpage</v>
      </c>
      <c r="B580">
        <v>1227060</v>
      </c>
      <c r="C580" t="s">
        <v>60</v>
      </c>
      <c r="D580" t="s">
        <v>297</v>
      </c>
      <c r="E580" t="s">
        <v>65</v>
      </c>
      <c r="F580" t="s">
        <v>670</v>
      </c>
      <c r="G580" t="s">
        <v>62</v>
      </c>
      <c r="H580" t="s">
        <v>62</v>
      </c>
      <c r="I580" t="s">
        <v>62</v>
      </c>
      <c r="J580" t="s">
        <v>62</v>
      </c>
      <c r="K580" t="s">
        <v>62</v>
      </c>
      <c r="L580" t="s">
        <v>116</v>
      </c>
      <c r="M580" t="s">
        <v>216</v>
      </c>
      <c r="N580">
        <v>10204389</v>
      </c>
      <c r="O580" s="32">
        <v>44448</v>
      </c>
      <c r="P580" t="s">
        <v>250</v>
      </c>
    </row>
    <row r="581" spans="1:20" x14ac:dyDescent="0.35">
      <c r="A581" s="33" t="str">
        <f>HYPERLINK("https://reports.beta.ofsted.gov.uk/provider/2/1227788","Ofsted Children's Home Webpage")</f>
        <v>Ofsted Children's Home Webpage</v>
      </c>
      <c r="B581">
        <v>1227788</v>
      </c>
      <c r="C581" t="s">
        <v>60</v>
      </c>
      <c r="D581" t="s">
        <v>295</v>
      </c>
      <c r="E581" t="s">
        <v>65</v>
      </c>
      <c r="F581" t="s">
        <v>1016</v>
      </c>
      <c r="G581" t="s">
        <v>62</v>
      </c>
      <c r="H581" t="s">
        <v>62</v>
      </c>
      <c r="I581" t="s">
        <v>62</v>
      </c>
      <c r="J581" t="s">
        <v>62</v>
      </c>
      <c r="K581" t="s">
        <v>62</v>
      </c>
      <c r="L581" t="s">
        <v>93</v>
      </c>
      <c r="M581" t="s">
        <v>71</v>
      </c>
      <c r="N581">
        <v>10187196</v>
      </c>
      <c r="O581" s="32">
        <v>44544</v>
      </c>
      <c r="P581" t="s">
        <v>63</v>
      </c>
      <c r="Q581" t="s">
        <v>64</v>
      </c>
      <c r="S581" t="s">
        <v>64</v>
      </c>
      <c r="T581" t="s">
        <v>64</v>
      </c>
    </row>
    <row r="582" spans="1:20" x14ac:dyDescent="0.35">
      <c r="A582" s="33" t="str">
        <f>HYPERLINK("https://reports.beta.ofsted.gov.uk/provider/2/1228090","Ofsted Children's Home Webpage")</f>
        <v>Ofsted Children's Home Webpage</v>
      </c>
      <c r="B582">
        <v>1228090</v>
      </c>
      <c r="C582" t="s">
        <v>60</v>
      </c>
      <c r="D582" t="s">
        <v>295</v>
      </c>
      <c r="E582" t="s">
        <v>65</v>
      </c>
      <c r="F582" t="s">
        <v>725</v>
      </c>
      <c r="G582" t="s">
        <v>62</v>
      </c>
      <c r="H582" t="s">
        <v>62</v>
      </c>
      <c r="I582" t="s">
        <v>62</v>
      </c>
      <c r="J582" t="s">
        <v>62</v>
      </c>
      <c r="K582" t="s">
        <v>62</v>
      </c>
      <c r="L582" t="s">
        <v>95</v>
      </c>
      <c r="M582" t="s">
        <v>74</v>
      </c>
      <c r="N582">
        <v>10186328</v>
      </c>
      <c r="O582" s="32">
        <v>44509</v>
      </c>
      <c r="P582" t="s">
        <v>63</v>
      </c>
      <c r="Q582" t="s">
        <v>64</v>
      </c>
      <c r="S582" t="s">
        <v>64</v>
      </c>
      <c r="T582" t="s">
        <v>64</v>
      </c>
    </row>
    <row r="583" spans="1:20" x14ac:dyDescent="0.35">
      <c r="A583" s="33" t="str">
        <f>HYPERLINK("https://reports.beta.ofsted.gov.uk/provider/2/1228092","Ofsted Children's Home Webpage")</f>
        <v>Ofsted Children's Home Webpage</v>
      </c>
      <c r="B583">
        <v>1228092</v>
      </c>
      <c r="C583" t="s">
        <v>60</v>
      </c>
      <c r="D583" t="s">
        <v>295</v>
      </c>
      <c r="E583" t="s">
        <v>65</v>
      </c>
      <c r="F583" t="s">
        <v>1017</v>
      </c>
      <c r="G583" t="s">
        <v>62</v>
      </c>
      <c r="H583" t="s">
        <v>62</v>
      </c>
      <c r="I583" t="s">
        <v>62</v>
      </c>
      <c r="J583" t="s">
        <v>62</v>
      </c>
      <c r="K583" t="s">
        <v>62</v>
      </c>
      <c r="L583" t="s">
        <v>143</v>
      </c>
      <c r="M583" t="s">
        <v>92</v>
      </c>
      <c r="N583">
        <v>10216244</v>
      </c>
      <c r="O583" s="32">
        <v>44532</v>
      </c>
      <c r="P583" t="s">
        <v>250</v>
      </c>
    </row>
    <row r="584" spans="1:20" x14ac:dyDescent="0.35">
      <c r="A584" s="33" t="str">
        <f>HYPERLINK("https://reports.beta.ofsted.gov.uk/provider/2/1229229","Ofsted Children's Home Webpage")</f>
        <v>Ofsted Children's Home Webpage</v>
      </c>
      <c r="B584">
        <v>1229229</v>
      </c>
      <c r="C584" t="s">
        <v>60</v>
      </c>
      <c r="D584" t="s">
        <v>295</v>
      </c>
      <c r="E584" t="s">
        <v>65</v>
      </c>
      <c r="F584" t="s">
        <v>199</v>
      </c>
      <c r="G584" t="s">
        <v>62</v>
      </c>
      <c r="H584" t="s">
        <v>62</v>
      </c>
      <c r="I584" t="s">
        <v>62</v>
      </c>
      <c r="J584" t="s">
        <v>62</v>
      </c>
      <c r="K584" t="s">
        <v>62</v>
      </c>
      <c r="L584" t="s">
        <v>314</v>
      </c>
      <c r="M584" t="s">
        <v>85</v>
      </c>
      <c r="N584">
        <v>10185969</v>
      </c>
      <c r="O584" s="32">
        <v>44468</v>
      </c>
      <c r="P584" t="s">
        <v>63</v>
      </c>
      <c r="Q584" t="s">
        <v>64</v>
      </c>
      <c r="S584" t="s">
        <v>64</v>
      </c>
      <c r="T584" t="s">
        <v>64</v>
      </c>
    </row>
    <row r="585" spans="1:20" x14ac:dyDescent="0.35">
      <c r="A585" s="33" t="str">
        <f>HYPERLINK("https://reports.beta.ofsted.gov.uk/provider/2/1229766","Ofsted Children's Home Webpage")</f>
        <v>Ofsted Children's Home Webpage</v>
      </c>
      <c r="B585">
        <v>1229766</v>
      </c>
      <c r="C585" t="s">
        <v>60</v>
      </c>
      <c r="D585" t="s">
        <v>297</v>
      </c>
      <c r="E585" t="s">
        <v>65</v>
      </c>
      <c r="F585" t="s">
        <v>1018</v>
      </c>
      <c r="G585" t="s">
        <v>62</v>
      </c>
      <c r="H585" t="s">
        <v>62</v>
      </c>
      <c r="I585" t="s">
        <v>62</v>
      </c>
      <c r="J585" t="s">
        <v>62</v>
      </c>
      <c r="K585" t="s">
        <v>62</v>
      </c>
      <c r="L585" t="s">
        <v>91</v>
      </c>
      <c r="M585" t="s">
        <v>92</v>
      </c>
      <c r="N585">
        <v>10213842</v>
      </c>
      <c r="O585" s="32">
        <v>44517</v>
      </c>
      <c r="P585" t="s">
        <v>69</v>
      </c>
      <c r="Q585" t="s">
        <v>72</v>
      </c>
    </row>
    <row r="586" spans="1:20" x14ac:dyDescent="0.35">
      <c r="A586" s="33" t="str">
        <f>HYPERLINK("https://reports.beta.ofsted.gov.uk/provider/2/1230268","Ofsted Children's Home Webpage")</f>
        <v>Ofsted Children's Home Webpage</v>
      </c>
      <c r="B586">
        <v>1230268</v>
      </c>
      <c r="C586" t="s">
        <v>60</v>
      </c>
      <c r="D586" t="s">
        <v>295</v>
      </c>
      <c r="E586" t="s">
        <v>65</v>
      </c>
      <c r="F586" t="s">
        <v>1019</v>
      </c>
      <c r="G586" t="s">
        <v>62</v>
      </c>
      <c r="H586" t="s">
        <v>62</v>
      </c>
      <c r="I586" t="s">
        <v>62</v>
      </c>
      <c r="J586" t="s">
        <v>62</v>
      </c>
      <c r="K586" t="s">
        <v>62</v>
      </c>
      <c r="L586" t="s">
        <v>849</v>
      </c>
      <c r="M586" t="s">
        <v>92</v>
      </c>
      <c r="N586">
        <v>10185356</v>
      </c>
      <c r="O586" s="32">
        <v>44481</v>
      </c>
      <c r="P586" t="s">
        <v>63</v>
      </c>
      <c r="Q586" t="s">
        <v>64</v>
      </c>
      <c r="S586" t="s">
        <v>64</v>
      </c>
      <c r="T586" t="s">
        <v>64</v>
      </c>
    </row>
    <row r="587" spans="1:20" x14ac:dyDescent="0.35">
      <c r="A587" s="33" t="str">
        <f>HYPERLINK("https://reports.beta.ofsted.gov.uk/provider/2/1230415","Ofsted Children's Home Webpage")</f>
        <v>Ofsted Children's Home Webpage</v>
      </c>
      <c r="B587">
        <v>1230415</v>
      </c>
      <c r="C587" t="s">
        <v>60</v>
      </c>
      <c r="D587" t="s">
        <v>295</v>
      </c>
      <c r="E587" t="s">
        <v>65</v>
      </c>
      <c r="F587" t="s">
        <v>1020</v>
      </c>
      <c r="G587" t="s">
        <v>62</v>
      </c>
      <c r="H587" t="s">
        <v>62</v>
      </c>
      <c r="I587" t="s">
        <v>62</v>
      </c>
      <c r="J587" t="s">
        <v>62</v>
      </c>
      <c r="K587" t="s">
        <v>62</v>
      </c>
      <c r="L587" t="s">
        <v>95</v>
      </c>
      <c r="M587" t="s">
        <v>74</v>
      </c>
      <c r="N587">
        <v>10185223</v>
      </c>
      <c r="O587" s="32">
        <v>44517</v>
      </c>
      <c r="P587" t="s">
        <v>63</v>
      </c>
      <c r="Q587" t="s">
        <v>64</v>
      </c>
      <c r="S587" t="s">
        <v>64</v>
      </c>
      <c r="T587" t="s">
        <v>67</v>
      </c>
    </row>
    <row r="588" spans="1:20" x14ac:dyDescent="0.35">
      <c r="A588" s="33" t="str">
        <f>HYPERLINK("https://reports.beta.ofsted.gov.uk/provider/2/1230725","Ofsted Children's Home Webpage")</f>
        <v>Ofsted Children's Home Webpage</v>
      </c>
      <c r="B588">
        <v>1230725</v>
      </c>
      <c r="C588" t="s">
        <v>60</v>
      </c>
      <c r="D588" t="s">
        <v>295</v>
      </c>
      <c r="E588" t="s">
        <v>65</v>
      </c>
      <c r="F588" t="s">
        <v>800</v>
      </c>
      <c r="G588" t="s">
        <v>62</v>
      </c>
      <c r="H588" t="s">
        <v>62</v>
      </c>
      <c r="I588" t="s">
        <v>62</v>
      </c>
      <c r="J588" t="s">
        <v>62</v>
      </c>
      <c r="K588" t="s">
        <v>62</v>
      </c>
      <c r="L588" t="s">
        <v>143</v>
      </c>
      <c r="M588" t="s">
        <v>92</v>
      </c>
      <c r="N588">
        <v>10185923</v>
      </c>
      <c r="O588" s="32">
        <v>44447</v>
      </c>
      <c r="P588" t="s">
        <v>63</v>
      </c>
      <c r="Q588" t="s">
        <v>64</v>
      </c>
      <c r="S588" t="s">
        <v>64</v>
      </c>
      <c r="T588" t="s">
        <v>64</v>
      </c>
    </row>
    <row r="589" spans="1:20" x14ac:dyDescent="0.35">
      <c r="A589" s="33" t="str">
        <f>HYPERLINK("https://reports.beta.ofsted.gov.uk/provider/2/1231311","Ofsted Children's Home Webpage")</f>
        <v>Ofsted Children's Home Webpage</v>
      </c>
      <c r="B589">
        <v>1231311</v>
      </c>
      <c r="C589" t="s">
        <v>60</v>
      </c>
      <c r="D589" t="s">
        <v>295</v>
      </c>
      <c r="E589" t="s">
        <v>65</v>
      </c>
      <c r="F589" t="s">
        <v>776</v>
      </c>
      <c r="G589" t="s">
        <v>62</v>
      </c>
      <c r="H589" t="s">
        <v>62</v>
      </c>
      <c r="I589" t="s">
        <v>62</v>
      </c>
      <c r="J589" t="s">
        <v>62</v>
      </c>
      <c r="K589" t="s">
        <v>62</v>
      </c>
      <c r="L589" t="s">
        <v>345</v>
      </c>
      <c r="M589" t="s">
        <v>74</v>
      </c>
      <c r="N589">
        <v>10187237</v>
      </c>
      <c r="O589" s="32">
        <v>44503</v>
      </c>
      <c r="P589" t="s">
        <v>63</v>
      </c>
      <c r="Q589" t="s">
        <v>158</v>
      </c>
      <c r="S589" t="s">
        <v>158</v>
      </c>
      <c r="T589" t="s">
        <v>158</v>
      </c>
    </row>
    <row r="590" spans="1:20" x14ac:dyDescent="0.35">
      <c r="A590" s="33" t="str">
        <f>HYPERLINK("https://reports.beta.ofsted.gov.uk/provider/2/1231525","Ofsted Children's Home Webpage")</f>
        <v>Ofsted Children's Home Webpage</v>
      </c>
      <c r="B590">
        <v>1231525</v>
      </c>
      <c r="C590" t="s">
        <v>60</v>
      </c>
      <c r="D590" t="s">
        <v>295</v>
      </c>
      <c r="E590" t="s">
        <v>65</v>
      </c>
      <c r="F590" t="s">
        <v>677</v>
      </c>
      <c r="G590" t="s">
        <v>62</v>
      </c>
      <c r="H590" t="s">
        <v>62</v>
      </c>
      <c r="I590" t="s">
        <v>62</v>
      </c>
      <c r="J590" t="s">
        <v>62</v>
      </c>
      <c r="K590" t="s">
        <v>62</v>
      </c>
      <c r="L590" t="s">
        <v>123</v>
      </c>
      <c r="M590" t="s">
        <v>216</v>
      </c>
      <c r="N590">
        <v>10186822</v>
      </c>
      <c r="O590" s="32">
        <v>44481</v>
      </c>
      <c r="P590" t="s">
        <v>63</v>
      </c>
      <c r="Q590" t="s">
        <v>64</v>
      </c>
      <c r="S590" t="s">
        <v>64</v>
      </c>
      <c r="T590" t="s">
        <v>64</v>
      </c>
    </row>
    <row r="591" spans="1:20" x14ac:dyDescent="0.35">
      <c r="A591" s="33" t="str">
        <f>HYPERLINK("https://reports.beta.ofsted.gov.uk/provider/2/1232649","Ofsted Children's Home Webpage")</f>
        <v>Ofsted Children's Home Webpage</v>
      </c>
      <c r="B591">
        <v>1232649</v>
      </c>
      <c r="C591" t="s">
        <v>60</v>
      </c>
      <c r="D591" t="s">
        <v>295</v>
      </c>
      <c r="E591" t="s">
        <v>65</v>
      </c>
      <c r="F591" t="s">
        <v>774</v>
      </c>
      <c r="G591" t="s">
        <v>62</v>
      </c>
      <c r="H591" t="s">
        <v>62</v>
      </c>
      <c r="I591" t="s">
        <v>62</v>
      </c>
      <c r="J591" t="s">
        <v>62</v>
      </c>
      <c r="K591" t="s">
        <v>62</v>
      </c>
      <c r="L591" t="s">
        <v>233</v>
      </c>
      <c r="M591" t="s">
        <v>216</v>
      </c>
      <c r="N591">
        <v>10185709</v>
      </c>
      <c r="O591" s="32">
        <v>44509</v>
      </c>
      <c r="P591" t="s">
        <v>63</v>
      </c>
      <c r="Q591" t="s">
        <v>64</v>
      </c>
      <c r="S591" t="s">
        <v>64</v>
      </c>
      <c r="T591" t="s">
        <v>67</v>
      </c>
    </row>
    <row r="592" spans="1:20" x14ac:dyDescent="0.35">
      <c r="A592" s="33" t="str">
        <f>HYPERLINK("https://reports.beta.ofsted.gov.uk/provider/2/1232650","Ofsted Children's Home Webpage")</f>
        <v>Ofsted Children's Home Webpage</v>
      </c>
      <c r="B592">
        <v>1232650</v>
      </c>
      <c r="C592" t="s">
        <v>60</v>
      </c>
      <c r="D592" t="s">
        <v>295</v>
      </c>
      <c r="E592" t="s">
        <v>65</v>
      </c>
      <c r="F592" t="s">
        <v>1021</v>
      </c>
      <c r="G592" t="s">
        <v>62</v>
      </c>
      <c r="H592" t="s">
        <v>62</v>
      </c>
      <c r="I592" t="s">
        <v>62</v>
      </c>
      <c r="J592" t="s">
        <v>62</v>
      </c>
      <c r="K592" t="s">
        <v>62</v>
      </c>
      <c r="L592" t="s">
        <v>125</v>
      </c>
      <c r="M592" t="s">
        <v>216</v>
      </c>
      <c r="N592">
        <v>10185808</v>
      </c>
      <c r="O592" s="32">
        <v>44481</v>
      </c>
      <c r="P592" t="s">
        <v>63</v>
      </c>
      <c r="Q592" t="s">
        <v>64</v>
      </c>
      <c r="S592" t="s">
        <v>64</v>
      </c>
      <c r="T592" t="s">
        <v>64</v>
      </c>
    </row>
    <row r="593" spans="1:20" x14ac:dyDescent="0.35">
      <c r="A593" s="33" t="str">
        <f>HYPERLINK("https://reports.beta.ofsted.gov.uk/provider/2/1232658","Ofsted Children's Home Webpage")</f>
        <v>Ofsted Children's Home Webpage</v>
      </c>
      <c r="B593">
        <v>1232658</v>
      </c>
      <c r="C593" t="s">
        <v>60</v>
      </c>
      <c r="D593" t="s">
        <v>295</v>
      </c>
      <c r="E593" t="s">
        <v>65</v>
      </c>
      <c r="F593" t="s">
        <v>1013</v>
      </c>
      <c r="G593" t="s">
        <v>62</v>
      </c>
      <c r="H593" t="s">
        <v>62</v>
      </c>
      <c r="I593" t="s">
        <v>62</v>
      </c>
      <c r="J593" t="s">
        <v>62</v>
      </c>
      <c r="K593" t="s">
        <v>62</v>
      </c>
      <c r="L593" t="s">
        <v>150</v>
      </c>
      <c r="M593" t="s">
        <v>77</v>
      </c>
      <c r="N593">
        <v>10186706</v>
      </c>
      <c r="O593" s="32">
        <v>44544</v>
      </c>
      <c r="P593" t="s">
        <v>63</v>
      </c>
      <c r="Q593" t="s">
        <v>64</v>
      </c>
      <c r="S593" t="s">
        <v>67</v>
      </c>
      <c r="T593" t="s">
        <v>64</v>
      </c>
    </row>
    <row r="594" spans="1:20" x14ac:dyDescent="0.35">
      <c r="A594" s="33" t="str">
        <f>HYPERLINK("https://reports.beta.ofsted.gov.uk/provider/2/1233307","Ofsted Children's Home Webpage")</f>
        <v>Ofsted Children's Home Webpage</v>
      </c>
      <c r="B594">
        <v>1233307</v>
      </c>
      <c r="C594" t="s">
        <v>60</v>
      </c>
      <c r="D594" t="s">
        <v>295</v>
      </c>
      <c r="E594" t="s">
        <v>105</v>
      </c>
      <c r="F594" t="s">
        <v>524</v>
      </c>
      <c r="G594" t="s">
        <v>62</v>
      </c>
      <c r="H594" t="s">
        <v>62</v>
      </c>
      <c r="I594" t="s">
        <v>62</v>
      </c>
      <c r="J594" t="s">
        <v>62</v>
      </c>
      <c r="K594" t="s">
        <v>62</v>
      </c>
      <c r="L594" t="s">
        <v>113</v>
      </c>
      <c r="M594" t="s">
        <v>216</v>
      </c>
      <c r="N594">
        <v>10185085</v>
      </c>
      <c r="O594" s="32">
        <v>44516</v>
      </c>
      <c r="P594" t="s">
        <v>63</v>
      </c>
      <c r="Q594" t="s">
        <v>64</v>
      </c>
      <c r="S594" t="s">
        <v>64</v>
      </c>
      <c r="T594" t="s">
        <v>64</v>
      </c>
    </row>
    <row r="595" spans="1:20" x14ac:dyDescent="0.35">
      <c r="A595" s="33" t="str">
        <f>HYPERLINK("https://reports.beta.ofsted.gov.uk/provider/2/1234243","Ofsted Children's Home Webpage")</f>
        <v>Ofsted Children's Home Webpage</v>
      </c>
      <c r="B595">
        <v>1234243</v>
      </c>
      <c r="C595" t="s">
        <v>60</v>
      </c>
      <c r="D595" t="s">
        <v>295</v>
      </c>
      <c r="E595" t="s">
        <v>65</v>
      </c>
      <c r="F595" t="s">
        <v>905</v>
      </c>
      <c r="G595" t="s">
        <v>62</v>
      </c>
      <c r="H595" t="s">
        <v>62</v>
      </c>
      <c r="I595" t="s">
        <v>62</v>
      </c>
      <c r="J595" t="s">
        <v>62</v>
      </c>
      <c r="K595" t="s">
        <v>62</v>
      </c>
      <c r="L595" t="s">
        <v>153</v>
      </c>
      <c r="M595" t="s">
        <v>85</v>
      </c>
      <c r="N595">
        <v>10213274</v>
      </c>
      <c r="O595" s="32">
        <v>44508</v>
      </c>
      <c r="P595" t="s">
        <v>63</v>
      </c>
      <c r="Q595" t="s">
        <v>158</v>
      </c>
      <c r="S595" t="s">
        <v>158</v>
      </c>
      <c r="T595" t="s">
        <v>158</v>
      </c>
    </row>
    <row r="596" spans="1:20" x14ac:dyDescent="0.35">
      <c r="A596" s="33" t="str">
        <f>HYPERLINK("https://reports.beta.ofsted.gov.uk/provider/2/1234243","Ofsted Children's Home Webpage")</f>
        <v>Ofsted Children's Home Webpage</v>
      </c>
      <c r="B596">
        <v>1234243</v>
      </c>
      <c r="C596" t="s">
        <v>60</v>
      </c>
      <c r="D596" t="s">
        <v>295</v>
      </c>
      <c r="E596" t="s">
        <v>65</v>
      </c>
      <c r="F596" t="s">
        <v>905</v>
      </c>
      <c r="G596" t="s">
        <v>62</v>
      </c>
      <c r="H596" t="s">
        <v>62</v>
      </c>
      <c r="I596" t="s">
        <v>62</v>
      </c>
      <c r="J596" t="s">
        <v>62</v>
      </c>
      <c r="K596" t="s">
        <v>62</v>
      </c>
      <c r="L596" t="s">
        <v>153</v>
      </c>
      <c r="M596" t="s">
        <v>85</v>
      </c>
      <c r="N596">
        <v>10186824</v>
      </c>
      <c r="O596" s="32">
        <v>44467</v>
      </c>
      <c r="P596" t="s">
        <v>63</v>
      </c>
      <c r="Q596" t="s">
        <v>73</v>
      </c>
      <c r="S596" t="s">
        <v>73</v>
      </c>
      <c r="T596" t="s">
        <v>73</v>
      </c>
    </row>
    <row r="597" spans="1:20" x14ac:dyDescent="0.35">
      <c r="A597" s="33" t="str">
        <f>HYPERLINK("https://reports.beta.ofsted.gov.uk/provider/2/1234432","Ofsted Children's Home Webpage")</f>
        <v>Ofsted Children's Home Webpage</v>
      </c>
      <c r="B597">
        <v>1234432</v>
      </c>
      <c r="C597" t="s">
        <v>333</v>
      </c>
      <c r="D597" t="s">
        <v>295</v>
      </c>
      <c r="E597" t="s">
        <v>65</v>
      </c>
      <c r="F597" t="s">
        <v>378</v>
      </c>
      <c r="G597" t="s">
        <v>62</v>
      </c>
      <c r="H597" t="s">
        <v>62</v>
      </c>
      <c r="I597" t="s">
        <v>62</v>
      </c>
      <c r="J597" t="s">
        <v>62</v>
      </c>
      <c r="K597" t="s">
        <v>62</v>
      </c>
      <c r="L597" t="s">
        <v>702</v>
      </c>
      <c r="M597" t="s">
        <v>77</v>
      </c>
      <c r="N597">
        <v>10216224</v>
      </c>
      <c r="O597" s="32">
        <v>44524</v>
      </c>
      <c r="P597" t="s">
        <v>250</v>
      </c>
    </row>
    <row r="598" spans="1:20" x14ac:dyDescent="0.35">
      <c r="A598" s="33" t="str">
        <f>HYPERLINK("https://reports.beta.ofsted.gov.uk/provider/2/1234432","Ofsted Children's Home Webpage")</f>
        <v>Ofsted Children's Home Webpage</v>
      </c>
      <c r="B598">
        <v>1234432</v>
      </c>
      <c r="C598" t="s">
        <v>333</v>
      </c>
      <c r="D598" t="s">
        <v>295</v>
      </c>
      <c r="E598" t="s">
        <v>65</v>
      </c>
      <c r="F598" t="s">
        <v>378</v>
      </c>
      <c r="G598" t="s">
        <v>62</v>
      </c>
      <c r="H598" t="s">
        <v>62</v>
      </c>
      <c r="I598" t="s">
        <v>62</v>
      </c>
      <c r="J598" t="s">
        <v>62</v>
      </c>
      <c r="K598" t="s">
        <v>62</v>
      </c>
      <c r="L598" t="s">
        <v>702</v>
      </c>
      <c r="M598" t="s">
        <v>77</v>
      </c>
      <c r="N598">
        <v>10210512</v>
      </c>
      <c r="O598" s="32">
        <v>44488</v>
      </c>
      <c r="P598" t="s">
        <v>250</v>
      </c>
    </row>
    <row r="599" spans="1:20" x14ac:dyDescent="0.35">
      <c r="A599" s="33" t="str">
        <f>HYPERLINK("https://reports.beta.ofsted.gov.uk/provider/2/1234432","Ofsted Children's Home Webpage")</f>
        <v>Ofsted Children's Home Webpage</v>
      </c>
      <c r="B599">
        <v>1234432</v>
      </c>
      <c r="C599" t="s">
        <v>333</v>
      </c>
      <c r="D599" t="s">
        <v>295</v>
      </c>
      <c r="E599" t="s">
        <v>65</v>
      </c>
      <c r="F599" t="s">
        <v>378</v>
      </c>
      <c r="G599" t="s">
        <v>62</v>
      </c>
      <c r="H599" t="s">
        <v>62</v>
      </c>
      <c r="I599" t="s">
        <v>62</v>
      </c>
      <c r="J599" t="s">
        <v>62</v>
      </c>
      <c r="K599" t="s">
        <v>62</v>
      </c>
      <c r="L599" t="s">
        <v>702</v>
      </c>
      <c r="M599" t="s">
        <v>77</v>
      </c>
      <c r="N599">
        <v>10186844</v>
      </c>
      <c r="O599" s="32">
        <v>44446</v>
      </c>
      <c r="P599" t="s">
        <v>63</v>
      </c>
      <c r="Q599" t="s">
        <v>73</v>
      </c>
      <c r="S599" t="s">
        <v>73</v>
      </c>
      <c r="T599" t="s">
        <v>73</v>
      </c>
    </row>
    <row r="600" spans="1:20" x14ac:dyDescent="0.35">
      <c r="A600" s="33" t="str">
        <f>HYPERLINK("https://reports.beta.ofsted.gov.uk/provider/2/1235576","Ofsted Children's Home Webpage")</f>
        <v>Ofsted Children's Home Webpage</v>
      </c>
      <c r="B600">
        <v>1235576</v>
      </c>
      <c r="C600" t="s">
        <v>60</v>
      </c>
      <c r="D600" t="s">
        <v>295</v>
      </c>
      <c r="E600" t="s">
        <v>65</v>
      </c>
      <c r="F600" t="s">
        <v>1022</v>
      </c>
      <c r="G600" t="s">
        <v>62</v>
      </c>
      <c r="H600" t="s">
        <v>62</v>
      </c>
      <c r="I600" t="s">
        <v>62</v>
      </c>
      <c r="J600" t="s">
        <v>62</v>
      </c>
      <c r="K600" t="s">
        <v>62</v>
      </c>
      <c r="L600" t="s">
        <v>152</v>
      </c>
      <c r="M600" t="s">
        <v>71</v>
      </c>
      <c r="N600">
        <v>10186790</v>
      </c>
      <c r="O600" s="32">
        <v>44518</v>
      </c>
      <c r="P600" t="s">
        <v>63</v>
      </c>
      <c r="Q600" t="s">
        <v>64</v>
      </c>
      <c r="S600" t="s">
        <v>64</v>
      </c>
      <c r="T600" t="s">
        <v>64</v>
      </c>
    </row>
    <row r="601" spans="1:20" x14ac:dyDescent="0.35">
      <c r="A601" s="33" t="str">
        <f>HYPERLINK("https://reports.beta.ofsted.gov.uk/provider/2/1236278","Ofsted Children's Home Webpage")</f>
        <v>Ofsted Children's Home Webpage</v>
      </c>
      <c r="B601">
        <v>1236278</v>
      </c>
      <c r="C601" t="s">
        <v>60</v>
      </c>
      <c r="D601" t="s">
        <v>295</v>
      </c>
      <c r="E601" t="s">
        <v>65</v>
      </c>
      <c r="F601" t="s">
        <v>641</v>
      </c>
      <c r="G601" t="s">
        <v>62</v>
      </c>
      <c r="H601" t="s">
        <v>62</v>
      </c>
      <c r="I601" t="s">
        <v>62</v>
      </c>
      <c r="J601" t="s">
        <v>62</v>
      </c>
      <c r="K601" t="s">
        <v>62</v>
      </c>
      <c r="L601" t="s">
        <v>137</v>
      </c>
      <c r="M601" t="s">
        <v>71</v>
      </c>
      <c r="N601">
        <v>10215851</v>
      </c>
      <c r="O601" s="32">
        <v>44545</v>
      </c>
      <c r="P601" t="s">
        <v>69</v>
      </c>
      <c r="Q601" t="s">
        <v>72</v>
      </c>
    </row>
    <row r="602" spans="1:20" x14ac:dyDescent="0.35">
      <c r="A602" s="33" t="str">
        <f>HYPERLINK("https://reports.beta.ofsted.gov.uk/provider/2/1236540","Ofsted Children's Home Webpage")</f>
        <v>Ofsted Children's Home Webpage</v>
      </c>
      <c r="B602">
        <v>1236540</v>
      </c>
      <c r="C602" t="s">
        <v>60</v>
      </c>
      <c r="D602" t="s">
        <v>295</v>
      </c>
      <c r="E602" t="s">
        <v>105</v>
      </c>
      <c r="F602" t="s">
        <v>539</v>
      </c>
      <c r="G602" t="s">
        <v>62</v>
      </c>
      <c r="H602" t="s">
        <v>62</v>
      </c>
      <c r="I602" t="s">
        <v>62</v>
      </c>
      <c r="J602" t="s">
        <v>62</v>
      </c>
      <c r="K602" t="s">
        <v>62</v>
      </c>
      <c r="L602" t="s">
        <v>106</v>
      </c>
      <c r="M602" t="s">
        <v>216</v>
      </c>
      <c r="N602">
        <v>10185955</v>
      </c>
      <c r="O602" s="32">
        <v>44537</v>
      </c>
      <c r="P602" t="s">
        <v>63</v>
      </c>
      <c r="Q602" t="s">
        <v>67</v>
      </c>
      <c r="S602" t="s">
        <v>67</v>
      </c>
      <c r="T602" t="s">
        <v>67</v>
      </c>
    </row>
    <row r="603" spans="1:20" x14ac:dyDescent="0.35">
      <c r="A603" s="33" t="str">
        <f>HYPERLINK("https://reports.beta.ofsted.gov.uk/provider/2/1236620","Ofsted Children's Home Webpage")</f>
        <v>Ofsted Children's Home Webpage</v>
      </c>
      <c r="B603">
        <v>1236620</v>
      </c>
      <c r="C603" t="s">
        <v>60</v>
      </c>
      <c r="D603" t="s">
        <v>295</v>
      </c>
      <c r="E603" t="s">
        <v>65</v>
      </c>
      <c r="F603" t="s">
        <v>677</v>
      </c>
      <c r="G603" t="s">
        <v>62</v>
      </c>
      <c r="H603" t="s">
        <v>62</v>
      </c>
      <c r="I603" t="s">
        <v>62</v>
      </c>
      <c r="J603" t="s">
        <v>62</v>
      </c>
      <c r="K603" t="s">
        <v>62</v>
      </c>
      <c r="L603" t="s">
        <v>93</v>
      </c>
      <c r="M603" t="s">
        <v>71</v>
      </c>
      <c r="N603">
        <v>10186626</v>
      </c>
      <c r="O603" s="32">
        <v>44460</v>
      </c>
      <c r="P603" t="s">
        <v>63</v>
      </c>
      <c r="Q603" t="s">
        <v>64</v>
      </c>
      <c r="S603" t="s">
        <v>64</v>
      </c>
      <c r="T603" t="s">
        <v>158</v>
      </c>
    </row>
    <row r="604" spans="1:20" x14ac:dyDescent="0.35">
      <c r="A604" s="33" t="str">
        <f>HYPERLINK("https://reports.beta.ofsted.gov.uk/provider/2/1238043","Ofsted Children's Home Webpage")</f>
        <v>Ofsted Children's Home Webpage</v>
      </c>
      <c r="B604">
        <v>1238043</v>
      </c>
      <c r="C604" t="s">
        <v>60</v>
      </c>
      <c r="D604" t="s">
        <v>295</v>
      </c>
      <c r="E604" t="s">
        <v>65</v>
      </c>
      <c r="F604" t="s">
        <v>381</v>
      </c>
      <c r="G604" t="s">
        <v>62</v>
      </c>
      <c r="H604" t="s">
        <v>62</v>
      </c>
      <c r="I604" t="s">
        <v>62</v>
      </c>
      <c r="J604" t="s">
        <v>62</v>
      </c>
      <c r="K604" t="s">
        <v>62</v>
      </c>
      <c r="L604" t="s">
        <v>80</v>
      </c>
      <c r="M604" t="s">
        <v>77</v>
      </c>
      <c r="N604">
        <v>10209948</v>
      </c>
      <c r="O604" s="32">
        <v>44510</v>
      </c>
      <c r="P604" t="s">
        <v>250</v>
      </c>
    </row>
    <row r="605" spans="1:20" x14ac:dyDescent="0.35">
      <c r="A605" s="33" t="str">
        <f>HYPERLINK("https://reports.beta.ofsted.gov.uk/provider/2/1238043","Ofsted Children's Home Webpage")</f>
        <v>Ofsted Children's Home Webpage</v>
      </c>
      <c r="B605">
        <v>1238043</v>
      </c>
      <c r="C605" t="s">
        <v>60</v>
      </c>
      <c r="D605" t="s">
        <v>295</v>
      </c>
      <c r="E605" t="s">
        <v>65</v>
      </c>
      <c r="F605" t="s">
        <v>381</v>
      </c>
      <c r="G605" t="s">
        <v>62</v>
      </c>
      <c r="H605" t="s">
        <v>62</v>
      </c>
      <c r="I605" t="s">
        <v>62</v>
      </c>
      <c r="J605" t="s">
        <v>62</v>
      </c>
      <c r="K605" t="s">
        <v>62</v>
      </c>
      <c r="L605" t="s">
        <v>80</v>
      </c>
      <c r="M605" t="s">
        <v>77</v>
      </c>
      <c r="N605">
        <v>10185411</v>
      </c>
      <c r="O605" s="32">
        <v>44460</v>
      </c>
      <c r="P605" t="s">
        <v>63</v>
      </c>
      <c r="Q605" t="s">
        <v>73</v>
      </c>
      <c r="S605" t="s">
        <v>73</v>
      </c>
      <c r="T605" t="s">
        <v>73</v>
      </c>
    </row>
    <row r="606" spans="1:20" x14ac:dyDescent="0.35">
      <c r="A606" s="33" t="str">
        <f>HYPERLINK("https://reports.beta.ofsted.gov.uk/provider/2/1240433","Ofsted Children's Home Webpage")</f>
        <v>Ofsted Children's Home Webpage</v>
      </c>
      <c r="B606">
        <v>1240433</v>
      </c>
      <c r="C606" t="s">
        <v>60</v>
      </c>
      <c r="D606" t="s">
        <v>295</v>
      </c>
      <c r="E606" t="s">
        <v>65</v>
      </c>
      <c r="F606" t="s">
        <v>199</v>
      </c>
      <c r="G606" t="s">
        <v>62</v>
      </c>
      <c r="H606" t="s">
        <v>62</v>
      </c>
      <c r="I606" t="s">
        <v>62</v>
      </c>
      <c r="J606" t="s">
        <v>62</v>
      </c>
      <c r="K606" t="s">
        <v>62</v>
      </c>
      <c r="L606" t="s">
        <v>512</v>
      </c>
      <c r="M606" t="s">
        <v>216</v>
      </c>
      <c r="N606">
        <v>10186473</v>
      </c>
      <c r="O606" s="32">
        <v>44544</v>
      </c>
      <c r="P606" t="s">
        <v>63</v>
      </c>
      <c r="Q606" t="s">
        <v>67</v>
      </c>
      <c r="S606" t="s">
        <v>67</v>
      </c>
      <c r="T606" t="s">
        <v>67</v>
      </c>
    </row>
    <row r="607" spans="1:20" x14ac:dyDescent="0.35">
      <c r="A607" s="33" t="str">
        <f>HYPERLINK("https://reports.beta.ofsted.gov.uk/provider/2/1240449","Ofsted Children's Home Webpage")</f>
        <v>Ofsted Children's Home Webpage</v>
      </c>
      <c r="B607">
        <v>1240449</v>
      </c>
      <c r="C607" t="s">
        <v>60</v>
      </c>
      <c r="D607" t="s">
        <v>295</v>
      </c>
      <c r="E607" t="s">
        <v>65</v>
      </c>
      <c r="F607" t="s">
        <v>1008</v>
      </c>
      <c r="G607" t="s">
        <v>62</v>
      </c>
      <c r="H607" t="s">
        <v>62</v>
      </c>
      <c r="I607" t="s">
        <v>62</v>
      </c>
      <c r="J607" t="s">
        <v>62</v>
      </c>
      <c r="K607" t="s">
        <v>62</v>
      </c>
      <c r="L607" t="s">
        <v>702</v>
      </c>
      <c r="M607" t="s">
        <v>77</v>
      </c>
      <c r="N607">
        <v>10186271</v>
      </c>
      <c r="O607" s="32">
        <v>44481</v>
      </c>
      <c r="P607" t="s">
        <v>63</v>
      </c>
      <c r="Q607" t="s">
        <v>158</v>
      </c>
      <c r="S607" t="s">
        <v>158</v>
      </c>
      <c r="T607" t="s">
        <v>158</v>
      </c>
    </row>
    <row r="608" spans="1:20" x14ac:dyDescent="0.35">
      <c r="A608" s="33" t="str">
        <f>HYPERLINK("https://reports.beta.ofsted.gov.uk/provider/2/1240572","Ofsted Children's Home Webpage")</f>
        <v>Ofsted Children's Home Webpage</v>
      </c>
      <c r="B608">
        <v>1240572</v>
      </c>
      <c r="C608" t="s">
        <v>60</v>
      </c>
      <c r="D608" t="s">
        <v>295</v>
      </c>
      <c r="E608" t="s">
        <v>65</v>
      </c>
      <c r="F608" t="s">
        <v>186</v>
      </c>
      <c r="G608" t="s">
        <v>62</v>
      </c>
      <c r="H608" t="s">
        <v>62</v>
      </c>
      <c r="I608" t="s">
        <v>62</v>
      </c>
      <c r="J608" t="s">
        <v>62</v>
      </c>
      <c r="K608" t="s">
        <v>62</v>
      </c>
      <c r="L608" t="s">
        <v>80</v>
      </c>
      <c r="M608" t="s">
        <v>77</v>
      </c>
      <c r="N608">
        <v>10186087</v>
      </c>
      <c r="O608" s="32">
        <v>44510</v>
      </c>
      <c r="P608" t="s">
        <v>63</v>
      </c>
      <c r="Q608" t="s">
        <v>64</v>
      </c>
      <c r="S608" t="s">
        <v>64</v>
      </c>
      <c r="T608" t="s">
        <v>64</v>
      </c>
    </row>
    <row r="609" spans="1:20" x14ac:dyDescent="0.35">
      <c r="A609" s="33" t="str">
        <f>HYPERLINK("https://reports.beta.ofsted.gov.uk/provider/2/1240802","Ofsted Children's Home Webpage")</f>
        <v>Ofsted Children's Home Webpage</v>
      </c>
      <c r="B609">
        <v>1240802</v>
      </c>
      <c r="C609" t="s">
        <v>60</v>
      </c>
      <c r="D609" t="s">
        <v>295</v>
      </c>
      <c r="E609" t="s">
        <v>65</v>
      </c>
      <c r="F609" t="s">
        <v>677</v>
      </c>
      <c r="G609" t="s">
        <v>62</v>
      </c>
      <c r="H609" t="s">
        <v>62</v>
      </c>
      <c r="I609" t="s">
        <v>62</v>
      </c>
      <c r="J609" t="s">
        <v>62</v>
      </c>
      <c r="K609" t="s">
        <v>62</v>
      </c>
      <c r="L609" t="s">
        <v>93</v>
      </c>
      <c r="M609" t="s">
        <v>71</v>
      </c>
      <c r="N609">
        <v>10185413</v>
      </c>
      <c r="O609" s="32">
        <v>44495</v>
      </c>
      <c r="P609" t="s">
        <v>63</v>
      </c>
      <c r="Q609" t="s">
        <v>158</v>
      </c>
      <c r="S609" t="s">
        <v>158</v>
      </c>
      <c r="T609" t="s">
        <v>158</v>
      </c>
    </row>
    <row r="610" spans="1:20" x14ac:dyDescent="0.35">
      <c r="A610" s="33" t="str">
        <f>HYPERLINK("https://reports.beta.ofsted.gov.uk/provider/2/1240843","Ofsted Children's Home Webpage")</f>
        <v>Ofsted Children's Home Webpage</v>
      </c>
      <c r="B610">
        <v>1240843</v>
      </c>
      <c r="C610" t="s">
        <v>60</v>
      </c>
      <c r="D610" t="s">
        <v>295</v>
      </c>
      <c r="E610" t="s">
        <v>65</v>
      </c>
      <c r="F610" t="s">
        <v>410</v>
      </c>
      <c r="G610" t="s">
        <v>62</v>
      </c>
      <c r="H610" t="s">
        <v>62</v>
      </c>
      <c r="I610" t="s">
        <v>62</v>
      </c>
      <c r="J610" t="s">
        <v>62</v>
      </c>
      <c r="K610" t="s">
        <v>62</v>
      </c>
      <c r="L610" t="s">
        <v>151</v>
      </c>
      <c r="M610" t="s">
        <v>77</v>
      </c>
      <c r="N610">
        <v>10186454</v>
      </c>
      <c r="O610" s="32">
        <v>44530</v>
      </c>
      <c r="P610" t="s">
        <v>63</v>
      </c>
      <c r="Q610" t="s">
        <v>158</v>
      </c>
      <c r="S610" t="s">
        <v>158</v>
      </c>
      <c r="T610" t="s">
        <v>158</v>
      </c>
    </row>
    <row r="611" spans="1:20" x14ac:dyDescent="0.35">
      <c r="A611" s="33" t="str">
        <f>HYPERLINK("https://reports.beta.ofsted.gov.uk/provider/2/1240844","Ofsted Children's Home Webpage")</f>
        <v>Ofsted Children's Home Webpage</v>
      </c>
      <c r="B611">
        <v>1240844</v>
      </c>
      <c r="C611" t="s">
        <v>60</v>
      </c>
      <c r="D611" t="s">
        <v>295</v>
      </c>
      <c r="E611" t="s">
        <v>65</v>
      </c>
      <c r="F611" t="s">
        <v>410</v>
      </c>
      <c r="G611" t="s">
        <v>62</v>
      </c>
      <c r="H611" t="s">
        <v>62</v>
      </c>
      <c r="I611" t="s">
        <v>62</v>
      </c>
      <c r="J611" t="s">
        <v>62</v>
      </c>
      <c r="K611" t="s">
        <v>62</v>
      </c>
      <c r="L611" t="s">
        <v>80</v>
      </c>
      <c r="M611" t="s">
        <v>77</v>
      </c>
      <c r="N611">
        <v>10187036</v>
      </c>
      <c r="O611" s="32">
        <v>44530</v>
      </c>
      <c r="P611" t="s">
        <v>63</v>
      </c>
      <c r="Q611" t="s">
        <v>64</v>
      </c>
      <c r="S611" t="s">
        <v>64</v>
      </c>
      <c r="T611" t="s">
        <v>64</v>
      </c>
    </row>
    <row r="612" spans="1:20" x14ac:dyDescent="0.35">
      <c r="A612" s="33" t="str">
        <f>HYPERLINK("https://reports.beta.ofsted.gov.uk/provider/2/1240883","Ofsted Children's Home Webpage")</f>
        <v>Ofsted Children's Home Webpage</v>
      </c>
      <c r="B612">
        <v>1240883</v>
      </c>
      <c r="C612" t="s">
        <v>60</v>
      </c>
      <c r="D612" t="s">
        <v>295</v>
      </c>
      <c r="E612" t="s">
        <v>65</v>
      </c>
      <c r="F612" t="s">
        <v>410</v>
      </c>
      <c r="G612" t="s">
        <v>62</v>
      </c>
      <c r="H612" t="s">
        <v>62</v>
      </c>
      <c r="I612" t="s">
        <v>62</v>
      </c>
      <c r="J612" t="s">
        <v>62</v>
      </c>
      <c r="K612" t="s">
        <v>62</v>
      </c>
      <c r="L612" t="s">
        <v>80</v>
      </c>
      <c r="M612" t="s">
        <v>77</v>
      </c>
      <c r="N612">
        <v>10212706</v>
      </c>
      <c r="O612" s="32">
        <v>44497</v>
      </c>
      <c r="P612" t="s">
        <v>63</v>
      </c>
      <c r="Q612" t="s">
        <v>64</v>
      </c>
      <c r="S612" t="s">
        <v>64</v>
      </c>
      <c r="T612" t="s">
        <v>64</v>
      </c>
    </row>
    <row r="613" spans="1:20" x14ac:dyDescent="0.35">
      <c r="A613" s="33" t="str">
        <f>HYPERLINK("https://reports.beta.ofsted.gov.uk/provider/2/1241263","Ofsted Children's Home Webpage")</f>
        <v>Ofsted Children's Home Webpage</v>
      </c>
      <c r="B613">
        <v>1241263</v>
      </c>
      <c r="C613" t="s">
        <v>60</v>
      </c>
      <c r="D613" t="s">
        <v>295</v>
      </c>
      <c r="E613" t="s">
        <v>65</v>
      </c>
      <c r="F613" t="s">
        <v>1023</v>
      </c>
      <c r="G613" t="s">
        <v>62</v>
      </c>
      <c r="H613" t="s">
        <v>62</v>
      </c>
      <c r="I613" t="s">
        <v>62</v>
      </c>
      <c r="J613" t="s">
        <v>62</v>
      </c>
      <c r="K613" t="s">
        <v>62</v>
      </c>
      <c r="L613" t="s">
        <v>100</v>
      </c>
      <c r="M613" t="s">
        <v>88</v>
      </c>
      <c r="N613">
        <v>10187369</v>
      </c>
      <c r="O613" s="32">
        <v>44453</v>
      </c>
      <c r="P613" t="s">
        <v>63</v>
      </c>
      <c r="Q613" t="s">
        <v>67</v>
      </c>
      <c r="S613" t="s">
        <v>67</v>
      </c>
      <c r="T613" t="s">
        <v>64</v>
      </c>
    </row>
    <row r="614" spans="1:20" x14ac:dyDescent="0.35">
      <c r="A614" s="33" t="str">
        <f>HYPERLINK("https://reports.beta.ofsted.gov.uk/provider/2/1241836","Ofsted Children's Home Webpage")</f>
        <v>Ofsted Children's Home Webpage</v>
      </c>
      <c r="B614">
        <v>1241836</v>
      </c>
      <c r="C614" t="s">
        <v>60</v>
      </c>
      <c r="D614" t="s">
        <v>295</v>
      </c>
      <c r="E614" t="s">
        <v>65</v>
      </c>
      <c r="F614" t="s">
        <v>641</v>
      </c>
      <c r="G614" t="s">
        <v>62</v>
      </c>
      <c r="H614" t="s">
        <v>62</v>
      </c>
      <c r="I614" t="s">
        <v>62</v>
      </c>
      <c r="J614" t="s">
        <v>62</v>
      </c>
      <c r="K614" t="s">
        <v>62</v>
      </c>
      <c r="L614" t="s">
        <v>110</v>
      </c>
      <c r="M614" t="s">
        <v>88</v>
      </c>
      <c r="N614">
        <v>10186436</v>
      </c>
      <c r="O614" s="32">
        <v>44453</v>
      </c>
      <c r="P614" t="s">
        <v>63</v>
      </c>
      <c r="Q614" t="s">
        <v>64</v>
      </c>
      <c r="S614" t="s">
        <v>64</v>
      </c>
      <c r="T614" t="s">
        <v>64</v>
      </c>
    </row>
    <row r="615" spans="1:20" x14ac:dyDescent="0.35">
      <c r="A615" s="33" t="str">
        <f>HYPERLINK("https://reports.beta.ofsted.gov.uk/provider/2/1242216","Ofsted Children's Home Webpage")</f>
        <v>Ofsted Children's Home Webpage</v>
      </c>
      <c r="B615">
        <v>1242216</v>
      </c>
      <c r="C615" t="s">
        <v>60</v>
      </c>
      <c r="D615" t="s">
        <v>295</v>
      </c>
      <c r="E615" t="s">
        <v>65</v>
      </c>
      <c r="F615" t="s">
        <v>659</v>
      </c>
      <c r="G615" t="s">
        <v>62</v>
      </c>
      <c r="H615" t="s">
        <v>62</v>
      </c>
      <c r="I615" t="s">
        <v>62</v>
      </c>
      <c r="J615" t="s">
        <v>62</v>
      </c>
      <c r="K615" t="s">
        <v>62</v>
      </c>
      <c r="L615" t="s">
        <v>153</v>
      </c>
      <c r="M615" t="s">
        <v>85</v>
      </c>
      <c r="N615">
        <v>10186819</v>
      </c>
      <c r="O615" s="32">
        <v>44516</v>
      </c>
      <c r="P615" t="s">
        <v>63</v>
      </c>
      <c r="Q615" t="s">
        <v>64</v>
      </c>
      <c r="S615" t="s">
        <v>64</v>
      </c>
      <c r="T615" t="s">
        <v>64</v>
      </c>
    </row>
    <row r="616" spans="1:20" x14ac:dyDescent="0.35">
      <c r="A616" s="33" t="str">
        <f>HYPERLINK("https://reports.beta.ofsted.gov.uk/provider/2/1243962","Ofsted Children's Home Webpage")</f>
        <v>Ofsted Children's Home Webpage</v>
      </c>
      <c r="B616">
        <v>1243962</v>
      </c>
      <c r="C616" t="s">
        <v>60</v>
      </c>
      <c r="D616" t="s">
        <v>295</v>
      </c>
      <c r="E616" t="s">
        <v>129</v>
      </c>
      <c r="F616" t="s">
        <v>412</v>
      </c>
      <c r="G616" t="s">
        <v>62</v>
      </c>
      <c r="H616" t="s">
        <v>62</v>
      </c>
      <c r="I616" t="s">
        <v>62</v>
      </c>
      <c r="J616" t="s">
        <v>62</v>
      </c>
      <c r="K616" t="s">
        <v>62</v>
      </c>
      <c r="L616" t="s">
        <v>75</v>
      </c>
      <c r="M616" t="s">
        <v>74</v>
      </c>
      <c r="N616">
        <v>10186994</v>
      </c>
      <c r="O616" s="32">
        <v>44529</v>
      </c>
      <c r="P616" t="s">
        <v>63</v>
      </c>
      <c r="Q616" t="s">
        <v>64</v>
      </c>
      <c r="S616" t="s">
        <v>64</v>
      </c>
      <c r="T616" t="s">
        <v>64</v>
      </c>
    </row>
    <row r="617" spans="1:20" x14ac:dyDescent="0.35">
      <c r="A617" s="33" t="str">
        <f>HYPERLINK("https://reports.beta.ofsted.gov.uk/provider/2/1244137","Ofsted Children's Home Webpage")</f>
        <v>Ofsted Children's Home Webpage</v>
      </c>
      <c r="B617">
        <v>1244137</v>
      </c>
      <c r="C617" t="s">
        <v>60</v>
      </c>
      <c r="D617" t="s">
        <v>295</v>
      </c>
      <c r="E617" t="s">
        <v>65</v>
      </c>
      <c r="F617" t="s">
        <v>894</v>
      </c>
      <c r="G617" t="s">
        <v>62</v>
      </c>
      <c r="H617" t="s">
        <v>62</v>
      </c>
      <c r="I617" t="s">
        <v>62</v>
      </c>
      <c r="J617" t="s">
        <v>62</v>
      </c>
      <c r="K617" t="s">
        <v>62</v>
      </c>
      <c r="L617" t="s">
        <v>70</v>
      </c>
      <c r="M617" t="s">
        <v>71</v>
      </c>
      <c r="N617">
        <v>10186509</v>
      </c>
      <c r="O617" s="32">
        <v>44495</v>
      </c>
      <c r="P617" t="s">
        <v>63</v>
      </c>
      <c r="Q617" t="s">
        <v>67</v>
      </c>
      <c r="S617" t="s">
        <v>67</v>
      </c>
      <c r="T617" t="s">
        <v>67</v>
      </c>
    </row>
    <row r="618" spans="1:20" x14ac:dyDescent="0.35">
      <c r="A618" s="33" t="str">
        <f>HYPERLINK("https://reports.beta.ofsted.gov.uk/provider/2/1244283","Ofsted Children's Home Webpage")</f>
        <v>Ofsted Children's Home Webpage</v>
      </c>
      <c r="B618">
        <v>1244283</v>
      </c>
      <c r="C618" t="s">
        <v>60</v>
      </c>
      <c r="D618" t="s">
        <v>295</v>
      </c>
      <c r="E618" t="s">
        <v>65</v>
      </c>
      <c r="F618" t="s">
        <v>186</v>
      </c>
      <c r="G618" t="s">
        <v>62</v>
      </c>
      <c r="H618" t="s">
        <v>62</v>
      </c>
      <c r="I618" t="s">
        <v>62</v>
      </c>
      <c r="J618" t="s">
        <v>62</v>
      </c>
      <c r="K618" t="s">
        <v>62</v>
      </c>
      <c r="L618" t="s">
        <v>80</v>
      </c>
      <c r="M618" t="s">
        <v>77</v>
      </c>
      <c r="N618">
        <v>10186276</v>
      </c>
      <c r="O618" s="32">
        <v>44552</v>
      </c>
      <c r="P618" t="s">
        <v>69</v>
      </c>
      <c r="Q618" t="s">
        <v>82</v>
      </c>
    </row>
    <row r="619" spans="1:20" x14ac:dyDescent="0.35">
      <c r="A619" s="33" t="str">
        <f>HYPERLINK("https://reports.beta.ofsted.gov.uk/provider/2/1244350","Ofsted Children's Home Webpage")</f>
        <v>Ofsted Children's Home Webpage</v>
      </c>
      <c r="B619">
        <v>1244350</v>
      </c>
      <c r="C619" t="s">
        <v>60</v>
      </c>
      <c r="D619" t="s">
        <v>295</v>
      </c>
      <c r="E619" t="s">
        <v>65</v>
      </c>
      <c r="F619" t="s">
        <v>945</v>
      </c>
      <c r="G619" t="s">
        <v>62</v>
      </c>
      <c r="H619" t="s">
        <v>62</v>
      </c>
      <c r="I619" t="s">
        <v>62</v>
      </c>
      <c r="J619" t="s">
        <v>62</v>
      </c>
      <c r="K619" t="s">
        <v>62</v>
      </c>
      <c r="L619" t="s">
        <v>95</v>
      </c>
      <c r="M619" t="s">
        <v>74</v>
      </c>
      <c r="N619">
        <v>10201081</v>
      </c>
      <c r="O619" s="32">
        <v>44452</v>
      </c>
      <c r="P619" t="s">
        <v>250</v>
      </c>
    </row>
    <row r="620" spans="1:20" x14ac:dyDescent="0.35">
      <c r="A620" s="33" t="str">
        <f>HYPERLINK("https://reports.beta.ofsted.gov.uk/provider/2/1244350","Ofsted Children's Home Webpage")</f>
        <v>Ofsted Children's Home Webpage</v>
      </c>
      <c r="B620">
        <v>1244350</v>
      </c>
      <c r="C620" t="s">
        <v>60</v>
      </c>
      <c r="D620" t="s">
        <v>295</v>
      </c>
      <c r="E620" t="s">
        <v>65</v>
      </c>
      <c r="F620" t="s">
        <v>945</v>
      </c>
      <c r="G620" t="s">
        <v>62</v>
      </c>
      <c r="H620" t="s">
        <v>62</v>
      </c>
      <c r="I620" t="s">
        <v>62</v>
      </c>
      <c r="J620" t="s">
        <v>62</v>
      </c>
      <c r="K620" t="s">
        <v>62</v>
      </c>
      <c r="L620" t="s">
        <v>95</v>
      </c>
      <c r="M620" t="s">
        <v>74</v>
      </c>
      <c r="N620">
        <v>10199269</v>
      </c>
      <c r="O620" s="32">
        <v>44487</v>
      </c>
      <c r="P620" t="s">
        <v>63</v>
      </c>
      <c r="Q620" t="s">
        <v>158</v>
      </c>
      <c r="S620" t="s">
        <v>158</v>
      </c>
      <c r="T620" t="s">
        <v>73</v>
      </c>
    </row>
    <row r="621" spans="1:20" x14ac:dyDescent="0.35">
      <c r="A621" s="33" t="str">
        <f>HYPERLINK("https://reports.beta.ofsted.gov.uk/provider/2/1244413","Ofsted Children's Home Webpage")</f>
        <v>Ofsted Children's Home Webpage</v>
      </c>
      <c r="B621">
        <v>1244413</v>
      </c>
      <c r="C621" t="s">
        <v>60</v>
      </c>
      <c r="D621" t="s">
        <v>295</v>
      </c>
      <c r="E621" t="s">
        <v>65</v>
      </c>
      <c r="F621" t="s">
        <v>1024</v>
      </c>
      <c r="G621" t="s">
        <v>62</v>
      </c>
      <c r="H621" t="s">
        <v>62</v>
      </c>
      <c r="I621" t="s">
        <v>62</v>
      </c>
      <c r="J621" t="s">
        <v>62</v>
      </c>
      <c r="K621" t="s">
        <v>62</v>
      </c>
      <c r="L621" t="s">
        <v>121</v>
      </c>
      <c r="M621" t="s">
        <v>216</v>
      </c>
      <c r="N621">
        <v>10186522</v>
      </c>
      <c r="O621" s="32">
        <v>44487</v>
      </c>
      <c r="P621" t="s">
        <v>63</v>
      </c>
      <c r="Q621" t="s">
        <v>64</v>
      </c>
      <c r="S621" t="s">
        <v>158</v>
      </c>
      <c r="T621" t="s">
        <v>158</v>
      </c>
    </row>
    <row r="622" spans="1:20" x14ac:dyDescent="0.35">
      <c r="A622" s="33" t="str">
        <f>HYPERLINK("https://reports.beta.ofsted.gov.uk/provider/2/1244426","Ofsted Children's Home Webpage")</f>
        <v>Ofsted Children's Home Webpage</v>
      </c>
      <c r="B622">
        <v>1244426</v>
      </c>
      <c r="C622" t="s">
        <v>60</v>
      </c>
      <c r="D622" t="s">
        <v>295</v>
      </c>
      <c r="E622" t="s">
        <v>105</v>
      </c>
      <c r="F622" t="s">
        <v>229</v>
      </c>
      <c r="G622" t="s">
        <v>62</v>
      </c>
      <c r="H622" t="s">
        <v>62</v>
      </c>
      <c r="I622" t="s">
        <v>62</v>
      </c>
      <c r="J622" t="s">
        <v>62</v>
      </c>
      <c r="K622" t="s">
        <v>62</v>
      </c>
      <c r="L622" t="s">
        <v>87</v>
      </c>
      <c r="M622" t="s">
        <v>88</v>
      </c>
      <c r="N622">
        <v>10187298</v>
      </c>
      <c r="O622" s="32">
        <v>44473</v>
      </c>
      <c r="P622" t="s">
        <v>63</v>
      </c>
      <c r="Q622" t="s">
        <v>64</v>
      </c>
      <c r="S622" t="s">
        <v>158</v>
      </c>
      <c r="T622" t="s">
        <v>64</v>
      </c>
    </row>
    <row r="623" spans="1:20" x14ac:dyDescent="0.35">
      <c r="A623" s="33" t="str">
        <f>HYPERLINK("https://reports.beta.ofsted.gov.uk/provider/2/1244881","Ofsted Children's Home Webpage")</f>
        <v>Ofsted Children's Home Webpage</v>
      </c>
      <c r="B623">
        <v>1244881</v>
      </c>
      <c r="C623" t="s">
        <v>60</v>
      </c>
      <c r="D623" t="s">
        <v>295</v>
      </c>
      <c r="E623" t="s">
        <v>65</v>
      </c>
      <c r="F623" t="s">
        <v>668</v>
      </c>
      <c r="G623" t="s">
        <v>62</v>
      </c>
      <c r="H623" t="s">
        <v>62</v>
      </c>
      <c r="I623" t="s">
        <v>62</v>
      </c>
      <c r="J623" t="s">
        <v>62</v>
      </c>
      <c r="K623" t="s">
        <v>62</v>
      </c>
      <c r="L623" t="s">
        <v>141</v>
      </c>
      <c r="M623" t="s">
        <v>77</v>
      </c>
      <c r="N623">
        <v>10187020</v>
      </c>
      <c r="O623" s="32">
        <v>44502</v>
      </c>
      <c r="P623" t="s">
        <v>63</v>
      </c>
      <c r="Q623" t="s">
        <v>64</v>
      </c>
      <c r="S623" t="s">
        <v>64</v>
      </c>
      <c r="T623" t="s">
        <v>64</v>
      </c>
    </row>
    <row r="624" spans="1:20" x14ac:dyDescent="0.35">
      <c r="A624" s="33" t="str">
        <f>HYPERLINK("https://reports.beta.ofsted.gov.uk/provider/2/1245565","Ofsted Children's Home Webpage")</f>
        <v>Ofsted Children's Home Webpage</v>
      </c>
      <c r="B624">
        <v>1245565</v>
      </c>
      <c r="C624" t="s">
        <v>60</v>
      </c>
      <c r="D624" t="s">
        <v>295</v>
      </c>
      <c r="E624" t="s">
        <v>65</v>
      </c>
      <c r="F624" t="s">
        <v>199</v>
      </c>
      <c r="G624" t="s">
        <v>62</v>
      </c>
      <c r="H624" t="s">
        <v>62</v>
      </c>
      <c r="I624" t="s">
        <v>62</v>
      </c>
      <c r="J624" t="s">
        <v>62</v>
      </c>
      <c r="K624" t="s">
        <v>62</v>
      </c>
      <c r="L624" t="s">
        <v>153</v>
      </c>
      <c r="M624" t="s">
        <v>85</v>
      </c>
      <c r="N624">
        <v>10187383</v>
      </c>
      <c r="O624" s="32">
        <v>44522</v>
      </c>
      <c r="P624" t="s">
        <v>63</v>
      </c>
      <c r="Q624" t="s">
        <v>158</v>
      </c>
      <c r="S624" t="s">
        <v>158</v>
      </c>
      <c r="T624" t="s">
        <v>158</v>
      </c>
    </row>
    <row r="625" spans="1:20" x14ac:dyDescent="0.35">
      <c r="A625" s="33" t="str">
        <f>HYPERLINK("https://reports.beta.ofsted.gov.uk/provider/2/1245572","Ofsted Children's Home Webpage")</f>
        <v>Ofsted Children's Home Webpage</v>
      </c>
      <c r="B625">
        <v>1245572</v>
      </c>
      <c r="C625" t="s">
        <v>60</v>
      </c>
      <c r="D625" t="s">
        <v>295</v>
      </c>
      <c r="E625" t="s">
        <v>65</v>
      </c>
      <c r="F625" t="s">
        <v>905</v>
      </c>
      <c r="G625" t="s">
        <v>62</v>
      </c>
      <c r="H625" t="s">
        <v>62</v>
      </c>
      <c r="I625" t="s">
        <v>62</v>
      </c>
      <c r="J625" t="s">
        <v>62</v>
      </c>
      <c r="K625" t="s">
        <v>62</v>
      </c>
      <c r="L625" t="s">
        <v>112</v>
      </c>
      <c r="M625" t="s">
        <v>216</v>
      </c>
      <c r="N625">
        <v>10186760</v>
      </c>
      <c r="O625" s="32">
        <v>44551</v>
      </c>
      <c r="P625" t="s">
        <v>63</v>
      </c>
      <c r="Q625" t="s">
        <v>64</v>
      </c>
      <c r="S625" t="s">
        <v>64</v>
      </c>
      <c r="T625" t="s">
        <v>64</v>
      </c>
    </row>
    <row r="626" spans="1:20" x14ac:dyDescent="0.35">
      <c r="A626" s="33" t="str">
        <f>HYPERLINK("https://reports.beta.ofsted.gov.uk/provider/2/1245829","Ofsted Children's Home Webpage")</f>
        <v>Ofsted Children's Home Webpage</v>
      </c>
      <c r="B626">
        <v>1245829</v>
      </c>
      <c r="C626" t="s">
        <v>60</v>
      </c>
      <c r="D626" t="s">
        <v>295</v>
      </c>
      <c r="E626" t="s">
        <v>65</v>
      </c>
      <c r="F626" t="s">
        <v>1025</v>
      </c>
      <c r="G626" t="s">
        <v>62</v>
      </c>
      <c r="H626" t="s">
        <v>62</v>
      </c>
      <c r="I626" t="s">
        <v>62</v>
      </c>
      <c r="J626" t="s">
        <v>62</v>
      </c>
      <c r="K626" t="s">
        <v>62</v>
      </c>
      <c r="L626" t="s">
        <v>153</v>
      </c>
      <c r="M626" t="s">
        <v>85</v>
      </c>
      <c r="N626">
        <v>10185539</v>
      </c>
      <c r="O626" s="32">
        <v>44461</v>
      </c>
      <c r="P626" t="s">
        <v>63</v>
      </c>
      <c r="Q626" t="s">
        <v>67</v>
      </c>
      <c r="S626" t="s">
        <v>67</v>
      </c>
      <c r="T626" t="s">
        <v>67</v>
      </c>
    </row>
    <row r="627" spans="1:20" x14ac:dyDescent="0.35">
      <c r="A627" s="33" t="str">
        <f>HYPERLINK("https://reports.beta.ofsted.gov.uk/provider/2/1246449","Ofsted Children's Home Webpage")</f>
        <v>Ofsted Children's Home Webpage</v>
      </c>
      <c r="B627">
        <v>1246449</v>
      </c>
      <c r="C627" t="s">
        <v>60</v>
      </c>
      <c r="D627" t="s">
        <v>295</v>
      </c>
      <c r="E627" t="s">
        <v>65</v>
      </c>
      <c r="F627" t="s">
        <v>693</v>
      </c>
      <c r="G627" t="s">
        <v>62</v>
      </c>
      <c r="H627" t="s">
        <v>62</v>
      </c>
      <c r="I627" t="s">
        <v>62</v>
      </c>
      <c r="J627" t="s">
        <v>62</v>
      </c>
      <c r="K627" t="s">
        <v>62</v>
      </c>
      <c r="L627" t="s">
        <v>110</v>
      </c>
      <c r="M627" t="s">
        <v>88</v>
      </c>
      <c r="N627">
        <v>10186814</v>
      </c>
      <c r="O627" s="32">
        <v>44447</v>
      </c>
      <c r="P627" t="s">
        <v>63</v>
      </c>
      <c r="Q627" t="s">
        <v>64</v>
      </c>
      <c r="S627" t="s">
        <v>64</v>
      </c>
      <c r="T627" t="s">
        <v>64</v>
      </c>
    </row>
    <row r="628" spans="1:20" x14ac:dyDescent="0.35">
      <c r="A628" s="33" t="str">
        <f>HYPERLINK("https://reports.beta.ofsted.gov.uk/provider/2/1247390","Ofsted Children's Home Webpage")</f>
        <v>Ofsted Children's Home Webpage</v>
      </c>
      <c r="B628">
        <v>1247390</v>
      </c>
      <c r="C628" t="s">
        <v>60</v>
      </c>
      <c r="D628" t="s">
        <v>295</v>
      </c>
      <c r="E628" t="s">
        <v>65</v>
      </c>
      <c r="F628" t="s">
        <v>1026</v>
      </c>
      <c r="G628" t="s">
        <v>62</v>
      </c>
      <c r="H628" t="s">
        <v>62</v>
      </c>
      <c r="I628" t="s">
        <v>62</v>
      </c>
      <c r="J628" t="s">
        <v>62</v>
      </c>
      <c r="K628" t="s">
        <v>62</v>
      </c>
      <c r="L628" t="s">
        <v>94</v>
      </c>
      <c r="M628" t="s">
        <v>71</v>
      </c>
      <c r="N628">
        <v>10213263</v>
      </c>
      <c r="O628" s="32">
        <v>44530</v>
      </c>
      <c r="P628" t="s">
        <v>69</v>
      </c>
      <c r="Q628" t="s">
        <v>237</v>
      </c>
    </row>
    <row r="629" spans="1:20" x14ac:dyDescent="0.35">
      <c r="A629" s="33" t="str">
        <f>HYPERLINK("https://reports.beta.ofsted.gov.uk/provider/2/1248071","Ofsted Children's Home Webpage")</f>
        <v>Ofsted Children's Home Webpage</v>
      </c>
      <c r="B629">
        <v>1248071</v>
      </c>
      <c r="C629" t="s">
        <v>60</v>
      </c>
      <c r="D629" t="s">
        <v>295</v>
      </c>
      <c r="E629" t="s">
        <v>65</v>
      </c>
      <c r="F629" t="s">
        <v>1022</v>
      </c>
      <c r="G629" t="s">
        <v>62</v>
      </c>
      <c r="H629" t="s">
        <v>62</v>
      </c>
      <c r="I629" t="s">
        <v>62</v>
      </c>
      <c r="J629" t="s">
        <v>62</v>
      </c>
      <c r="K629" t="s">
        <v>62</v>
      </c>
      <c r="L629" t="s">
        <v>152</v>
      </c>
      <c r="M629" t="s">
        <v>71</v>
      </c>
      <c r="N629">
        <v>10185567</v>
      </c>
      <c r="O629" s="32">
        <v>44529</v>
      </c>
      <c r="P629" t="s">
        <v>63</v>
      </c>
      <c r="Q629" t="s">
        <v>64</v>
      </c>
      <c r="S629" t="s">
        <v>64</v>
      </c>
      <c r="T629" t="s">
        <v>64</v>
      </c>
    </row>
    <row r="630" spans="1:20" x14ac:dyDescent="0.35">
      <c r="A630" s="33" t="str">
        <f>HYPERLINK("https://reports.beta.ofsted.gov.uk/provider/2/1248773","Ofsted Children's Home Webpage")</f>
        <v>Ofsted Children's Home Webpage</v>
      </c>
      <c r="B630">
        <v>1248773</v>
      </c>
      <c r="C630" t="s">
        <v>60</v>
      </c>
      <c r="D630" t="s">
        <v>295</v>
      </c>
      <c r="E630" t="s">
        <v>65</v>
      </c>
      <c r="F630" t="s">
        <v>1027</v>
      </c>
      <c r="G630" t="s">
        <v>62</v>
      </c>
      <c r="H630" t="s">
        <v>62</v>
      </c>
      <c r="I630" t="s">
        <v>62</v>
      </c>
      <c r="J630" t="s">
        <v>62</v>
      </c>
      <c r="K630" t="s">
        <v>62</v>
      </c>
      <c r="L630" t="s">
        <v>120</v>
      </c>
      <c r="M630" t="s">
        <v>216</v>
      </c>
      <c r="N630">
        <v>10187128</v>
      </c>
      <c r="O630" s="32">
        <v>44488</v>
      </c>
      <c r="P630" t="s">
        <v>63</v>
      </c>
      <c r="Q630" t="s">
        <v>158</v>
      </c>
      <c r="S630" t="s">
        <v>158</v>
      </c>
      <c r="T630" t="s">
        <v>73</v>
      </c>
    </row>
    <row r="631" spans="1:20" x14ac:dyDescent="0.35">
      <c r="A631" s="33" t="str">
        <f>HYPERLINK("https://reports.beta.ofsted.gov.uk/provider/2/1248979","Ofsted Children's Home Webpage")</f>
        <v>Ofsted Children's Home Webpage</v>
      </c>
      <c r="B631">
        <v>1248979</v>
      </c>
      <c r="C631" t="s">
        <v>60</v>
      </c>
      <c r="D631" t="s">
        <v>295</v>
      </c>
      <c r="E631" t="s">
        <v>65</v>
      </c>
      <c r="F631" t="s">
        <v>290</v>
      </c>
      <c r="G631" t="s">
        <v>62</v>
      </c>
      <c r="H631" t="s">
        <v>62</v>
      </c>
      <c r="I631" t="s">
        <v>62</v>
      </c>
      <c r="J631" t="s">
        <v>62</v>
      </c>
      <c r="K631" t="s">
        <v>62</v>
      </c>
      <c r="L631" t="s">
        <v>143</v>
      </c>
      <c r="M631" t="s">
        <v>92</v>
      </c>
      <c r="N631">
        <v>10216584</v>
      </c>
      <c r="O631" s="32">
        <v>44544</v>
      </c>
      <c r="P631" t="s">
        <v>250</v>
      </c>
    </row>
    <row r="632" spans="1:20" x14ac:dyDescent="0.35">
      <c r="A632" s="33" t="str">
        <f>HYPERLINK("https://reports.beta.ofsted.gov.uk/provider/2/1248979","Ofsted Children's Home Webpage")</f>
        <v>Ofsted Children's Home Webpage</v>
      </c>
      <c r="B632">
        <v>1248979</v>
      </c>
      <c r="C632" t="s">
        <v>60</v>
      </c>
      <c r="D632" t="s">
        <v>295</v>
      </c>
      <c r="E632" t="s">
        <v>65</v>
      </c>
      <c r="F632" t="s">
        <v>290</v>
      </c>
      <c r="G632" t="s">
        <v>62</v>
      </c>
      <c r="H632" t="s">
        <v>62</v>
      </c>
      <c r="I632" t="s">
        <v>62</v>
      </c>
      <c r="J632" t="s">
        <v>62</v>
      </c>
      <c r="K632" t="s">
        <v>62</v>
      </c>
      <c r="L632" t="s">
        <v>143</v>
      </c>
      <c r="M632" t="s">
        <v>92</v>
      </c>
      <c r="N632">
        <v>10210172</v>
      </c>
      <c r="O632" s="32">
        <v>44483</v>
      </c>
      <c r="P632" t="s">
        <v>250</v>
      </c>
    </row>
    <row r="633" spans="1:20" x14ac:dyDescent="0.35">
      <c r="A633" s="33" t="str">
        <f>HYPERLINK("https://reports.beta.ofsted.gov.uk/provider/2/1249117","Ofsted Children's Home Webpage")</f>
        <v>Ofsted Children's Home Webpage</v>
      </c>
      <c r="B633">
        <v>1249117</v>
      </c>
      <c r="C633" t="s">
        <v>60</v>
      </c>
      <c r="D633" t="s">
        <v>295</v>
      </c>
      <c r="E633" t="s">
        <v>65</v>
      </c>
      <c r="F633" t="s">
        <v>451</v>
      </c>
      <c r="G633" t="s">
        <v>62</v>
      </c>
      <c r="H633" t="s">
        <v>62</v>
      </c>
      <c r="I633" t="s">
        <v>62</v>
      </c>
      <c r="J633" t="s">
        <v>62</v>
      </c>
      <c r="K633" t="s">
        <v>62</v>
      </c>
      <c r="L633" t="s">
        <v>75</v>
      </c>
      <c r="M633" t="s">
        <v>74</v>
      </c>
      <c r="N633">
        <v>10187009</v>
      </c>
      <c r="O633" s="32">
        <v>44530</v>
      </c>
      <c r="P633" t="s">
        <v>63</v>
      </c>
      <c r="Q633" t="s">
        <v>67</v>
      </c>
      <c r="S633" t="s">
        <v>67</v>
      </c>
      <c r="T633" t="s">
        <v>67</v>
      </c>
    </row>
    <row r="634" spans="1:20" x14ac:dyDescent="0.35">
      <c r="A634" s="33" t="str">
        <f>HYPERLINK("https://reports.beta.ofsted.gov.uk/provider/2/1249184","Ofsted Children's Home Webpage")</f>
        <v>Ofsted Children's Home Webpage</v>
      </c>
      <c r="B634">
        <v>1249184</v>
      </c>
      <c r="C634" t="s">
        <v>122</v>
      </c>
      <c r="D634" t="s">
        <v>295</v>
      </c>
      <c r="E634" t="s">
        <v>65</v>
      </c>
      <c r="F634" t="s">
        <v>905</v>
      </c>
      <c r="G634" t="s">
        <v>62</v>
      </c>
      <c r="H634" t="s">
        <v>62</v>
      </c>
      <c r="I634" t="s">
        <v>62</v>
      </c>
      <c r="J634" t="s">
        <v>62</v>
      </c>
      <c r="K634" t="s">
        <v>62</v>
      </c>
      <c r="L634" t="s">
        <v>75</v>
      </c>
      <c r="M634" t="s">
        <v>74</v>
      </c>
      <c r="N634">
        <v>10198638</v>
      </c>
      <c r="O634" s="32">
        <v>44467</v>
      </c>
      <c r="P634" t="s">
        <v>63</v>
      </c>
      <c r="Q634" t="s">
        <v>73</v>
      </c>
      <c r="S634" t="s">
        <v>73</v>
      </c>
      <c r="T634" t="s">
        <v>73</v>
      </c>
    </row>
    <row r="635" spans="1:20" x14ac:dyDescent="0.35">
      <c r="A635" s="33" t="str">
        <f>HYPERLINK("https://reports.beta.ofsted.gov.uk/provider/2/1249184","Ofsted Children's Home Webpage")</f>
        <v>Ofsted Children's Home Webpage</v>
      </c>
      <c r="B635">
        <v>1249184</v>
      </c>
      <c r="C635" t="s">
        <v>122</v>
      </c>
      <c r="D635" t="s">
        <v>295</v>
      </c>
      <c r="E635" t="s">
        <v>65</v>
      </c>
      <c r="F635" t="s">
        <v>905</v>
      </c>
      <c r="G635" t="s">
        <v>62</v>
      </c>
      <c r="H635" t="s">
        <v>62</v>
      </c>
      <c r="I635" t="s">
        <v>62</v>
      </c>
      <c r="J635" t="s">
        <v>62</v>
      </c>
      <c r="K635" t="s">
        <v>62</v>
      </c>
      <c r="L635" t="s">
        <v>75</v>
      </c>
      <c r="M635" t="s">
        <v>74</v>
      </c>
      <c r="N635">
        <v>10209666</v>
      </c>
      <c r="O635" s="32">
        <v>44517</v>
      </c>
      <c r="P635" t="s">
        <v>250</v>
      </c>
    </row>
    <row r="636" spans="1:20" x14ac:dyDescent="0.35">
      <c r="A636" s="33" t="str">
        <f>HYPERLINK("https://reports.beta.ofsted.gov.uk/provider/2/1250035","Ofsted Children's Home Webpage")</f>
        <v>Ofsted Children's Home Webpage</v>
      </c>
      <c r="B636">
        <v>1250035</v>
      </c>
      <c r="C636" t="s">
        <v>60</v>
      </c>
      <c r="D636" t="s">
        <v>295</v>
      </c>
      <c r="E636" t="s">
        <v>65</v>
      </c>
      <c r="F636" t="s">
        <v>269</v>
      </c>
      <c r="G636" t="s">
        <v>62</v>
      </c>
      <c r="H636" t="s">
        <v>62</v>
      </c>
      <c r="I636" t="s">
        <v>62</v>
      </c>
      <c r="J636" t="s">
        <v>62</v>
      </c>
      <c r="K636" t="s">
        <v>62</v>
      </c>
      <c r="L636" t="s">
        <v>206</v>
      </c>
      <c r="M636" t="s">
        <v>77</v>
      </c>
      <c r="N636">
        <v>10186364</v>
      </c>
      <c r="O636" s="32">
        <v>44509</v>
      </c>
      <c r="P636" t="s">
        <v>63</v>
      </c>
      <c r="Q636" t="s">
        <v>64</v>
      </c>
      <c r="S636" t="s">
        <v>64</v>
      </c>
      <c r="T636" t="s">
        <v>64</v>
      </c>
    </row>
    <row r="637" spans="1:20" x14ac:dyDescent="0.35">
      <c r="A637" s="33" t="str">
        <f>HYPERLINK("https://reports.beta.ofsted.gov.uk/provider/2/1250196","Ofsted Children's Home Webpage")</f>
        <v>Ofsted Children's Home Webpage</v>
      </c>
      <c r="B637">
        <v>1250196</v>
      </c>
      <c r="C637" t="s">
        <v>60</v>
      </c>
      <c r="D637" t="s">
        <v>295</v>
      </c>
      <c r="E637" t="s">
        <v>65</v>
      </c>
      <c r="F637" t="s">
        <v>751</v>
      </c>
      <c r="G637" t="s">
        <v>62</v>
      </c>
      <c r="H637" t="s">
        <v>62</v>
      </c>
      <c r="I637" t="s">
        <v>62</v>
      </c>
      <c r="J637" t="s">
        <v>62</v>
      </c>
      <c r="K637" t="s">
        <v>62</v>
      </c>
      <c r="L637" t="s">
        <v>125</v>
      </c>
      <c r="M637" t="s">
        <v>216</v>
      </c>
      <c r="N637">
        <v>10186225</v>
      </c>
      <c r="O637" s="32">
        <v>44523</v>
      </c>
      <c r="P637" t="s">
        <v>63</v>
      </c>
      <c r="Q637" t="s">
        <v>67</v>
      </c>
      <c r="S637" t="s">
        <v>67</v>
      </c>
      <c r="T637" t="s">
        <v>64</v>
      </c>
    </row>
    <row r="638" spans="1:20" x14ac:dyDescent="0.35">
      <c r="A638" s="33" t="str">
        <f>HYPERLINK("https://reports.beta.ofsted.gov.uk/provider/2/1250931","Ofsted Children's Home Webpage")</f>
        <v>Ofsted Children's Home Webpage</v>
      </c>
      <c r="B638">
        <v>1250931</v>
      </c>
      <c r="C638" t="s">
        <v>60</v>
      </c>
      <c r="D638" t="s">
        <v>295</v>
      </c>
      <c r="E638" t="s">
        <v>65</v>
      </c>
      <c r="F638" t="s">
        <v>1013</v>
      </c>
      <c r="G638" t="s">
        <v>62</v>
      </c>
      <c r="H638" t="s">
        <v>62</v>
      </c>
      <c r="I638" t="s">
        <v>62</v>
      </c>
      <c r="J638" t="s">
        <v>62</v>
      </c>
      <c r="K638" t="s">
        <v>62</v>
      </c>
      <c r="L638" t="s">
        <v>104</v>
      </c>
      <c r="M638" t="s">
        <v>88</v>
      </c>
      <c r="N638">
        <v>10186131</v>
      </c>
      <c r="O638" s="32">
        <v>44474</v>
      </c>
      <c r="P638" t="s">
        <v>63</v>
      </c>
      <c r="Q638" t="s">
        <v>64</v>
      </c>
      <c r="S638" t="s">
        <v>158</v>
      </c>
      <c r="T638" t="s">
        <v>158</v>
      </c>
    </row>
    <row r="639" spans="1:20" x14ac:dyDescent="0.35">
      <c r="A639" s="33" t="str">
        <f>HYPERLINK("https://reports.beta.ofsted.gov.uk/provider/2/1253501","Ofsted Children's Home Webpage")</f>
        <v>Ofsted Children's Home Webpage</v>
      </c>
      <c r="B639">
        <v>1253501</v>
      </c>
      <c r="C639" t="s">
        <v>60</v>
      </c>
      <c r="D639" t="s">
        <v>295</v>
      </c>
      <c r="E639" t="s">
        <v>65</v>
      </c>
      <c r="F639" t="s">
        <v>905</v>
      </c>
      <c r="G639" t="s">
        <v>62</v>
      </c>
      <c r="H639" t="s">
        <v>62</v>
      </c>
      <c r="I639" t="s">
        <v>62</v>
      </c>
      <c r="J639" t="s">
        <v>62</v>
      </c>
      <c r="K639" t="s">
        <v>62</v>
      </c>
      <c r="L639" t="s">
        <v>153</v>
      </c>
      <c r="M639" t="s">
        <v>85</v>
      </c>
      <c r="N639">
        <v>10187026</v>
      </c>
      <c r="O639" s="32">
        <v>44544</v>
      </c>
      <c r="P639" t="s">
        <v>63</v>
      </c>
      <c r="Q639" t="s">
        <v>67</v>
      </c>
      <c r="S639" t="s">
        <v>67</v>
      </c>
      <c r="T639" t="s">
        <v>67</v>
      </c>
    </row>
    <row r="640" spans="1:20" x14ac:dyDescent="0.35">
      <c r="A640" s="33" t="str">
        <f>HYPERLINK("https://reports.beta.ofsted.gov.uk/provider/2/1253623","Ofsted Children's Home Webpage")</f>
        <v>Ofsted Children's Home Webpage</v>
      </c>
      <c r="B640">
        <v>1253623</v>
      </c>
      <c r="C640" t="s">
        <v>60</v>
      </c>
      <c r="D640" t="s">
        <v>295</v>
      </c>
      <c r="E640" t="s">
        <v>65</v>
      </c>
      <c r="F640" t="s">
        <v>1028</v>
      </c>
      <c r="G640" t="s">
        <v>62</v>
      </c>
      <c r="H640" t="s">
        <v>62</v>
      </c>
      <c r="I640" t="s">
        <v>62</v>
      </c>
      <c r="J640" t="s">
        <v>62</v>
      </c>
      <c r="K640" t="s">
        <v>62</v>
      </c>
      <c r="L640" t="s">
        <v>95</v>
      </c>
      <c r="M640" t="s">
        <v>74</v>
      </c>
      <c r="N640">
        <v>10209641</v>
      </c>
      <c r="O640" s="32">
        <v>44509</v>
      </c>
      <c r="P640" t="s">
        <v>250</v>
      </c>
    </row>
    <row r="641" spans="1:20" x14ac:dyDescent="0.35">
      <c r="A641" s="33" t="str">
        <f>HYPERLINK("https://reports.beta.ofsted.gov.uk/provider/2/1253623","Ofsted Children's Home Webpage")</f>
        <v>Ofsted Children's Home Webpage</v>
      </c>
      <c r="B641">
        <v>1253623</v>
      </c>
      <c r="C641" t="s">
        <v>60</v>
      </c>
      <c r="D641" t="s">
        <v>295</v>
      </c>
      <c r="E641" t="s">
        <v>65</v>
      </c>
      <c r="F641" t="s">
        <v>1028</v>
      </c>
      <c r="G641" t="s">
        <v>62</v>
      </c>
      <c r="H641" t="s">
        <v>62</v>
      </c>
      <c r="I641" t="s">
        <v>62</v>
      </c>
      <c r="J641" t="s">
        <v>62</v>
      </c>
      <c r="K641" t="s">
        <v>62</v>
      </c>
      <c r="L641" t="s">
        <v>95</v>
      </c>
      <c r="M641" t="s">
        <v>74</v>
      </c>
      <c r="N641">
        <v>10205683</v>
      </c>
      <c r="O641" s="32">
        <v>44474</v>
      </c>
      <c r="P641" t="s">
        <v>250</v>
      </c>
    </row>
    <row r="642" spans="1:20" x14ac:dyDescent="0.35">
      <c r="A642" s="33" t="str">
        <f>HYPERLINK("https://reports.beta.ofsted.gov.uk/provider/2/1253716","Ofsted Children's Home Webpage")</f>
        <v>Ofsted Children's Home Webpage</v>
      </c>
      <c r="B642">
        <v>1253716</v>
      </c>
      <c r="C642" t="s">
        <v>60</v>
      </c>
      <c r="D642" t="s">
        <v>295</v>
      </c>
      <c r="E642" t="s">
        <v>65</v>
      </c>
      <c r="F642" t="s">
        <v>1013</v>
      </c>
      <c r="G642" t="s">
        <v>62</v>
      </c>
      <c r="H642" t="s">
        <v>62</v>
      </c>
      <c r="I642" t="s">
        <v>62</v>
      </c>
      <c r="J642" t="s">
        <v>62</v>
      </c>
      <c r="K642" t="s">
        <v>62</v>
      </c>
      <c r="L642" t="s">
        <v>90</v>
      </c>
      <c r="M642" t="s">
        <v>88</v>
      </c>
      <c r="N642">
        <v>10186363</v>
      </c>
      <c r="O642" s="32">
        <v>44510</v>
      </c>
      <c r="P642" t="s">
        <v>63</v>
      </c>
      <c r="Q642" t="s">
        <v>67</v>
      </c>
      <c r="S642" t="s">
        <v>67</v>
      </c>
      <c r="T642" t="s">
        <v>67</v>
      </c>
    </row>
    <row r="643" spans="1:20" x14ac:dyDescent="0.35">
      <c r="A643" s="33" t="str">
        <f>HYPERLINK("https://reports.beta.ofsted.gov.uk/provider/2/1254308","Ofsted Children's Home Webpage")</f>
        <v>Ofsted Children's Home Webpage</v>
      </c>
      <c r="B643">
        <v>1254308</v>
      </c>
      <c r="C643" t="s">
        <v>60</v>
      </c>
      <c r="D643" t="s">
        <v>295</v>
      </c>
      <c r="E643" t="s">
        <v>65</v>
      </c>
      <c r="F643" t="s">
        <v>1029</v>
      </c>
      <c r="G643" t="s">
        <v>62</v>
      </c>
      <c r="H643" t="s">
        <v>62</v>
      </c>
      <c r="I643" t="s">
        <v>62</v>
      </c>
      <c r="J643" t="s">
        <v>62</v>
      </c>
      <c r="K643" t="s">
        <v>62</v>
      </c>
      <c r="L643" t="s">
        <v>97</v>
      </c>
      <c r="M643" t="s">
        <v>85</v>
      </c>
      <c r="N643">
        <v>10186214</v>
      </c>
      <c r="O643" s="32">
        <v>44509</v>
      </c>
      <c r="P643" t="s">
        <v>63</v>
      </c>
      <c r="Q643" t="s">
        <v>64</v>
      </c>
      <c r="S643" t="s">
        <v>64</v>
      </c>
      <c r="T643" t="s">
        <v>64</v>
      </c>
    </row>
    <row r="644" spans="1:20" x14ac:dyDescent="0.35">
      <c r="A644" s="33" t="str">
        <f>HYPERLINK("https://reports.beta.ofsted.gov.uk/provider/2/1254740","Ofsted Children's Home Webpage")</f>
        <v>Ofsted Children's Home Webpage</v>
      </c>
      <c r="B644">
        <v>1254740</v>
      </c>
      <c r="C644" t="s">
        <v>60</v>
      </c>
      <c r="D644" t="s">
        <v>295</v>
      </c>
      <c r="E644" t="s">
        <v>65</v>
      </c>
      <c r="F644" t="s">
        <v>1022</v>
      </c>
      <c r="G644" t="s">
        <v>62</v>
      </c>
      <c r="H644" t="s">
        <v>62</v>
      </c>
      <c r="I644" t="s">
        <v>62</v>
      </c>
      <c r="J644" t="s">
        <v>62</v>
      </c>
      <c r="K644" t="s">
        <v>62</v>
      </c>
      <c r="L644" t="s">
        <v>152</v>
      </c>
      <c r="M644" t="s">
        <v>71</v>
      </c>
      <c r="N644">
        <v>10214436</v>
      </c>
      <c r="O644" s="32">
        <v>44525</v>
      </c>
      <c r="P644" t="s">
        <v>69</v>
      </c>
      <c r="Q644" t="s">
        <v>237</v>
      </c>
    </row>
    <row r="645" spans="1:20" x14ac:dyDescent="0.35">
      <c r="A645" s="33" t="str">
        <f>HYPERLINK("https://reports.beta.ofsted.gov.uk/provider/2/1254782","Ofsted Children's Home Webpage")</f>
        <v>Ofsted Children's Home Webpage</v>
      </c>
      <c r="B645">
        <v>1254782</v>
      </c>
      <c r="C645" t="s">
        <v>60</v>
      </c>
      <c r="D645" t="s">
        <v>295</v>
      </c>
      <c r="E645" t="s">
        <v>105</v>
      </c>
      <c r="F645" t="s">
        <v>180</v>
      </c>
      <c r="G645" t="s">
        <v>62</v>
      </c>
      <c r="H645" t="s">
        <v>62</v>
      </c>
      <c r="I645" t="s">
        <v>62</v>
      </c>
      <c r="J645" t="s">
        <v>62</v>
      </c>
      <c r="K645" t="s">
        <v>62</v>
      </c>
      <c r="L645" t="s">
        <v>110</v>
      </c>
      <c r="M645" t="s">
        <v>88</v>
      </c>
      <c r="N645">
        <v>10185401</v>
      </c>
      <c r="O645" s="32">
        <v>44488</v>
      </c>
      <c r="P645" t="s">
        <v>63</v>
      </c>
      <c r="Q645" t="s">
        <v>73</v>
      </c>
      <c r="S645" t="s">
        <v>73</v>
      </c>
      <c r="T645" t="s">
        <v>73</v>
      </c>
    </row>
    <row r="646" spans="1:20" x14ac:dyDescent="0.35">
      <c r="A646" s="33" t="str">
        <f>HYPERLINK("https://reports.beta.ofsted.gov.uk/provider/2/1254864","Ofsted Children's Home Webpage")</f>
        <v>Ofsted Children's Home Webpage</v>
      </c>
      <c r="B646">
        <v>1254864</v>
      </c>
      <c r="C646" t="s">
        <v>60</v>
      </c>
      <c r="D646" t="s">
        <v>295</v>
      </c>
      <c r="E646" t="s">
        <v>65</v>
      </c>
      <c r="F646" t="s">
        <v>1029</v>
      </c>
      <c r="G646" t="s">
        <v>62</v>
      </c>
      <c r="H646" t="s">
        <v>62</v>
      </c>
      <c r="I646" t="s">
        <v>62</v>
      </c>
      <c r="J646" t="s">
        <v>62</v>
      </c>
      <c r="K646" t="s">
        <v>62</v>
      </c>
      <c r="L646" t="s">
        <v>314</v>
      </c>
      <c r="M646" t="s">
        <v>85</v>
      </c>
      <c r="N646">
        <v>10186029</v>
      </c>
      <c r="O646" s="32">
        <v>44502</v>
      </c>
      <c r="P646" t="s">
        <v>63</v>
      </c>
      <c r="Q646" t="s">
        <v>64</v>
      </c>
      <c r="S646" t="s">
        <v>64</v>
      </c>
      <c r="T646" t="s">
        <v>64</v>
      </c>
    </row>
    <row r="647" spans="1:20" x14ac:dyDescent="0.35">
      <c r="A647" s="33" t="str">
        <f>HYPERLINK("https://reports.beta.ofsted.gov.uk/provider/2/1255407","Ofsted Children's Home Webpage")</f>
        <v>Ofsted Children's Home Webpage</v>
      </c>
      <c r="B647">
        <v>1255407</v>
      </c>
      <c r="C647" t="s">
        <v>60</v>
      </c>
      <c r="D647" t="s">
        <v>295</v>
      </c>
      <c r="E647" t="s">
        <v>65</v>
      </c>
      <c r="F647" t="s">
        <v>894</v>
      </c>
      <c r="G647" t="s">
        <v>62</v>
      </c>
      <c r="H647" t="s">
        <v>62</v>
      </c>
      <c r="I647" t="s">
        <v>62</v>
      </c>
      <c r="J647" t="s">
        <v>62</v>
      </c>
      <c r="K647" t="s">
        <v>62</v>
      </c>
      <c r="L647" t="s">
        <v>70</v>
      </c>
      <c r="M647" t="s">
        <v>71</v>
      </c>
      <c r="N647">
        <v>10187096</v>
      </c>
      <c r="O647" s="32">
        <v>44446</v>
      </c>
      <c r="P647" t="s">
        <v>63</v>
      </c>
      <c r="Q647" t="s">
        <v>64</v>
      </c>
      <c r="S647" t="s">
        <v>64</v>
      </c>
      <c r="T647" t="s">
        <v>64</v>
      </c>
    </row>
    <row r="648" spans="1:20" x14ac:dyDescent="0.35">
      <c r="A648" s="33" t="str">
        <f>HYPERLINK("https://reports.beta.ofsted.gov.uk/provider/2/1255744","Ofsted Children's Home Webpage")</f>
        <v>Ofsted Children's Home Webpage</v>
      </c>
      <c r="B648">
        <v>1255744</v>
      </c>
      <c r="C648" t="s">
        <v>60</v>
      </c>
      <c r="D648" t="s">
        <v>295</v>
      </c>
      <c r="E648" t="s">
        <v>65</v>
      </c>
      <c r="F648" t="s">
        <v>1029</v>
      </c>
      <c r="G648" t="s">
        <v>62</v>
      </c>
      <c r="H648" t="s">
        <v>62</v>
      </c>
      <c r="I648" t="s">
        <v>62</v>
      </c>
      <c r="J648" t="s">
        <v>62</v>
      </c>
      <c r="K648" t="s">
        <v>62</v>
      </c>
      <c r="L648" t="s">
        <v>132</v>
      </c>
      <c r="M648" t="s">
        <v>74</v>
      </c>
      <c r="N648">
        <v>10186860</v>
      </c>
      <c r="O648" s="32">
        <v>44538</v>
      </c>
      <c r="P648" t="s">
        <v>63</v>
      </c>
      <c r="Q648" t="s">
        <v>64</v>
      </c>
      <c r="S648" t="s">
        <v>158</v>
      </c>
      <c r="T648" t="s">
        <v>64</v>
      </c>
    </row>
    <row r="649" spans="1:20" x14ac:dyDescent="0.35">
      <c r="A649" s="33" t="str">
        <f>HYPERLINK("https://reports.beta.ofsted.gov.uk/provider/2/1255745","Ofsted Children's Home Webpage")</f>
        <v>Ofsted Children's Home Webpage</v>
      </c>
      <c r="B649">
        <v>1255745</v>
      </c>
      <c r="C649" t="s">
        <v>60</v>
      </c>
      <c r="D649" t="s">
        <v>295</v>
      </c>
      <c r="E649" t="s">
        <v>65</v>
      </c>
      <c r="F649" t="s">
        <v>1029</v>
      </c>
      <c r="G649" t="s">
        <v>62</v>
      </c>
      <c r="H649" t="s">
        <v>62</v>
      </c>
      <c r="I649" t="s">
        <v>62</v>
      </c>
      <c r="J649" t="s">
        <v>62</v>
      </c>
      <c r="K649" t="s">
        <v>62</v>
      </c>
      <c r="L649" t="s">
        <v>834</v>
      </c>
      <c r="M649" t="s">
        <v>85</v>
      </c>
      <c r="N649">
        <v>10186032</v>
      </c>
      <c r="O649" s="32">
        <v>44460</v>
      </c>
      <c r="P649" t="s">
        <v>63</v>
      </c>
      <c r="Q649" t="s">
        <v>67</v>
      </c>
      <c r="S649" t="s">
        <v>64</v>
      </c>
      <c r="T649" t="s">
        <v>67</v>
      </c>
    </row>
    <row r="650" spans="1:20" x14ac:dyDescent="0.35">
      <c r="A650" s="33" t="str">
        <f>HYPERLINK("https://reports.beta.ofsted.gov.uk/provider/2/1256058","Ofsted Children's Home Webpage")</f>
        <v>Ofsted Children's Home Webpage</v>
      </c>
      <c r="B650">
        <v>1256058</v>
      </c>
      <c r="C650" t="s">
        <v>333</v>
      </c>
      <c r="D650" t="s">
        <v>295</v>
      </c>
      <c r="E650" t="s">
        <v>65</v>
      </c>
      <c r="F650" t="s">
        <v>1029</v>
      </c>
      <c r="G650" t="s">
        <v>62</v>
      </c>
      <c r="H650" t="s">
        <v>62</v>
      </c>
      <c r="I650" t="s">
        <v>62</v>
      </c>
      <c r="J650" t="s">
        <v>62</v>
      </c>
      <c r="K650" t="s">
        <v>62</v>
      </c>
      <c r="L650" t="s">
        <v>87</v>
      </c>
      <c r="M650" t="s">
        <v>88</v>
      </c>
      <c r="N650">
        <v>10215900</v>
      </c>
      <c r="O650" s="32">
        <v>44525</v>
      </c>
      <c r="P650" t="s">
        <v>250</v>
      </c>
    </row>
    <row r="651" spans="1:20" x14ac:dyDescent="0.35">
      <c r="A651" s="33" t="str">
        <f>HYPERLINK("https://reports.beta.ofsted.gov.uk/provider/2/1256060","Ofsted Children's Home Webpage")</f>
        <v>Ofsted Children's Home Webpage</v>
      </c>
      <c r="B651">
        <v>1256060</v>
      </c>
      <c r="C651" t="s">
        <v>60</v>
      </c>
      <c r="D651" t="s">
        <v>295</v>
      </c>
      <c r="E651" t="s">
        <v>65</v>
      </c>
      <c r="F651" t="s">
        <v>1029</v>
      </c>
      <c r="G651" t="s">
        <v>62</v>
      </c>
      <c r="H651" t="s">
        <v>62</v>
      </c>
      <c r="I651" t="s">
        <v>62</v>
      </c>
      <c r="J651" t="s">
        <v>62</v>
      </c>
      <c r="K651" t="s">
        <v>62</v>
      </c>
      <c r="L651" t="s">
        <v>834</v>
      </c>
      <c r="M651" t="s">
        <v>85</v>
      </c>
      <c r="N651">
        <v>10185689</v>
      </c>
      <c r="O651" s="32">
        <v>44447</v>
      </c>
      <c r="P651" t="s">
        <v>63</v>
      </c>
      <c r="Q651" t="s">
        <v>64</v>
      </c>
      <c r="S651" t="s">
        <v>64</v>
      </c>
      <c r="T651" t="s">
        <v>64</v>
      </c>
    </row>
    <row r="652" spans="1:20" x14ac:dyDescent="0.35">
      <c r="A652" s="33" t="str">
        <f>HYPERLINK("https://reports.beta.ofsted.gov.uk/provider/2/1256404","Ofsted Children's Home Webpage")</f>
        <v>Ofsted Children's Home Webpage</v>
      </c>
      <c r="B652">
        <v>1256404</v>
      </c>
      <c r="C652" t="s">
        <v>60</v>
      </c>
      <c r="D652" t="s">
        <v>295</v>
      </c>
      <c r="E652" t="s">
        <v>65</v>
      </c>
      <c r="F652" t="s">
        <v>1029</v>
      </c>
      <c r="G652" t="s">
        <v>62</v>
      </c>
      <c r="H652" t="s">
        <v>62</v>
      </c>
      <c r="I652" t="s">
        <v>62</v>
      </c>
      <c r="J652" t="s">
        <v>62</v>
      </c>
      <c r="K652" t="s">
        <v>62</v>
      </c>
      <c r="L652" t="s">
        <v>314</v>
      </c>
      <c r="M652" t="s">
        <v>85</v>
      </c>
      <c r="N652">
        <v>10186532</v>
      </c>
      <c r="O652" s="32">
        <v>44495</v>
      </c>
      <c r="P652" t="s">
        <v>63</v>
      </c>
      <c r="Q652" t="s">
        <v>64</v>
      </c>
      <c r="S652" t="s">
        <v>64</v>
      </c>
      <c r="T652" t="s">
        <v>67</v>
      </c>
    </row>
    <row r="653" spans="1:20" x14ac:dyDescent="0.35">
      <c r="A653" s="33" t="str">
        <f>HYPERLINK("https://reports.beta.ofsted.gov.uk/provider/2/1256500","Ofsted Children's Home Webpage")</f>
        <v>Ofsted Children's Home Webpage</v>
      </c>
      <c r="B653">
        <v>1256500</v>
      </c>
      <c r="C653" t="s">
        <v>60</v>
      </c>
      <c r="D653" t="s">
        <v>295</v>
      </c>
      <c r="E653" t="s">
        <v>105</v>
      </c>
      <c r="F653" t="s">
        <v>176</v>
      </c>
      <c r="G653" t="s">
        <v>62</v>
      </c>
      <c r="H653" t="s">
        <v>62</v>
      </c>
      <c r="I653" t="s">
        <v>62</v>
      </c>
      <c r="J653" t="s">
        <v>62</v>
      </c>
      <c r="K653" t="s">
        <v>62</v>
      </c>
      <c r="L653" t="s">
        <v>116</v>
      </c>
      <c r="M653" t="s">
        <v>216</v>
      </c>
      <c r="N653">
        <v>10185458</v>
      </c>
      <c r="O653" s="32">
        <v>44511</v>
      </c>
      <c r="P653" t="s">
        <v>63</v>
      </c>
      <c r="Q653" t="s">
        <v>67</v>
      </c>
      <c r="S653" t="s">
        <v>67</v>
      </c>
      <c r="T653" t="s">
        <v>64</v>
      </c>
    </row>
    <row r="654" spans="1:20" x14ac:dyDescent="0.35">
      <c r="A654" s="33" t="str">
        <f>HYPERLINK("https://reports.beta.ofsted.gov.uk/provider/2/1256608","Ofsted Children's Home Webpage")</f>
        <v>Ofsted Children's Home Webpage</v>
      </c>
      <c r="B654">
        <v>1256608</v>
      </c>
      <c r="C654" t="s">
        <v>60</v>
      </c>
      <c r="D654" t="s">
        <v>295</v>
      </c>
      <c r="E654" t="s">
        <v>65</v>
      </c>
      <c r="F654" t="s">
        <v>751</v>
      </c>
      <c r="G654" t="s">
        <v>62</v>
      </c>
      <c r="H654" t="s">
        <v>62</v>
      </c>
      <c r="I654" t="s">
        <v>62</v>
      </c>
      <c r="J654" t="s">
        <v>62</v>
      </c>
      <c r="K654" t="s">
        <v>62</v>
      </c>
      <c r="L654" t="s">
        <v>125</v>
      </c>
      <c r="M654" t="s">
        <v>216</v>
      </c>
      <c r="N654">
        <v>10187243</v>
      </c>
      <c r="O654" s="32">
        <v>44530</v>
      </c>
      <c r="P654" t="s">
        <v>63</v>
      </c>
      <c r="Q654" t="s">
        <v>67</v>
      </c>
      <c r="S654" t="s">
        <v>67</v>
      </c>
      <c r="T654" t="s">
        <v>67</v>
      </c>
    </row>
    <row r="655" spans="1:20" x14ac:dyDescent="0.35">
      <c r="A655" s="33" t="str">
        <f>HYPERLINK("https://reports.beta.ofsted.gov.uk/provider/2/1256610","Ofsted Children's Home Webpage")</f>
        <v>Ofsted Children's Home Webpage</v>
      </c>
      <c r="B655">
        <v>1256610</v>
      </c>
      <c r="C655" t="s">
        <v>60</v>
      </c>
      <c r="D655" t="s">
        <v>295</v>
      </c>
      <c r="E655" t="s">
        <v>65</v>
      </c>
      <c r="F655" t="s">
        <v>1029</v>
      </c>
      <c r="G655" t="s">
        <v>62</v>
      </c>
      <c r="H655" t="s">
        <v>62</v>
      </c>
      <c r="I655" t="s">
        <v>62</v>
      </c>
      <c r="J655" t="s">
        <v>62</v>
      </c>
      <c r="K655" t="s">
        <v>62</v>
      </c>
      <c r="L655" t="s">
        <v>119</v>
      </c>
      <c r="M655" t="s">
        <v>85</v>
      </c>
      <c r="N655">
        <v>10186371</v>
      </c>
      <c r="O655" s="32">
        <v>44460</v>
      </c>
      <c r="P655" t="s">
        <v>63</v>
      </c>
      <c r="Q655" t="s">
        <v>64</v>
      </c>
      <c r="S655" t="s">
        <v>64</v>
      </c>
      <c r="T655" t="s">
        <v>64</v>
      </c>
    </row>
    <row r="656" spans="1:20" x14ac:dyDescent="0.35">
      <c r="A656" s="33" t="str">
        <f>HYPERLINK("https://reports.beta.ofsted.gov.uk/provider/2/1256638","Ofsted Children's Home Webpage")</f>
        <v>Ofsted Children's Home Webpage</v>
      </c>
      <c r="B656">
        <v>1256638</v>
      </c>
      <c r="C656" t="s">
        <v>60</v>
      </c>
      <c r="D656" t="s">
        <v>295</v>
      </c>
      <c r="E656" t="s">
        <v>65</v>
      </c>
      <c r="F656" t="s">
        <v>240</v>
      </c>
      <c r="G656" t="s">
        <v>62</v>
      </c>
      <c r="H656" t="s">
        <v>62</v>
      </c>
      <c r="I656" t="s">
        <v>62</v>
      </c>
      <c r="J656" t="s">
        <v>62</v>
      </c>
      <c r="K656" t="s">
        <v>62</v>
      </c>
      <c r="L656" t="s">
        <v>75</v>
      </c>
      <c r="M656" t="s">
        <v>74</v>
      </c>
      <c r="N656">
        <v>10186658</v>
      </c>
      <c r="O656" s="32">
        <v>44522</v>
      </c>
      <c r="P656" t="s">
        <v>63</v>
      </c>
      <c r="Q656" t="s">
        <v>64</v>
      </c>
      <c r="S656" t="s">
        <v>64</v>
      </c>
      <c r="T656" t="s">
        <v>64</v>
      </c>
    </row>
    <row r="657" spans="1:20" x14ac:dyDescent="0.35">
      <c r="A657" s="33" t="str">
        <f>HYPERLINK("https://reports.beta.ofsted.gov.uk/provider/2/1256658","Ofsted Children's Home Webpage")</f>
        <v>Ofsted Children's Home Webpage</v>
      </c>
      <c r="B657">
        <v>1256658</v>
      </c>
      <c r="C657" t="s">
        <v>60</v>
      </c>
      <c r="D657" t="s">
        <v>295</v>
      </c>
      <c r="E657" t="s">
        <v>65</v>
      </c>
      <c r="F657" t="s">
        <v>378</v>
      </c>
      <c r="G657" t="s">
        <v>62</v>
      </c>
      <c r="H657" t="s">
        <v>62</v>
      </c>
      <c r="I657" t="s">
        <v>62</v>
      </c>
      <c r="J657" t="s">
        <v>62</v>
      </c>
      <c r="K657" t="s">
        <v>62</v>
      </c>
      <c r="L657" t="s">
        <v>385</v>
      </c>
      <c r="M657" t="s">
        <v>77</v>
      </c>
      <c r="N657">
        <v>10187179</v>
      </c>
      <c r="O657" s="32">
        <v>44488</v>
      </c>
      <c r="P657" t="s">
        <v>63</v>
      </c>
      <c r="Q657" t="s">
        <v>158</v>
      </c>
      <c r="S657" t="s">
        <v>158</v>
      </c>
      <c r="T657" t="s">
        <v>158</v>
      </c>
    </row>
    <row r="658" spans="1:20" x14ac:dyDescent="0.35">
      <c r="A658" s="33" t="str">
        <f>HYPERLINK("https://reports.beta.ofsted.gov.uk/provider/2/1256771","Ofsted Children's Home Webpage")</f>
        <v>Ofsted Children's Home Webpage</v>
      </c>
      <c r="B658">
        <v>1256771</v>
      </c>
      <c r="C658" t="s">
        <v>60</v>
      </c>
      <c r="D658" t="s">
        <v>295</v>
      </c>
      <c r="E658" t="s">
        <v>65</v>
      </c>
      <c r="F658" t="s">
        <v>894</v>
      </c>
      <c r="G658" t="s">
        <v>62</v>
      </c>
      <c r="H658" t="s">
        <v>62</v>
      </c>
      <c r="I658" t="s">
        <v>62</v>
      </c>
      <c r="J658" t="s">
        <v>62</v>
      </c>
      <c r="K658" t="s">
        <v>62</v>
      </c>
      <c r="L658" t="s">
        <v>70</v>
      </c>
      <c r="M658" t="s">
        <v>71</v>
      </c>
      <c r="N658">
        <v>10187590</v>
      </c>
      <c r="O658" s="32">
        <v>44474</v>
      </c>
      <c r="P658" t="s">
        <v>63</v>
      </c>
      <c r="Q658" t="s">
        <v>67</v>
      </c>
      <c r="S658" t="s">
        <v>67</v>
      </c>
      <c r="T658" t="s">
        <v>67</v>
      </c>
    </row>
    <row r="659" spans="1:20" x14ac:dyDescent="0.35">
      <c r="A659" s="33" t="str">
        <f>HYPERLINK("https://reports.beta.ofsted.gov.uk/provider/2/1256973","Ofsted Children's Home Webpage")</f>
        <v>Ofsted Children's Home Webpage</v>
      </c>
      <c r="B659">
        <v>1256973</v>
      </c>
      <c r="C659" t="s">
        <v>60</v>
      </c>
      <c r="D659" t="s">
        <v>295</v>
      </c>
      <c r="E659" t="s">
        <v>65</v>
      </c>
      <c r="F659" t="s">
        <v>1030</v>
      </c>
      <c r="G659" t="s">
        <v>62</v>
      </c>
      <c r="H659" t="s">
        <v>62</v>
      </c>
      <c r="I659" t="s">
        <v>62</v>
      </c>
      <c r="J659" t="s">
        <v>62</v>
      </c>
      <c r="K659" t="s">
        <v>62</v>
      </c>
      <c r="L659" t="s">
        <v>89</v>
      </c>
      <c r="M659" t="s">
        <v>88</v>
      </c>
      <c r="N659">
        <v>10216416</v>
      </c>
      <c r="O659" s="32">
        <v>44539</v>
      </c>
      <c r="P659" t="s">
        <v>250</v>
      </c>
    </row>
    <row r="660" spans="1:20" x14ac:dyDescent="0.35">
      <c r="A660" s="33" t="str">
        <f>HYPERLINK("https://reports.beta.ofsted.gov.uk/provider/2/1256973","Ofsted Children's Home Webpage")</f>
        <v>Ofsted Children's Home Webpage</v>
      </c>
      <c r="B660">
        <v>1256973</v>
      </c>
      <c r="C660" t="s">
        <v>60</v>
      </c>
      <c r="D660" t="s">
        <v>295</v>
      </c>
      <c r="E660" t="s">
        <v>65</v>
      </c>
      <c r="F660" t="s">
        <v>1030</v>
      </c>
      <c r="G660" t="s">
        <v>62</v>
      </c>
      <c r="H660" t="s">
        <v>62</v>
      </c>
      <c r="I660" t="s">
        <v>62</v>
      </c>
      <c r="J660" t="s">
        <v>62</v>
      </c>
      <c r="K660" t="s">
        <v>62</v>
      </c>
      <c r="L660" t="s">
        <v>89</v>
      </c>
      <c r="M660" t="s">
        <v>88</v>
      </c>
      <c r="N660">
        <v>10214850</v>
      </c>
      <c r="O660" s="32">
        <v>44525</v>
      </c>
      <c r="P660" t="s">
        <v>250</v>
      </c>
    </row>
    <row r="661" spans="1:20" x14ac:dyDescent="0.35">
      <c r="A661" s="33" t="str">
        <f>HYPERLINK("https://reports.beta.ofsted.gov.uk/provider/2/1257013","Ofsted Children's Home Webpage")</f>
        <v>Ofsted Children's Home Webpage</v>
      </c>
      <c r="B661">
        <v>1257013</v>
      </c>
      <c r="C661" t="s">
        <v>60</v>
      </c>
      <c r="D661" t="s">
        <v>295</v>
      </c>
      <c r="E661" t="s">
        <v>65</v>
      </c>
      <c r="F661" t="s">
        <v>199</v>
      </c>
      <c r="G661" t="s">
        <v>62</v>
      </c>
      <c r="H661" t="s">
        <v>62</v>
      </c>
      <c r="I661" t="s">
        <v>62</v>
      </c>
      <c r="J661" t="s">
        <v>62</v>
      </c>
      <c r="K661" t="s">
        <v>62</v>
      </c>
      <c r="L661" t="s">
        <v>119</v>
      </c>
      <c r="M661" t="s">
        <v>85</v>
      </c>
      <c r="N661">
        <v>10214449</v>
      </c>
      <c r="O661" s="32">
        <v>44523</v>
      </c>
      <c r="P661" t="s">
        <v>250</v>
      </c>
    </row>
    <row r="662" spans="1:20" x14ac:dyDescent="0.35">
      <c r="A662" s="33" t="str">
        <f>HYPERLINK("https://reports.beta.ofsted.gov.uk/provider/2/1257065","Ofsted Children's Home Webpage")</f>
        <v>Ofsted Children's Home Webpage</v>
      </c>
      <c r="B662">
        <v>1257065</v>
      </c>
      <c r="C662" t="s">
        <v>60</v>
      </c>
      <c r="D662" t="s">
        <v>295</v>
      </c>
      <c r="E662" t="s">
        <v>105</v>
      </c>
      <c r="F662" t="s">
        <v>180</v>
      </c>
      <c r="G662" t="s">
        <v>62</v>
      </c>
      <c r="H662" t="s">
        <v>62</v>
      </c>
      <c r="I662" t="s">
        <v>62</v>
      </c>
      <c r="J662" t="s">
        <v>62</v>
      </c>
      <c r="K662" t="s">
        <v>62</v>
      </c>
      <c r="L662" t="s">
        <v>110</v>
      </c>
      <c r="M662" t="s">
        <v>88</v>
      </c>
      <c r="N662">
        <v>10185542</v>
      </c>
      <c r="O662" s="32">
        <v>44523</v>
      </c>
      <c r="P662" t="s">
        <v>63</v>
      </c>
      <c r="Q662" t="s">
        <v>67</v>
      </c>
      <c r="S662" t="s">
        <v>67</v>
      </c>
      <c r="T662" t="s">
        <v>67</v>
      </c>
    </row>
    <row r="663" spans="1:20" x14ac:dyDescent="0.35">
      <c r="A663" s="33" t="str">
        <f>HYPERLINK("https://reports.beta.ofsted.gov.uk/provider/2/1257074","Ofsted Children's Home Webpage")</f>
        <v>Ofsted Children's Home Webpage</v>
      </c>
      <c r="B663">
        <v>1257074</v>
      </c>
      <c r="C663" t="s">
        <v>60</v>
      </c>
      <c r="D663" t="s">
        <v>295</v>
      </c>
      <c r="E663" t="s">
        <v>65</v>
      </c>
      <c r="F663" t="s">
        <v>1031</v>
      </c>
      <c r="G663" t="s">
        <v>62</v>
      </c>
      <c r="H663" t="s">
        <v>62</v>
      </c>
      <c r="I663" t="s">
        <v>62</v>
      </c>
      <c r="J663" t="s">
        <v>62</v>
      </c>
      <c r="K663" t="s">
        <v>62</v>
      </c>
      <c r="L663" t="s">
        <v>124</v>
      </c>
      <c r="M663" t="s">
        <v>74</v>
      </c>
      <c r="N663">
        <v>10185965</v>
      </c>
      <c r="O663" s="32">
        <v>44538</v>
      </c>
      <c r="P663" t="s">
        <v>63</v>
      </c>
      <c r="Q663" t="s">
        <v>67</v>
      </c>
      <c r="S663" t="s">
        <v>64</v>
      </c>
      <c r="T663" t="s">
        <v>67</v>
      </c>
    </row>
    <row r="664" spans="1:20" x14ac:dyDescent="0.35">
      <c r="A664" s="33" t="str">
        <f>HYPERLINK("https://reports.beta.ofsted.gov.uk/provider/2/1257739","Ofsted Children's Home Webpage")</f>
        <v>Ofsted Children's Home Webpage</v>
      </c>
      <c r="B664">
        <v>1257739</v>
      </c>
      <c r="C664" t="s">
        <v>60</v>
      </c>
      <c r="D664" t="s">
        <v>295</v>
      </c>
      <c r="E664" t="s">
        <v>65</v>
      </c>
      <c r="F664" t="s">
        <v>201</v>
      </c>
      <c r="G664" t="s">
        <v>62</v>
      </c>
      <c r="H664" t="s">
        <v>62</v>
      </c>
      <c r="I664" t="s">
        <v>62</v>
      </c>
      <c r="J664" t="s">
        <v>62</v>
      </c>
      <c r="K664" t="s">
        <v>62</v>
      </c>
      <c r="L664" t="s">
        <v>80</v>
      </c>
      <c r="M664" t="s">
        <v>77</v>
      </c>
      <c r="N664">
        <v>10186377</v>
      </c>
      <c r="O664" s="32">
        <v>44537</v>
      </c>
      <c r="P664" t="s">
        <v>63</v>
      </c>
      <c r="Q664" t="s">
        <v>158</v>
      </c>
      <c r="S664" t="s">
        <v>158</v>
      </c>
      <c r="T664" t="s">
        <v>73</v>
      </c>
    </row>
    <row r="665" spans="1:20" x14ac:dyDescent="0.35">
      <c r="A665" s="33" t="str">
        <f>HYPERLINK("https://reports.beta.ofsted.gov.uk/provider/2/1258026","Ofsted Children's Home Webpage")</f>
        <v>Ofsted Children's Home Webpage</v>
      </c>
      <c r="B665">
        <v>1258026</v>
      </c>
      <c r="C665" t="s">
        <v>60</v>
      </c>
      <c r="D665" t="s">
        <v>295</v>
      </c>
      <c r="E665" t="s">
        <v>65</v>
      </c>
      <c r="F665" t="s">
        <v>376</v>
      </c>
      <c r="G665" t="s">
        <v>62</v>
      </c>
      <c r="H665" t="s">
        <v>62</v>
      </c>
      <c r="I665" t="s">
        <v>62</v>
      </c>
      <c r="J665" t="s">
        <v>62</v>
      </c>
      <c r="K665" t="s">
        <v>62</v>
      </c>
      <c r="L665" t="s">
        <v>95</v>
      </c>
      <c r="M665" t="s">
        <v>74</v>
      </c>
      <c r="N665">
        <v>10185842</v>
      </c>
      <c r="O665" s="32">
        <v>44536</v>
      </c>
      <c r="P665" t="s">
        <v>63</v>
      </c>
      <c r="Q665" t="s">
        <v>73</v>
      </c>
      <c r="S665" t="s">
        <v>73</v>
      </c>
      <c r="T665" t="s">
        <v>73</v>
      </c>
    </row>
    <row r="666" spans="1:20" x14ac:dyDescent="0.35">
      <c r="A666" s="33" t="str">
        <f>HYPERLINK("https://reports.beta.ofsted.gov.uk/provider/2/1258091","Ofsted Children's Home Webpage")</f>
        <v>Ofsted Children's Home Webpage</v>
      </c>
      <c r="B666">
        <v>1258091</v>
      </c>
      <c r="C666" t="s">
        <v>60</v>
      </c>
      <c r="D666" t="s">
        <v>295</v>
      </c>
      <c r="E666" t="s">
        <v>65</v>
      </c>
      <c r="F666" t="s">
        <v>677</v>
      </c>
      <c r="G666" t="s">
        <v>62</v>
      </c>
      <c r="H666" t="s">
        <v>62</v>
      </c>
      <c r="I666" t="s">
        <v>62</v>
      </c>
      <c r="J666" t="s">
        <v>62</v>
      </c>
      <c r="K666" t="s">
        <v>62</v>
      </c>
      <c r="L666" t="s">
        <v>75</v>
      </c>
      <c r="M666" t="s">
        <v>74</v>
      </c>
      <c r="N666">
        <v>10205475</v>
      </c>
      <c r="O666" s="32">
        <v>44516</v>
      </c>
      <c r="P666" t="s">
        <v>63</v>
      </c>
      <c r="Q666" t="s">
        <v>158</v>
      </c>
      <c r="S666" t="s">
        <v>158</v>
      </c>
      <c r="T666" t="s">
        <v>158</v>
      </c>
    </row>
    <row r="667" spans="1:20" x14ac:dyDescent="0.35">
      <c r="A667" s="33" t="str">
        <f>HYPERLINK("https://reports.beta.ofsted.gov.uk/provider/2/1258091","Ofsted Children's Home Webpage")</f>
        <v>Ofsted Children's Home Webpage</v>
      </c>
      <c r="B667">
        <v>1258091</v>
      </c>
      <c r="C667" t="s">
        <v>60</v>
      </c>
      <c r="D667" t="s">
        <v>295</v>
      </c>
      <c r="E667" t="s">
        <v>65</v>
      </c>
      <c r="F667" t="s">
        <v>677</v>
      </c>
      <c r="G667" t="s">
        <v>62</v>
      </c>
      <c r="H667" t="s">
        <v>62</v>
      </c>
      <c r="I667" t="s">
        <v>62</v>
      </c>
      <c r="J667" t="s">
        <v>62</v>
      </c>
      <c r="K667" t="s">
        <v>62</v>
      </c>
      <c r="L667" t="s">
        <v>75</v>
      </c>
      <c r="M667" t="s">
        <v>74</v>
      </c>
      <c r="N667">
        <v>10205012</v>
      </c>
      <c r="O667" s="32">
        <v>44462</v>
      </c>
      <c r="P667" t="s">
        <v>250</v>
      </c>
    </row>
    <row r="668" spans="1:20" x14ac:dyDescent="0.35">
      <c r="A668" s="33" t="str">
        <f>HYPERLINK("https://reports.beta.ofsted.gov.uk/provider/2/1258894","Ofsted Children's Home Webpage")</f>
        <v>Ofsted Children's Home Webpage</v>
      </c>
      <c r="B668">
        <v>1258894</v>
      </c>
      <c r="C668" t="s">
        <v>60</v>
      </c>
      <c r="D668" t="s">
        <v>295</v>
      </c>
      <c r="E668" t="s">
        <v>65</v>
      </c>
      <c r="F668" t="s">
        <v>1032</v>
      </c>
      <c r="G668" t="s">
        <v>62</v>
      </c>
      <c r="H668" t="s">
        <v>62</v>
      </c>
      <c r="I668" t="s">
        <v>62</v>
      </c>
      <c r="J668" t="s">
        <v>62</v>
      </c>
      <c r="K668" t="s">
        <v>62</v>
      </c>
      <c r="L668" t="s">
        <v>136</v>
      </c>
      <c r="M668" t="s">
        <v>85</v>
      </c>
      <c r="N668">
        <v>10187297</v>
      </c>
      <c r="O668" s="32">
        <v>44453</v>
      </c>
      <c r="P668" t="s">
        <v>63</v>
      </c>
      <c r="Q668" t="s">
        <v>64</v>
      </c>
      <c r="S668" t="s">
        <v>64</v>
      </c>
      <c r="T668" t="s">
        <v>64</v>
      </c>
    </row>
    <row r="669" spans="1:20" x14ac:dyDescent="0.35">
      <c r="A669" s="33" t="str">
        <f>HYPERLINK("https://reports.beta.ofsted.gov.uk/provider/2/1259114","Ofsted Children's Home Webpage")</f>
        <v>Ofsted Children's Home Webpage</v>
      </c>
      <c r="B669">
        <v>1259114</v>
      </c>
      <c r="C669" t="s">
        <v>60</v>
      </c>
      <c r="D669" t="s">
        <v>295</v>
      </c>
      <c r="E669" t="s">
        <v>65</v>
      </c>
      <c r="F669" t="s">
        <v>791</v>
      </c>
      <c r="G669" t="s">
        <v>62</v>
      </c>
      <c r="H669" t="s">
        <v>62</v>
      </c>
      <c r="I669" t="s">
        <v>62</v>
      </c>
      <c r="J669" t="s">
        <v>62</v>
      </c>
      <c r="K669" t="s">
        <v>62</v>
      </c>
      <c r="L669" t="s">
        <v>75</v>
      </c>
      <c r="M669" t="s">
        <v>74</v>
      </c>
      <c r="N669">
        <v>10185737</v>
      </c>
      <c r="O669" s="32">
        <v>44488</v>
      </c>
      <c r="P669" t="s">
        <v>63</v>
      </c>
      <c r="Q669" t="s">
        <v>158</v>
      </c>
      <c r="S669" t="s">
        <v>158</v>
      </c>
      <c r="T669" t="s">
        <v>158</v>
      </c>
    </row>
    <row r="670" spans="1:20" x14ac:dyDescent="0.35">
      <c r="A670" s="33" t="str">
        <f>HYPERLINK("https://reports.beta.ofsted.gov.uk/provider/2/1259184","Ofsted Children's Home Webpage")</f>
        <v>Ofsted Children's Home Webpage</v>
      </c>
      <c r="B670">
        <v>1259184</v>
      </c>
      <c r="C670" t="s">
        <v>60</v>
      </c>
      <c r="D670" t="s">
        <v>295</v>
      </c>
      <c r="E670" t="s">
        <v>65</v>
      </c>
      <c r="F670" t="s">
        <v>1033</v>
      </c>
      <c r="G670" t="s">
        <v>62</v>
      </c>
      <c r="H670" t="s">
        <v>62</v>
      </c>
      <c r="I670" t="s">
        <v>62</v>
      </c>
      <c r="J670" t="s">
        <v>62</v>
      </c>
      <c r="K670" t="s">
        <v>62</v>
      </c>
      <c r="L670" t="s">
        <v>97</v>
      </c>
      <c r="M670" t="s">
        <v>85</v>
      </c>
      <c r="N670">
        <v>10185522</v>
      </c>
      <c r="O670" s="32">
        <v>44440</v>
      </c>
      <c r="P670" t="s">
        <v>63</v>
      </c>
      <c r="Q670" t="s">
        <v>67</v>
      </c>
      <c r="S670" t="s">
        <v>64</v>
      </c>
      <c r="T670" t="s">
        <v>64</v>
      </c>
    </row>
    <row r="671" spans="1:20" x14ac:dyDescent="0.35">
      <c r="A671" s="33" t="str">
        <f>HYPERLINK("https://reports.beta.ofsted.gov.uk/provider/2/1259216","Ofsted Children's Home Webpage")</f>
        <v>Ofsted Children's Home Webpage</v>
      </c>
      <c r="B671">
        <v>1259216</v>
      </c>
      <c r="C671" t="s">
        <v>60</v>
      </c>
      <c r="D671" t="s">
        <v>295</v>
      </c>
      <c r="E671" t="s">
        <v>65</v>
      </c>
      <c r="F671" t="s">
        <v>164</v>
      </c>
      <c r="G671" t="s">
        <v>62</v>
      </c>
      <c r="H671" t="s">
        <v>62</v>
      </c>
      <c r="I671" t="s">
        <v>62</v>
      </c>
      <c r="J671" t="s">
        <v>62</v>
      </c>
      <c r="K671" t="s">
        <v>62</v>
      </c>
      <c r="L671" t="s">
        <v>70</v>
      </c>
      <c r="M671" t="s">
        <v>71</v>
      </c>
      <c r="N671">
        <v>10185272</v>
      </c>
      <c r="O671" s="32">
        <v>44544</v>
      </c>
      <c r="P671" t="s">
        <v>63</v>
      </c>
      <c r="Q671" t="s">
        <v>64</v>
      </c>
      <c r="S671" t="s">
        <v>64</v>
      </c>
      <c r="T671" t="s">
        <v>64</v>
      </c>
    </row>
    <row r="672" spans="1:20" x14ac:dyDescent="0.35">
      <c r="A672" s="33" t="str">
        <f>HYPERLINK("https://reports.beta.ofsted.gov.uk/provider/2/1259419","Ofsted Children's Home Webpage")</f>
        <v>Ofsted Children's Home Webpage</v>
      </c>
      <c r="B672">
        <v>1259419</v>
      </c>
      <c r="C672" t="s">
        <v>60</v>
      </c>
      <c r="D672" t="s">
        <v>295</v>
      </c>
      <c r="E672" t="s">
        <v>65</v>
      </c>
      <c r="F672" t="s">
        <v>195</v>
      </c>
      <c r="G672" t="s">
        <v>62</v>
      </c>
      <c r="H672" t="s">
        <v>62</v>
      </c>
      <c r="I672" t="s">
        <v>62</v>
      </c>
      <c r="J672" t="s">
        <v>62</v>
      </c>
      <c r="K672" t="s">
        <v>62</v>
      </c>
      <c r="L672" t="s">
        <v>153</v>
      </c>
      <c r="M672" t="s">
        <v>85</v>
      </c>
      <c r="N672">
        <v>10185571</v>
      </c>
      <c r="O672" s="32">
        <v>44545</v>
      </c>
      <c r="P672" t="s">
        <v>63</v>
      </c>
      <c r="Q672" t="s">
        <v>64</v>
      </c>
      <c r="S672" t="s">
        <v>64</v>
      </c>
      <c r="T672" t="s">
        <v>64</v>
      </c>
    </row>
    <row r="673" spans="1:20" x14ac:dyDescent="0.35">
      <c r="A673" s="33" t="str">
        <f>HYPERLINK("https://reports.beta.ofsted.gov.uk/provider/2/1262935","Ofsted Children's Home Webpage")</f>
        <v>Ofsted Children's Home Webpage</v>
      </c>
      <c r="B673">
        <v>1262935</v>
      </c>
      <c r="C673" t="s">
        <v>60</v>
      </c>
      <c r="D673" t="s">
        <v>295</v>
      </c>
      <c r="E673" t="s">
        <v>65</v>
      </c>
      <c r="F673" t="s">
        <v>1034</v>
      </c>
      <c r="G673" t="s">
        <v>62</v>
      </c>
      <c r="H673" t="s">
        <v>62</v>
      </c>
      <c r="I673" t="s">
        <v>62</v>
      </c>
      <c r="J673" t="s">
        <v>62</v>
      </c>
      <c r="K673" t="s">
        <v>62</v>
      </c>
      <c r="L673" t="s">
        <v>115</v>
      </c>
      <c r="M673" t="s">
        <v>77</v>
      </c>
      <c r="N673">
        <v>10186732</v>
      </c>
      <c r="O673" s="32">
        <v>44461</v>
      </c>
      <c r="P673" t="s">
        <v>63</v>
      </c>
      <c r="Q673" t="s">
        <v>64</v>
      </c>
      <c r="S673" t="s">
        <v>64</v>
      </c>
      <c r="T673" t="s">
        <v>64</v>
      </c>
    </row>
    <row r="674" spans="1:20" x14ac:dyDescent="0.35">
      <c r="A674" s="33" t="str">
        <f>HYPERLINK("https://reports.beta.ofsted.gov.uk/provider/2/1263120","Ofsted Children's Home Webpage")</f>
        <v>Ofsted Children's Home Webpage</v>
      </c>
      <c r="B674">
        <v>1263120</v>
      </c>
      <c r="C674" t="s">
        <v>60</v>
      </c>
      <c r="D674" t="s">
        <v>295</v>
      </c>
      <c r="E674" t="s">
        <v>65</v>
      </c>
      <c r="F674" t="s">
        <v>1035</v>
      </c>
      <c r="G674" t="s">
        <v>62</v>
      </c>
      <c r="H674" t="s">
        <v>62</v>
      </c>
      <c r="I674" t="s">
        <v>62</v>
      </c>
      <c r="J674" t="s">
        <v>62</v>
      </c>
      <c r="K674" t="s">
        <v>62</v>
      </c>
      <c r="L674" t="s">
        <v>126</v>
      </c>
      <c r="M674" t="s">
        <v>77</v>
      </c>
      <c r="N674">
        <v>10207539</v>
      </c>
      <c r="O674" s="32">
        <v>44463</v>
      </c>
      <c r="P674" t="s">
        <v>250</v>
      </c>
    </row>
    <row r="675" spans="1:20" x14ac:dyDescent="0.35">
      <c r="A675" s="33" t="str">
        <f>HYPERLINK("https://reports.beta.ofsted.gov.uk/provider/2/1263120","Ofsted Children's Home Webpage")</f>
        <v>Ofsted Children's Home Webpage</v>
      </c>
      <c r="B675">
        <v>1263120</v>
      </c>
      <c r="C675" t="s">
        <v>60</v>
      </c>
      <c r="D675" t="s">
        <v>295</v>
      </c>
      <c r="E675" t="s">
        <v>65</v>
      </c>
      <c r="F675" t="s">
        <v>1035</v>
      </c>
      <c r="G675" t="s">
        <v>62</v>
      </c>
      <c r="H675" t="s">
        <v>62</v>
      </c>
      <c r="I675" t="s">
        <v>62</v>
      </c>
      <c r="J675" t="s">
        <v>62</v>
      </c>
      <c r="K675" t="s">
        <v>62</v>
      </c>
      <c r="L675" t="s">
        <v>126</v>
      </c>
      <c r="M675" t="s">
        <v>77</v>
      </c>
      <c r="N675">
        <v>10206356</v>
      </c>
      <c r="O675" s="32">
        <v>44517</v>
      </c>
      <c r="P675" t="s">
        <v>63</v>
      </c>
      <c r="Q675" t="s">
        <v>158</v>
      </c>
      <c r="S675" t="s">
        <v>158</v>
      </c>
      <c r="T675" t="s">
        <v>158</v>
      </c>
    </row>
    <row r="676" spans="1:20" x14ac:dyDescent="0.35">
      <c r="A676" s="33" t="str">
        <f>HYPERLINK("https://reports.beta.ofsted.gov.uk/provider/2/1263124","Ofsted Children's Home Webpage")</f>
        <v>Ofsted Children's Home Webpage</v>
      </c>
      <c r="B676">
        <v>1263124</v>
      </c>
      <c r="C676" t="s">
        <v>60</v>
      </c>
      <c r="D676" t="s">
        <v>295</v>
      </c>
      <c r="E676" t="s">
        <v>65</v>
      </c>
      <c r="F676" t="s">
        <v>1036</v>
      </c>
      <c r="G676" t="s">
        <v>62</v>
      </c>
      <c r="H676" t="s">
        <v>62</v>
      </c>
      <c r="I676" t="s">
        <v>62</v>
      </c>
      <c r="J676" t="s">
        <v>62</v>
      </c>
      <c r="K676" t="s">
        <v>62</v>
      </c>
      <c r="L676" t="s">
        <v>103</v>
      </c>
      <c r="M676" t="s">
        <v>71</v>
      </c>
      <c r="N676">
        <v>10201928</v>
      </c>
      <c r="O676" s="32">
        <v>44487</v>
      </c>
      <c r="P676" t="s">
        <v>63</v>
      </c>
      <c r="Q676" t="s">
        <v>158</v>
      </c>
      <c r="S676" t="s">
        <v>158</v>
      </c>
      <c r="T676" t="s">
        <v>158</v>
      </c>
    </row>
    <row r="677" spans="1:20" x14ac:dyDescent="0.35">
      <c r="A677" s="33" t="str">
        <f>HYPERLINK("https://reports.beta.ofsted.gov.uk/provider/2/1263201","Ofsted Children's Home Webpage")</f>
        <v>Ofsted Children's Home Webpage</v>
      </c>
      <c r="B677">
        <v>1263201</v>
      </c>
      <c r="C677" t="s">
        <v>60</v>
      </c>
      <c r="D677" t="s">
        <v>295</v>
      </c>
      <c r="E677" t="s">
        <v>65</v>
      </c>
      <c r="F677" t="s">
        <v>242</v>
      </c>
      <c r="G677" t="s">
        <v>62</v>
      </c>
      <c r="H677" t="s">
        <v>62</v>
      </c>
      <c r="I677" t="s">
        <v>62</v>
      </c>
      <c r="J677" t="s">
        <v>62</v>
      </c>
      <c r="K677" t="s">
        <v>62</v>
      </c>
      <c r="L677" t="s">
        <v>264</v>
      </c>
      <c r="M677" t="s">
        <v>216</v>
      </c>
      <c r="N677">
        <v>10186635</v>
      </c>
      <c r="O677" s="32">
        <v>44488</v>
      </c>
      <c r="P677" t="s">
        <v>63</v>
      </c>
      <c r="Q677" t="s">
        <v>64</v>
      </c>
      <c r="S677" t="s">
        <v>64</v>
      </c>
      <c r="T677" t="s">
        <v>64</v>
      </c>
    </row>
    <row r="678" spans="1:20" x14ac:dyDescent="0.35">
      <c r="A678" s="33" t="str">
        <f>HYPERLINK("https://reports.beta.ofsted.gov.uk/provider/2/1263505","Ofsted Children's Home Webpage")</f>
        <v>Ofsted Children's Home Webpage</v>
      </c>
      <c r="B678">
        <v>1263505</v>
      </c>
      <c r="C678" t="s">
        <v>60</v>
      </c>
      <c r="D678" t="s">
        <v>295</v>
      </c>
      <c r="E678" t="s">
        <v>65</v>
      </c>
      <c r="F678" t="s">
        <v>215</v>
      </c>
      <c r="G678" t="s">
        <v>62</v>
      </c>
      <c r="H678" t="s">
        <v>62</v>
      </c>
      <c r="I678" t="s">
        <v>62</v>
      </c>
      <c r="J678" t="s">
        <v>62</v>
      </c>
      <c r="K678" t="s">
        <v>62</v>
      </c>
      <c r="L678" t="s">
        <v>153</v>
      </c>
      <c r="M678" t="s">
        <v>85</v>
      </c>
      <c r="N678">
        <v>10186892</v>
      </c>
      <c r="O678" s="32">
        <v>44503</v>
      </c>
      <c r="P678" t="s">
        <v>63</v>
      </c>
      <c r="Q678" t="s">
        <v>64</v>
      </c>
      <c r="S678" t="s">
        <v>64</v>
      </c>
      <c r="T678" t="s">
        <v>64</v>
      </c>
    </row>
    <row r="679" spans="1:20" x14ac:dyDescent="0.35">
      <c r="A679" s="33" t="str">
        <f>HYPERLINK("https://reports.beta.ofsted.gov.uk/provider/2/1263768","Ofsted Children's Home Webpage")</f>
        <v>Ofsted Children's Home Webpage</v>
      </c>
      <c r="B679">
        <v>1263768</v>
      </c>
      <c r="C679" t="s">
        <v>60</v>
      </c>
      <c r="D679" t="s">
        <v>295</v>
      </c>
      <c r="E679" t="s">
        <v>105</v>
      </c>
      <c r="F679" t="s">
        <v>528</v>
      </c>
      <c r="G679" t="s">
        <v>62</v>
      </c>
      <c r="H679" t="s">
        <v>62</v>
      </c>
      <c r="I679" t="s">
        <v>62</v>
      </c>
      <c r="J679" t="s">
        <v>62</v>
      </c>
      <c r="K679" t="s">
        <v>62</v>
      </c>
      <c r="L679" t="s">
        <v>78</v>
      </c>
      <c r="M679" t="s">
        <v>77</v>
      </c>
      <c r="N679">
        <v>10185620</v>
      </c>
      <c r="O679" s="32">
        <v>44481</v>
      </c>
      <c r="P679" t="s">
        <v>63</v>
      </c>
      <c r="Q679" t="s">
        <v>64</v>
      </c>
      <c r="S679" t="s">
        <v>64</v>
      </c>
      <c r="T679" t="s">
        <v>158</v>
      </c>
    </row>
    <row r="680" spans="1:20" x14ac:dyDescent="0.35">
      <c r="A680" s="33" t="str">
        <f>HYPERLINK("https://reports.beta.ofsted.gov.uk/provider/2/1264286","Ofsted Children's Home Webpage")</f>
        <v>Ofsted Children's Home Webpage</v>
      </c>
      <c r="B680">
        <v>1264286</v>
      </c>
      <c r="C680" t="s">
        <v>60</v>
      </c>
      <c r="D680" t="s">
        <v>295</v>
      </c>
      <c r="E680" t="s">
        <v>65</v>
      </c>
      <c r="F680" t="s">
        <v>215</v>
      </c>
      <c r="G680" t="s">
        <v>62</v>
      </c>
      <c r="H680" t="s">
        <v>62</v>
      </c>
      <c r="I680" t="s">
        <v>62</v>
      </c>
      <c r="J680" t="s">
        <v>62</v>
      </c>
      <c r="K680" t="s">
        <v>62</v>
      </c>
      <c r="L680" t="s">
        <v>147</v>
      </c>
      <c r="M680" t="s">
        <v>92</v>
      </c>
      <c r="N680">
        <v>10185730</v>
      </c>
      <c r="O680" s="32">
        <v>44460</v>
      </c>
      <c r="P680" t="s">
        <v>63</v>
      </c>
      <c r="Q680" t="s">
        <v>64</v>
      </c>
      <c r="S680" t="s">
        <v>64</v>
      </c>
      <c r="T680" t="s">
        <v>64</v>
      </c>
    </row>
    <row r="681" spans="1:20" x14ac:dyDescent="0.35">
      <c r="A681" s="33" t="str">
        <f>HYPERLINK("https://reports.beta.ofsted.gov.uk/provider/2/1264333","Ofsted Children's Home Webpage")</f>
        <v>Ofsted Children's Home Webpage</v>
      </c>
      <c r="B681">
        <v>1264333</v>
      </c>
      <c r="C681" t="s">
        <v>60</v>
      </c>
      <c r="D681" t="s">
        <v>295</v>
      </c>
      <c r="E681" t="s">
        <v>65</v>
      </c>
      <c r="F681" t="s">
        <v>964</v>
      </c>
      <c r="G681" t="s">
        <v>62</v>
      </c>
      <c r="H681" t="s">
        <v>62</v>
      </c>
      <c r="I681" t="s">
        <v>62</v>
      </c>
      <c r="J681" t="s">
        <v>62</v>
      </c>
      <c r="K681" t="s">
        <v>62</v>
      </c>
      <c r="L681" t="s">
        <v>80</v>
      </c>
      <c r="M681" t="s">
        <v>77</v>
      </c>
      <c r="N681">
        <v>10187119</v>
      </c>
      <c r="O681" s="32">
        <v>44523</v>
      </c>
      <c r="P681" t="s">
        <v>63</v>
      </c>
      <c r="Q681" t="s">
        <v>64</v>
      </c>
      <c r="S681" t="s">
        <v>64</v>
      </c>
      <c r="T681" t="s">
        <v>67</v>
      </c>
    </row>
    <row r="682" spans="1:20" x14ac:dyDescent="0.35">
      <c r="A682" s="33" t="str">
        <f>HYPERLINK("https://reports.beta.ofsted.gov.uk/provider/2/1264438","Ofsted Children's Home Webpage")</f>
        <v>Ofsted Children's Home Webpage</v>
      </c>
      <c r="B682">
        <v>1264438</v>
      </c>
      <c r="C682" t="s">
        <v>60</v>
      </c>
      <c r="D682" t="s">
        <v>295</v>
      </c>
      <c r="E682" t="s">
        <v>65</v>
      </c>
      <c r="F682" t="s">
        <v>195</v>
      </c>
      <c r="G682" t="s">
        <v>62</v>
      </c>
      <c r="H682" t="s">
        <v>62</v>
      </c>
      <c r="I682" t="s">
        <v>62</v>
      </c>
      <c r="J682" t="s">
        <v>62</v>
      </c>
      <c r="K682" t="s">
        <v>62</v>
      </c>
      <c r="L682" t="s">
        <v>125</v>
      </c>
      <c r="M682" t="s">
        <v>216</v>
      </c>
      <c r="N682">
        <v>10207524</v>
      </c>
      <c r="O682" s="32">
        <v>44483</v>
      </c>
      <c r="P682" t="s">
        <v>250</v>
      </c>
    </row>
    <row r="683" spans="1:20" x14ac:dyDescent="0.35">
      <c r="A683" s="33" t="str">
        <f>HYPERLINK("https://reports.beta.ofsted.gov.uk/provider/2/1264438","Ofsted Children's Home Webpage")</f>
        <v>Ofsted Children's Home Webpage</v>
      </c>
      <c r="B683">
        <v>1264438</v>
      </c>
      <c r="C683" t="s">
        <v>60</v>
      </c>
      <c r="D683" t="s">
        <v>295</v>
      </c>
      <c r="E683" t="s">
        <v>65</v>
      </c>
      <c r="F683" t="s">
        <v>195</v>
      </c>
      <c r="G683" t="s">
        <v>62</v>
      </c>
      <c r="H683" t="s">
        <v>62</v>
      </c>
      <c r="I683" t="s">
        <v>62</v>
      </c>
      <c r="J683" t="s">
        <v>62</v>
      </c>
      <c r="K683" t="s">
        <v>62</v>
      </c>
      <c r="L683" t="s">
        <v>125</v>
      </c>
      <c r="M683" t="s">
        <v>216</v>
      </c>
      <c r="N683">
        <v>10206918</v>
      </c>
      <c r="O683" s="32">
        <v>44537</v>
      </c>
      <c r="P683" t="s">
        <v>63</v>
      </c>
      <c r="Q683" t="s">
        <v>64</v>
      </c>
      <c r="S683" t="s">
        <v>64</v>
      </c>
      <c r="T683" t="s">
        <v>64</v>
      </c>
    </row>
    <row r="684" spans="1:20" x14ac:dyDescent="0.35">
      <c r="A684" s="33" t="str">
        <f>HYPERLINK("https://reports.beta.ofsted.gov.uk/provider/2/1264438","Ofsted Children's Home Webpage")</f>
        <v>Ofsted Children's Home Webpage</v>
      </c>
      <c r="B684">
        <v>1264438</v>
      </c>
      <c r="C684" t="s">
        <v>60</v>
      </c>
      <c r="D684" t="s">
        <v>295</v>
      </c>
      <c r="E684" t="s">
        <v>65</v>
      </c>
      <c r="F684" t="s">
        <v>195</v>
      </c>
      <c r="G684" t="s">
        <v>62</v>
      </c>
      <c r="H684" t="s">
        <v>62</v>
      </c>
      <c r="I684" t="s">
        <v>62</v>
      </c>
      <c r="J684" t="s">
        <v>62</v>
      </c>
      <c r="K684" t="s">
        <v>62</v>
      </c>
      <c r="L684" t="s">
        <v>125</v>
      </c>
      <c r="M684" t="s">
        <v>216</v>
      </c>
      <c r="N684">
        <v>10186622</v>
      </c>
      <c r="O684" s="32">
        <v>44445</v>
      </c>
      <c r="P684" t="s">
        <v>63</v>
      </c>
      <c r="Q684" t="s">
        <v>73</v>
      </c>
      <c r="S684" t="s">
        <v>73</v>
      </c>
      <c r="T684" t="s">
        <v>73</v>
      </c>
    </row>
    <row r="685" spans="1:20" x14ac:dyDescent="0.35">
      <c r="A685" s="33" t="str">
        <f>HYPERLINK("https://reports.beta.ofsted.gov.uk/provider/2/1264537","Ofsted Children's Home Webpage")</f>
        <v>Ofsted Children's Home Webpage</v>
      </c>
      <c r="B685">
        <v>1264537</v>
      </c>
      <c r="C685" t="s">
        <v>60</v>
      </c>
      <c r="D685" t="s">
        <v>295</v>
      </c>
      <c r="E685" t="s">
        <v>65</v>
      </c>
      <c r="F685" t="s">
        <v>1037</v>
      </c>
      <c r="G685" t="s">
        <v>62</v>
      </c>
      <c r="H685" t="s">
        <v>62</v>
      </c>
      <c r="I685" t="s">
        <v>62</v>
      </c>
      <c r="J685" t="s">
        <v>62</v>
      </c>
      <c r="K685" t="s">
        <v>62</v>
      </c>
      <c r="L685" t="s">
        <v>79</v>
      </c>
      <c r="M685" t="s">
        <v>77</v>
      </c>
      <c r="N685">
        <v>10186802</v>
      </c>
      <c r="O685" s="32">
        <v>44502</v>
      </c>
      <c r="P685" t="s">
        <v>63</v>
      </c>
      <c r="Q685" t="s">
        <v>64</v>
      </c>
      <c r="S685" t="s">
        <v>64</v>
      </c>
      <c r="T685" t="s">
        <v>64</v>
      </c>
    </row>
    <row r="686" spans="1:20" x14ac:dyDescent="0.35">
      <c r="A686" s="33" t="str">
        <f>HYPERLINK("https://reports.beta.ofsted.gov.uk/provider/2/1264538","Ofsted Children's Home Webpage")</f>
        <v>Ofsted Children's Home Webpage</v>
      </c>
      <c r="B686">
        <v>1264538</v>
      </c>
      <c r="C686" t="s">
        <v>60</v>
      </c>
      <c r="D686" t="s">
        <v>295</v>
      </c>
      <c r="E686" t="s">
        <v>65</v>
      </c>
      <c r="F686" t="s">
        <v>1038</v>
      </c>
      <c r="G686" t="s">
        <v>62</v>
      </c>
      <c r="H686" t="s">
        <v>62</v>
      </c>
      <c r="I686" t="s">
        <v>62</v>
      </c>
      <c r="J686" t="s">
        <v>62</v>
      </c>
      <c r="K686" t="s">
        <v>62</v>
      </c>
      <c r="L686" t="s">
        <v>80</v>
      </c>
      <c r="M686" t="s">
        <v>77</v>
      </c>
      <c r="N686">
        <v>10185357</v>
      </c>
      <c r="O686" s="32">
        <v>44530</v>
      </c>
      <c r="P686" t="s">
        <v>63</v>
      </c>
      <c r="Q686" t="s">
        <v>64</v>
      </c>
      <c r="S686" t="s">
        <v>64</v>
      </c>
      <c r="T686" t="s">
        <v>64</v>
      </c>
    </row>
    <row r="687" spans="1:20" x14ac:dyDescent="0.35">
      <c r="A687" s="33" t="str">
        <f>HYPERLINK("https://reports.beta.ofsted.gov.uk/provider/2/1264756","Ofsted Children's Home Webpage")</f>
        <v>Ofsted Children's Home Webpage</v>
      </c>
      <c r="B687">
        <v>1264756</v>
      </c>
      <c r="C687" t="s">
        <v>60</v>
      </c>
      <c r="D687" t="s">
        <v>295</v>
      </c>
      <c r="E687" t="s">
        <v>65</v>
      </c>
      <c r="F687" t="s">
        <v>1039</v>
      </c>
      <c r="G687" t="s">
        <v>62</v>
      </c>
      <c r="H687" t="s">
        <v>62</v>
      </c>
      <c r="I687" t="s">
        <v>62</v>
      </c>
      <c r="J687" t="s">
        <v>62</v>
      </c>
      <c r="K687" t="s">
        <v>62</v>
      </c>
      <c r="L687" t="s">
        <v>70</v>
      </c>
      <c r="M687" t="s">
        <v>71</v>
      </c>
      <c r="N687">
        <v>10203861</v>
      </c>
      <c r="O687" s="32">
        <v>44453</v>
      </c>
      <c r="P687" t="s">
        <v>63</v>
      </c>
      <c r="Q687" t="s">
        <v>64</v>
      </c>
      <c r="S687" t="s">
        <v>64</v>
      </c>
      <c r="T687" t="s">
        <v>158</v>
      </c>
    </row>
    <row r="688" spans="1:20" x14ac:dyDescent="0.35">
      <c r="A688" s="33" t="str">
        <f>HYPERLINK("https://reports.beta.ofsted.gov.uk/provider/2/1264841","Ofsted Children's Home Webpage")</f>
        <v>Ofsted Children's Home Webpage</v>
      </c>
      <c r="B688">
        <v>1264841</v>
      </c>
      <c r="C688" t="s">
        <v>60</v>
      </c>
      <c r="D688" t="s">
        <v>295</v>
      </c>
      <c r="E688" t="s">
        <v>61</v>
      </c>
      <c r="F688" t="s">
        <v>1040</v>
      </c>
      <c r="G688" t="s">
        <v>62</v>
      </c>
      <c r="H688" t="s">
        <v>62</v>
      </c>
      <c r="I688" t="s">
        <v>62</v>
      </c>
      <c r="J688" t="s">
        <v>62</v>
      </c>
      <c r="K688" t="s">
        <v>62</v>
      </c>
      <c r="L688" t="s">
        <v>249</v>
      </c>
      <c r="M688" t="s">
        <v>81</v>
      </c>
      <c r="N688">
        <v>10185710</v>
      </c>
      <c r="O688" s="32">
        <v>44525</v>
      </c>
      <c r="P688" t="s">
        <v>63</v>
      </c>
      <c r="Q688" t="s">
        <v>64</v>
      </c>
      <c r="S688" t="s">
        <v>64</v>
      </c>
      <c r="T688" t="s">
        <v>64</v>
      </c>
    </row>
    <row r="689" spans="1:20" x14ac:dyDescent="0.35">
      <c r="A689" s="33" t="str">
        <f>HYPERLINK("https://reports.beta.ofsted.gov.uk/provider/2/1265096","Ofsted Children's Home Webpage")</f>
        <v>Ofsted Children's Home Webpage</v>
      </c>
      <c r="B689">
        <v>1265096</v>
      </c>
      <c r="C689" t="s">
        <v>60</v>
      </c>
      <c r="D689" t="s">
        <v>295</v>
      </c>
      <c r="E689" t="s">
        <v>65</v>
      </c>
      <c r="F689" t="s">
        <v>1041</v>
      </c>
      <c r="G689" t="s">
        <v>62</v>
      </c>
      <c r="H689" t="s">
        <v>62</v>
      </c>
      <c r="I689" t="s">
        <v>62</v>
      </c>
      <c r="J689" t="s">
        <v>62</v>
      </c>
      <c r="K689" t="s">
        <v>62</v>
      </c>
      <c r="L689" t="s">
        <v>146</v>
      </c>
      <c r="M689" t="s">
        <v>74</v>
      </c>
      <c r="N689">
        <v>10186974</v>
      </c>
      <c r="O689" s="32">
        <v>44510</v>
      </c>
      <c r="P689" t="s">
        <v>63</v>
      </c>
      <c r="Q689" t="s">
        <v>64</v>
      </c>
      <c r="S689" t="s">
        <v>64</v>
      </c>
      <c r="T689" t="s">
        <v>158</v>
      </c>
    </row>
    <row r="690" spans="1:20" x14ac:dyDescent="0.35">
      <c r="A690" s="33" t="str">
        <f>HYPERLINK("https://reports.beta.ofsted.gov.uk/provider/2/1265128","Ofsted Children's Home Webpage")</f>
        <v>Ofsted Children's Home Webpage</v>
      </c>
      <c r="B690">
        <v>1265128</v>
      </c>
      <c r="C690" t="s">
        <v>60</v>
      </c>
      <c r="D690" t="s">
        <v>295</v>
      </c>
      <c r="E690" t="s">
        <v>65</v>
      </c>
      <c r="F690" t="s">
        <v>186</v>
      </c>
      <c r="G690" t="s">
        <v>62</v>
      </c>
      <c r="H690" t="s">
        <v>62</v>
      </c>
      <c r="I690" t="s">
        <v>62</v>
      </c>
      <c r="J690" t="s">
        <v>62</v>
      </c>
      <c r="K690" t="s">
        <v>62</v>
      </c>
      <c r="L690" t="s">
        <v>80</v>
      </c>
      <c r="M690" t="s">
        <v>77</v>
      </c>
      <c r="N690">
        <v>10187284</v>
      </c>
      <c r="O690" s="32">
        <v>44510</v>
      </c>
      <c r="P690" t="s">
        <v>63</v>
      </c>
      <c r="Q690" t="s">
        <v>64</v>
      </c>
      <c r="S690" t="s">
        <v>64</v>
      </c>
      <c r="T690" t="s">
        <v>64</v>
      </c>
    </row>
    <row r="691" spans="1:20" x14ac:dyDescent="0.35">
      <c r="A691" s="33" t="str">
        <f>HYPERLINK("https://reports.beta.ofsted.gov.uk/provider/2/1266267","Ofsted Children's Home Webpage")</f>
        <v>Ofsted Children's Home Webpage</v>
      </c>
      <c r="B691">
        <v>1266267</v>
      </c>
      <c r="C691" t="s">
        <v>60</v>
      </c>
      <c r="D691" t="s">
        <v>295</v>
      </c>
      <c r="E691" t="s">
        <v>65</v>
      </c>
      <c r="F691" t="s">
        <v>471</v>
      </c>
      <c r="G691" t="s">
        <v>62</v>
      </c>
      <c r="H691" t="s">
        <v>62</v>
      </c>
      <c r="I691" t="s">
        <v>62</v>
      </c>
      <c r="J691" t="s">
        <v>62</v>
      </c>
      <c r="K691" t="s">
        <v>62</v>
      </c>
      <c r="L691" t="s">
        <v>146</v>
      </c>
      <c r="M691" t="s">
        <v>74</v>
      </c>
      <c r="N691">
        <v>10187067</v>
      </c>
      <c r="O691" s="32">
        <v>44515</v>
      </c>
      <c r="P691" t="s">
        <v>63</v>
      </c>
      <c r="Q691" t="s">
        <v>64</v>
      </c>
      <c r="S691" t="s">
        <v>64</v>
      </c>
      <c r="T691" t="s">
        <v>64</v>
      </c>
    </row>
    <row r="692" spans="1:20" x14ac:dyDescent="0.35">
      <c r="A692" s="33" t="str">
        <f>HYPERLINK("https://reports.beta.ofsted.gov.uk/provider/2/1266835","Ofsted Children's Home Webpage")</f>
        <v>Ofsted Children's Home Webpage</v>
      </c>
      <c r="B692">
        <v>1266835</v>
      </c>
      <c r="C692" t="s">
        <v>60</v>
      </c>
      <c r="D692" t="s">
        <v>295</v>
      </c>
      <c r="E692" t="s">
        <v>61</v>
      </c>
      <c r="F692" t="s">
        <v>425</v>
      </c>
      <c r="G692" t="s">
        <v>62</v>
      </c>
      <c r="H692" t="s">
        <v>62</v>
      </c>
      <c r="I692" t="s">
        <v>62</v>
      </c>
      <c r="J692" t="s">
        <v>62</v>
      </c>
      <c r="K692" t="s">
        <v>62</v>
      </c>
      <c r="L692" t="s">
        <v>1042</v>
      </c>
      <c r="M692" t="s">
        <v>71</v>
      </c>
      <c r="N692">
        <v>10185226</v>
      </c>
      <c r="O692" s="32">
        <v>44545</v>
      </c>
      <c r="P692" t="s">
        <v>63</v>
      </c>
      <c r="Q692" t="s">
        <v>158</v>
      </c>
      <c r="S692" t="s">
        <v>158</v>
      </c>
      <c r="T692" t="s">
        <v>158</v>
      </c>
    </row>
    <row r="693" spans="1:20" x14ac:dyDescent="0.35">
      <c r="A693" s="33" t="str">
        <f>HYPERLINK("https://reports.beta.ofsted.gov.uk/provider/2/1267537","Ofsted Children's Home Webpage")</f>
        <v>Ofsted Children's Home Webpage</v>
      </c>
      <c r="B693">
        <v>1267537</v>
      </c>
      <c r="C693" t="s">
        <v>60</v>
      </c>
      <c r="D693" t="s">
        <v>295</v>
      </c>
      <c r="E693" t="s">
        <v>65</v>
      </c>
      <c r="F693" t="s">
        <v>1025</v>
      </c>
      <c r="G693" t="s">
        <v>62</v>
      </c>
      <c r="H693" t="s">
        <v>62</v>
      </c>
      <c r="I693" t="s">
        <v>62</v>
      </c>
      <c r="J693" t="s">
        <v>62</v>
      </c>
      <c r="K693" t="s">
        <v>62</v>
      </c>
      <c r="L693" t="s">
        <v>97</v>
      </c>
      <c r="M693" t="s">
        <v>85</v>
      </c>
      <c r="N693">
        <v>10186344</v>
      </c>
      <c r="O693" s="32">
        <v>44525</v>
      </c>
      <c r="P693" t="s">
        <v>63</v>
      </c>
      <c r="Q693" t="s">
        <v>67</v>
      </c>
      <c r="S693" t="s">
        <v>64</v>
      </c>
      <c r="T693" t="s">
        <v>67</v>
      </c>
    </row>
    <row r="694" spans="1:20" x14ac:dyDescent="0.35">
      <c r="A694" s="33" t="str">
        <f>HYPERLINK("https://reports.beta.ofsted.gov.uk/provider/2/1268530","Ofsted Children's Home Webpage")</f>
        <v>Ofsted Children's Home Webpage</v>
      </c>
      <c r="B694">
        <v>1268530</v>
      </c>
      <c r="C694" t="s">
        <v>60</v>
      </c>
      <c r="D694" t="s">
        <v>295</v>
      </c>
      <c r="E694" t="s">
        <v>65</v>
      </c>
      <c r="F694" t="s">
        <v>795</v>
      </c>
      <c r="G694" t="s">
        <v>62</v>
      </c>
      <c r="H694" t="s">
        <v>62</v>
      </c>
      <c r="I694" t="s">
        <v>62</v>
      </c>
      <c r="J694" t="s">
        <v>62</v>
      </c>
      <c r="K694" t="s">
        <v>62</v>
      </c>
      <c r="L694" t="s">
        <v>834</v>
      </c>
      <c r="M694" t="s">
        <v>85</v>
      </c>
      <c r="N694">
        <v>10209157</v>
      </c>
      <c r="O694" s="32">
        <v>44474</v>
      </c>
      <c r="P694" t="s">
        <v>250</v>
      </c>
    </row>
    <row r="695" spans="1:20" x14ac:dyDescent="0.35">
      <c r="A695" s="33" t="str">
        <f>HYPERLINK("https://reports.beta.ofsted.gov.uk/provider/2/1268530","Ofsted Children's Home Webpage")</f>
        <v>Ofsted Children's Home Webpage</v>
      </c>
      <c r="B695">
        <v>1268530</v>
      </c>
      <c r="C695" t="s">
        <v>60</v>
      </c>
      <c r="D695" t="s">
        <v>295</v>
      </c>
      <c r="E695" t="s">
        <v>65</v>
      </c>
      <c r="F695" t="s">
        <v>795</v>
      </c>
      <c r="G695" t="s">
        <v>62</v>
      </c>
      <c r="H695" t="s">
        <v>62</v>
      </c>
      <c r="I695" t="s">
        <v>62</v>
      </c>
      <c r="J695" t="s">
        <v>62</v>
      </c>
      <c r="K695" t="s">
        <v>62</v>
      </c>
      <c r="L695" t="s">
        <v>834</v>
      </c>
      <c r="M695" t="s">
        <v>85</v>
      </c>
      <c r="N695">
        <v>10205925</v>
      </c>
      <c r="O695" s="32">
        <v>44537</v>
      </c>
      <c r="P695" t="s">
        <v>63</v>
      </c>
      <c r="Q695" t="s">
        <v>158</v>
      </c>
      <c r="S695" t="s">
        <v>158</v>
      </c>
      <c r="T695" t="s">
        <v>158</v>
      </c>
    </row>
    <row r="696" spans="1:20" x14ac:dyDescent="0.35">
      <c r="A696" s="33" t="str">
        <f>HYPERLINK("https://reports.beta.ofsted.gov.uk/provider/2/1268535","Ofsted Children's Home Webpage")</f>
        <v>Ofsted Children's Home Webpage</v>
      </c>
      <c r="B696">
        <v>1268535</v>
      </c>
      <c r="C696" t="s">
        <v>60</v>
      </c>
      <c r="D696" t="s">
        <v>295</v>
      </c>
      <c r="E696" t="s">
        <v>65</v>
      </c>
      <c r="F696" t="s">
        <v>1043</v>
      </c>
      <c r="G696" t="s">
        <v>62</v>
      </c>
      <c r="H696" t="s">
        <v>62</v>
      </c>
      <c r="I696" t="s">
        <v>62</v>
      </c>
      <c r="J696" t="s">
        <v>62</v>
      </c>
      <c r="K696" t="s">
        <v>62</v>
      </c>
      <c r="L696" t="s">
        <v>146</v>
      </c>
      <c r="M696" t="s">
        <v>74</v>
      </c>
      <c r="N696">
        <v>10186016</v>
      </c>
      <c r="O696" s="32">
        <v>44446</v>
      </c>
      <c r="P696" t="s">
        <v>63</v>
      </c>
      <c r="Q696" t="s">
        <v>64</v>
      </c>
      <c r="S696" t="s">
        <v>64</v>
      </c>
      <c r="T696" t="s">
        <v>64</v>
      </c>
    </row>
    <row r="697" spans="1:20" x14ac:dyDescent="0.35">
      <c r="A697" s="33" t="str">
        <f>HYPERLINK("https://reports.beta.ofsted.gov.uk/provider/2/1269966","Ofsted Children's Home Webpage")</f>
        <v>Ofsted Children's Home Webpage</v>
      </c>
      <c r="B697">
        <v>1269966</v>
      </c>
      <c r="C697" t="s">
        <v>60</v>
      </c>
      <c r="D697" t="s">
        <v>295</v>
      </c>
      <c r="E697" t="s">
        <v>65</v>
      </c>
      <c r="F697" t="s">
        <v>1044</v>
      </c>
      <c r="G697" t="s">
        <v>62</v>
      </c>
      <c r="H697" t="s">
        <v>62</v>
      </c>
      <c r="I697" t="s">
        <v>62</v>
      </c>
      <c r="J697" t="s">
        <v>62</v>
      </c>
      <c r="K697" t="s">
        <v>62</v>
      </c>
      <c r="L697" t="s">
        <v>568</v>
      </c>
      <c r="M697" t="s">
        <v>81</v>
      </c>
      <c r="N697">
        <v>10185888</v>
      </c>
      <c r="O697" s="32">
        <v>44488</v>
      </c>
      <c r="P697" t="s">
        <v>63</v>
      </c>
      <c r="Q697" t="s">
        <v>64</v>
      </c>
      <c r="S697" t="s">
        <v>64</v>
      </c>
      <c r="T697" t="s">
        <v>64</v>
      </c>
    </row>
    <row r="698" spans="1:20" x14ac:dyDescent="0.35">
      <c r="A698" s="33" t="str">
        <f>HYPERLINK("https://reports.beta.ofsted.gov.uk/provider/2/1270301","Ofsted Children's Home Webpage")</f>
        <v>Ofsted Children's Home Webpage</v>
      </c>
      <c r="B698">
        <v>1270301</v>
      </c>
      <c r="C698" t="s">
        <v>60</v>
      </c>
      <c r="D698" t="s">
        <v>295</v>
      </c>
      <c r="E698" t="s">
        <v>65</v>
      </c>
      <c r="F698" t="s">
        <v>411</v>
      </c>
      <c r="G698" t="s">
        <v>62</v>
      </c>
      <c r="H698" t="s">
        <v>62</v>
      </c>
      <c r="I698" t="s">
        <v>62</v>
      </c>
      <c r="J698" t="s">
        <v>62</v>
      </c>
      <c r="K698" t="s">
        <v>62</v>
      </c>
      <c r="L698" t="s">
        <v>80</v>
      </c>
      <c r="M698" t="s">
        <v>77</v>
      </c>
      <c r="N698">
        <v>10186930</v>
      </c>
      <c r="O698" s="32">
        <v>44474</v>
      </c>
      <c r="P698" t="s">
        <v>63</v>
      </c>
      <c r="Q698" t="s">
        <v>64</v>
      </c>
      <c r="S698" t="s">
        <v>64</v>
      </c>
      <c r="T698" t="s">
        <v>64</v>
      </c>
    </row>
    <row r="699" spans="1:20" x14ac:dyDescent="0.35">
      <c r="A699" s="33" t="str">
        <f>HYPERLINK("https://reports.beta.ofsted.gov.uk/provider/2/1270393","Ofsted Children's Home Webpage")</f>
        <v>Ofsted Children's Home Webpage</v>
      </c>
      <c r="B699">
        <v>1270393</v>
      </c>
      <c r="C699" t="s">
        <v>60</v>
      </c>
      <c r="D699" t="s">
        <v>295</v>
      </c>
      <c r="E699" t="s">
        <v>65</v>
      </c>
      <c r="F699" t="s">
        <v>1045</v>
      </c>
      <c r="G699" t="s">
        <v>62</v>
      </c>
      <c r="H699" t="s">
        <v>62</v>
      </c>
      <c r="I699" t="s">
        <v>62</v>
      </c>
      <c r="J699" t="s">
        <v>62</v>
      </c>
      <c r="K699" t="s">
        <v>62</v>
      </c>
      <c r="L699" t="s">
        <v>264</v>
      </c>
      <c r="M699" t="s">
        <v>216</v>
      </c>
      <c r="N699">
        <v>10187178</v>
      </c>
      <c r="O699" s="32">
        <v>44467</v>
      </c>
      <c r="P699" t="s">
        <v>63</v>
      </c>
      <c r="Q699" t="s">
        <v>64</v>
      </c>
      <c r="S699" t="s">
        <v>64</v>
      </c>
      <c r="T699" t="s">
        <v>64</v>
      </c>
    </row>
    <row r="700" spans="1:20" x14ac:dyDescent="0.35">
      <c r="A700" s="33" t="str">
        <f>HYPERLINK("https://reports.beta.ofsted.gov.uk/provider/2/1270744","Ofsted Children's Home Webpage")</f>
        <v>Ofsted Children's Home Webpage</v>
      </c>
      <c r="B700">
        <v>1270744</v>
      </c>
      <c r="C700" t="s">
        <v>60</v>
      </c>
      <c r="D700" t="s">
        <v>295</v>
      </c>
      <c r="E700" t="s">
        <v>65</v>
      </c>
      <c r="F700" t="s">
        <v>1046</v>
      </c>
      <c r="G700" t="s">
        <v>62</v>
      </c>
      <c r="H700" t="s">
        <v>62</v>
      </c>
      <c r="I700" t="s">
        <v>62</v>
      </c>
      <c r="J700" t="s">
        <v>62</v>
      </c>
      <c r="K700" t="s">
        <v>62</v>
      </c>
      <c r="L700" t="s">
        <v>104</v>
      </c>
      <c r="M700" t="s">
        <v>88</v>
      </c>
      <c r="N700">
        <v>10186571</v>
      </c>
      <c r="O700" s="32">
        <v>44531</v>
      </c>
      <c r="P700" t="s">
        <v>63</v>
      </c>
      <c r="Q700" t="s">
        <v>64</v>
      </c>
      <c r="S700" t="s">
        <v>64</v>
      </c>
      <c r="T700" t="s">
        <v>158</v>
      </c>
    </row>
    <row r="701" spans="1:20" x14ac:dyDescent="0.35">
      <c r="A701" s="33" t="str">
        <f>HYPERLINK("https://reports.beta.ofsted.gov.uk/provider/2/1270802","Ofsted Children's Home Webpage")</f>
        <v>Ofsted Children's Home Webpage</v>
      </c>
      <c r="B701">
        <v>1270802</v>
      </c>
      <c r="C701" t="s">
        <v>60</v>
      </c>
      <c r="D701" t="s">
        <v>295</v>
      </c>
      <c r="E701" t="s">
        <v>65</v>
      </c>
      <c r="F701" t="s">
        <v>1038</v>
      </c>
      <c r="G701" t="s">
        <v>62</v>
      </c>
      <c r="H701" t="s">
        <v>62</v>
      </c>
      <c r="I701" t="s">
        <v>62</v>
      </c>
      <c r="J701" t="s">
        <v>62</v>
      </c>
      <c r="K701" t="s">
        <v>62</v>
      </c>
      <c r="L701" t="s">
        <v>80</v>
      </c>
      <c r="M701" t="s">
        <v>77</v>
      </c>
      <c r="N701">
        <v>10185115</v>
      </c>
      <c r="O701" s="32">
        <v>44510</v>
      </c>
      <c r="P701" t="s">
        <v>63</v>
      </c>
      <c r="Q701" t="s">
        <v>67</v>
      </c>
      <c r="S701" t="s">
        <v>67</v>
      </c>
      <c r="T701" t="s">
        <v>67</v>
      </c>
    </row>
    <row r="702" spans="1:20" x14ac:dyDescent="0.35">
      <c r="A702" s="33" t="str">
        <f>HYPERLINK("https://reports.beta.ofsted.gov.uk/provider/2/1271182","Ofsted Children's Home Webpage")</f>
        <v>Ofsted Children's Home Webpage</v>
      </c>
      <c r="B702">
        <v>1271182</v>
      </c>
      <c r="C702" t="s">
        <v>60</v>
      </c>
      <c r="D702" t="s">
        <v>295</v>
      </c>
      <c r="E702" t="s">
        <v>65</v>
      </c>
      <c r="F702" t="s">
        <v>1047</v>
      </c>
      <c r="G702" t="s">
        <v>62</v>
      </c>
      <c r="H702" t="s">
        <v>62</v>
      </c>
      <c r="I702" t="s">
        <v>62</v>
      </c>
      <c r="J702" t="s">
        <v>62</v>
      </c>
      <c r="K702" t="s">
        <v>62</v>
      </c>
      <c r="L702" t="s">
        <v>143</v>
      </c>
      <c r="M702" t="s">
        <v>92</v>
      </c>
      <c r="N702">
        <v>10185786</v>
      </c>
      <c r="O702" s="32">
        <v>44501</v>
      </c>
      <c r="P702" t="s">
        <v>63</v>
      </c>
      <c r="Q702" t="s">
        <v>64</v>
      </c>
      <c r="S702" t="s">
        <v>64</v>
      </c>
      <c r="T702" t="s">
        <v>64</v>
      </c>
    </row>
    <row r="703" spans="1:20" x14ac:dyDescent="0.35">
      <c r="A703" s="33" t="str">
        <f>HYPERLINK("https://reports.beta.ofsted.gov.uk/provider/2/1271234","Ofsted Children's Home Webpage")</f>
        <v>Ofsted Children's Home Webpage</v>
      </c>
      <c r="B703">
        <v>1271234</v>
      </c>
      <c r="C703" t="s">
        <v>60</v>
      </c>
      <c r="D703" t="s">
        <v>295</v>
      </c>
      <c r="E703" t="s">
        <v>65</v>
      </c>
      <c r="F703" t="s">
        <v>1048</v>
      </c>
      <c r="G703" t="s">
        <v>62</v>
      </c>
      <c r="H703" t="s">
        <v>62</v>
      </c>
      <c r="I703" t="s">
        <v>62</v>
      </c>
      <c r="J703" t="s">
        <v>62</v>
      </c>
      <c r="K703" t="s">
        <v>62</v>
      </c>
      <c r="L703" t="s">
        <v>75</v>
      </c>
      <c r="M703" t="s">
        <v>74</v>
      </c>
      <c r="N703">
        <v>10185721</v>
      </c>
      <c r="O703" s="32">
        <v>44509</v>
      </c>
      <c r="P703" t="s">
        <v>63</v>
      </c>
      <c r="Q703" t="s">
        <v>73</v>
      </c>
      <c r="S703" t="s">
        <v>73</v>
      </c>
      <c r="T703" t="s">
        <v>73</v>
      </c>
    </row>
    <row r="704" spans="1:20" x14ac:dyDescent="0.35">
      <c r="A704" s="33" t="str">
        <f>HYPERLINK("https://reports.beta.ofsted.gov.uk/provider/2/1271383","Ofsted Children's Home Webpage")</f>
        <v>Ofsted Children's Home Webpage</v>
      </c>
      <c r="B704">
        <v>1271383</v>
      </c>
      <c r="C704" t="s">
        <v>60</v>
      </c>
      <c r="D704" t="s">
        <v>295</v>
      </c>
      <c r="E704" t="s">
        <v>61</v>
      </c>
      <c r="F704" t="s">
        <v>1049</v>
      </c>
      <c r="G704" t="s">
        <v>62</v>
      </c>
      <c r="H704" t="s">
        <v>62</v>
      </c>
      <c r="I704" t="s">
        <v>62</v>
      </c>
      <c r="J704" t="s">
        <v>62</v>
      </c>
      <c r="K704" t="s">
        <v>62</v>
      </c>
      <c r="L704" t="s">
        <v>119</v>
      </c>
      <c r="M704" t="s">
        <v>85</v>
      </c>
      <c r="N704">
        <v>10186529</v>
      </c>
      <c r="O704" s="32">
        <v>44509</v>
      </c>
      <c r="P704" t="s">
        <v>63</v>
      </c>
      <c r="Q704" t="s">
        <v>64</v>
      </c>
      <c r="S704" t="s">
        <v>64</v>
      </c>
      <c r="T704" t="s">
        <v>64</v>
      </c>
    </row>
    <row r="705" spans="1:20" x14ac:dyDescent="0.35">
      <c r="A705" s="33" t="str">
        <f>HYPERLINK("https://reports.beta.ofsted.gov.uk/provider/2/1271467","Ofsted Children's Home Webpage")</f>
        <v>Ofsted Children's Home Webpage</v>
      </c>
      <c r="B705">
        <v>1271467</v>
      </c>
      <c r="C705" t="s">
        <v>60</v>
      </c>
      <c r="D705" t="s">
        <v>295</v>
      </c>
      <c r="E705" t="s">
        <v>65</v>
      </c>
      <c r="F705" t="s">
        <v>641</v>
      </c>
      <c r="G705" t="s">
        <v>62</v>
      </c>
      <c r="H705" t="s">
        <v>62</v>
      </c>
      <c r="I705" t="s">
        <v>62</v>
      </c>
      <c r="J705" t="s">
        <v>62</v>
      </c>
      <c r="K705" t="s">
        <v>62</v>
      </c>
      <c r="L705" t="s">
        <v>70</v>
      </c>
      <c r="M705" t="s">
        <v>71</v>
      </c>
      <c r="N705">
        <v>10185381</v>
      </c>
      <c r="O705" s="32">
        <v>44504</v>
      </c>
      <c r="P705" t="s">
        <v>63</v>
      </c>
      <c r="Q705" t="s">
        <v>64</v>
      </c>
      <c r="S705" t="s">
        <v>64</v>
      </c>
      <c r="T705" t="s">
        <v>158</v>
      </c>
    </row>
    <row r="706" spans="1:20" x14ac:dyDescent="0.35">
      <c r="A706" s="33" t="str">
        <f>HYPERLINK("https://reports.beta.ofsted.gov.uk/provider/2/1271519","Ofsted Children's Home Webpage")</f>
        <v>Ofsted Children's Home Webpage</v>
      </c>
      <c r="B706">
        <v>1271519</v>
      </c>
      <c r="C706" t="s">
        <v>60</v>
      </c>
      <c r="D706" t="s">
        <v>295</v>
      </c>
      <c r="E706" t="s">
        <v>65</v>
      </c>
      <c r="F706" t="s">
        <v>1028</v>
      </c>
      <c r="G706" t="s">
        <v>62</v>
      </c>
      <c r="H706" t="s">
        <v>62</v>
      </c>
      <c r="I706" t="s">
        <v>62</v>
      </c>
      <c r="J706" t="s">
        <v>62</v>
      </c>
      <c r="K706" t="s">
        <v>62</v>
      </c>
      <c r="L706" t="s">
        <v>128</v>
      </c>
      <c r="M706" t="s">
        <v>74</v>
      </c>
      <c r="N706">
        <v>10216198</v>
      </c>
      <c r="O706" s="32">
        <v>44531</v>
      </c>
      <c r="P706" t="s">
        <v>69</v>
      </c>
      <c r="Q706" t="s">
        <v>167</v>
      </c>
    </row>
    <row r="707" spans="1:20" x14ac:dyDescent="0.35">
      <c r="A707" s="33" t="str">
        <f>HYPERLINK("https://reports.beta.ofsted.gov.uk/provider/2/1271581","Ofsted Children's Home Webpage")</f>
        <v>Ofsted Children's Home Webpage</v>
      </c>
      <c r="B707">
        <v>1271581</v>
      </c>
      <c r="C707" t="s">
        <v>60</v>
      </c>
      <c r="D707" t="s">
        <v>295</v>
      </c>
      <c r="E707" t="s">
        <v>65</v>
      </c>
      <c r="F707" t="s">
        <v>248</v>
      </c>
      <c r="G707" t="s">
        <v>62</v>
      </c>
      <c r="H707" t="s">
        <v>62</v>
      </c>
      <c r="I707" t="s">
        <v>62</v>
      </c>
      <c r="J707" t="s">
        <v>62</v>
      </c>
      <c r="K707" t="s">
        <v>62</v>
      </c>
      <c r="L707" t="s">
        <v>139</v>
      </c>
      <c r="M707" t="s">
        <v>77</v>
      </c>
      <c r="N707">
        <v>10186985</v>
      </c>
      <c r="O707" s="32">
        <v>44530</v>
      </c>
      <c r="P707" t="s">
        <v>63</v>
      </c>
      <c r="Q707" t="s">
        <v>64</v>
      </c>
      <c r="S707" t="s">
        <v>64</v>
      </c>
      <c r="T707" t="s">
        <v>64</v>
      </c>
    </row>
    <row r="708" spans="1:20" x14ac:dyDescent="0.35">
      <c r="A708" s="33" t="str">
        <f>HYPERLINK("https://reports.beta.ofsted.gov.uk/provider/2/1271666","Ofsted Children's Home Webpage")</f>
        <v>Ofsted Children's Home Webpage</v>
      </c>
      <c r="B708">
        <v>1271666</v>
      </c>
      <c r="C708" t="s">
        <v>60</v>
      </c>
      <c r="D708" t="s">
        <v>295</v>
      </c>
      <c r="E708" t="s">
        <v>105</v>
      </c>
      <c r="F708" t="s">
        <v>304</v>
      </c>
      <c r="G708" t="s">
        <v>62</v>
      </c>
      <c r="H708" t="s">
        <v>62</v>
      </c>
      <c r="I708" t="s">
        <v>62</v>
      </c>
      <c r="J708" t="s">
        <v>62</v>
      </c>
      <c r="K708" t="s">
        <v>62</v>
      </c>
      <c r="L708" t="s">
        <v>112</v>
      </c>
      <c r="M708" t="s">
        <v>216</v>
      </c>
      <c r="N708">
        <v>10186045</v>
      </c>
      <c r="O708" s="32">
        <v>44440</v>
      </c>
      <c r="P708" t="s">
        <v>63</v>
      </c>
      <c r="Q708" t="s">
        <v>64</v>
      </c>
      <c r="S708" t="s">
        <v>64</v>
      </c>
      <c r="T708" t="s">
        <v>158</v>
      </c>
    </row>
    <row r="709" spans="1:20" x14ac:dyDescent="0.35">
      <c r="A709" s="33" t="str">
        <f>HYPERLINK("https://reports.beta.ofsted.gov.uk/provider/2/1271979","Ofsted Children's Home Webpage")</f>
        <v>Ofsted Children's Home Webpage</v>
      </c>
      <c r="B709">
        <v>1271979</v>
      </c>
      <c r="C709" t="s">
        <v>60</v>
      </c>
      <c r="D709" t="s">
        <v>295</v>
      </c>
      <c r="E709" t="s">
        <v>65</v>
      </c>
      <c r="F709" t="s">
        <v>1050</v>
      </c>
      <c r="G709" t="s">
        <v>62</v>
      </c>
      <c r="H709" t="s">
        <v>62</v>
      </c>
      <c r="I709" t="s">
        <v>62</v>
      </c>
      <c r="J709" t="s">
        <v>62</v>
      </c>
      <c r="K709" t="s">
        <v>62</v>
      </c>
      <c r="L709" t="s">
        <v>118</v>
      </c>
      <c r="M709" t="s">
        <v>92</v>
      </c>
      <c r="N709">
        <v>10185671</v>
      </c>
      <c r="O709" s="32">
        <v>44544</v>
      </c>
      <c r="P709" t="s">
        <v>63</v>
      </c>
      <c r="Q709" t="s">
        <v>64</v>
      </c>
      <c r="S709" t="s">
        <v>64</v>
      </c>
      <c r="T709" t="s">
        <v>64</v>
      </c>
    </row>
    <row r="710" spans="1:20" x14ac:dyDescent="0.35">
      <c r="A710" s="33" t="str">
        <f>HYPERLINK("https://reports.beta.ofsted.gov.uk/provider/2/1271998","Ofsted Children's Home Webpage")</f>
        <v>Ofsted Children's Home Webpage</v>
      </c>
      <c r="B710">
        <v>1271998</v>
      </c>
      <c r="C710" t="s">
        <v>60</v>
      </c>
      <c r="D710" t="s">
        <v>295</v>
      </c>
      <c r="E710" t="s">
        <v>65</v>
      </c>
      <c r="F710" t="s">
        <v>201</v>
      </c>
      <c r="G710" t="s">
        <v>62</v>
      </c>
      <c r="H710" t="s">
        <v>62</v>
      </c>
      <c r="I710" t="s">
        <v>62</v>
      </c>
      <c r="J710" t="s">
        <v>62</v>
      </c>
      <c r="K710" t="s">
        <v>62</v>
      </c>
      <c r="L710" t="s">
        <v>80</v>
      </c>
      <c r="M710" t="s">
        <v>77</v>
      </c>
      <c r="N710">
        <v>10186812</v>
      </c>
      <c r="O710" s="32">
        <v>44475</v>
      </c>
      <c r="P710" t="s">
        <v>63</v>
      </c>
      <c r="Q710" t="s">
        <v>73</v>
      </c>
      <c r="S710" t="s">
        <v>73</v>
      </c>
      <c r="T710" t="s">
        <v>73</v>
      </c>
    </row>
    <row r="711" spans="1:20" x14ac:dyDescent="0.35">
      <c r="A711" s="33" t="str">
        <f>HYPERLINK("https://reports.beta.ofsted.gov.uk/provider/2/1271998","Ofsted Children's Home Webpage")</f>
        <v>Ofsted Children's Home Webpage</v>
      </c>
      <c r="B711">
        <v>1271998</v>
      </c>
      <c r="C711" t="s">
        <v>60</v>
      </c>
      <c r="D711" t="s">
        <v>295</v>
      </c>
      <c r="E711" t="s">
        <v>65</v>
      </c>
      <c r="F711" t="s">
        <v>201</v>
      </c>
      <c r="G711" t="s">
        <v>62</v>
      </c>
      <c r="H711" t="s">
        <v>62</v>
      </c>
      <c r="I711" t="s">
        <v>62</v>
      </c>
      <c r="J711" t="s">
        <v>62</v>
      </c>
      <c r="K711" t="s">
        <v>62</v>
      </c>
      <c r="L711" t="s">
        <v>80</v>
      </c>
      <c r="M711" t="s">
        <v>77</v>
      </c>
      <c r="N711">
        <v>10214431</v>
      </c>
      <c r="O711" s="32">
        <v>44518</v>
      </c>
      <c r="P711" t="s">
        <v>250</v>
      </c>
    </row>
    <row r="712" spans="1:20" x14ac:dyDescent="0.35">
      <c r="A712" s="33" t="str">
        <f>HYPERLINK("https://reports.beta.ofsted.gov.uk/provider/2/1272657","Ofsted Children's Home Webpage")</f>
        <v>Ofsted Children's Home Webpage</v>
      </c>
      <c r="B712">
        <v>1272657</v>
      </c>
      <c r="C712" t="s">
        <v>60</v>
      </c>
      <c r="D712" t="s">
        <v>295</v>
      </c>
      <c r="E712" t="s">
        <v>65</v>
      </c>
      <c r="F712" t="s">
        <v>292</v>
      </c>
      <c r="G712" t="s">
        <v>62</v>
      </c>
      <c r="H712" t="s">
        <v>62</v>
      </c>
      <c r="I712" t="s">
        <v>62</v>
      </c>
      <c r="J712" t="s">
        <v>62</v>
      </c>
      <c r="K712" t="s">
        <v>62</v>
      </c>
      <c r="L712" t="s">
        <v>131</v>
      </c>
      <c r="M712" t="s">
        <v>92</v>
      </c>
      <c r="N712">
        <v>10185191</v>
      </c>
      <c r="O712" s="32">
        <v>44488</v>
      </c>
      <c r="P712" t="s">
        <v>63</v>
      </c>
      <c r="Q712" t="s">
        <v>158</v>
      </c>
      <c r="S712" t="s">
        <v>158</v>
      </c>
      <c r="T712" t="s">
        <v>73</v>
      </c>
    </row>
    <row r="713" spans="1:20" x14ac:dyDescent="0.35">
      <c r="A713" s="33" t="str">
        <f>HYPERLINK("https://reports.beta.ofsted.gov.uk/provider/2/1273485","Ofsted Children's Home Webpage")</f>
        <v>Ofsted Children's Home Webpage</v>
      </c>
      <c r="B713">
        <v>1273485</v>
      </c>
      <c r="C713" t="s">
        <v>60</v>
      </c>
      <c r="D713" t="s">
        <v>295</v>
      </c>
      <c r="E713" t="s">
        <v>61</v>
      </c>
      <c r="F713" t="s">
        <v>413</v>
      </c>
      <c r="G713" t="s">
        <v>62</v>
      </c>
      <c r="H713" t="s">
        <v>62</v>
      </c>
      <c r="I713" t="s">
        <v>62</v>
      </c>
      <c r="J713" t="s">
        <v>62</v>
      </c>
      <c r="K713" t="s">
        <v>62</v>
      </c>
      <c r="L713" t="s">
        <v>95</v>
      </c>
      <c r="M713" t="s">
        <v>74</v>
      </c>
      <c r="N713">
        <v>10187466</v>
      </c>
      <c r="O713" s="32">
        <v>44446</v>
      </c>
      <c r="P713" t="s">
        <v>63</v>
      </c>
      <c r="Q713" t="s">
        <v>64</v>
      </c>
      <c r="S713" t="s">
        <v>64</v>
      </c>
      <c r="T713" t="s">
        <v>64</v>
      </c>
    </row>
    <row r="714" spans="1:20" x14ac:dyDescent="0.35">
      <c r="A714" s="33" t="str">
        <f>HYPERLINK("https://reports.beta.ofsted.gov.uk/provider/2/1273658","Ofsted Children's Home Webpage")</f>
        <v>Ofsted Children's Home Webpage</v>
      </c>
      <c r="B714">
        <v>1273658</v>
      </c>
      <c r="C714" t="s">
        <v>60</v>
      </c>
      <c r="D714" t="s">
        <v>295</v>
      </c>
      <c r="E714" t="s">
        <v>61</v>
      </c>
      <c r="F714" t="s">
        <v>413</v>
      </c>
      <c r="G714" t="s">
        <v>62</v>
      </c>
      <c r="H714" t="s">
        <v>62</v>
      </c>
      <c r="I714" t="s">
        <v>62</v>
      </c>
      <c r="J714" t="s">
        <v>62</v>
      </c>
      <c r="K714" t="s">
        <v>62</v>
      </c>
      <c r="L714" t="s">
        <v>95</v>
      </c>
      <c r="M714" t="s">
        <v>74</v>
      </c>
      <c r="N714">
        <v>10185645</v>
      </c>
      <c r="O714" s="32">
        <v>44467</v>
      </c>
      <c r="P714" t="s">
        <v>63</v>
      </c>
      <c r="Q714" t="s">
        <v>64</v>
      </c>
      <c r="S714" t="s">
        <v>64</v>
      </c>
      <c r="T714" t="s">
        <v>158</v>
      </c>
    </row>
    <row r="715" spans="1:20" x14ac:dyDescent="0.35">
      <c r="A715" s="33" t="str">
        <f>HYPERLINK("https://reports.beta.ofsted.gov.uk/provider/2/1273719","Ofsted Children's Home Webpage")</f>
        <v>Ofsted Children's Home Webpage</v>
      </c>
      <c r="B715">
        <v>1273719</v>
      </c>
      <c r="C715" t="s">
        <v>60</v>
      </c>
      <c r="D715" t="s">
        <v>295</v>
      </c>
      <c r="E715" t="s">
        <v>65</v>
      </c>
      <c r="F715" t="s">
        <v>1051</v>
      </c>
      <c r="G715" t="s">
        <v>62</v>
      </c>
      <c r="H715" t="s">
        <v>62</v>
      </c>
      <c r="I715" t="s">
        <v>62</v>
      </c>
      <c r="J715" t="s">
        <v>62</v>
      </c>
      <c r="K715" t="s">
        <v>62</v>
      </c>
      <c r="L715" t="s">
        <v>289</v>
      </c>
      <c r="M715" t="s">
        <v>81</v>
      </c>
      <c r="N715">
        <v>10185535</v>
      </c>
      <c r="O715" s="32">
        <v>44501</v>
      </c>
      <c r="P715" t="s">
        <v>63</v>
      </c>
      <c r="Q715" t="s">
        <v>67</v>
      </c>
      <c r="S715" t="s">
        <v>64</v>
      </c>
      <c r="T715" t="s">
        <v>67</v>
      </c>
    </row>
    <row r="716" spans="1:20" x14ac:dyDescent="0.35">
      <c r="A716" s="33" t="str">
        <f>HYPERLINK("https://reports.beta.ofsted.gov.uk/provider/2/1273769","Ofsted Children's Home Webpage")</f>
        <v>Ofsted Children's Home Webpage</v>
      </c>
      <c r="B716">
        <v>1273769</v>
      </c>
      <c r="C716" t="s">
        <v>60</v>
      </c>
      <c r="D716" t="s">
        <v>295</v>
      </c>
      <c r="E716" t="s">
        <v>65</v>
      </c>
      <c r="F716" t="s">
        <v>1052</v>
      </c>
      <c r="G716" t="s">
        <v>62</v>
      </c>
      <c r="H716" t="s">
        <v>62</v>
      </c>
      <c r="I716" t="s">
        <v>62</v>
      </c>
      <c r="J716" t="s">
        <v>62</v>
      </c>
      <c r="K716" t="s">
        <v>62</v>
      </c>
      <c r="L716" t="s">
        <v>146</v>
      </c>
      <c r="M716" t="s">
        <v>74</v>
      </c>
      <c r="N716">
        <v>10206923</v>
      </c>
      <c r="O716" s="32">
        <v>44455</v>
      </c>
      <c r="P716" t="s">
        <v>69</v>
      </c>
      <c r="Q716" t="s">
        <v>167</v>
      </c>
    </row>
    <row r="717" spans="1:20" x14ac:dyDescent="0.35">
      <c r="A717" s="33" t="str">
        <f>HYPERLINK("https://reports.beta.ofsted.gov.uk/provider/2/1273769","Ofsted Children's Home Webpage")</f>
        <v>Ofsted Children's Home Webpage</v>
      </c>
      <c r="B717">
        <v>1273769</v>
      </c>
      <c r="C717" t="s">
        <v>60</v>
      </c>
      <c r="D717" t="s">
        <v>295</v>
      </c>
      <c r="E717" t="s">
        <v>65</v>
      </c>
      <c r="F717" t="s">
        <v>1052</v>
      </c>
      <c r="G717" t="s">
        <v>62</v>
      </c>
      <c r="H717" t="s">
        <v>62</v>
      </c>
      <c r="I717" t="s">
        <v>62</v>
      </c>
      <c r="J717" t="s">
        <v>62</v>
      </c>
      <c r="K717" t="s">
        <v>62</v>
      </c>
      <c r="L717" t="s">
        <v>146</v>
      </c>
      <c r="M717" t="s">
        <v>74</v>
      </c>
      <c r="N717">
        <v>10209740</v>
      </c>
      <c r="O717" s="32">
        <v>44503</v>
      </c>
      <c r="P717" t="s">
        <v>250</v>
      </c>
    </row>
    <row r="718" spans="1:20" x14ac:dyDescent="0.35">
      <c r="A718" s="33" t="str">
        <f>HYPERLINK("https://reports.beta.ofsted.gov.uk/provider/2/1274093","Ofsted Children's Home Webpage")</f>
        <v>Ofsted Children's Home Webpage</v>
      </c>
      <c r="B718">
        <v>1274093</v>
      </c>
      <c r="C718" t="s">
        <v>60</v>
      </c>
      <c r="D718" t="s">
        <v>295</v>
      </c>
      <c r="E718" t="s">
        <v>65</v>
      </c>
      <c r="F718" t="s">
        <v>1029</v>
      </c>
      <c r="G718" t="s">
        <v>62</v>
      </c>
      <c r="H718" t="s">
        <v>62</v>
      </c>
      <c r="I718" t="s">
        <v>62</v>
      </c>
      <c r="J718" t="s">
        <v>62</v>
      </c>
      <c r="K718" t="s">
        <v>62</v>
      </c>
      <c r="L718" t="s">
        <v>526</v>
      </c>
      <c r="M718" t="s">
        <v>85</v>
      </c>
      <c r="N718">
        <v>10186373</v>
      </c>
      <c r="O718" s="32">
        <v>44516</v>
      </c>
      <c r="P718" t="s">
        <v>63</v>
      </c>
      <c r="Q718" t="s">
        <v>64</v>
      </c>
      <c r="S718" t="s">
        <v>64</v>
      </c>
      <c r="T718" t="s">
        <v>64</v>
      </c>
    </row>
    <row r="719" spans="1:20" x14ac:dyDescent="0.35">
      <c r="A719" s="33" t="str">
        <f>HYPERLINK("https://reports.beta.ofsted.gov.uk/provider/2/1274670","Ofsted Children's Home Webpage")</f>
        <v>Ofsted Children's Home Webpage</v>
      </c>
      <c r="B719">
        <v>1274670</v>
      </c>
      <c r="C719" t="s">
        <v>60</v>
      </c>
      <c r="D719" t="s">
        <v>295</v>
      </c>
      <c r="E719" t="s">
        <v>65</v>
      </c>
      <c r="F719" t="s">
        <v>199</v>
      </c>
      <c r="G719" t="s">
        <v>62</v>
      </c>
      <c r="H719" t="s">
        <v>62</v>
      </c>
      <c r="I719" t="s">
        <v>62</v>
      </c>
      <c r="J719" t="s">
        <v>62</v>
      </c>
      <c r="K719" t="s">
        <v>62</v>
      </c>
      <c r="L719" t="s">
        <v>75</v>
      </c>
      <c r="M719" t="s">
        <v>74</v>
      </c>
      <c r="N719">
        <v>10187345</v>
      </c>
      <c r="O719" s="32">
        <v>44488</v>
      </c>
      <c r="P719" t="s">
        <v>63</v>
      </c>
      <c r="Q719" t="s">
        <v>158</v>
      </c>
      <c r="S719" t="s">
        <v>158</v>
      </c>
      <c r="T719" t="s">
        <v>158</v>
      </c>
    </row>
    <row r="720" spans="1:20" x14ac:dyDescent="0.35">
      <c r="A720" s="33" t="str">
        <f>HYPERLINK("https://reports.beta.ofsted.gov.uk/provider/2/1274672","Ofsted Children's Home Webpage")</f>
        <v>Ofsted Children's Home Webpage</v>
      </c>
      <c r="B720">
        <v>1274672</v>
      </c>
      <c r="C720" t="s">
        <v>60</v>
      </c>
      <c r="D720" t="s">
        <v>295</v>
      </c>
      <c r="E720" t="s">
        <v>65</v>
      </c>
      <c r="F720" t="s">
        <v>1053</v>
      </c>
      <c r="G720" t="s">
        <v>62</v>
      </c>
      <c r="H720" t="s">
        <v>62</v>
      </c>
      <c r="I720" t="s">
        <v>62</v>
      </c>
      <c r="J720" t="s">
        <v>62</v>
      </c>
      <c r="K720" t="s">
        <v>62</v>
      </c>
      <c r="L720" t="s">
        <v>111</v>
      </c>
      <c r="M720" t="s">
        <v>216</v>
      </c>
      <c r="N720">
        <v>10185954</v>
      </c>
      <c r="O720" s="32">
        <v>44468</v>
      </c>
      <c r="P720" t="s">
        <v>63</v>
      </c>
      <c r="Q720" t="s">
        <v>64</v>
      </c>
      <c r="S720" t="s">
        <v>64</v>
      </c>
      <c r="T720" t="s">
        <v>64</v>
      </c>
    </row>
    <row r="721" spans="1:20" x14ac:dyDescent="0.35">
      <c r="A721" s="33" t="str">
        <f>HYPERLINK("https://reports.beta.ofsted.gov.uk/provider/2/1275188","Ofsted Children's Home Webpage")</f>
        <v>Ofsted Children's Home Webpage</v>
      </c>
      <c r="B721">
        <v>1275188</v>
      </c>
      <c r="C721" t="s">
        <v>60</v>
      </c>
      <c r="D721" t="s">
        <v>295</v>
      </c>
      <c r="E721" t="s">
        <v>65</v>
      </c>
      <c r="F721" t="s">
        <v>683</v>
      </c>
      <c r="G721" t="s">
        <v>62</v>
      </c>
      <c r="H721" t="s">
        <v>62</v>
      </c>
      <c r="I721" t="s">
        <v>62</v>
      </c>
      <c r="J721" t="s">
        <v>62</v>
      </c>
      <c r="K721" t="s">
        <v>62</v>
      </c>
      <c r="L721" t="s">
        <v>66</v>
      </c>
      <c r="M721" t="s">
        <v>216</v>
      </c>
      <c r="N721">
        <v>10187550</v>
      </c>
      <c r="O721" s="32">
        <v>44544</v>
      </c>
      <c r="P721" t="s">
        <v>63</v>
      </c>
      <c r="Q721" t="s">
        <v>64</v>
      </c>
      <c r="S721" t="s">
        <v>64</v>
      </c>
      <c r="T721" t="s">
        <v>64</v>
      </c>
    </row>
    <row r="722" spans="1:20" x14ac:dyDescent="0.35">
      <c r="A722" s="33" t="str">
        <f>HYPERLINK("https://reports.beta.ofsted.gov.uk/provider/2/1276010","Ofsted Children's Home Webpage")</f>
        <v>Ofsted Children's Home Webpage</v>
      </c>
      <c r="B722">
        <v>1276010</v>
      </c>
      <c r="C722" t="s">
        <v>60</v>
      </c>
      <c r="D722" t="s">
        <v>295</v>
      </c>
      <c r="E722" t="s">
        <v>65</v>
      </c>
      <c r="F722" t="s">
        <v>210</v>
      </c>
      <c r="G722" t="s">
        <v>62</v>
      </c>
      <c r="H722" t="s">
        <v>62</v>
      </c>
      <c r="I722" t="s">
        <v>62</v>
      </c>
      <c r="J722" t="s">
        <v>62</v>
      </c>
      <c r="K722" t="s">
        <v>62</v>
      </c>
      <c r="L722" t="s">
        <v>98</v>
      </c>
      <c r="M722" t="s">
        <v>74</v>
      </c>
      <c r="N722">
        <v>10185364</v>
      </c>
      <c r="O722" s="32">
        <v>44536</v>
      </c>
      <c r="P722" t="s">
        <v>63</v>
      </c>
      <c r="Q722" t="s">
        <v>64</v>
      </c>
      <c r="S722" t="s">
        <v>64</v>
      </c>
      <c r="T722" t="s">
        <v>158</v>
      </c>
    </row>
    <row r="723" spans="1:20" x14ac:dyDescent="0.35">
      <c r="A723" s="33" t="str">
        <f>HYPERLINK("https://reports.beta.ofsted.gov.uk/provider/2/1276216","Ofsted Children's Home Webpage")</f>
        <v>Ofsted Children's Home Webpage</v>
      </c>
      <c r="B723">
        <v>1276216</v>
      </c>
      <c r="C723" t="s">
        <v>60</v>
      </c>
      <c r="D723" t="s">
        <v>295</v>
      </c>
      <c r="E723" t="s">
        <v>65</v>
      </c>
      <c r="F723" t="s">
        <v>905</v>
      </c>
      <c r="G723" t="s">
        <v>62</v>
      </c>
      <c r="H723" t="s">
        <v>62</v>
      </c>
      <c r="I723" t="s">
        <v>62</v>
      </c>
      <c r="J723" t="s">
        <v>62</v>
      </c>
      <c r="K723" t="s">
        <v>62</v>
      </c>
      <c r="L723" t="s">
        <v>75</v>
      </c>
      <c r="M723" t="s">
        <v>74</v>
      </c>
      <c r="N723">
        <v>10185748</v>
      </c>
      <c r="O723" s="32">
        <v>44508</v>
      </c>
      <c r="P723" t="s">
        <v>63</v>
      </c>
      <c r="Q723" t="s">
        <v>64</v>
      </c>
      <c r="S723" t="s">
        <v>64</v>
      </c>
      <c r="T723" t="s">
        <v>64</v>
      </c>
    </row>
    <row r="724" spans="1:20" x14ac:dyDescent="0.35">
      <c r="A724" s="33" t="str">
        <f>HYPERLINK("https://reports.beta.ofsted.gov.uk/provider/2/1276442","Ofsted Children's Home Webpage")</f>
        <v>Ofsted Children's Home Webpage</v>
      </c>
      <c r="B724">
        <v>1276442</v>
      </c>
      <c r="C724" t="s">
        <v>60</v>
      </c>
      <c r="D724" t="s">
        <v>295</v>
      </c>
      <c r="E724" t="s">
        <v>65</v>
      </c>
      <c r="F724" t="s">
        <v>905</v>
      </c>
      <c r="G724" t="s">
        <v>62</v>
      </c>
      <c r="H724" t="s">
        <v>62</v>
      </c>
      <c r="I724" t="s">
        <v>62</v>
      </c>
      <c r="J724" t="s">
        <v>62</v>
      </c>
      <c r="K724" t="s">
        <v>62</v>
      </c>
      <c r="L724" t="s">
        <v>100</v>
      </c>
      <c r="M724" t="s">
        <v>88</v>
      </c>
      <c r="N724">
        <v>10205000</v>
      </c>
      <c r="O724" s="32">
        <v>44482</v>
      </c>
      <c r="P724" t="s">
        <v>63</v>
      </c>
      <c r="Q724" t="s">
        <v>64</v>
      </c>
      <c r="S724" t="s">
        <v>64</v>
      </c>
      <c r="T724" t="s">
        <v>64</v>
      </c>
    </row>
    <row r="725" spans="1:20" x14ac:dyDescent="0.35">
      <c r="A725" s="33" t="str">
        <f>HYPERLINK("https://reports.beta.ofsted.gov.uk/provider/2/1276719","Ofsted Children's Home Webpage")</f>
        <v>Ofsted Children's Home Webpage</v>
      </c>
      <c r="B725">
        <v>1276719</v>
      </c>
      <c r="C725" t="s">
        <v>60</v>
      </c>
      <c r="D725" t="s">
        <v>295</v>
      </c>
      <c r="E725" t="s">
        <v>65</v>
      </c>
      <c r="F725" t="s">
        <v>414</v>
      </c>
      <c r="G725" t="s">
        <v>62</v>
      </c>
      <c r="H725" t="s">
        <v>62</v>
      </c>
      <c r="I725" t="s">
        <v>62</v>
      </c>
      <c r="J725" t="s">
        <v>62</v>
      </c>
      <c r="K725" t="s">
        <v>62</v>
      </c>
      <c r="L725" t="s">
        <v>137</v>
      </c>
      <c r="M725" t="s">
        <v>71</v>
      </c>
      <c r="N725">
        <v>10216241</v>
      </c>
      <c r="O725" s="32">
        <v>44531</v>
      </c>
      <c r="P725" t="s">
        <v>250</v>
      </c>
    </row>
    <row r="726" spans="1:20" x14ac:dyDescent="0.35">
      <c r="A726" s="33" t="str">
        <f>HYPERLINK("https://reports.beta.ofsted.gov.uk/provider/2/1277045","Ofsted Children's Home Webpage")</f>
        <v>Ofsted Children's Home Webpage</v>
      </c>
      <c r="B726">
        <v>1277045</v>
      </c>
      <c r="C726" t="s">
        <v>60</v>
      </c>
      <c r="D726" t="s">
        <v>295</v>
      </c>
      <c r="E726" t="s">
        <v>65</v>
      </c>
      <c r="F726" t="s">
        <v>242</v>
      </c>
      <c r="G726" t="s">
        <v>62</v>
      </c>
      <c r="H726" t="s">
        <v>62</v>
      </c>
      <c r="I726" t="s">
        <v>62</v>
      </c>
      <c r="J726" t="s">
        <v>62</v>
      </c>
      <c r="K726" t="s">
        <v>62</v>
      </c>
      <c r="L726" t="s">
        <v>137</v>
      </c>
      <c r="M726" t="s">
        <v>71</v>
      </c>
      <c r="N726">
        <v>10186562</v>
      </c>
      <c r="O726" s="32">
        <v>44481</v>
      </c>
      <c r="P726" t="s">
        <v>63</v>
      </c>
      <c r="Q726" t="s">
        <v>64</v>
      </c>
      <c r="S726" t="s">
        <v>64</v>
      </c>
      <c r="T726" t="s">
        <v>64</v>
      </c>
    </row>
    <row r="727" spans="1:20" x14ac:dyDescent="0.35">
      <c r="A727" s="33" t="str">
        <f>HYPERLINK("https://reports.beta.ofsted.gov.uk/provider/2/1277049","Ofsted Children's Home Webpage")</f>
        <v>Ofsted Children's Home Webpage</v>
      </c>
      <c r="B727">
        <v>1277049</v>
      </c>
      <c r="C727" t="s">
        <v>60</v>
      </c>
      <c r="D727" t="s">
        <v>295</v>
      </c>
      <c r="E727" t="s">
        <v>65</v>
      </c>
      <c r="F727" t="s">
        <v>1054</v>
      </c>
      <c r="G727" t="s">
        <v>62</v>
      </c>
      <c r="H727" t="s">
        <v>62</v>
      </c>
      <c r="I727" t="s">
        <v>62</v>
      </c>
      <c r="J727" t="s">
        <v>62</v>
      </c>
      <c r="K727" t="s">
        <v>62</v>
      </c>
      <c r="L727" t="s">
        <v>79</v>
      </c>
      <c r="M727" t="s">
        <v>77</v>
      </c>
      <c r="N727">
        <v>10214856</v>
      </c>
      <c r="O727" s="32">
        <v>44547</v>
      </c>
      <c r="P727" t="s">
        <v>250</v>
      </c>
    </row>
    <row r="728" spans="1:20" x14ac:dyDescent="0.35">
      <c r="A728" s="33" t="str">
        <f>HYPERLINK("https://reports.beta.ofsted.gov.uk/provider/2/1277049","Ofsted Children's Home Webpage")</f>
        <v>Ofsted Children's Home Webpage</v>
      </c>
      <c r="B728">
        <v>1277049</v>
      </c>
      <c r="C728" t="s">
        <v>60</v>
      </c>
      <c r="D728" t="s">
        <v>295</v>
      </c>
      <c r="E728" t="s">
        <v>65</v>
      </c>
      <c r="F728" t="s">
        <v>1054</v>
      </c>
      <c r="G728" t="s">
        <v>62</v>
      </c>
      <c r="H728" t="s">
        <v>62</v>
      </c>
      <c r="I728" t="s">
        <v>62</v>
      </c>
      <c r="J728" t="s">
        <v>62</v>
      </c>
      <c r="K728" t="s">
        <v>62</v>
      </c>
      <c r="L728" t="s">
        <v>79</v>
      </c>
      <c r="M728" t="s">
        <v>77</v>
      </c>
      <c r="N728">
        <v>10185106</v>
      </c>
      <c r="O728" s="32">
        <v>44516</v>
      </c>
      <c r="P728" t="s">
        <v>63</v>
      </c>
      <c r="Q728" t="s">
        <v>73</v>
      </c>
      <c r="S728" t="s">
        <v>73</v>
      </c>
      <c r="T728" t="s">
        <v>73</v>
      </c>
    </row>
    <row r="729" spans="1:20" x14ac:dyDescent="0.35">
      <c r="A729" s="33" t="str">
        <f>HYPERLINK("https://reports.beta.ofsted.gov.uk/provider/2/1277158","Ofsted Children's Home Webpage")</f>
        <v>Ofsted Children's Home Webpage</v>
      </c>
      <c r="B729">
        <v>1277158</v>
      </c>
      <c r="C729" t="s">
        <v>60</v>
      </c>
      <c r="D729" t="s">
        <v>295</v>
      </c>
      <c r="E729" t="s">
        <v>65</v>
      </c>
      <c r="F729" t="s">
        <v>1055</v>
      </c>
      <c r="G729" t="s">
        <v>62</v>
      </c>
      <c r="H729" t="s">
        <v>62</v>
      </c>
      <c r="I729" t="s">
        <v>62</v>
      </c>
      <c r="J729" t="s">
        <v>62</v>
      </c>
      <c r="K729" t="s">
        <v>62</v>
      </c>
      <c r="L729" t="s">
        <v>151</v>
      </c>
      <c r="M729" t="s">
        <v>77</v>
      </c>
      <c r="N729">
        <v>10185066</v>
      </c>
      <c r="O729" s="32">
        <v>44517</v>
      </c>
      <c r="P729" t="s">
        <v>63</v>
      </c>
      <c r="Q729" t="s">
        <v>158</v>
      </c>
      <c r="S729" t="s">
        <v>158</v>
      </c>
      <c r="T729" t="s">
        <v>158</v>
      </c>
    </row>
    <row r="730" spans="1:20" x14ac:dyDescent="0.35">
      <c r="A730" s="33" t="str">
        <f>HYPERLINK("https://reports.beta.ofsted.gov.uk/provider/2/1277304","Ofsted Children's Home Webpage")</f>
        <v>Ofsted Children's Home Webpage</v>
      </c>
      <c r="B730">
        <v>1277304</v>
      </c>
      <c r="C730" t="s">
        <v>60</v>
      </c>
      <c r="D730" t="s">
        <v>295</v>
      </c>
      <c r="E730" t="s">
        <v>65</v>
      </c>
      <c r="F730" t="s">
        <v>1022</v>
      </c>
      <c r="G730" t="s">
        <v>62</v>
      </c>
      <c r="H730" t="s">
        <v>62</v>
      </c>
      <c r="I730" t="s">
        <v>62</v>
      </c>
      <c r="J730" t="s">
        <v>62</v>
      </c>
      <c r="K730" t="s">
        <v>62</v>
      </c>
      <c r="L730" t="s">
        <v>152</v>
      </c>
      <c r="M730" t="s">
        <v>71</v>
      </c>
      <c r="N730">
        <v>10214437</v>
      </c>
      <c r="O730" s="32">
        <v>44551</v>
      </c>
      <c r="P730" t="s">
        <v>69</v>
      </c>
      <c r="Q730" t="s">
        <v>237</v>
      </c>
    </row>
    <row r="731" spans="1:20" x14ac:dyDescent="0.35">
      <c r="A731" s="33" t="str">
        <f>HYPERLINK("https://reports.beta.ofsted.gov.uk/provider/2/1277380","Ofsted Children's Home Webpage")</f>
        <v>Ofsted Children's Home Webpage</v>
      </c>
      <c r="B731">
        <v>1277380</v>
      </c>
      <c r="C731" t="s">
        <v>60</v>
      </c>
      <c r="D731" t="s">
        <v>295</v>
      </c>
      <c r="E731" t="s">
        <v>65</v>
      </c>
      <c r="F731" t="s">
        <v>1037</v>
      </c>
      <c r="G731" t="s">
        <v>62</v>
      </c>
      <c r="H731" t="s">
        <v>62</v>
      </c>
      <c r="I731" t="s">
        <v>62</v>
      </c>
      <c r="J731" t="s">
        <v>62</v>
      </c>
      <c r="K731" t="s">
        <v>62</v>
      </c>
      <c r="L731" t="s">
        <v>116</v>
      </c>
      <c r="M731" t="s">
        <v>216</v>
      </c>
      <c r="N731">
        <v>10187381</v>
      </c>
      <c r="O731" s="32">
        <v>44511</v>
      </c>
      <c r="P731" t="s">
        <v>63</v>
      </c>
      <c r="Q731" t="s">
        <v>64</v>
      </c>
      <c r="S731" t="s">
        <v>64</v>
      </c>
      <c r="T731" t="s">
        <v>64</v>
      </c>
    </row>
    <row r="732" spans="1:20" x14ac:dyDescent="0.35">
      <c r="A732" s="33" t="str">
        <f>HYPERLINK("https://reports.beta.ofsted.gov.uk/provider/2/1277552","Ofsted Children's Home Webpage")</f>
        <v>Ofsted Children's Home Webpage</v>
      </c>
      <c r="B732">
        <v>1277552</v>
      </c>
      <c r="C732" t="s">
        <v>60</v>
      </c>
      <c r="D732" t="s">
        <v>295</v>
      </c>
      <c r="E732" t="s">
        <v>65</v>
      </c>
      <c r="F732" t="s">
        <v>976</v>
      </c>
      <c r="G732" t="s">
        <v>62</v>
      </c>
      <c r="H732" t="s">
        <v>62</v>
      </c>
      <c r="I732" t="s">
        <v>62</v>
      </c>
      <c r="J732" t="s">
        <v>62</v>
      </c>
      <c r="K732" t="s">
        <v>62</v>
      </c>
      <c r="L732" t="s">
        <v>132</v>
      </c>
      <c r="M732" t="s">
        <v>74</v>
      </c>
      <c r="N732">
        <v>10185124</v>
      </c>
      <c r="O732" s="32">
        <v>44495</v>
      </c>
      <c r="P732" t="s">
        <v>63</v>
      </c>
      <c r="Q732" t="s">
        <v>64</v>
      </c>
      <c r="S732" t="s">
        <v>64</v>
      </c>
      <c r="T732" t="s">
        <v>64</v>
      </c>
    </row>
    <row r="733" spans="1:20" x14ac:dyDescent="0.35">
      <c r="A733" s="33" t="str">
        <f>HYPERLINK("https://reports.beta.ofsted.gov.uk/provider/2/1277584","Ofsted Children's Home Webpage")</f>
        <v>Ofsted Children's Home Webpage</v>
      </c>
      <c r="B733">
        <v>1277584</v>
      </c>
      <c r="C733" t="s">
        <v>60</v>
      </c>
      <c r="D733" t="s">
        <v>295</v>
      </c>
      <c r="E733" t="s">
        <v>65</v>
      </c>
      <c r="F733" t="s">
        <v>1056</v>
      </c>
      <c r="G733" t="s">
        <v>62</v>
      </c>
      <c r="H733" t="s">
        <v>62</v>
      </c>
      <c r="I733" t="s">
        <v>62</v>
      </c>
      <c r="J733" t="s">
        <v>62</v>
      </c>
      <c r="K733" t="s">
        <v>62</v>
      </c>
      <c r="L733" t="s">
        <v>93</v>
      </c>
      <c r="M733" t="s">
        <v>71</v>
      </c>
      <c r="N733">
        <v>10185362</v>
      </c>
      <c r="O733" s="32">
        <v>44447</v>
      </c>
      <c r="P733" t="s">
        <v>63</v>
      </c>
      <c r="Q733" t="s">
        <v>158</v>
      </c>
      <c r="S733" t="s">
        <v>158</v>
      </c>
      <c r="T733" t="s">
        <v>158</v>
      </c>
    </row>
    <row r="734" spans="1:20" x14ac:dyDescent="0.35">
      <c r="A734" s="33" t="str">
        <f>HYPERLINK("https://reports.beta.ofsted.gov.uk/provider/2/1277726","Ofsted Children's Home Webpage")</f>
        <v>Ofsted Children's Home Webpage</v>
      </c>
      <c r="B734">
        <v>1277726</v>
      </c>
      <c r="C734" t="s">
        <v>60</v>
      </c>
      <c r="D734" t="s">
        <v>295</v>
      </c>
      <c r="E734" t="s">
        <v>65</v>
      </c>
      <c r="F734" t="s">
        <v>230</v>
      </c>
      <c r="G734" t="s">
        <v>62</v>
      </c>
      <c r="H734" t="s">
        <v>62</v>
      </c>
      <c r="I734" t="s">
        <v>62</v>
      </c>
      <c r="J734" t="s">
        <v>62</v>
      </c>
      <c r="K734" t="s">
        <v>62</v>
      </c>
      <c r="L734" t="s">
        <v>314</v>
      </c>
      <c r="M734" t="s">
        <v>85</v>
      </c>
      <c r="N734">
        <v>10187435</v>
      </c>
      <c r="O734" s="32">
        <v>44474</v>
      </c>
      <c r="P734" t="s">
        <v>63</v>
      </c>
      <c r="Q734" t="s">
        <v>64</v>
      </c>
      <c r="S734" t="s">
        <v>158</v>
      </c>
      <c r="T734" t="s">
        <v>64</v>
      </c>
    </row>
    <row r="735" spans="1:20" x14ac:dyDescent="0.35">
      <c r="A735" s="33" t="str">
        <f>HYPERLINK("https://reports.beta.ofsted.gov.uk/provider/2/1277734","Ofsted Children's Home Webpage")</f>
        <v>Ofsted Children's Home Webpage</v>
      </c>
      <c r="B735">
        <v>1277734</v>
      </c>
      <c r="C735" t="s">
        <v>60</v>
      </c>
      <c r="D735" t="s">
        <v>295</v>
      </c>
      <c r="E735" t="s">
        <v>65</v>
      </c>
      <c r="F735" t="s">
        <v>905</v>
      </c>
      <c r="G735" t="s">
        <v>62</v>
      </c>
      <c r="H735" t="s">
        <v>62</v>
      </c>
      <c r="I735" t="s">
        <v>62</v>
      </c>
      <c r="J735" t="s">
        <v>62</v>
      </c>
      <c r="K735" t="s">
        <v>62</v>
      </c>
      <c r="L735" t="s">
        <v>345</v>
      </c>
      <c r="M735" t="s">
        <v>74</v>
      </c>
      <c r="N735">
        <v>10186773</v>
      </c>
      <c r="O735" s="32">
        <v>44510</v>
      </c>
      <c r="P735" t="s">
        <v>63</v>
      </c>
      <c r="Q735" t="s">
        <v>64</v>
      </c>
      <c r="S735" t="s">
        <v>64</v>
      </c>
      <c r="T735" t="s">
        <v>67</v>
      </c>
    </row>
    <row r="736" spans="1:20" x14ac:dyDescent="0.35">
      <c r="A736" s="33" t="str">
        <f>HYPERLINK("https://reports.beta.ofsted.gov.uk/provider/2/1278217","Ofsted Children's Home Webpage")</f>
        <v>Ofsted Children's Home Webpage</v>
      </c>
      <c r="B736">
        <v>1278217</v>
      </c>
      <c r="C736" t="s">
        <v>60</v>
      </c>
      <c r="D736" t="s">
        <v>295</v>
      </c>
      <c r="E736" t="s">
        <v>65</v>
      </c>
      <c r="F736" t="s">
        <v>406</v>
      </c>
      <c r="G736" t="s">
        <v>62</v>
      </c>
      <c r="H736" t="s">
        <v>62</v>
      </c>
      <c r="I736" t="s">
        <v>62</v>
      </c>
      <c r="J736" t="s">
        <v>62</v>
      </c>
      <c r="K736" t="s">
        <v>62</v>
      </c>
      <c r="L736" t="s">
        <v>885</v>
      </c>
      <c r="M736" t="s">
        <v>216</v>
      </c>
      <c r="N736">
        <v>10187189</v>
      </c>
      <c r="O736" s="32">
        <v>44461</v>
      </c>
      <c r="P736" t="s">
        <v>63</v>
      </c>
      <c r="Q736" t="s">
        <v>158</v>
      </c>
      <c r="S736" t="s">
        <v>158</v>
      </c>
      <c r="T736" t="s">
        <v>158</v>
      </c>
    </row>
    <row r="737" spans="1:20" x14ac:dyDescent="0.35">
      <c r="A737" s="33" t="str">
        <f>HYPERLINK("https://reports.beta.ofsted.gov.uk/provider/2/1278753","Ofsted Children's Home Webpage")</f>
        <v>Ofsted Children's Home Webpage</v>
      </c>
      <c r="B737">
        <v>1278753</v>
      </c>
      <c r="C737" t="s">
        <v>60</v>
      </c>
      <c r="D737" t="s">
        <v>295</v>
      </c>
      <c r="E737" t="s">
        <v>65</v>
      </c>
      <c r="F737" t="s">
        <v>1057</v>
      </c>
      <c r="G737" t="s">
        <v>62</v>
      </c>
      <c r="H737" t="s">
        <v>62</v>
      </c>
      <c r="I737" t="s">
        <v>62</v>
      </c>
      <c r="J737" t="s">
        <v>62</v>
      </c>
      <c r="K737" t="s">
        <v>62</v>
      </c>
      <c r="L737" t="s">
        <v>76</v>
      </c>
      <c r="M737" t="s">
        <v>77</v>
      </c>
      <c r="N737">
        <v>10185604</v>
      </c>
      <c r="O737" s="32">
        <v>44530</v>
      </c>
      <c r="P737" t="s">
        <v>63</v>
      </c>
      <c r="Q737" t="s">
        <v>67</v>
      </c>
      <c r="S737" t="s">
        <v>67</v>
      </c>
      <c r="T737" t="s">
        <v>67</v>
      </c>
    </row>
    <row r="738" spans="1:20" x14ac:dyDescent="0.35">
      <c r="A738" s="33" t="str">
        <f>HYPERLINK("https://reports.beta.ofsted.gov.uk/provider/2/1278873","Ofsted Children's Home Webpage")</f>
        <v>Ofsted Children's Home Webpage</v>
      </c>
      <c r="B738">
        <v>1278873</v>
      </c>
      <c r="C738" t="s">
        <v>60</v>
      </c>
      <c r="D738" t="s">
        <v>295</v>
      </c>
      <c r="E738" t="s">
        <v>65</v>
      </c>
      <c r="F738" t="s">
        <v>649</v>
      </c>
      <c r="G738" t="s">
        <v>62</v>
      </c>
      <c r="H738" t="s">
        <v>62</v>
      </c>
      <c r="I738" t="s">
        <v>62</v>
      </c>
      <c r="J738" t="s">
        <v>62</v>
      </c>
      <c r="K738" t="s">
        <v>62</v>
      </c>
      <c r="L738" t="s">
        <v>143</v>
      </c>
      <c r="M738" t="s">
        <v>92</v>
      </c>
      <c r="N738">
        <v>10186420</v>
      </c>
      <c r="O738" s="32">
        <v>44474</v>
      </c>
      <c r="P738" t="s">
        <v>63</v>
      </c>
      <c r="Q738" t="s">
        <v>64</v>
      </c>
      <c r="S738" t="s">
        <v>64</v>
      </c>
      <c r="T738" t="s">
        <v>64</v>
      </c>
    </row>
    <row r="739" spans="1:20" x14ac:dyDescent="0.35">
      <c r="A739" s="33" t="str">
        <f>HYPERLINK("https://reports.beta.ofsted.gov.uk/provider/2/1280370","Ofsted Children's Home Webpage")</f>
        <v>Ofsted Children's Home Webpage</v>
      </c>
      <c r="B739">
        <v>1280370</v>
      </c>
      <c r="C739" t="s">
        <v>60</v>
      </c>
      <c r="D739" t="s">
        <v>295</v>
      </c>
      <c r="E739" t="s">
        <v>65</v>
      </c>
      <c r="F739" t="s">
        <v>668</v>
      </c>
      <c r="G739" t="s">
        <v>62</v>
      </c>
      <c r="H739" t="s">
        <v>62</v>
      </c>
      <c r="I739" t="s">
        <v>62</v>
      </c>
      <c r="J739" t="s">
        <v>62</v>
      </c>
      <c r="K739" t="s">
        <v>62</v>
      </c>
      <c r="L739" t="s">
        <v>76</v>
      </c>
      <c r="M739" t="s">
        <v>77</v>
      </c>
      <c r="N739">
        <v>10186832</v>
      </c>
      <c r="O739" s="32">
        <v>44546</v>
      </c>
      <c r="P739" t="s">
        <v>63</v>
      </c>
      <c r="Q739" t="s">
        <v>67</v>
      </c>
      <c r="S739" t="s">
        <v>67</v>
      </c>
      <c r="T739" t="s">
        <v>67</v>
      </c>
    </row>
    <row r="740" spans="1:20" x14ac:dyDescent="0.35">
      <c r="A740" s="33" t="str">
        <f>HYPERLINK("https://reports.beta.ofsted.gov.uk/provider/2/1280478","Ofsted Children's Home Webpage")</f>
        <v>Ofsted Children's Home Webpage</v>
      </c>
      <c r="B740">
        <v>1280478</v>
      </c>
      <c r="C740" t="s">
        <v>60</v>
      </c>
      <c r="D740" t="s">
        <v>295</v>
      </c>
      <c r="E740" t="s">
        <v>65</v>
      </c>
      <c r="F740" t="s">
        <v>1048</v>
      </c>
      <c r="G740" t="s">
        <v>62</v>
      </c>
      <c r="H740" t="s">
        <v>62</v>
      </c>
      <c r="I740" t="s">
        <v>62</v>
      </c>
      <c r="J740" t="s">
        <v>62</v>
      </c>
      <c r="K740" t="s">
        <v>62</v>
      </c>
      <c r="L740" t="s">
        <v>75</v>
      </c>
      <c r="M740" t="s">
        <v>74</v>
      </c>
      <c r="N740">
        <v>10206373</v>
      </c>
      <c r="O740" s="32">
        <v>44447</v>
      </c>
      <c r="P740" t="s">
        <v>250</v>
      </c>
    </row>
    <row r="741" spans="1:20" x14ac:dyDescent="0.35">
      <c r="A741" s="33" t="str">
        <f>HYPERLINK("https://reports.beta.ofsted.gov.uk/provider/2/1280629","Ofsted Children's Home Webpage")</f>
        <v>Ofsted Children's Home Webpage</v>
      </c>
      <c r="B741">
        <v>1280629</v>
      </c>
      <c r="C741" t="s">
        <v>60</v>
      </c>
      <c r="D741" t="s">
        <v>295</v>
      </c>
      <c r="E741" t="s">
        <v>65</v>
      </c>
      <c r="F741" t="s">
        <v>677</v>
      </c>
      <c r="G741" t="s">
        <v>62</v>
      </c>
      <c r="H741" t="s">
        <v>62</v>
      </c>
      <c r="I741" t="s">
        <v>62</v>
      </c>
      <c r="J741" t="s">
        <v>62</v>
      </c>
      <c r="K741" t="s">
        <v>62</v>
      </c>
      <c r="L741" t="s">
        <v>75</v>
      </c>
      <c r="M741" t="s">
        <v>74</v>
      </c>
      <c r="N741">
        <v>10185157</v>
      </c>
      <c r="O741" s="32">
        <v>44544</v>
      </c>
      <c r="P741" t="s">
        <v>63</v>
      </c>
      <c r="Q741" t="s">
        <v>64</v>
      </c>
      <c r="S741" t="s">
        <v>64</v>
      </c>
      <c r="T741" t="s">
        <v>64</v>
      </c>
    </row>
    <row r="742" spans="1:20" x14ac:dyDescent="0.35">
      <c r="A742" s="33" t="str">
        <f>HYPERLINK("https://reports.beta.ofsted.gov.uk/provider/2/2483693","Ofsted Children's Home Webpage")</f>
        <v>Ofsted Children's Home Webpage</v>
      </c>
      <c r="B742">
        <v>2483693</v>
      </c>
      <c r="C742" t="s">
        <v>60</v>
      </c>
      <c r="D742" t="s">
        <v>295</v>
      </c>
      <c r="E742" t="s">
        <v>65</v>
      </c>
      <c r="F742" t="s">
        <v>199</v>
      </c>
      <c r="G742" t="s">
        <v>62</v>
      </c>
      <c r="H742" t="s">
        <v>62</v>
      </c>
      <c r="I742" t="s">
        <v>62</v>
      </c>
      <c r="J742" t="s">
        <v>62</v>
      </c>
      <c r="K742" t="s">
        <v>62</v>
      </c>
      <c r="L742" t="s">
        <v>153</v>
      </c>
      <c r="M742" t="s">
        <v>85</v>
      </c>
      <c r="N742">
        <v>10185647</v>
      </c>
      <c r="O742" s="32">
        <v>44473</v>
      </c>
      <c r="P742" t="s">
        <v>63</v>
      </c>
      <c r="Q742" t="s">
        <v>67</v>
      </c>
      <c r="S742" t="s">
        <v>64</v>
      </c>
      <c r="T742" t="s">
        <v>67</v>
      </c>
    </row>
    <row r="743" spans="1:20" x14ac:dyDescent="0.35">
      <c r="A743" s="33" t="str">
        <f>HYPERLINK("https://reports.beta.ofsted.gov.uk/provider/2/2483715","Ofsted Children's Home Webpage")</f>
        <v>Ofsted Children's Home Webpage</v>
      </c>
      <c r="B743">
        <v>2483715</v>
      </c>
      <c r="C743" t="s">
        <v>60</v>
      </c>
      <c r="D743" t="s">
        <v>295</v>
      </c>
      <c r="E743" t="s">
        <v>65</v>
      </c>
      <c r="F743" t="s">
        <v>204</v>
      </c>
      <c r="G743" t="s">
        <v>62</v>
      </c>
      <c r="H743" t="s">
        <v>62</v>
      </c>
      <c r="I743" t="s">
        <v>62</v>
      </c>
      <c r="J743" t="s">
        <v>62</v>
      </c>
      <c r="K743" t="s">
        <v>62</v>
      </c>
      <c r="L743" t="s">
        <v>155</v>
      </c>
      <c r="M743" t="s">
        <v>88</v>
      </c>
      <c r="N743">
        <v>10186998</v>
      </c>
      <c r="O743" s="32">
        <v>44515</v>
      </c>
      <c r="P743" t="s">
        <v>63</v>
      </c>
      <c r="Q743" t="s">
        <v>64</v>
      </c>
      <c r="S743" t="s">
        <v>64</v>
      </c>
      <c r="T743" t="s">
        <v>64</v>
      </c>
    </row>
    <row r="744" spans="1:20" x14ac:dyDescent="0.35">
      <c r="A744" s="33" t="str">
        <f>HYPERLINK("https://reports.beta.ofsted.gov.uk/provider/2/2483881","Ofsted Children's Home Webpage")</f>
        <v>Ofsted Children's Home Webpage</v>
      </c>
      <c r="B744">
        <v>2483881</v>
      </c>
      <c r="C744" t="s">
        <v>60</v>
      </c>
      <c r="D744" t="s">
        <v>295</v>
      </c>
      <c r="E744" t="s">
        <v>65</v>
      </c>
      <c r="F744" t="s">
        <v>416</v>
      </c>
      <c r="G744" t="s">
        <v>62</v>
      </c>
      <c r="H744" t="s">
        <v>62</v>
      </c>
      <c r="I744" t="s">
        <v>62</v>
      </c>
      <c r="J744" t="s">
        <v>62</v>
      </c>
      <c r="K744" t="s">
        <v>62</v>
      </c>
      <c r="L744" t="s">
        <v>136</v>
      </c>
      <c r="M744" t="s">
        <v>85</v>
      </c>
      <c r="N744">
        <v>10207054</v>
      </c>
      <c r="O744" s="32">
        <v>44488</v>
      </c>
      <c r="P744" t="s">
        <v>69</v>
      </c>
      <c r="Q744" t="s">
        <v>72</v>
      </c>
    </row>
    <row r="745" spans="1:20" x14ac:dyDescent="0.35">
      <c r="A745" s="33" t="str">
        <f>HYPERLINK("https://reports.beta.ofsted.gov.uk/provider/2/2483881","Ofsted Children's Home Webpage")</f>
        <v>Ofsted Children's Home Webpage</v>
      </c>
      <c r="B745">
        <v>2483881</v>
      </c>
      <c r="C745" t="s">
        <v>60</v>
      </c>
      <c r="D745" t="s">
        <v>295</v>
      </c>
      <c r="E745" t="s">
        <v>65</v>
      </c>
      <c r="F745" t="s">
        <v>416</v>
      </c>
      <c r="G745" t="s">
        <v>62</v>
      </c>
      <c r="H745" t="s">
        <v>62</v>
      </c>
      <c r="I745" t="s">
        <v>62</v>
      </c>
      <c r="J745" t="s">
        <v>62</v>
      </c>
      <c r="K745" t="s">
        <v>62</v>
      </c>
      <c r="L745" t="s">
        <v>136</v>
      </c>
      <c r="M745" t="s">
        <v>85</v>
      </c>
      <c r="N745">
        <v>10217173</v>
      </c>
      <c r="O745" s="32">
        <v>44543</v>
      </c>
      <c r="P745" t="s">
        <v>250</v>
      </c>
    </row>
    <row r="746" spans="1:20" x14ac:dyDescent="0.35">
      <c r="A746" s="33" t="str">
        <f>HYPERLINK("https://reports.beta.ofsted.gov.uk/provider/2/2484180","Ofsted Children's Home Webpage")</f>
        <v>Ofsted Children's Home Webpage</v>
      </c>
      <c r="B746">
        <v>2484180</v>
      </c>
      <c r="C746" t="s">
        <v>60</v>
      </c>
      <c r="D746" t="s">
        <v>295</v>
      </c>
      <c r="E746" t="s">
        <v>65</v>
      </c>
      <c r="F746" t="s">
        <v>210</v>
      </c>
      <c r="G746" t="s">
        <v>62</v>
      </c>
      <c r="H746" t="s">
        <v>62</v>
      </c>
      <c r="I746" t="s">
        <v>62</v>
      </c>
      <c r="J746" t="s">
        <v>62</v>
      </c>
      <c r="K746" t="s">
        <v>62</v>
      </c>
      <c r="L746" t="s">
        <v>345</v>
      </c>
      <c r="M746" t="s">
        <v>74</v>
      </c>
      <c r="N746">
        <v>10212734</v>
      </c>
      <c r="O746" s="32">
        <v>44516</v>
      </c>
      <c r="P746" t="s">
        <v>250</v>
      </c>
    </row>
    <row r="747" spans="1:20" x14ac:dyDescent="0.35">
      <c r="A747" s="33" t="str">
        <f>HYPERLINK("https://reports.beta.ofsted.gov.uk/provider/2/2484180","Ofsted Children's Home Webpage")</f>
        <v>Ofsted Children's Home Webpage</v>
      </c>
      <c r="B747">
        <v>2484180</v>
      </c>
      <c r="C747" t="s">
        <v>60</v>
      </c>
      <c r="D747" t="s">
        <v>295</v>
      </c>
      <c r="E747" t="s">
        <v>65</v>
      </c>
      <c r="F747" t="s">
        <v>210</v>
      </c>
      <c r="G747" t="s">
        <v>62</v>
      </c>
      <c r="H747" t="s">
        <v>62</v>
      </c>
      <c r="I747" t="s">
        <v>62</v>
      </c>
      <c r="J747" t="s">
        <v>62</v>
      </c>
      <c r="K747" t="s">
        <v>62</v>
      </c>
      <c r="L747" t="s">
        <v>345</v>
      </c>
      <c r="M747" t="s">
        <v>74</v>
      </c>
      <c r="N747">
        <v>10205462</v>
      </c>
      <c r="O747" s="32">
        <v>44442</v>
      </c>
      <c r="P747" t="s">
        <v>250</v>
      </c>
    </row>
    <row r="748" spans="1:20" x14ac:dyDescent="0.35">
      <c r="A748" s="33" t="str">
        <f>HYPERLINK("https://reports.beta.ofsted.gov.uk/provider/2/2484180","Ofsted Children's Home Webpage")</f>
        <v>Ofsted Children's Home Webpage</v>
      </c>
      <c r="B748">
        <v>2484180</v>
      </c>
      <c r="C748" t="s">
        <v>60</v>
      </c>
      <c r="D748" t="s">
        <v>295</v>
      </c>
      <c r="E748" t="s">
        <v>65</v>
      </c>
      <c r="F748" t="s">
        <v>210</v>
      </c>
      <c r="G748" t="s">
        <v>62</v>
      </c>
      <c r="H748" t="s">
        <v>62</v>
      </c>
      <c r="I748" t="s">
        <v>62</v>
      </c>
      <c r="J748" t="s">
        <v>62</v>
      </c>
      <c r="K748" t="s">
        <v>62</v>
      </c>
      <c r="L748" t="s">
        <v>345</v>
      </c>
      <c r="M748" t="s">
        <v>74</v>
      </c>
      <c r="N748">
        <v>10202066</v>
      </c>
      <c r="O748" s="32">
        <v>44475</v>
      </c>
      <c r="P748" t="s">
        <v>63</v>
      </c>
      <c r="Q748" t="s">
        <v>73</v>
      </c>
      <c r="S748" t="s">
        <v>73</v>
      </c>
      <c r="T748" t="s">
        <v>73</v>
      </c>
    </row>
    <row r="749" spans="1:20" x14ac:dyDescent="0.35">
      <c r="A749" s="33" t="str">
        <f>HYPERLINK("https://reports.beta.ofsted.gov.uk/provider/2/2484441","Ofsted Children's Home Webpage")</f>
        <v>Ofsted Children's Home Webpage</v>
      </c>
      <c r="B749">
        <v>2484441</v>
      </c>
      <c r="C749" t="s">
        <v>60</v>
      </c>
      <c r="D749" t="s">
        <v>295</v>
      </c>
      <c r="E749" t="s">
        <v>105</v>
      </c>
      <c r="F749" t="s">
        <v>341</v>
      </c>
      <c r="G749" t="s">
        <v>62</v>
      </c>
      <c r="H749" t="s">
        <v>62</v>
      </c>
      <c r="I749" t="s">
        <v>62</v>
      </c>
      <c r="J749" t="s">
        <v>62</v>
      </c>
      <c r="K749" t="s">
        <v>62</v>
      </c>
      <c r="L749" t="s">
        <v>83</v>
      </c>
      <c r="M749" t="s">
        <v>74</v>
      </c>
      <c r="N749">
        <v>10186335</v>
      </c>
      <c r="O749" s="32">
        <v>44453</v>
      </c>
      <c r="P749" t="s">
        <v>63</v>
      </c>
      <c r="Q749" t="s">
        <v>64</v>
      </c>
      <c r="S749" t="s">
        <v>64</v>
      </c>
      <c r="T749" t="s">
        <v>64</v>
      </c>
    </row>
    <row r="750" spans="1:20" x14ac:dyDescent="0.35">
      <c r="A750" s="33" t="str">
        <f>HYPERLINK("https://reports.beta.ofsted.gov.uk/provider/2/2490938","Ofsted Children's Home Webpage")</f>
        <v>Ofsted Children's Home Webpage</v>
      </c>
      <c r="B750">
        <v>2490938</v>
      </c>
      <c r="C750" t="s">
        <v>60</v>
      </c>
      <c r="D750" t="s">
        <v>295</v>
      </c>
      <c r="E750" t="s">
        <v>105</v>
      </c>
      <c r="F750" t="s">
        <v>293</v>
      </c>
      <c r="G750" t="s">
        <v>62</v>
      </c>
      <c r="H750" t="s">
        <v>62</v>
      </c>
      <c r="I750" t="s">
        <v>62</v>
      </c>
      <c r="J750" t="s">
        <v>62</v>
      </c>
      <c r="K750" t="s">
        <v>62</v>
      </c>
      <c r="L750" t="s">
        <v>258</v>
      </c>
      <c r="M750" t="s">
        <v>81</v>
      </c>
      <c r="N750">
        <v>10186399</v>
      </c>
      <c r="O750" s="32">
        <v>44454</v>
      </c>
      <c r="P750" t="s">
        <v>63</v>
      </c>
      <c r="Q750" t="s">
        <v>158</v>
      </c>
      <c r="S750" t="s">
        <v>158</v>
      </c>
      <c r="T750" t="s">
        <v>158</v>
      </c>
    </row>
    <row r="751" spans="1:20" x14ac:dyDescent="0.35">
      <c r="A751" s="33" t="str">
        <f>HYPERLINK("https://reports.beta.ofsted.gov.uk/provider/2/2490939","Ofsted Children's Home Webpage")</f>
        <v>Ofsted Children's Home Webpage</v>
      </c>
      <c r="B751">
        <v>2490939</v>
      </c>
      <c r="C751" t="s">
        <v>60</v>
      </c>
      <c r="D751" t="s">
        <v>295</v>
      </c>
      <c r="E751" t="s">
        <v>65</v>
      </c>
      <c r="F751" t="s">
        <v>451</v>
      </c>
      <c r="G751" t="s">
        <v>62</v>
      </c>
      <c r="H751" t="s">
        <v>62</v>
      </c>
      <c r="I751" t="s">
        <v>62</v>
      </c>
      <c r="J751" t="s">
        <v>62</v>
      </c>
      <c r="K751" t="s">
        <v>62</v>
      </c>
      <c r="L751" t="s">
        <v>75</v>
      </c>
      <c r="M751" t="s">
        <v>74</v>
      </c>
      <c r="N751">
        <v>10185747</v>
      </c>
      <c r="O751" s="32">
        <v>44509</v>
      </c>
      <c r="P751" t="s">
        <v>63</v>
      </c>
      <c r="Q751" t="s">
        <v>64</v>
      </c>
      <c r="S751" t="s">
        <v>64</v>
      </c>
      <c r="T751" t="s">
        <v>64</v>
      </c>
    </row>
    <row r="752" spans="1:20" x14ac:dyDescent="0.35">
      <c r="A752" s="33" t="str">
        <f>HYPERLINK("https://reports.beta.ofsted.gov.uk/provider/2/2490998","Ofsted Children's Home Webpage")</f>
        <v>Ofsted Children's Home Webpage</v>
      </c>
      <c r="B752">
        <v>2490998</v>
      </c>
      <c r="C752" t="s">
        <v>60</v>
      </c>
      <c r="D752" t="s">
        <v>295</v>
      </c>
      <c r="E752" t="s">
        <v>65</v>
      </c>
      <c r="F752" t="s">
        <v>186</v>
      </c>
      <c r="G752" t="s">
        <v>62</v>
      </c>
      <c r="H752" t="s">
        <v>62</v>
      </c>
      <c r="I752" t="s">
        <v>62</v>
      </c>
      <c r="J752" t="s">
        <v>62</v>
      </c>
      <c r="K752" t="s">
        <v>62</v>
      </c>
      <c r="L752" t="s">
        <v>151</v>
      </c>
      <c r="M752" t="s">
        <v>77</v>
      </c>
      <c r="N752">
        <v>10187500</v>
      </c>
      <c r="O752" s="32">
        <v>44440</v>
      </c>
      <c r="P752" t="s">
        <v>63</v>
      </c>
      <c r="Q752" t="s">
        <v>64</v>
      </c>
      <c r="S752" t="s">
        <v>64</v>
      </c>
      <c r="T752" t="s">
        <v>64</v>
      </c>
    </row>
    <row r="753" spans="1:20" x14ac:dyDescent="0.35">
      <c r="A753" s="33" t="str">
        <f>HYPERLINK("https://reports.beta.ofsted.gov.uk/provider/2/2490999","Ofsted Children's Home Webpage")</f>
        <v>Ofsted Children's Home Webpage</v>
      </c>
      <c r="B753">
        <v>2490999</v>
      </c>
      <c r="C753" t="s">
        <v>60</v>
      </c>
      <c r="D753" t="s">
        <v>295</v>
      </c>
      <c r="E753" t="s">
        <v>65</v>
      </c>
      <c r="F753" t="s">
        <v>1058</v>
      </c>
      <c r="G753" t="s">
        <v>62</v>
      </c>
      <c r="H753" t="s">
        <v>62</v>
      </c>
      <c r="I753" t="s">
        <v>62</v>
      </c>
      <c r="J753" t="s">
        <v>62</v>
      </c>
      <c r="K753" t="s">
        <v>62</v>
      </c>
      <c r="L753" t="s">
        <v>153</v>
      </c>
      <c r="M753" t="s">
        <v>85</v>
      </c>
      <c r="N753">
        <v>10187222</v>
      </c>
      <c r="O753" s="32">
        <v>44510</v>
      </c>
      <c r="P753" t="s">
        <v>63</v>
      </c>
      <c r="Q753" t="s">
        <v>64</v>
      </c>
      <c r="S753" t="s">
        <v>64</v>
      </c>
      <c r="T753" t="s">
        <v>64</v>
      </c>
    </row>
    <row r="754" spans="1:20" x14ac:dyDescent="0.35">
      <c r="A754" s="33" t="str">
        <f>HYPERLINK("https://reports.beta.ofsted.gov.uk/provider/2/2491037","Ofsted Children's Home Webpage")</f>
        <v>Ofsted Children's Home Webpage</v>
      </c>
      <c r="B754">
        <v>2491037</v>
      </c>
      <c r="C754" t="s">
        <v>60</v>
      </c>
      <c r="D754" t="s">
        <v>295</v>
      </c>
      <c r="E754" t="s">
        <v>65</v>
      </c>
      <c r="F754" t="s">
        <v>1059</v>
      </c>
      <c r="G754" t="s">
        <v>62</v>
      </c>
      <c r="H754" t="s">
        <v>62</v>
      </c>
      <c r="I754" t="s">
        <v>62</v>
      </c>
      <c r="J754" t="s">
        <v>62</v>
      </c>
      <c r="K754" t="s">
        <v>62</v>
      </c>
      <c r="L754" t="s">
        <v>119</v>
      </c>
      <c r="M754" t="s">
        <v>85</v>
      </c>
      <c r="N754">
        <v>10185936</v>
      </c>
      <c r="O754" s="32">
        <v>44440</v>
      </c>
      <c r="P754" t="s">
        <v>63</v>
      </c>
      <c r="Q754" t="s">
        <v>64</v>
      </c>
      <c r="S754" t="s">
        <v>64</v>
      </c>
      <c r="T754" t="s">
        <v>158</v>
      </c>
    </row>
    <row r="755" spans="1:20" x14ac:dyDescent="0.35">
      <c r="A755" s="33" t="str">
        <f>HYPERLINK("https://reports.beta.ofsted.gov.uk/provider/2/2491059","Ofsted Children's Home Webpage")</f>
        <v>Ofsted Children's Home Webpage</v>
      </c>
      <c r="B755">
        <v>2491059</v>
      </c>
      <c r="C755" t="s">
        <v>60</v>
      </c>
      <c r="D755" t="s">
        <v>295</v>
      </c>
      <c r="E755" t="s">
        <v>65</v>
      </c>
      <c r="F755" t="s">
        <v>1060</v>
      </c>
      <c r="G755" t="s">
        <v>62</v>
      </c>
      <c r="H755" t="s">
        <v>62</v>
      </c>
      <c r="I755" t="s">
        <v>62</v>
      </c>
      <c r="J755" t="s">
        <v>62</v>
      </c>
      <c r="K755" t="s">
        <v>62</v>
      </c>
      <c r="L755" t="s">
        <v>93</v>
      </c>
      <c r="M755" t="s">
        <v>71</v>
      </c>
      <c r="N755">
        <v>10186859</v>
      </c>
      <c r="O755" s="32">
        <v>44474</v>
      </c>
      <c r="P755" t="s">
        <v>63</v>
      </c>
      <c r="Q755" t="s">
        <v>158</v>
      </c>
      <c r="S755" t="s">
        <v>158</v>
      </c>
      <c r="T755" t="s">
        <v>158</v>
      </c>
    </row>
    <row r="756" spans="1:20" x14ac:dyDescent="0.35">
      <c r="A756" s="33" t="str">
        <f>HYPERLINK("https://reports.beta.ofsted.gov.uk/provider/2/2491062","Ofsted Children's Home Webpage")</f>
        <v>Ofsted Children's Home Webpage</v>
      </c>
      <c r="B756">
        <v>2491062</v>
      </c>
      <c r="C756" t="s">
        <v>60</v>
      </c>
      <c r="D756" t="s">
        <v>295</v>
      </c>
      <c r="E756" t="s">
        <v>65</v>
      </c>
      <c r="F756" t="s">
        <v>417</v>
      </c>
      <c r="G756" t="s">
        <v>62</v>
      </c>
      <c r="H756" t="s">
        <v>62</v>
      </c>
      <c r="I756" t="s">
        <v>62</v>
      </c>
      <c r="J756" t="s">
        <v>62</v>
      </c>
      <c r="K756" t="s">
        <v>62</v>
      </c>
      <c r="L756" t="s">
        <v>149</v>
      </c>
      <c r="M756" t="s">
        <v>92</v>
      </c>
      <c r="N756">
        <v>10185406</v>
      </c>
      <c r="O756" s="32">
        <v>44460</v>
      </c>
      <c r="P756" t="s">
        <v>63</v>
      </c>
      <c r="Q756" t="s">
        <v>64</v>
      </c>
      <c r="S756" t="s">
        <v>64</v>
      </c>
      <c r="T756" t="s">
        <v>158</v>
      </c>
    </row>
    <row r="757" spans="1:20" x14ac:dyDescent="0.35">
      <c r="A757" s="33" t="str">
        <f>HYPERLINK("https://reports.beta.ofsted.gov.uk/provider/2/2494873","Ofsted Children's Home Webpage")</f>
        <v>Ofsted Children's Home Webpage</v>
      </c>
      <c r="B757">
        <v>2494873</v>
      </c>
      <c r="C757" t="s">
        <v>60</v>
      </c>
      <c r="D757" t="s">
        <v>295</v>
      </c>
      <c r="E757" t="s">
        <v>65</v>
      </c>
      <c r="F757" t="s">
        <v>1061</v>
      </c>
      <c r="G757" t="s">
        <v>62</v>
      </c>
      <c r="H757" t="s">
        <v>62</v>
      </c>
      <c r="I757" t="s">
        <v>62</v>
      </c>
      <c r="J757" t="s">
        <v>62</v>
      </c>
      <c r="K757" t="s">
        <v>62</v>
      </c>
      <c r="L757" t="s">
        <v>148</v>
      </c>
      <c r="M757" t="s">
        <v>74</v>
      </c>
      <c r="N757">
        <v>10186559</v>
      </c>
      <c r="O757" s="32">
        <v>44494</v>
      </c>
      <c r="P757" t="s">
        <v>63</v>
      </c>
      <c r="Q757" t="s">
        <v>64</v>
      </c>
      <c r="S757" t="s">
        <v>64</v>
      </c>
      <c r="T757" t="s">
        <v>64</v>
      </c>
    </row>
    <row r="758" spans="1:20" x14ac:dyDescent="0.35">
      <c r="A758" s="33" t="str">
        <f>HYPERLINK("https://reports.beta.ofsted.gov.uk/provider/2/2494881","Ofsted Children's Home Webpage")</f>
        <v>Ofsted Children's Home Webpage</v>
      </c>
      <c r="B758">
        <v>2494881</v>
      </c>
      <c r="C758" t="s">
        <v>122</v>
      </c>
      <c r="D758" t="s">
        <v>295</v>
      </c>
      <c r="E758" t="s">
        <v>65</v>
      </c>
      <c r="F758" t="s">
        <v>415</v>
      </c>
      <c r="G758" t="s">
        <v>62</v>
      </c>
      <c r="H758" t="s">
        <v>62</v>
      </c>
      <c r="I758" t="s">
        <v>62</v>
      </c>
      <c r="J758" t="s">
        <v>62</v>
      </c>
      <c r="K758" t="s">
        <v>62</v>
      </c>
      <c r="L758" t="s">
        <v>146</v>
      </c>
      <c r="M758" t="s">
        <v>74</v>
      </c>
      <c r="N758">
        <v>10206372</v>
      </c>
      <c r="O758" s="32">
        <v>44445</v>
      </c>
      <c r="P758" t="s">
        <v>250</v>
      </c>
    </row>
    <row r="759" spans="1:20" x14ac:dyDescent="0.35">
      <c r="A759" s="33" t="str">
        <f>HYPERLINK("https://reports.beta.ofsted.gov.uk/provider/2/2495377","Ofsted Children's Home Webpage")</f>
        <v>Ofsted Children's Home Webpage</v>
      </c>
      <c r="B759">
        <v>2495377</v>
      </c>
      <c r="C759" t="s">
        <v>60</v>
      </c>
      <c r="D759" t="s">
        <v>297</v>
      </c>
      <c r="E759" t="s">
        <v>61</v>
      </c>
      <c r="F759" t="s">
        <v>420</v>
      </c>
      <c r="G759" t="s">
        <v>62</v>
      </c>
      <c r="H759" t="s">
        <v>62</v>
      </c>
      <c r="I759" t="s">
        <v>62</v>
      </c>
      <c r="J759" t="s">
        <v>62</v>
      </c>
      <c r="K759" t="s">
        <v>62</v>
      </c>
      <c r="L759" t="s">
        <v>149</v>
      </c>
      <c r="M759" t="s">
        <v>92</v>
      </c>
      <c r="N759">
        <v>10187017</v>
      </c>
      <c r="O759" s="32">
        <v>44474</v>
      </c>
      <c r="P759" t="s">
        <v>63</v>
      </c>
      <c r="Q759" t="s">
        <v>73</v>
      </c>
      <c r="S759" t="s">
        <v>73</v>
      </c>
      <c r="T759" t="s">
        <v>73</v>
      </c>
    </row>
    <row r="760" spans="1:20" x14ac:dyDescent="0.35">
      <c r="A760" s="33" t="str">
        <f>HYPERLINK("https://reports.beta.ofsted.gov.uk/provider/2/2495377","Ofsted Children's Home Webpage")</f>
        <v>Ofsted Children's Home Webpage</v>
      </c>
      <c r="B760">
        <v>2495377</v>
      </c>
      <c r="C760" t="s">
        <v>60</v>
      </c>
      <c r="D760" t="s">
        <v>297</v>
      </c>
      <c r="E760" t="s">
        <v>61</v>
      </c>
      <c r="F760" t="s">
        <v>420</v>
      </c>
      <c r="G760" t="s">
        <v>62</v>
      </c>
      <c r="H760" t="s">
        <v>62</v>
      </c>
      <c r="I760" t="s">
        <v>62</v>
      </c>
      <c r="J760" t="s">
        <v>62</v>
      </c>
      <c r="K760" t="s">
        <v>62</v>
      </c>
      <c r="L760" t="s">
        <v>149</v>
      </c>
      <c r="M760" t="s">
        <v>92</v>
      </c>
      <c r="N760">
        <v>10209962</v>
      </c>
      <c r="O760" s="32">
        <v>44523</v>
      </c>
      <c r="P760" t="s">
        <v>250</v>
      </c>
    </row>
    <row r="761" spans="1:20" x14ac:dyDescent="0.35">
      <c r="A761" s="33" t="str">
        <f>HYPERLINK("https://reports.beta.ofsted.gov.uk/provider/2/2495377","Ofsted Children's Home Webpage")</f>
        <v>Ofsted Children's Home Webpage</v>
      </c>
      <c r="B761">
        <v>2495377</v>
      </c>
      <c r="C761" t="s">
        <v>60</v>
      </c>
      <c r="D761" t="s">
        <v>297</v>
      </c>
      <c r="E761" t="s">
        <v>61</v>
      </c>
      <c r="F761" t="s">
        <v>420</v>
      </c>
      <c r="G761" t="s">
        <v>62</v>
      </c>
      <c r="H761" t="s">
        <v>62</v>
      </c>
      <c r="I761" t="s">
        <v>62</v>
      </c>
      <c r="J761" t="s">
        <v>62</v>
      </c>
      <c r="K761" t="s">
        <v>62</v>
      </c>
      <c r="L761" t="s">
        <v>149</v>
      </c>
      <c r="M761" t="s">
        <v>92</v>
      </c>
      <c r="N761">
        <v>10209961</v>
      </c>
      <c r="O761" s="32">
        <v>44491</v>
      </c>
      <c r="P761" t="s">
        <v>250</v>
      </c>
    </row>
    <row r="762" spans="1:20" x14ac:dyDescent="0.35">
      <c r="A762" s="33" t="str">
        <f>HYPERLINK("https://reports.beta.ofsted.gov.uk/provider/2/2495397","Ofsted Children's Home Webpage")</f>
        <v>Ofsted Children's Home Webpage</v>
      </c>
      <c r="B762">
        <v>2495397</v>
      </c>
      <c r="C762" t="s">
        <v>60</v>
      </c>
      <c r="D762" t="s">
        <v>295</v>
      </c>
      <c r="E762" t="s">
        <v>65</v>
      </c>
      <c r="F762" t="s">
        <v>411</v>
      </c>
      <c r="G762" t="s">
        <v>62</v>
      </c>
      <c r="H762" t="s">
        <v>62</v>
      </c>
      <c r="I762" t="s">
        <v>62</v>
      </c>
      <c r="J762" t="s">
        <v>62</v>
      </c>
      <c r="K762" t="s">
        <v>62</v>
      </c>
      <c r="L762" t="s">
        <v>80</v>
      </c>
      <c r="M762" t="s">
        <v>77</v>
      </c>
      <c r="N762">
        <v>10185977</v>
      </c>
      <c r="O762" s="32">
        <v>44461</v>
      </c>
      <c r="P762" t="s">
        <v>63</v>
      </c>
      <c r="Q762" t="s">
        <v>64</v>
      </c>
      <c r="S762" t="s">
        <v>64</v>
      </c>
      <c r="T762" t="s">
        <v>64</v>
      </c>
    </row>
    <row r="763" spans="1:20" x14ac:dyDescent="0.35">
      <c r="A763" s="33" t="str">
        <f>HYPERLINK("https://reports.beta.ofsted.gov.uk/provider/2/2495513","Ofsted Children's Home Webpage")</f>
        <v>Ofsted Children's Home Webpage</v>
      </c>
      <c r="B763">
        <v>2495513</v>
      </c>
      <c r="C763" t="s">
        <v>60</v>
      </c>
      <c r="D763" t="s">
        <v>295</v>
      </c>
      <c r="E763" t="s">
        <v>65</v>
      </c>
      <c r="F763" t="s">
        <v>186</v>
      </c>
      <c r="G763" t="s">
        <v>62</v>
      </c>
      <c r="H763" t="s">
        <v>62</v>
      </c>
      <c r="I763" t="s">
        <v>62</v>
      </c>
      <c r="J763" t="s">
        <v>62</v>
      </c>
      <c r="K763" t="s">
        <v>62</v>
      </c>
      <c r="L763" t="s">
        <v>151</v>
      </c>
      <c r="M763" t="s">
        <v>77</v>
      </c>
      <c r="N763">
        <v>10186897</v>
      </c>
      <c r="O763" s="32">
        <v>44460</v>
      </c>
      <c r="P763" t="s">
        <v>63</v>
      </c>
      <c r="Q763" t="s">
        <v>67</v>
      </c>
      <c r="S763" t="s">
        <v>67</v>
      </c>
      <c r="T763" t="s">
        <v>67</v>
      </c>
    </row>
    <row r="764" spans="1:20" x14ac:dyDescent="0.35">
      <c r="A764" s="33" t="str">
        <f>HYPERLINK("https://reports.beta.ofsted.gov.uk/provider/2/2495967","Ofsted Children's Home Webpage")</f>
        <v>Ofsted Children's Home Webpage</v>
      </c>
      <c r="B764">
        <v>2495967</v>
      </c>
      <c r="C764" t="s">
        <v>60</v>
      </c>
      <c r="D764" t="s">
        <v>295</v>
      </c>
      <c r="E764" t="s">
        <v>65</v>
      </c>
      <c r="F764" t="s">
        <v>1062</v>
      </c>
      <c r="G764" t="s">
        <v>62</v>
      </c>
      <c r="H764" t="s">
        <v>62</v>
      </c>
      <c r="I764" t="s">
        <v>62</v>
      </c>
      <c r="J764" t="s">
        <v>62</v>
      </c>
      <c r="K764" t="s">
        <v>62</v>
      </c>
      <c r="L764" t="s">
        <v>75</v>
      </c>
      <c r="M764" t="s">
        <v>74</v>
      </c>
      <c r="N764">
        <v>10187247</v>
      </c>
      <c r="O764" s="32">
        <v>44447</v>
      </c>
      <c r="P764" t="s">
        <v>63</v>
      </c>
      <c r="Q764" t="s">
        <v>67</v>
      </c>
      <c r="S764" t="s">
        <v>67</v>
      </c>
      <c r="T764" t="s">
        <v>67</v>
      </c>
    </row>
    <row r="765" spans="1:20" x14ac:dyDescent="0.35">
      <c r="A765" s="33" t="str">
        <f>HYPERLINK("https://reports.beta.ofsted.gov.uk/provider/2/2496251","Ofsted Children's Home Webpage")</f>
        <v>Ofsted Children's Home Webpage</v>
      </c>
      <c r="B765">
        <v>2496251</v>
      </c>
      <c r="C765" t="s">
        <v>60</v>
      </c>
      <c r="D765" t="s">
        <v>295</v>
      </c>
      <c r="E765" t="s">
        <v>65</v>
      </c>
      <c r="F765" t="s">
        <v>1063</v>
      </c>
      <c r="G765" t="s">
        <v>62</v>
      </c>
      <c r="H765" t="s">
        <v>62</v>
      </c>
      <c r="I765" t="s">
        <v>62</v>
      </c>
      <c r="J765" t="s">
        <v>62</v>
      </c>
      <c r="K765" t="s">
        <v>62</v>
      </c>
      <c r="L765" t="s">
        <v>130</v>
      </c>
      <c r="M765" t="s">
        <v>77</v>
      </c>
      <c r="N765">
        <v>10186252</v>
      </c>
      <c r="O765" s="32">
        <v>44523</v>
      </c>
      <c r="P765" t="s">
        <v>63</v>
      </c>
      <c r="Q765" t="s">
        <v>64</v>
      </c>
      <c r="S765" t="s">
        <v>64</v>
      </c>
      <c r="T765" t="s">
        <v>64</v>
      </c>
    </row>
    <row r="766" spans="1:20" x14ac:dyDescent="0.35">
      <c r="A766" s="33" t="str">
        <f>HYPERLINK("https://reports.beta.ofsted.gov.uk/provider/2/2496625","Ofsted Children's Home Webpage")</f>
        <v>Ofsted Children's Home Webpage</v>
      </c>
      <c r="B766">
        <v>2496625</v>
      </c>
      <c r="C766" t="s">
        <v>60</v>
      </c>
      <c r="D766" t="s">
        <v>295</v>
      </c>
      <c r="E766" t="s">
        <v>65</v>
      </c>
      <c r="F766" t="s">
        <v>677</v>
      </c>
      <c r="G766" t="s">
        <v>62</v>
      </c>
      <c r="H766" t="s">
        <v>62</v>
      </c>
      <c r="I766" t="s">
        <v>62</v>
      </c>
      <c r="J766" t="s">
        <v>62</v>
      </c>
      <c r="K766" t="s">
        <v>62</v>
      </c>
      <c r="L766" t="s">
        <v>233</v>
      </c>
      <c r="M766" t="s">
        <v>216</v>
      </c>
      <c r="N766">
        <v>10186667</v>
      </c>
      <c r="O766" s="32">
        <v>44488</v>
      </c>
      <c r="P766" t="s">
        <v>63</v>
      </c>
      <c r="Q766" t="s">
        <v>64</v>
      </c>
      <c r="S766" t="s">
        <v>64</v>
      </c>
      <c r="T766" t="s">
        <v>64</v>
      </c>
    </row>
    <row r="767" spans="1:20" x14ac:dyDescent="0.35">
      <c r="A767" s="33" t="str">
        <f>HYPERLINK("https://reports.beta.ofsted.gov.uk/provider/2/2497049","Ofsted Children's Home Webpage")</f>
        <v>Ofsted Children's Home Webpage</v>
      </c>
      <c r="B767">
        <v>2497049</v>
      </c>
      <c r="C767" t="s">
        <v>60</v>
      </c>
      <c r="D767" t="s">
        <v>295</v>
      </c>
      <c r="E767" t="s">
        <v>65</v>
      </c>
      <c r="F767" t="s">
        <v>278</v>
      </c>
      <c r="G767" t="s">
        <v>62</v>
      </c>
      <c r="H767" t="s">
        <v>62</v>
      </c>
      <c r="I767" t="s">
        <v>62</v>
      </c>
      <c r="J767" t="s">
        <v>62</v>
      </c>
      <c r="K767" t="s">
        <v>62</v>
      </c>
      <c r="L767" t="s">
        <v>95</v>
      </c>
      <c r="M767" t="s">
        <v>74</v>
      </c>
      <c r="N767">
        <v>10186560</v>
      </c>
      <c r="O767" s="32">
        <v>44455</v>
      </c>
      <c r="P767" t="s">
        <v>63</v>
      </c>
      <c r="Q767" t="s">
        <v>64</v>
      </c>
      <c r="S767" t="s">
        <v>64</v>
      </c>
      <c r="T767" t="s">
        <v>64</v>
      </c>
    </row>
    <row r="768" spans="1:20" x14ac:dyDescent="0.35">
      <c r="A768" s="33" t="str">
        <f>HYPERLINK("https://reports.beta.ofsted.gov.uk/provider/2/2497538","Ofsted Children's Home Webpage")</f>
        <v>Ofsted Children's Home Webpage</v>
      </c>
      <c r="B768">
        <v>2497538</v>
      </c>
      <c r="C768" t="s">
        <v>60</v>
      </c>
      <c r="D768" t="s">
        <v>295</v>
      </c>
      <c r="E768" t="s">
        <v>65</v>
      </c>
      <c r="F768" t="s">
        <v>1064</v>
      </c>
      <c r="G768" t="s">
        <v>62</v>
      </c>
      <c r="H768" t="s">
        <v>62</v>
      </c>
      <c r="I768" t="s">
        <v>62</v>
      </c>
      <c r="J768" t="s">
        <v>62</v>
      </c>
      <c r="K768" t="s">
        <v>62</v>
      </c>
      <c r="L768" t="s">
        <v>91</v>
      </c>
      <c r="M768" t="s">
        <v>92</v>
      </c>
      <c r="N768">
        <v>10185494</v>
      </c>
      <c r="O768" s="32">
        <v>44468</v>
      </c>
      <c r="P768" t="s">
        <v>63</v>
      </c>
      <c r="Q768" t="s">
        <v>64</v>
      </c>
      <c r="S768" t="s">
        <v>64</v>
      </c>
      <c r="T768" t="s">
        <v>64</v>
      </c>
    </row>
    <row r="769" spans="1:20" x14ac:dyDescent="0.35">
      <c r="A769" s="33" t="str">
        <f>HYPERLINK("https://reports.beta.ofsted.gov.uk/provider/2/2501555","Ofsted Children's Home Webpage")</f>
        <v>Ofsted Children's Home Webpage</v>
      </c>
      <c r="B769">
        <v>2501555</v>
      </c>
      <c r="C769" t="s">
        <v>60</v>
      </c>
      <c r="D769" t="s">
        <v>297</v>
      </c>
      <c r="E769" t="s">
        <v>65</v>
      </c>
      <c r="F769" t="s">
        <v>210</v>
      </c>
      <c r="G769" t="s">
        <v>62</v>
      </c>
      <c r="H769" t="s">
        <v>62</v>
      </c>
      <c r="I769" t="s">
        <v>62</v>
      </c>
      <c r="J769" t="s">
        <v>62</v>
      </c>
      <c r="K769" t="s">
        <v>62</v>
      </c>
      <c r="L769" t="s">
        <v>98</v>
      </c>
      <c r="M769" t="s">
        <v>74</v>
      </c>
      <c r="N769">
        <v>10186643</v>
      </c>
      <c r="O769" s="32">
        <v>44467</v>
      </c>
      <c r="P769" t="s">
        <v>63</v>
      </c>
      <c r="Q769" t="s">
        <v>158</v>
      </c>
      <c r="S769" t="s">
        <v>158</v>
      </c>
      <c r="T769" t="s">
        <v>158</v>
      </c>
    </row>
    <row r="770" spans="1:20" x14ac:dyDescent="0.35">
      <c r="A770" s="33" t="str">
        <f>HYPERLINK("https://reports.beta.ofsted.gov.uk/provider/2/2503143","Ofsted Children's Home Webpage")</f>
        <v>Ofsted Children's Home Webpage</v>
      </c>
      <c r="B770">
        <v>2503143</v>
      </c>
      <c r="C770" t="s">
        <v>60</v>
      </c>
      <c r="D770" t="s">
        <v>295</v>
      </c>
      <c r="E770" t="s">
        <v>65</v>
      </c>
      <c r="F770" t="s">
        <v>1065</v>
      </c>
      <c r="G770" t="s">
        <v>62</v>
      </c>
      <c r="H770" t="s">
        <v>62</v>
      </c>
      <c r="I770" t="s">
        <v>62</v>
      </c>
      <c r="J770" t="s">
        <v>62</v>
      </c>
      <c r="K770" t="s">
        <v>62</v>
      </c>
      <c r="L770" t="s">
        <v>86</v>
      </c>
      <c r="M770" t="s">
        <v>81</v>
      </c>
      <c r="N770">
        <v>10186981</v>
      </c>
      <c r="O770" s="32">
        <v>44452</v>
      </c>
      <c r="P770" t="s">
        <v>63</v>
      </c>
      <c r="Q770" t="s">
        <v>158</v>
      </c>
      <c r="S770" t="s">
        <v>158</v>
      </c>
      <c r="T770" t="s">
        <v>158</v>
      </c>
    </row>
    <row r="771" spans="1:20" x14ac:dyDescent="0.35">
      <c r="A771" s="33" t="str">
        <f>HYPERLINK("https://reports.beta.ofsted.gov.uk/provider/2/2504775","Ofsted Children's Home Webpage")</f>
        <v>Ofsted Children's Home Webpage</v>
      </c>
      <c r="B771">
        <v>2504775</v>
      </c>
      <c r="C771" t="s">
        <v>60</v>
      </c>
      <c r="D771" t="s">
        <v>295</v>
      </c>
      <c r="E771" t="s">
        <v>65</v>
      </c>
      <c r="F771" t="s">
        <v>1066</v>
      </c>
      <c r="G771" t="s">
        <v>62</v>
      </c>
      <c r="H771" t="s">
        <v>62</v>
      </c>
      <c r="I771" t="s">
        <v>62</v>
      </c>
      <c r="J771" t="s">
        <v>62</v>
      </c>
      <c r="K771" t="s">
        <v>62</v>
      </c>
      <c r="L771" t="s">
        <v>110</v>
      </c>
      <c r="M771" t="s">
        <v>88</v>
      </c>
      <c r="N771">
        <v>10186786</v>
      </c>
      <c r="O771" s="32">
        <v>44501</v>
      </c>
      <c r="P771" t="s">
        <v>63</v>
      </c>
      <c r="Q771" t="s">
        <v>64</v>
      </c>
      <c r="S771" t="s">
        <v>64</v>
      </c>
      <c r="T771" t="s">
        <v>64</v>
      </c>
    </row>
    <row r="772" spans="1:20" x14ac:dyDescent="0.35">
      <c r="A772" s="33" t="str">
        <f>HYPERLINK("https://reports.beta.ofsted.gov.uk/provider/2/2505172","Ofsted Children's Home Webpage")</f>
        <v>Ofsted Children's Home Webpage</v>
      </c>
      <c r="B772">
        <v>2505172</v>
      </c>
      <c r="C772" t="s">
        <v>60</v>
      </c>
      <c r="D772" t="s">
        <v>295</v>
      </c>
      <c r="E772" t="s">
        <v>65</v>
      </c>
      <c r="F772" t="s">
        <v>1067</v>
      </c>
      <c r="G772" t="s">
        <v>62</v>
      </c>
      <c r="H772" t="s">
        <v>62</v>
      </c>
      <c r="I772" t="s">
        <v>62</v>
      </c>
      <c r="J772" t="s">
        <v>62</v>
      </c>
      <c r="K772" t="s">
        <v>62</v>
      </c>
      <c r="L772" t="s">
        <v>1068</v>
      </c>
      <c r="M772" t="s">
        <v>81</v>
      </c>
      <c r="N772">
        <v>10186317</v>
      </c>
      <c r="O772" s="32">
        <v>44509</v>
      </c>
      <c r="P772" t="s">
        <v>63</v>
      </c>
      <c r="Q772" t="s">
        <v>158</v>
      </c>
      <c r="S772" t="s">
        <v>158</v>
      </c>
      <c r="T772" t="s">
        <v>73</v>
      </c>
    </row>
    <row r="773" spans="1:20" x14ac:dyDescent="0.35">
      <c r="A773" s="33" t="str">
        <f>HYPERLINK("https://reports.beta.ofsted.gov.uk/provider/2/2505378","Ofsted Children's Home Webpage")</f>
        <v>Ofsted Children's Home Webpage</v>
      </c>
      <c r="B773">
        <v>2505378</v>
      </c>
      <c r="C773" t="s">
        <v>60</v>
      </c>
      <c r="D773" t="s">
        <v>295</v>
      </c>
      <c r="E773" t="s">
        <v>65</v>
      </c>
      <c r="F773" t="s">
        <v>199</v>
      </c>
      <c r="G773" t="s">
        <v>62</v>
      </c>
      <c r="H773" t="s">
        <v>62</v>
      </c>
      <c r="I773" t="s">
        <v>62</v>
      </c>
      <c r="J773" t="s">
        <v>62</v>
      </c>
      <c r="K773" t="s">
        <v>62</v>
      </c>
      <c r="L773" t="s">
        <v>117</v>
      </c>
      <c r="M773" t="s">
        <v>85</v>
      </c>
      <c r="N773">
        <v>10186488</v>
      </c>
      <c r="O773" s="32">
        <v>44467</v>
      </c>
      <c r="P773" t="s">
        <v>63</v>
      </c>
      <c r="Q773" t="s">
        <v>64</v>
      </c>
      <c r="S773" t="s">
        <v>64</v>
      </c>
      <c r="T773" t="s">
        <v>64</v>
      </c>
    </row>
    <row r="774" spans="1:20" x14ac:dyDescent="0.35">
      <c r="A774" s="33" t="str">
        <f>HYPERLINK("https://reports.beta.ofsted.gov.uk/provider/2/2507361","Ofsted Children's Home Webpage")</f>
        <v>Ofsted Children's Home Webpage</v>
      </c>
      <c r="B774">
        <v>2507361</v>
      </c>
      <c r="C774" t="s">
        <v>60</v>
      </c>
      <c r="D774" t="s">
        <v>295</v>
      </c>
      <c r="E774" t="s">
        <v>65</v>
      </c>
      <c r="F774" t="s">
        <v>240</v>
      </c>
      <c r="G774" t="s">
        <v>62</v>
      </c>
      <c r="H774" t="s">
        <v>62</v>
      </c>
      <c r="I774" t="s">
        <v>62</v>
      </c>
      <c r="J774" t="s">
        <v>62</v>
      </c>
      <c r="K774" t="s">
        <v>62</v>
      </c>
      <c r="L774" t="s">
        <v>98</v>
      </c>
      <c r="M774" t="s">
        <v>74</v>
      </c>
      <c r="N774">
        <v>10186588</v>
      </c>
      <c r="O774" s="32">
        <v>44508</v>
      </c>
      <c r="P774" t="s">
        <v>63</v>
      </c>
      <c r="Q774" t="s">
        <v>67</v>
      </c>
      <c r="S774" t="s">
        <v>67</v>
      </c>
      <c r="T774" t="s">
        <v>67</v>
      </c>
    </row>
    <row r="775" spans="1:20" x14ac:dyDescent="0.35">
      <c r="A775" s="33" t="str">
        <f>HYPERLINK("https://reports.beta.ofsted.gov.uk/provider/2/2508344","Ofsted Children's Home Webpage")</f>
        <v>Ofsted Children's Home Webpage</v>
      </c>
      <c r="B775">
        <v>2508344</v>
      </c>
      <c r="C775" t="s">
        <v>60</v>
      </c>
      <c r="D775" t="s">
        <v>295</v>
      </c>
      <c r="E775" t="s">
        <v>105</v>
      </c>
      <c r="F775" t="s">
        <v>178</v>
      </c>
      <c r="G775" t="s">
        <v>62</v>
      </c>
      <c r="H775" t="s">
        <v>62</v>
      </c>
      <c r="I775" t="s">
        <v>62</v>
      </c>
      <c r="J775" t="s">
        <v>62</v>
      </c>
      <c r="K775" t="s">
        <v>62</v>
      </c>
      <c r="L775" t="s">
        <v>97</v>
      </c>
      <c r="M775" t="s">
        <v>85</v>
      </c>
      <c r="N775">
        <v>10186304</v>
      </c>
      <c r="O775" s="32">
        <v>44495</v>
      </c>
      <c r="P775" t="s">
        <v>63</v>
      </c>
      <c r="Q775" t="s">
        <v>67</v>
      </c>
      <c r="S775" t="s">
        <v>67</v>
      </c>
      <c r="T775" t="s">
        <v>67</v>
      </c>
    </row>
    <row r="776" spans="1:20" x14ac:dyDescent="0.35">
      <c r="A776" s="33" t="str">
        <f>HYPERLINK("https://reports.beta.ofsted.gov.uk/provider/2/2508451","Ofsted Children's Home Webpage")</f>
        <v>Ofsted Children's Home Webpage</v>
      </c>
      <c r="B776">
        <v>2508451</v>
      </c>
      <c r="C776" t="s">
        <v>60</v>
      </c>
      <c r="D776" t="s">
        <v>295</v>
      </c>
      <c r="E776" t="s">
        <v>105</v>
      </c>
      <c r="F776" t="s">
        <v>180</v>
      </c>
      <c r="G776" t="s">
        <v>62</v>
      </c>
      <c r="H776" t="s">
        <v>62</v>
      </c>
      <c r="I776" t="s">
        <v>62</v>
      </c>
      <c r="J776" t="s">
        <v>62</v>
      </c>
      <c r="K776" t="s">
        <v>62</v>
      </c>
      <c r="L776" t="s">
        <v>110</v>
      </c>
      <c r="M776" t="s">
        <v>88</v>
      </c>
      <c r="N776">
        <v>10185060</v>
      </c>
      <c r="O776" s="32">
        <v>44454</v>
      </c>
      <c r="P776" t="s">
        <v>63</v>
      </c>
      <c r="Q776" t="s">
        <v>158</v>
      </c>
      <c r="S776" t="s">
        <v>158</v>
      </c>
      <c r="T776" t="s">
        <v>158</v>
      </c>
    </row>
    <row r="777" spans="1:20" x14ac:dyDescent="0.35">
      <c r="A777" s="33" t="str">
        <f>HYPERLINK("https://reports.beta.ofsted.gov.uk/provider/2/2508456","Ofsted Children's Home Webpage")</f>
        <v>Ofsted Children's Home Webpage</v>
      </c>
      <c r="B777">
        <v>2508456</v>
      </c>
      <c r="C777" t="s">
        <v>60</v>
      </c>
      <c r="D777" t="s">
        <v>295</v>
      </c>
      <c r="E777" t="s">
        <v>65</v>
      </c>
      <c r="F777" t="s">
        <v>791</v>
      </c>
      <c r="G777" t="s">
        <v>62</v>
      </c>
      <c r="H777" t="s">
        <v>62</v>
      </c>
      <c r="I777" t="s">
        <v>62</v>
      </c>
      <c r="J777" t="s">
        <v>62</v>
      </c>
      <c r="K777" t="s">
        <v>62</v>
      </c>
      <c r="L777" t="s">
        <v>75</v>
      </c>
      <c r="M777" t="s">
        <v>74</v>
      </c>
      <c r="N777">
        <v>10186621</v>
      </c>
      <c r="O777" s="32">
        <v>44459</v>
      </c>
      <c r="P777" t="s">
        <v>63</v>
      </c>
      <c r="Q777" t="s">
        <v>67</v>
      </c>
      <c r="S777" t="s">
        <v>67</v>
      </c>
      <c r="T777" t="s">
        <v>64</v>
      </c>
    </row>
    <row r="778" spans="1:20" x14ac:dyDescent="0.35">
      <c r="A778" s="33" t="str">
        <f>HYPERLINK("https://reports.beta.ofsted.gov.uk/provider/2/2509473","Ofsted Children's Home Webpage")</f>
        <v>Ofsted Children's Home Webpage</v>
      </c>
      <c r="B778">
        <v>2509473</v>
      </c>
      <c r="C778" t="s">
        <v>60</v>
      </c>
      <c r="D778" t="s">
        <v>295</v>
      </c>
      <c r="E778" t="s">
        <v>65</v>
      </c>
      <c r="F778" t="s">
        <v>286</v>
      </c>
      <c r="G778" t="s">
        <v>62</v>
      </c>
      <c r="H778" t="s">
        <v>62</v>
      </c>
      <c r="I778" t="s">
        <v>62</v>
      </c>
      <c r="J778" t="s">
        <v>62</v>
      </c>
      <c r="K778" t="s">
        <v>62</v>
      </c>
      <c r="L778" t="s">
        <v>100</v>
      </c>
      <c r="M778" t="s">
        <v>88</v>
      </c>
      <c r="N778">
        <v>10187460</v>
      </c>
      <c r="O778" s="32">
        <v>44531</v>
      </c>
      <c r="P778" t="s">
        <v>63</v>
      </c>
      <c r="Q778" t="s">
        <v>64</v>
      </c>
      <c r="S778" t="s">
        <v>64</v>
      </c>
      <c r="T778" t="s">
        <v>64</v>
      </c>
    </row>
    <row r="779" spans="1:20" x14ac:dyDescent="0.35">
      <c r="A779" s="33" t="str">
        <f>HYPERLINK("https://reports.beta.ofsted.gov.uk/provider/2/2509892","Ofsted Children's Home Webpage")</f>
        <v>Ofsted Children's Home Webpage</v>
      </c>
      <c r="B779">
        <v>2509892</v>
      </c>
      <c r="C779" t="s">
        <v>60</v>
      </c>
      <c r="D779" t="s">
        <v>295</v>
      </c>
      <c r="E779" t="s">
        <v>65</v>
      </c>
      <c r="F779" t="s">
        <v>988</v>
      </c>
      <c r="G779" t="s">
        <v>62</v>
      </c>
      <c r="H779" t="s">
        <v>62</v>
      </c>
      <c r="I779" t="s">
        <v>62</v>
      </c>
      <c r="J779" t="s">
        <v>62</v>
      </c>
      <c r="K779" t="s">
        <v>62</v>
      </c>
      <c r="L779" t="s">
        <v>120</v>
      </c>
      <c r="M779" t="s">
        <v>216</v>
      </c>
      <c r="N779">
        <v>10210091</v>
      </c>
      <c r="O779" s="32">
        <v>44544</v>
      </c>
      <c r="P779" t="s">
        <v>69</v>
      </c>
      <c r="Q779" t="s">
        <v>72</v>
      </c>
    </row>
    <row r="780" spans="1:20" x14ac:dyDescent="0.35">
      <c r="A780" s="33" t="str">
        <f>HYPERLINK("https://reports.beta.ofsted.gov.uk/provider/2/2510315","Ofsted Children's Home Webpage")</f>
        <v>Ofsted Children's Home Webpage</v>
      </c>
      <c r="B780">
        <v>2510315</v>
      </c>
      <c r="C780" t="s">
        <v>60</v>
      </c>
      <c r="D780" t="s">
        <v>295</v>
      </c>
      <c r="E780" t="s">
        <v>65</v>
      </c>
      <c r="F780" t="s">
        <v>196</v>
      </c>
      <c r="G780" t="s">
        <v>62</v>
      </c>
      <c r="H780" t="s">
        <v>62</v>
      </c>
      <c r="I780" t="s">
        <v>62</v>
      </c>
      <c r="J780" t="s">
        <v>62</v>
      </c>
      <c r="K780" t="s">
        <v>62</v>
      </c>
      <c r="L780" t="s">
        <v>517</v>
      </c>
      <c r="M780" t="s">
        <v>92</v>
      </c>
      <c r="N780">
        <v>10186495</v>
      </c>
      <c r="O780" s="32">
        <v>44453</v>
      </c>
      <c r="P780" t="s">
        <v>63</v>
      </c>
      <c r="Q780" t="s">
        <v>64</v>
      </c>
      <c r="S780" t="s">
        <v>64</v>
      </c>
      <c r="T780" t="s">
        <v>64</v>
      </c>
    </row>
    <row r="781" spans="1:20" x14ac:dyDescent="0.35">
      <c r="A781" s="33" t="str">
        <f>HYPERLINK("https://reports.beta.ofsted.gov.uk/provider/2/2510328","Ofsted Children's Home Webpage")</f>
        <v>Ofsted Children's Home Webpage</v>
      </c>
      <c r="B781">
        <v>2510328</v>
      </c>
      <c r="C781" t="s">
        <v>60</v>
      </c>
      <c r="D781" t="s">
        <v>295</v>
      </c>
      <c r="E781" t="s">
        <v>65</v>
      </c>
      <c r="F781" t="s">
        <v>1069</v>
      </c>
      <c r="G781" t="s">
        <v>62</v>
      </c>
      <c r="H781" t="s">
        <v>62</v>
      </c>
      <c r="I781" t="s">
        <v>62</v>
      </c>
      <c r="J781" t="s">
        <v>62</v>
      </c>
      <c r="K781" t="s">
        <v>62</v>
      </c>
      <c r="L781" t="s">
        <v>95</v>
      </c>
      <c r="M781" t="s">
        <v>74</v>
      </c>
      <c r="N781">
        <v>10213774</v>
      </c>
      <c r="O781" s="32">
        <v>44544</v>
      </c>
      <c r="P781" t="s">
        <v>250</v>
      </c>
    </row>
    <row r="782" spans="1:20" x14ac:dyDescent="0.35">
      <c r="A782" s="33" t="str">
        <f>HYPERLINK("https://reports.beta.ofsted.gov.uk/provider/2/2510328","Ofsted Children's Home Webpage")</f>
        <v>Ofsted Children's Home Webpage</v>
      </c>
      <c r="B782">
        <v>2510328</v>
      </c>
      <c r="C782" t="s">
        <v>60</v>
      </c>
      <c r="D782" t="s">
        <v>295</v>
      </c>
      <c r="E782" t="s">
        <v>65</v>
      </c>
      <c r="F782" t="s">
        <v>1069</v>
      </c>
      <c r="G782" t="s">
        <v>62</v>
      </c>
      <c r="H782" t="s">
        <v>62</v>
      </c>
      <c r="I782" t="s">
        <v>62</v>
      </c>
      <c r="J782" t="s">
        <v>62</v>
      </c>
      <c r="K782" t="s">
        <v>62</v>
      </c>
      <c r="L782" t="s">
        <v>95</v>
      </c>
      <c r="M782" t="s">
        <v>74</v>
      </c>
      <c r="N782">
        <v>10185368</v>
      </c>
      <c r="O782" s="32">
        <v>44503</v>
      </c>
      <c r="P782" t="s">
        <v>63</v>
      </c>
      <c r="Q782" t="s">
        <v>73</v>
      </c>
      <c r="S782" t="s">
        <v>73</v>
      </c>
      <c r="T782" t="s">
        <v>73</v>
      </c>
    </row>
    <row r="783" spans="1:20" x14ac:dyDescent="0.35">
      <c r="A783" s="33" t="str">
        <f>HYPERLINK("https://reports.beta.ofsted.gov.uk/provider/2/2512898","Ofsted Children's Home Webpage")</f>
        <v>Ofsted Children's Home Webpage</v>
      </c>
      <c r="B783">
        <v>2512898</v>
      </c>
      <c r="C783" t="s">
        <v>60</v>
      </c>
      <c r="D783" t="s">
        <v>295</v>
      </c>
      <c r="E783" t="s">
        <v>65</v>
      </c>
      <c r="F783" t="s">
        <v>1070</v>
      </c>
      <c r="G783" t="s">
        <v>62</v>
      </c>
      <c r="H783" t="s">
        <v>62</v>
      </c>
      <c r="I783" t="s">
        <v>62</v>
      </c>
      <c r="J783" t="s">
        <v>62</v>
      </c>
      <c r="K783" t="s">
        <v>62</v>
      </c>
      <c r="L783" t="s">
        <v>127</v>
      </c>
      <c r="M783" t="s">
        <v>85</v>
      </c>
      <c r="N783">
        <v>10187301</v>
      </c>
      <c r="O783" s="32">
        <v>44523</v>
      </c>
      <c r="P783" t="s">
        <v>63</v>
      </c>
      <c r="Q783" t="s">
        <v>64</v>
      </c>
      <c r="S783" t="s">
        <v>64</v>
      </c>
      <c r="T783" t="s">
        <v>67</v>
      </c>
    </row>
    <row r="784" spans="1:20" x14ac:dyDescent="0.35">
      <c r="A784" s="33" t="str">
        <f>HYPERLINK("https://reports.beta.ofsted.gov.uk/provider/2/2513339","Ofsted Children's Home Webpage")</f>
        <v>Ofsted Children's Home Webpage</v>
      </c>
      <c r="B784">
        <v>2513339</v>
      </c>
      <c r="C784" t="s">
        <v>60</v>
      </c>
      <c r="D784" t="s">
        <v>295</v>
      </c>
      <c r="E784" t="s">
        <v>105</v>
      </c>
      <c r="F784" t="s">
        <v>418</v>
      </c>
      <c r="G784" t="s">
        <v>62</v>
      </c>
      <c r="H784" t="s">
        <v>62</v>
      </c>
      <c r="I784" t="s">
        <v>62</v>
      </c>
      <c r="J784" t="s">
        <v>62</v>
      </c>
      <c r="K784" t="s">
        <v>62</v>
      </c>
      <c r="L784" t="s">
        <v>241</v>
      </c>
      <c r="M784" t="s">
        <v>92</v>
      </c>
      <c r="N784">
        <v>10185030</v>
      </c>
      <c r="O784" s="32">
        <v>44538</v>
      </c>
      <c r="P784" t="s">
        <v>63</v>
      </c>
      <c r="Q784" t="s">
        <v>64</v>
      </c>
      <c r="S784" t="s">
        <v>64</v>
      </c>
      <c r="T784" t="s">
        <v>64</v>
      </c>
    </row>
    <row r="785" spans="1:20" x14ac:dyDescent="0.35">
      <c r="A785" s="33" t="str">
        <f>HYPERLINK("https://reports.beta.ofsted.gov.uk/provider/2/2513340","Ofsted Children's Home Webpage")</f>
        <v>Ofsted Children's Home Webpage</v>
      </c>
      <c r="B785">
        <v>2513340</v>
      </c>
      <c r="C785" t="s">
        <v>60</v>
      </c>
      <c r="D785" t="s">
        <v>295</v>
      </c>
      <c r="E785" t="s">
        <v>65</v>
      </c>
      <c r="F785" t="s">
        <v>659</v>
      </c>
      <c r="G785" t="s">
        <v>62</v>
      </c>
      <c r="H785" t="s">
        <v>62</v>
      </c>
      <c r="I785" t="s">
        <v>62</v>
      </c>
      <c r="J785" t="s">
        <v>62</v>
      </c>
      <c r="K785" t="s">
        <v>62</v>
      </c>
      <c r="L785" t="s">
        <v>146</v>
      </c>
      <c r="M785" t="s">
        <v>74</v>
      </c>
      <c r="N785">
        <v>10212780</v>
      </c>
      <c r="O785" s="32">
        <v>44532</v>
      </c>
      <c r="P785" t="s">
        <v>250</v>
      </c>
    </row>
    <row r="786" spans="1:20" x14ac:dyDescent="0.35">
      <c r="A786" s="33" t="str">
        <f>HYPERLINK("https://reports.beta.ofsted.gov.uk/provider/2/2513340","Ofsted Children's Home Webpage")</f>
        <v>Ofsted Children's Home Webpage</v>
      </c>
      <c r="B786">
        <v>2513340</v>
      </c>
      <c r="C786" t="s">
        <v>60</v>
      </c>
      <c r="D786" t="s">
        <v>295</v>
      </c>
      <c r="E786" t="s">
        <v>65</v>
      </c>
      <c r="F786" t="s">
        <v>659</v>
      </c>
      <c r="G786" t="s">
        <v>62</v>
      </c>
      <c r="H786" t="s">
        <v>62</v>
      </c>
      <c r="I786" t="s">
        <v>62</v>
      </c>
      <c r="J786" t="s">
        <v>62</v>
      </c>
      <c r="K786" t="s">
        <v>62</v>
      </c>
      <c r="L786" t="s">
        <v>146</v>
      </c>
      <c r="M786" t="s">
        <v>74</v>
      </c>
      <c r="N786">
        <v>10185738</v>
      </c>
      <c r="O786" s="32">
        <v>44487</v>
      </c>
      <c r="P786" t="s">
        <v>63</v>
      </c>
      <c r="Q786" t="s">
        <v>73</v>
      </c>
      <c r="S786" t="s">
        <v>73</v>
      </c>
      <c r="T786" t="s">
        <v>73</v>
      </c>
    </row>
    <row r="787" spans="1:20" x14ac:dyDescent="0.35">
      <c r="A787" s="33" t="str">
        <f>HYPERLINK("https://reports.beta.ofsted.gov.uk/provider/2/2515370","Ofsted Children's Home Webpage")</f>
        <v>Ofsted Children's Home Webpage</v>
      </c>
      <c r="B787">
        <v>2515370</v>
      </c>
      <c r="C787" t="s">
        <v>60</v>
      </c>
      <c r="D787" t="s">
        <v>295</v>
      </c>
      <c r="E787" t="s">
        <v>65</v>
      </c>
      <c r="F787" t="s">
        <v>1029</v>
      </c>
      <c r="G787" t="s">
        <v>62</v>
      </c>
      <c r="H787" t="s">
        <v>62</v>
      </c>
      <c r="I787" t="s">
        <v>62</v>
      </c>
      <c r="J787" t="s">
        <v>62</v>
      </c>
      <c r="K787" t="s">
        <v>62</v>
      </c>
      <c r="L787" t="s">
        <v>87</v>
      </c>
      <c r="M787" t="s">
        <v>88</v>
      </c>
      <c r="N787">
        <v>10186232</v>
      </c>
      <c r="O787" s="32">
        <v>44509</v>
      </c>
      <c r="P787" t="s">
        <v>63</v>
      </c>
      <c r="Q787" t="s">
        <v>73</v>
      </c>
      <c r="S787" t="s">
        <v>73</v>
      </c>
      <c r="T787" t="s">
        <v>73</v>
      </c>
    </row>
    <row r="788" spans="1:20" x14ac:dyDescent="0.35">
      <c r="A788" s="33" t="str">
        <f>HYPERLINK("https://reports.beta.ofsted.gov.uk/provider/2/2515609","Ofsted Children's Home Webpage")</f>
        <v>Ofsted Children's Home Webpage</v>
      </c>
      <c r="B788">
        <v>2515609</v>
      </c>
      <c r="C788" t="s">
        <v>60</v>
      </c>
      <c r="D788" t="s">
        <v>295</v>
      </c>
      <c r="E788" t="s">
        <v>65</v>
      </c>
      <c r="F788" t="s">
        <v>471</v>
      </c>
      <c r="G788" t="s">
        <v>62</v>
      </c>
      <c r="H788" t="s">
        <v>62</v>
      </c>
      <c r="I788" t="s">
        <v>62</v>
      </c>
      <c r="J788" t="s">
        <v>62</v>
      </c>
      <c r="K788" t="s">
        <v>62</v>
      </c>
      <c r="L788" t="s">
        <v>664</v>
      </c>
      <c r="M788" t="s">
        <v>74</v>
      </c>
      <c r="N788">
        <v>10185961</v>
      </c>
      <c r="O788" s="32">
        <v>44481</v>
      </c>
      <c r="P788" t="s">
        <v>63</v>
      </c>
      <c r="Q788" t="s">
        <v>158</v>
      </c>
      <c r="S788" t="s">
        <v>158</v>
      </c>
      <c r="T788" t="s">
        <v>73</v>
      </c>
    </row>
    <row r="789" spans="1:20" x14ac:dyDescent="0.35">
      <c r="A789" s="33" t="str">
        <f>HYPERLINK("https://reports.beta.ofsted.gov.uk/provider/2/2516553","Ofsted Children's Home Webpage")</f>
        <v>Ofsted Children's Home Webpage</v>
      </c>
      <c r="B789">
        <v>2516553</v>
      </c>
      <c r="C789" t="s">
        <v>60</v>
      </c>
      <c r="D789" t="s">
        <v>295</v>
      </c>
      <c r="E789" t="s">
        <v>65</v>
      </c>
      <c r="F789" t="s">
        <v>1020</v>
      </c>
      <c r="G789" t="s">
        <v>62</v>
      </c>
      <c r="H789" t="s">
        <v>62</v>
      </c>
      <c r="I789" t="s">
        <v>62</v>
      </c>
      <c r="J789" t="s">
        <v>62</v>
      </c>
      <c r="K789" t="s">
        <v>62</v>
      </c>
      <c r="L789" t="s">
        <v>95</v>
      </c>
      <c r="M789" t="s">
        <v>74</v>
      </c>
      <c r="N789">
        <v>10185463</v>
      </c>
      <c r="O789" s="32">
        <v>44460</v>
      </c>
      <c r="P789" t="s">
        <v>63</v>
      </c>
      <c r="Q789" t="s">
        <v>64</v>
      </c>
      <c r="S789" t="s">
        <v>64</v>
      </c>
      <c r="T789" t="s">
        <v>158</v>
      </c>
    </row>
    <row r="790" spans="1:20" x14ac:dyDescent="0.35">
      <c r="A790" s="33" t="str">
        <f>HYPERLINK("https://reports.beta.ofsted.gov.uk/provider/2/2517054","Ofsted Children's Home Webpage")</f>
        <v>Ofsted Children's Home Webpage</v>
      </c>
      <c r="B790">
        <v>2517054</v>
      </c>
      <c r="C790" t="s">
        <v>60</v>
      </c>
      <c r="D790" t="s">
        <v>295</v>
      </c>
      <c r="E790" t="s">
        <v>65</v>
      </c>
      <c r="F790" t="s">
        <v>1071</v>
      </c>
      <c r="G790" t="s">
        <v>62</v>
      </c>
      <c r="H790" t="s">
        <v>62</v>
      </c>
      <c r="I790" t="s">
        <v>62</v>
      </c>
      <c r="J790" t="s">
        <v>62</v>
      </c>
      <c r="K790" t="s">
        <v>62</v>
      </c>
      <c r="L790" t="s">
        <v>487</v>
      </c>
      <c r="M790" t="s">
        <v>81</v>
      </c>
      <c r="N790">
        <v>10186189</v>
      </c>
      <c r="O790" s="32">
        <v>44474</v>
      </c>
      <c r="P790" t="s">
        <v>63</v>
      </c>
      <c r="Q790" t="s">
        <v>64</v>
      </c>
      <c r="S790" t="s">
        <v>64</v>
      </c>
      <c r="T790" t="s">
        <v>64</v>
      </c>
    </row>
    <row r="791" spans="1:20" x14ac:dyDescent="0.35">
      <c r="A791" s="33" t="str">
        <f>HYPERLINK("https://reports.beta.ofsted.gov.uk/provider/2/2517299","Ofsted Children's Home Webpage")</f>
        <v>Ofsted Children's Home Webpage</v>
      </c>
      <c r="B791">
        <v>2517299</v>
      </c>
      <c r="C791" t="s">
        <v>60</v>
      </c>
      <c r="D791" t="s">
        <v>295</v>
      </c>
      <c r="E791" t="s">
        <v>105</v>
      </c>
      <c r="F791" t="s">
        <v>1072</v>
      </c>
      <c r="G791" t="s">
        <v>62</v>
      </c>
      <c r="H791" t="s">
        <v>62</v>
      </c>
      <c r="I791" t="s">
        <v>62</v>
      </c>
      <c r="J791" t="s">
        <v>62</v>
      </c>
      <c r="K791" t="s">
        <v>62</v>
      </c>
      <c r="L791" t="s">
        <v>604</v>
      </c>
      <c r="M791" t="s">
        <v>88</v>
      </c>
      <c r="N791">
        <v>10187485</v>
      </c>
      <c r="O791" s="32">
        <v>44475</v>
      </c>
      <c r="P791" t="s">
        <v>63</v>
      </c>
      <c r="Q791" t="s">
        <v>64</v>
      </c>
      <c r="S791" t="s">
        <v>64</v>
      </c>
      <c r="T791" t="s">
        <v>64</v>
      </c>
    </row>
    <row r="792" spans="1:20" x14ac:dyDescent="0.35">
      <c r="A792" s="33" t="str">
        <f>HYPERLINK("https://reports.beta.ofsted.gov.uk/provider/2/2517443","Ofsted Children's Home Webpage")</f>
        <v>Ofsted Children's Home Webpage</v>
      </c>
      <c r="B792">
        <v>2517443</v>
      </c>
      <c r="C792" t="s">
        <v>60</v>
      </c>
      <c r="D792" t="s">
        <v>295</v>
      </c>
      <c r="E792" t="s">
        <v>65</v>
      </c>
      <c r="F792" t="s">
        <v>423</v>
      </c>
      <c r="G792" t="s">
        <v>62</v>
      </c>
      <c r="H792" t="s">
        <v>62</v>
      </c>
      <c r="I792" t="s">
        <v>62</v>
      </c>
      <c r="J792" t="s">
        <v>62</v>
      </c>
      <c r="K792" t="s">
        <v>62</v>
      </c>
      <c r="L792" t="s">
        <v>123</v>
      </c>
      <c r="M792" t="s">
        <v>216</v>
      </c>
      <c r="N792">
        <v>10186023</v>
      </c>
      <c r="O792" s="32">
        <v>44510</v>
      </c>
      <c r="P792" t="s">
        <v>63</v>
      </c>
      <c r="Q792" t="s">
        <v>158</v>
      </c>
      <c r="S792" t="s">
        <v>158</v>
      </c>
      <c r="T792" t="s">
        <v>158</v>
      </c>
    </row>
    <row r="793" spans="1:20" x14ac:dyDescent="0.35">
      <c r="A793" s="33" t="str">
        <f>HYPERLINK("https://reports.beta.ofsted.gov.uk/provider/2/2519196","Ofsted Children's Home Webpage")</f>
        <v>Ofsted Children's Home Webpage</v>
      </c>
      <c r="B793">
        <v>2519196</v>
      </c>
      <c r="C793" t="s">
        <v>60</v>
      </c>
      <c r="D793" t="s">
        <v>295</v>
      </c>
      <c r="E793" t="s">
        <v>65</v>
      </c>
      <c r="F793" t="s">
        <v>1073</v>
      </c>
      <c r="G793" t="s">
        <v>62</v>
      </c>
      <c r="H793" t="s">
        <v>62</v>
      </c>
      <c r="I793" t="s">
        <v>62</v>
      </c>
      <c r="J793" t="s">
        <v>62</v>
      </c>
      <c r="K793" t="s">
        <v>62</v>
      </c>
      <c r="L793" t="s">
        <v>80</v>
      </c>
      <c r="M793" t="s">
        <v>77</v>
      </c>
      <c r="N793">
        <v>10187220</v>
      </c>
      <c r="O793" s="32">
        <v>44469</v>
      </c>
      <c r="P793" t="s">
        <v>63</v>
      </c>
      <c r="Q793" t="s">
        <v>64</v>
      </c>
      <c r="S793" t="s">
        <v>64</v>
      </c>
      <c r="T793" t="s">
        <v>158</v>
      </c>
    </row>
    <row r="794" spans="1:20" x14ac:dyDescent="0.35">
      <c r="A794" s="33" t="str">
        <f>HYPERLINK("https://reports.beta.ofsted.gov.uk/provider/2/2519260","Ofsted Children's Home Webpage")</f>
        <v>Ofsted Children's Home Webpage</v>
      </c>
      <c r="B794">
        <v>2519260</v>
      </c>
      <c r="C794" t="s">
        <v>60</v>
      </c>
      <c r="D794" t="s">
        <v>295</v>
      </c>
      <c r="E794" t="s">
        <v>65</v>
      </c>
      <c r="F794" t="s">
        <v>199</v>
      </c>
      <c r="G794" t="s">
        <v>62</v>
      </c>
      <c r="H794" t="s">
        <v>62</v>
      </c>
      <c r="I794" t="s">
        <v>62</v>
      </c>
      <c r="J794" t="s">
        <v>62</v>
      </c>
      <c r="K794" t="s">
        <v>62</v>
      </c>
      <c r="L794" t="s">
        <v>103</v>
      </c>
      <c r="M794" t="s">
        <v>71</v>
      </c>
      <c r="N794">
        <v>10186383</v>
      </c>
      <c r="O794" s="32">
        <v>44488</v>
      </c>
      <c r="P794" t="s">
        <v>63</v>
      </c>
      <c r="Q794" t="s">
        <v>64</v>
      </c>
      <c r="S794" t="s">
        <v>64</v>
      </c>
      <c r="T794" t="s">
        <v>158</v>
      </c>
    </row>
    <row r="795" spans="1:20" x14ac:dyDescent="0.35">
      <c r="A795" s="33" t="str">
        <f>HYPERLINK("https://reports.beta.ofsted.gov.uk/provider/2/2519592","Ofsted Children's Home Webpage")</f>
        <v>Ofsted Children's Home Webpage</v>
      </c>
      <c r="B795">
        <v>2519592</v>
      </c>
      <c r="C795" t="s">
        <v>60</v>
      </c>
      <c r="D795" t="s">
        <v>295</v>
      </c>
      <c r="E795" t="s">
        <v>65</v>
      </c>
      <c r="F795" t="s">
        <v>201</v>
      </c>
      <c r="G795" t="s">
        <v>62</v>
      </c>
      <c r="H795" t="s">
        <v>62</v>
      </c>
      <c r="I795" t="s">
        <v>62</v>
      </c>
      <c r="J795" t="s">
        <v>62</v>
      </c>
      <c r="K795" t="s">
        <v>62</v>
      </c>
      <c r="L795" t="s">
        <v>78</v>
      </c>
      <c r="M795" t="s">
        <v>77</v>
      </c>
      <c r="N795">
        <v>10186209</v>
      </c>
      <c r="O795" s="32">
        <v>44515</v>
      </c>
      <c r="P795" t="s">
        <v>63</v>
      </c>
      <c r="Q795" t="s">
        <v>64</v>
      </c>
      <c r="S795" t="s">
        <v>64</v>
      </c>
      <c r="T795" t="s">
        <v>158</v>
      </c>
    </row>
    <row r="796" spans="1:20" x14ac:dyDescent="0.35">
      <c r="A796" s="33" t="str">
        <f>HYPERLINK("https://reports.beta.ofsted.gov.uk/provider/2/2522240","Ofsted Children's Home Webpage")</f>
        <v>Ofsted Children's Home Webpage</v>
      </c>
      <c r="B796">
        <v>2522240</v>
      </c>
      <c r="C796" t="s">
        <v>60</v>
      </c>
      <c r="D796" t="s">
        <v>295</v>
      </c>
      <c r="E796" t="s">
        <v>61</v>
      </c>
      <c r="F796" t="s">
        <v>1074</v>
      </c>
      <c r="G796" t="s">
        <v>62</v>
      </c>
      <c r="H796" t="s">
        <v>62</v>
      </c>
      <c r="I796" t="s">
        <v>62</v>
      </c>
      <c r="J796" t="s">
        <v>62</v>
      </c>
      <c r="K796" t="s">
        <v>62</v>
      </c>
      <c r="L796" t="s">
        <v>109</v>
      </c>
      <c r="M796" t="s">
        <v>216</v>
      </c>
      <c r="N796">
        <v>10209357</v>
      </c>
      <c r="O796" s="32">
        <v>44543</v>
      </c>
      <c r="P796" t="s">
        <v>69</v>
      </c>
      <c r="Q796" t="s">
        <v>72</v>
      </c>
    </row>
    <row r="797" spans="1:20" x14ac:dyDescent="0.35">
      <c r="A797" s="33" t="str">
        <f>HYPERLINK("https://reports.beta.ofsted.gov.uk/provider/2/2523030","Ofsted Children's Home Webpage")</f>
        <v>Ofsted Children's Home Webpage</v>
      </c>
      <c r="B797">
        <v>2523030</v>
      </c>
      <c r="C797" t="s">
        <v>60</v>
      </c>
      <c r="D797" t="s">
        <v>297</v>
      </c>
      <c r="E797" t="s">
        <v>65</v>
      </c>
      <c r="F797" t="s">
        <v>1075</v>
      </c>
      <c r="G797" t="s">
        <v>62</v>
      </c>
      <c r="H797" t="s">
        <v>62</v>
      </c>
      <c r="I797" t="s">
        <v>62</v>
      </c>
      <c r="J797" t="s">
        <v>62</v>
      </c>
      <c r="K797" t="s">
        <v>62</v>
      </c>
      <c r="L797" t="s">
        <v>117</v>
      </c>
      <c r="M797" t="s">
        <v>85</v>
      </c>
      <c r="N797">
        <v>10185109</v>
      </c>
      <c r="O797" s="32">
        <v>44537</v>
      </c>
      <c r="P797" t="s">
        <v>63</v>
      </c>
      <c r="Q797" t="s">
        <v>64</v>
      </c>
      <c r="S797" t="s">
        <v>64</v>
      </c>
      <c r="T797" t="s">
        <v>64</v>
      </c>
    </row>
    <row r="798" spans="1:20" x14ac:dyDescent="0.35">
      <c r="A798" s="33" t="str">
        <f>HYPERLINK("https://reports.beta.ofsted.gov.uk/provider/2/2523036","Ofsted Children's Home Webpage")</f>
        <v>Ofsted Children's Home Webpage</v>
      </c>
      <c r="B798">
        <v>2523036</v>
      </c>
      <c r="C798" t="s">
        <v>60</v>
      </c>
      <c r="D798" t="s">
        <v>295</v>
      </c>
      <c r="E798" t="s">
        <v>65</v>
      </c>
      <c r="F798" t="s">
        <v>1076</v>
      </c>
      <c r="G798" t="s">
        <v>62</v>
      </c>
      <c r="H798" t="s">
        <v>62</v>
      </c>
      <c r="I798" t="s">
        <v>62</v>
      </c>
      <c r="J798" t="s">
        <v>62</v>
      </c>
      <c r="K798" t="s">
        <v>62</v>
      </c>
      <c r="L798" t="s">
        <v>151</v>
      </c>
      <c r="M798" t="s">
        <v>77</v>
      </c>
      <c r="N798">
        <v>10186219</v>
      </c>
      <c r="O798" s="32">
        <v>44544</v>
      </c>
      <c r="P798" t="s">
        <v>63</v>
      </c>
      <c r="Q798" t="s">
        <v>64</v>
      </c>
      <c r="S798" t="s">
        <v>64</v>
      </c>
      <c r="T798" t="s">
        <v>64</v>
      </c>
    </row>
    <row r="799" spans="1:20" x14ac:dyDescent="0.35">
      <c r="A799" s="33" t="str">
        <f>HYPERLINK("https://reports.beta.ofsted.gov.uk/provider/2/2525634","Ofsted Children's Home Webpage")</f>
        <v>Ofsted Children's Home Webpage</v>
      </c>
      <c r="B799">
        <v>2525634</v>
      </c>
      <c r="C799" t="s">
        <v>60</v>
      </c>
      <c r="D799" t="s">
        <v>295</v>
      </c>
      <c r="E799" t="s">
        <v>65</v>
      </c>
      <c r="F799" t="s">
        <v>903</v>
      </c>
      <c r="G799" t="s">
        <v>62</v>
      </c>
      <c r="H799" t="s">
        <v>62</v>
      </c>
      <c r="I799" t="s">
        <v>62</v>
      </c>
      <c r="J799" t="s">
        <v>62</v>
      </c>
      <c r="K799" t="s">
        <v>62</v>
      </c>
      <c r="L799" t="s">
        <v>143</v>
      </c>
      <c r="M799" t="s">
        <v>92</v>
      </c>
      <c r="N799">
        <v>10185518</v>
      </c>
      <c r="O799" s="32">
        <v>44466</v>
      </c>
      <c r="P799" t="s">
        <v>63</v>
      </c>
      <c r="Q799" t="s">
        <v>64</v>
      </c>
      <c r="S799" t="s">
        <v>64</v>
      </c>
      <c r="T799" t="s">
        <v>64</v>
      </c>
    </row>
    <row r="800" spans="1:20" x14ac:dyDescent="0.35">
      <c r="A800" s="33" t="str">
        <f>HYPERLINK("https://reports.beta.ofsted.gov.uk/provider/2/2526435","Ofsted Children's Home Webpage")</f>
        <v>Ofsted Children's Home Webpage</v>
      </c>
      <c r="B800">
        <v>2526435</v>
      </c>
      <c r="C800" t="s">
        <v>60</v>
      </c>
      <c r="D800" t="s">
        <v>295</v>
      </c>
      <c r="E800" t="s">
        <v>65</v>
      </c>
      <c r="F800" t="s">
        <v>947</v>
      </c>
      <c r="G800" t="s">
        <v>62</v>
      </c>
      <c r="H800" t="s">
        <v>62</v>
      </c>
      <c r="I800" t="s">
        <v>62</v>
      </c>
      <c r="J800" t="s">
        <v>62</v>
      </c>
      <c r="K800" t="s">
        <v>62</v>
      </c>
      <c r="L800" t="s">
        <v>143</v>
      </c>
      <c r="M800" t="s">
        <v>92</v>
      </c>
      <c r="N800">
        <v>10205268</v>
      </c>
      <c r="O800" s="32">
        <v>44462</v>
      </c>
      <c r="P800" t="s">
        <v>69</v>
      </c>
      <c r="Q800" t="s">
        <v>237</v>
      </c>
    </row>
    <row r="801" spans="1:20" x14ac:dyDescent="0.35">
      <c r="A801" s="33" t="str">
        <f>HYPERLINK("https://reports.beta.ofsted.gov.uk/provider/2/2526987","Ofsted Children's Home Webpage")</f>
        <v>Ofsted Children's Home Webpage</v>
      </c>
      <c r="B801">
        <v>2526987</v>
      </c>
      <c r="C801" t="s">
        <v>60</v>
      </c>
      <c r="D801" t="s">
        <v>295</v>
      </c>
      <c r="E801" t="s">
        <v>65</v>
      </c>
      <c r="F801" t="s">
        <v>1077</v>
      </c>
      <c r="G801" t="s">
        <v>62</v>
      </c>
      <c r="H801" t="s">
        <v>62</v>
      </c>
      <c r="I801" t="s">
        <v>62</v>
      </c>
      <c r="J801" t="s">
        <v>62</v>
      </c>
      <c r="K801" t="s">
        <v>62</v>
      </c>
      <c r="L801" t="s">
        <v>149</v>
      </c>
      <c r="M801" t="s">
        <v>92</v>
      </c>
      <c r="N801">
        <v>10186115</v>
      </c>
      <c r="O801" s="32">
        <v>44503</v>
      </c>
      <c r="P801" t="s">
        <v>63</v>
      </c>
      <c r="Q801" t="s">
        <v>64</v>
      </c>
      <c r="S801" t="s">
        <v>64</v>
      </c>
      <c r="T801" t="s">
        <v>64</v>
      </c>
    </row>
    <row r="802" spans="1:20" x14ac:dyDescent="0.35">
      <c r="A802" s="33" t="str">
        <f>HYPERLINK("https://reports.beta.ofsted.gov.uk/provider/2/2528486","Ofsted Children's Home Webpage")</f>
        <v>Ofsted Children's Home Webpage</v>
      </c>
      <c r="B802">
        <v>2528486</v>
      </c>
      <c r="C802" t="s">
        <v>60</v>
      </c>
      <c r="D802" t="s">
        <v>295</v>
      </c>
      <c r="E802" t="s">
        <v>65</v>
      </c>
      <c r="F802" t="s">
        <v>1078</v>
      </c>
      <c r="G802" t="s">
        <v>62</v>
      </c>
      <c r="H802" t="s">
        <v>62</v>
      </c>
      <c r="I802" t="s">
        <v>62</v>
      </c>
      <c r="J802" t="s">
        <v>62</v>
      </c>
      <c r="K802" t="s">
        <v>62</v>
      </c>
      <c r="L802" t="s">
        <v>70</v>
      </c>
      <c r="M802" t="s">
        <v>71</v>
      </c>
      <c r="N802">
        <v>10187446</v>
      </c>
      <c r="O802" s="32">
        <v>44453</v>
      </c>
      <c r="P802" t="s">
        <v>63</v>
      </c>
      <c r="Q802" t="s">
        <v>73</v>
      </c>
      <c r="S802" t="s">
        <v>73</v>
      </c>
      <c r="T802" t="s">
        <v>73</v>
      </c>
    </row>
    <row r="803" spans="1:20" x14ac:dyDescent="0.35">
      <c r="A803" s="33" t="str">
        <f>HYPERLINK("https://reports.beta.ofsted.gov.uk/provider/2/2528486","Ofsted Children's Home Webpage")</f>
        <v>Ofsted Children's Home Webpage</v>
      </c>
      <c r="B803">
        <v>2528486</v>
      </c>
      <c r="C803" t="s">
        <v>60</v>
      </c>
      <c r="D803" t="s">
        <v>295</v>
      </c>
      <c r="E803" t="s">
        <v>65</v>
      </c>
      <c r="F803" t="s">
        <v>1078</v>
      </c>
      <c r="G803" t="s">
        <v>62</v>
      </c>
      <c r="H803" t="s">
        <v>62</v>
      </c>
      <c r="I803" t="s">
        <v>62</v>
      </c>
      <c r="J803" t="s">
        <v>62</v>
      </c>
      <c r="K803" t="s">
        <v>62</v>
      </c>
      <c r="L803" t="s">
        <v>70</v>
      </c>
      <c r="M803" t="s">
        <v>71</v>
      </c>
      <c r="N803">
        <v>10207582</v>
      </c>
      <c r="O803" s="32">
        <v>44489</v>
      </c>
      <c r="P803" t="s">
        <v>250</v>
      </c>
    </row>
    <row r="804" spans="1:20" x14ac:dyDescent="0.35">
      <c r="A804" s="33" t="str">
        <f>HYPERLINK("https://reports.beta.ofsted.gov.uk/provider/2/2529331","Ofsted Children's Home Webpage")</f>
        <v>Ofsted Children's Home Webpage</v>
      </c>
      <c r="B804">
        <v>2529331</v>
      </c>
      <c r="C804" t="s">
        <v>60</v>
      </c>
      <c r="D804" t="s">
        <v>295</v>
      </c>
      <c r="E804" t="s">
        <v>65</v>
      </c>
      <c r="F804" t="s">
        <v>1079</v>
      </c>
      <c r="G804" t="s">
        <v>62</v>
      </c>
      <c r="H804" t="s">
        <v>62</v>
      </c>
      <c r="I804" t="s">
        <v>62</v>
      </c>
      <c r="J804" t="s">
        <v>62</v>
      </c>
      <c r="K804" t="s">
        <v>62</v>
      </c>
      <c r="L804" t="s">
        <v>110</v>
      </c>
      <c r="M804" t="s">
        <v>88</v>
      </c>
      <c r="N804">
        <v>10205929</v>
      </c>
      <c r="O804" s="32">
        <v>44496</v>
      </c>
      <c r="P804" t="s">
        <v>69</v>
      </c>
      <c r="Q804" t="s">
        <v>72</v>
      </c>
    </row>
    <row r="805" spans="1:20" x14ac:dyDescent="0.35">
      <c r="A805" s="33" t="str">
        <f>HYPERLINK("https://reports.beta.ofsted.gov.uk/provider/2/2529639","Ofsted Children's Home Webpage")</f>
        <v>Ofsted Children's Home Webpage</v>
      </c>
      <c r="B805">
        <v>2529639</v>
      </c>
      <c r="C805" t="s">
        <v>60</v>
      </c>
      <c r="D805" t="s">
        <v>295</v>
      </c>
      <c r="E805" t="s">
        <v>105</v>
      </c>
      <c r="F805" t="s">
        <v>1080</v>
      </c>
      <c r="G805" t="s">
        <v>62</v>
      </c>
      <c r="H805" t="s">
        <v>62</v>
      </c>
      <c r="I805" t="s">
        <v>62</v>
      </c>
      <c r="J805" t="s">
        <v>62</v>
      </c>
      <c r="K805" t="s">
        <v>62</v>
      </c>
      <c r="L805" t="s">
        <v>664</v>
      </c>
      <c r="M805" t="s">
        <v>74</v>
      </c>
      <c r="N805">
        <v>10186124</v>
      </c>
      <c r="O805" s="32">
        <v>44453</v>
      </c>
      <c r="P805" t="s">
        <v>63</v>
      </c>
      <c r="Q805" t="s">
        <v>64</v>
      </c>
      <c r="S805" t="s">
        <v>64</v>
      </c>
      <c r="T805" t="s">
        <v>158</v>
      </c>
    </row>
    <row r="806" spans="1:20" x14ac:dyDescent="0.35">
      <c r="A806" s="33" t="str">
        <f>HYPERLINK("https://reports.beta.ofsted.gov.uk/provider/2/2530021","Ofsted Children's Home Webpage")</f>
        <v>Ofsted Children's Home Webpage</v>
      </c>
      <c r="B806">
        <v>2530021</v>
      </c>
      <c r="C806" t="s">
        <v>60</v>
      </c>
      <c r="D806" t="s">
        <v>297</v>
      </c>
      <c r="E806" t="s">
        <v>105</v>
      </c>
      <c r="F806" t="s">
        <v>256</v>
      </c>
      <c r="G806" t="s">
        <v>62</v>
      </c>
      <c r="H806" t="s">
        <v>62</v>
      </c>
      <c r="I806" t="s">
        <v>62</v>
      </c>
      <c r="J806" t="s">
        <v>62</v>
      </c>
      <c r="K806" t="s">
        <v>62</v>
      </c>
      <c r="L806" t="s">
        <v>70</v>
      </c>
      <c r="M806" t="s">
        <v>71</v>
      </c>
      <c r="N806">
        <v>10186000</v>
      </c>
      <c r="O806" s="32">
        <v>44474</v>
      </c>
      <c r="P806" t="s">
        <v>63</v>
      </c>
      <c r="Q806" t="s">
        <v>158</v>
      </c>
      <c r="S806" t="s">
        <v>158</v>
      </c>
      <c r="T806" t="s">
        <v>158</v>
      </c>
    </row>
    <row r="807" spans="1:20" x14ac:dyDescent="0.35">
      <c r="A807" s="33" t="str">
        <f>HYPERLINK("https://reports.beta.ofsted.gov.uk/provider/2/2530977","Ofsted Children's Home Webpage")</f>
        <v>Ofsted Children's Home Webpage</v>
      </c>
      <c r="B807">
        <v>2530977</v>
      </c>
      <c r="C807" t="s">
        <v>60</v>
      </c>
      <c r="D807" t="s">
        <v>295</v>
      </c>
      <c r="E807" t="s">
        <v>61</v>
      </c>
      <c r="F807" t="s">
        <v>1081</v>
      </c>
      <c r="G807" t="s">
        <v>62</v>
      </c>
      <c r="H807" t="s">
        <v>62</v>
      </c>
      <c r="I807" t="s">
        <v>62</v>
      </c>
      <c r="J807" t="s">
        <v>62</v>
      </c>
      <c r="K807" t="s">
        <v>62</v>
      </c>
      <c r="L807" t="s">
        <v>137</v>
      </c>
      <c r="M807" t="s">
        <v>71</v>
      </c>
      <c r="N807">
        <v>10187124</v>
      </c>
      <c r="O807" s="32">
        <v>44446</v>
      </c>
      <c r="P807" t="s">
        <v>63</v>
      </c>
      <c r="Q807" t="s">
        <v>158</v>
      </c>
      <c r="S807" t="s">
        <v>158</v>
      </c>
      <c r="T807" t="s">
        <v>158</v>
      </c>
    </row>
    <row r="808" spans="1:20" x14ac:dyDescent="0.35">
      <c r="A808" s="33" t="str">
        <f>HYPERLINK("https://reports.beta.ofsted.gov.uk/provider/2/2531921","Ofsted Children's Home Webpage")</f>
        <v>Ofsted Children's Home Webpage</v>
      </c>
      <c r="B808">
        <v>2531921</v>
      </c>
      <c r="C808" t="s">
        <v>60</v>
      </c>
      <c r="D808" t="s">
        <v>295</v>
      </c>
      <c r="E808" t="s">
        <v>65</v>
      </c>
      <c r="F808" t="s">
        <v>905</v>
      </c>
      <c r="G808" t="s">
        <v>62</v>
      </c>
      <c r="H808" t="s">
        <v>62</v>
      </c>
      <c r="I808" t="s">
        <v>62</v>
      </c>
      <c r="J808" t="s">
        <v>62</v>
      </c>
      <c r="K808" t="s">
        <v>62</v>
      </c>
      <c r="L808" t="s">
        <v>80</v>
      </c>
      <c r="M808" t="s">
        <v>77</v>
      </c>
      <c r="N808">
        <v>10185087</v>
      </c>
      <c r="O808" s="32">
        <v>44446</v>
      </c>
      <c r="P808" t="s">
        <v>63</v>
      </c>
      <c r="Q808" t="s">
        <v>64</v>
      </c>
      <c r="S808" t="s">
        <v>64</v>
      </c>
      <c r="T808" t="s">
        <v>64</v>
      </c>
    </row>
    <row r="809" spans="1:20" x14ac:dyDescent="0.35">
      <c r="A809" s="33" t="str">
        <f>HYPERLINK("https://reports.beta.ofsted.gov.uk/provider/2/2532036","Ofsted Children's Home Webpage")</f>
        <v>Ofsted Children's Home Webpage</v>
      </c>
      <c r="B809">
        <v>2532036</v>
      </c>
      <c r="C809" t="s">
        <v>60</v>
      </c>
      <c r="D809" t="s">
        <v>295</v>
      </c>
      <c r="E809" t="s">
        <v>65</v>
      </c>
      <c r="F809" t="s">
        <v>905</v>
      </c>
      <c r="G809" t="s">
        <v>62</v>
      </c>
      <c r="H809" t="s">
        <v>62</v>
      </c>
      <c r="I809" t="s">
        <v>62</v>
      </c>
      <c r="J809" t="s">
        <v>62</v>
      </c>
      <c r="K809" t="s">
        <v>62</v>
      </c>
      <c r="L809" t="s">
        <v>80</v>
      </c>
      <c r="M809" t="s">
        <v>77</v>
      </c>
      <c r="N809">
        <v>10185797</v>
      </c>
      <c r="O809" s="32">
        <v>44468</v>
      </c>
      <c r="P809" t="s">
        <v>63</v>
      </c>
      <c r="Q809" t="s">
        <v>64</v>
      </c>
      <c r="S809" t="s">
        <v>64</v>
      </c>
      <c r="T809" t="s">
        <v>64</v>
      </c>
    </row>
    <row r="810" spans="1:20" x14ac:dyDescent="0.35">
      <c r="A810" s="33" t="str">
        <f>HYPERLINK("https://reports.beta.ofsted.gov.uk/provider/2/2532131","Ofsted Children's Home Webpage")</f>
        <v>Ofsted Children's Home Webpage</v>
      </c>
      <c r="B810">
        <v>2532131</v>
      </c>
      <c r="C810" t="s">
        <v>60</v>
      </c>
      <c r="D810" t="s">
        <v>295</v>
      </c>
      <c r="E810" t="s">
        <v>65</v>
      </c>
      <c r="F810" t="s">
        <v>1082</v>
      </c>
      <c r="G810" t="s">
        <v>62</v>
      </c>
      <c r="H810" t="s">
        <v>62</v>
      </c>
      <c r="I810" t="s">
        <v>62</v>
      </c>
      <c r="J810" t="s">
        <v>62</v>
      </c>
      <c r="K810" t="s">
        <v>62</v>
      </c>
      <c r="L810" t="s">
        <v>118</v>
      </c>
      <c r="M810" t="s">
        <v>92</v>
      </c>
      <c r="N810">
        <v>10206035</v>
      </c>
      <c r="O810" s="32">
        <v>44510</v>
      </c>
      <c r="P810" t="s">
        <v>63</v>
      </c>
      <c r="Q810" t="s">
        <v>64</v>
      </c>
      <c r="S810" t="s">
        <v>64</v>
      </c>
      <c r="T810" t="s">
        <v>64</v>
      </c>
    </row>
    <row r="811" spans="1:20" x14ac:dyDescent="0.35">
      <c r="A811" s="33" t="str">
        <f>HYPERLINK("https://reports.beta.ofsted.gov.uk/provider/2/2532131","Ofsted Children's Home Webpage")</f>
        <v>Ofsted Children's Home Webpage</v>
      </c>
      <c r="B811">
        <v>2532131</v>
      </c>
      <c r="C811" t="s">
        <v>60</v>
      </c>
      <c r="D811" t="s">
        <v>295</v>
      </c>
      <c r="E811" t="s">
        <v>65</v>
      </c>
      <c r="F811" t="s">
        <v>1082</v>
      </c>
      <c r="G811" t="s">
        <v>62</v>
      </c>
      <c r="H811" t="s">
        <v>62</v>
      </c>
      <c r="I811" t="s">
        <v>62</v>
      </c>
      <c r="J811" t="s">
        <v>62</v>
      </c>
      <c r="K811" t="s">
        <v>62</v>
      </c>
      <c r="L811" t="s">
        <v>118</v>
      </c>
      <c r="M811" t="s">
        <v>92</v>
      </c>
      <c r="N811">
        <v>10206034</v>
      </c>
      <c r="O811" s="32">
        <v>44469</v>
      </c>
      <c r="P811" t="s">
        <v>250</v>
      </c>
    </row>
    <row r="812" spans="1:20" x14ac:dyDescent="0.35">
      <c r="A812" s="33" t="str">
        <f>HYPERLINK("https://reports.beta.ofsted.gov.uk/provider/2/2532532","Ofsted Children's Home Webpage")</f>
        <v>Ofsted Children's Home Webpage</v>
      </c>
      <c r="B812">
        <v>2532532</v>
      </c>
      <c r="C812" t="s">
        <v>60</v>
      </c>
      <c r="D812" t="s">
        <v>295</v>
      </c>
      <c r="E812" t="s">
        <v>65</v>
      </c>
      <c r="F812" t="s">
        <v>1083</v>
      </c>
      <c r="G812" t="s">
        <v>62</v>
      </c>
      <c r="H812" t="s">
        <v>62</v>
      </c>
      <c r="I812" t="s">
        <v>62</v>
      </c>
      <c r="J812" t="s">
        <v>62</v>
      </c>
      <c r="K812" t="s">
        <v>62</v>
      </c>
      <c r="L812" t="s">
        <v>131</v>
      </c>
      <c r="M812" t="s">
        <v>92</v>
      </c>
      <c r="N812">
        <v>10185973</v>
      </c>
      <c r="O812" s="32">
        <v>44474</v>
      </c>
      <c r="P812" t="s">
        <v>63</v>
      </c>
      <c r="Q812" t="s">
        <v>64</v>
      </c>
      <c r="S812" t="s">
        <v>64</v>
      </c>
      <c r="T812" t="s">
        <v>64</v>
      </c>
    </row>
    <row r="813" spans="1:20" x14ac:dyDescent="0.35">
      <c r="A813" s="33" t="str">
        <f>HYPERLINK("https://reports.beta.ofsted.gov.uk/provider/2/2532661","Ofsted Children's Home Webpage")</f>
        <v>Ofsted Children's Home Webpage</v>
      </c>
      <c r="B813">
        <v>2532661</v>
      </c>
      <c r="C813" t="s">
        <v>60</v>
      </c>
      <c r="D813" t="s">
        <v>295</v>
      </c>
      <c r="E813" t="s">
        <v>65</v>
      </c>
      <c r="F813" t="s">
        <v>795</v>
      </c>
      <c r="G813" t="s">
        <v>62</v>
      </c>
      <c r="H813" t="s">
        <v>62</v>
      </c>
      <c r="I813" t="s">
        <v>62</v>
      </c>
      <c r="J813" t="s">
        <v>62</v>
      </c>
      <c r="K813" t="s">
        <v>62</v>
      </c>
      <c r="L813" t="s">
        <v>119</v>
      </c>
      <c r="M813" t="s">
        <v>85</v>
      </c>
      <c r="N813">
        <v>10187573</v>
      </c>
      <c r="O813" s="32">
        <v>44530</v>
      </c>
      <c r="P813" t="s">
        <v>63</v>
      </c>
      <c r="Q813" t="s">
        <v>67</v>
      </c>
      <c r="S813" t="s">
        <v>67</v>
      </c>
      <c r="T813" t="s">
        <v>67</v>
      </c>
    </row>
    <row r="814" spans="1:20" x14ac:dyDescent="0.35">
      <c r="A814" s="33" t="str">
        <f>HYPERLINK("https://reports.beta.ofsted.gov.uk/provider/2/2534580","Ofsted Children's Home Webpage")</f>
        <v>Ofsted Children's Home Webpage</v>
      </c>
      <c r="B814">
        <v>2534580</v>
      </c>
      <c r="C814" t="s">
        <v>60</v>
      </c>
      <c r="D814" t="s">
        <v>295</v>
      </c>
      <c r="E814" t="s">
        <v>65</v>
      </c>
      <c r="F814" t="s">
        <v>186</v>
      </c>
      <c r="G814" t="s">
        <v>62</v>
      </c>
      <c r="H814" t="s">
        <v>62</v>
      </c>
      <c r="I814" t="s">
        <v>62</v>
      </c>
      <c r="J814" t="s">
        <v>62</v>
      </c>
      <c r="K814" t="s">
        <v>62</v>
      </c>
      <c r="L814" t="s">
        <v>80</v>
      </c>
      <c r="M814" t="s">
        <v>77</v>
      </c>
      <c r="N814">
        <v>10185566</v>
      </c>
      <c r="O814" s="32">
        <v>44502</v>
      </c>
      <c r="P814" t="s">
        <v>63</v>
      </c>
      <c r="Q814" t="s">
        <v>67</v>
      </c>
      <c r="S814" t="s">
        <v>64</v>
      </c>
      <c r="T814" t="s">
        <v>67</v>
      </c>
    </row>
    <row r="815" spans="1:20" x14ac:dyDescent="0.35">
      <c r="A815" s="33" t="str">
        <f>HYPERLINK("https://reports.beta.ofsted.gov.uk/provider/2/2534589","Ofsted Children's Home Webpage")</f>
        <v>Ofsted Children's Home Webpage</v>
      </c>
      <c r="B815">
        <v>2534589</v>
      </c>
      <c r="C815" t="s">
        <v>60</v>
      </c>
      <c r="D815" t="s">
        <v>295</v>
      </c>
      <c r="E815" t="s">
        <v>65</v>
      </c>
      <c r="F815" t="s">
        <v>1084</v>
      </c>
      <c r="G815" t="s">
        <v>62</v>
      </c>
      <c r="H815" t="s">
        <v>62</v>
      </c>
      <c r="I815" t="s">
        <v>62</v>
      </c>
      <c r="J815" t="s">
        <v>62</v>
      </c>
      <c r="K815" t="s">
        <v>62</v>
      </c>
      <c r="L815" t="s">
        <v>246</v>
      </c>
      <c r="M815" t="s">
        <v>71</v>
      </c>
      <c r="N815">
        <v>10186231</v>
      </c>
      <c r="O815" s="32">
        <v>44446</v>
      </c>
      <c r="P815" t="s">
        <v>63</v>
      </c>
      <c r="Q815" t="s">
        <v>64</v>
      </c>
      <c r="S815" t="s">
        <v>64</v>
      </c>
      <c r="T815" t="s">
        <v>64</v>
      </c>
    </row>
    <row r="816" spans="1:20" x14ac:dyDescent="0.35">
      <c r="A816" s="33" t="str">
        <f>HYPERLINK("https://reports.beta.ofsted.gov.uk/provider/2/2534829","Ofsted Children's Home Webpage")</f>
        <v>Ofsted Children's Home Webpage</v>
      </c>
      <c r="B816">
        <v>2534829</v>
      </c>
      <c r="C816" t="s">
        <v>60</v>
      </c>
      <c r="D816" t="s">
        <v>295</v>
      </c>
      <c r="E816" t="s">
        <v>65</v>
      </c>
      <c r="F816" t="s">
        <v>381</v>
      </c>
      <c r="G816" t="s">
        <v>62</v>
      </c>
      <c r="H816" t="s">
        <v>62</v>
      </c>
      <c r="I816" t="s">
        <v>62</v>
      </c>
      <c r="J816" t="s">
        <v>62</v>
      </c>
      <c r="K816" t="s">
        <v>62</v>
      </c>
      <c r="L816" t="s">
        <v>80</v>
      </c>
      <c r="M816" t="s">
        <v>77</v>
      </c>
      <c r="N816">
        <v>10185724</v>
      </c>
      <c r="O816" s="32">
        <v>44481</v>
      </c>
      <c r="P816" t="s">
        <v>63</v>
      </c>
      <c r="Q816" t="s">
        <v>158</v>
      </c>
      <c r="S816" t="s">
        <v>158</v>
      </c>
      <c r="T816" t="s">
        <v>158</v>
      </c>
    </row>
    <row r="817" spans="1:20" x14ac:dyDescent="0.35">
      <c r="A817" s="33" t="str">
        <f>HYPERLINK("https://reports.beta.ofsted.gov.uk/provider/2/2535376","Ofsted Children's Home Webpage")</f>
        <v>Ofsted Children's Home Webpage</v>
      </c>
      <c r="B817">
        <v>2535376</v>
      </c>
      <c r="C817" t="s">
        <v>60</v>
      </c>
      <c r="D817" t="s">
        <v>295</v>
      </c>
      <c r="E817" t="s">
        <v>65</v>
      </c>
      <c r="F817" t="s">
        <v>942</v>
      </c>
      <c r="G817" t="s">
        <v>62</v>
      </c>
      <c r="H817" t="s">
        <v>62</v>
      </c>
      <c r="I817" t="s">
        <v>62</v>
      </c>
      <c r="J817" t="s">
        <v>62</v>
      </c>
      <c r="K817" t="s">
        <v>62</v>
      </c>
      <c r="L817" t="s">
        <v>291</v>
      </c>
      <c r="M817" t="s">
        <v>81</v>
      </c>
      <c r="N817">
        <v>10185136</v>
      </c>
      <c r="O817" s="32">
        <v>44502</v>
      </c>
      <c r="P817" t="s">
        <v>63</v>
      </c>
      <c r="Q817" t="s">
        <v>64</v>
      </c>
      <c r="S817" t="s">
        <v>64</v>
      </c>
      <c r="T817" t="s">
        <v>64</v>
      </c>
    </row>
    <row r="818" spans="1:20" x14ac:dyDescent="0.35">
      <c r="A818" s="33" t="str">
        <f>HYPERLINK("https://reports.beta.ofsted.gov.uk/provider/2/2535887","Ofsted Children's Home Webpage")</f>
        <v>Ofsted Children's Home Webpage</v>
      </c>
      <c r="B818">
        <v>2535887</v>
      </c>
      <c r="C818" t="s">
        <v>60</v>
      </c>
      <c r="D818" t="s">
        <v>295</v>
      </c>
      <c r="E818" t="s">
        <v>65</v>
      </c>
      <c r="F818" t="s">
        <v>1085</v>
      </c>
      <c r="G818" t="s">
        <v>62</v>
      </c>
      <c r="H818" t="s">
        <v>62</v>
      </c>
      <c r="I818" t="s">
        <v>62</v>
      </c>
      <c r="J818" t="s">
        <v>62</v>
      </c>
      <c r="K818" t="s">
        <v>62</v>
      </c>
      <c r="L818" t="s">
        <v>207</v>
      </c>
      <c r="M818" t="s">
        <v>81</v>
      </c>
      <c r="N818">
        <v>10185428</v>
      </c>
      <c r="O818" s="32">
        <v>44510</v>
      </c>
      <c r="P818" t="s">
        <v>63</v>
      </c>
      <c r="Q818" t="s">
        <v>64</v>
      </c>
      <c r="S818" t="s">
        <v>64</v>
      </c>
      <c r="T818" t="s">
        <v>64</v>
      </c>
    </row>
    <row r="819" spans="1:20" x14ac:dyDescent="0.35">
      <c r="A819" s="33" t="str">
        <f>HYPERLINK("https://reports.beta.ofsted.gov.uk/provider/2/2536967","Ofsted Children's Home Webpage")</f>
        <v>Ofsted Children's Home Webpage</v>
      </c>
      <c r="B819">
        <v>2536967</v>
      </c>
      <c r="C819" t="s">
        <v>60</v>
      </c>
      <c r="D819" t="s">
        <v>295</v>
      </c>
      <c r="E819" t="s">
        <v>105</v>
      </c>
      <c r="F819" t="s">
        <v>571</v>
      </c>
      <c r="G819" t="s">
        <v>62</v>
      </c>
      <c r="H819" t="s">
        <v>62</v>
      </c>
      <c r="I819" t="s">
        <v>62</v>
      </c>
      <c r="J819" t="s">
        <v>62</v>
      </c>
      <c r="K819" t="s">
        <v>62</v>
      </c>
      <c r="L819" t="s">
        <v>100</v>
      </c>
      <c r="M819" t="s">
        <v>88</v>
      </c>
      <c r="N819">
        <v>10212869</v>
      </c>
      <c r="O819" s="32">
        <v>44511</v>
      </c>
      <c r="P819" t="s">
        <v>250</v>
      </c>
    </row>
    <row r="820" spans="1:20" x14ac:dyDescent="0.35">
      <c r="A820" s="33" t="str">
        <f>HYPERLINK("https://reports.beta.ofsted.gov.uk/provider/2/2537149","Ofsted Children's Home Webpage")</f>
        <v>Ofsted Children's Home Webpage</v>
      </c>
      <c r="B820">
        <v>2537149</v>
      </c>
      <c r="C820" t="s">
        <v>60</v>
      </c>
      <c r="D820" t="s">
        <v>295</v>
      </c>
      <c r="E820" t="s">
        <v>61</v>
      </c>
      <c r="F820" t="s">
        <v>425</v>
      </c>
      <c r="G820" t="s">
        <v>62</v>
      </c>
      <c r="H820" t="s">
        <v>62</v>
      </c>
      <c r="I820" t="s">
        <v>62</v>
      </c>
      <c r="J820" t="s">
        <v>62</v>
      </c>
      <c r="K820" t="s">
        <v>62</v>
      </c>
      <c r="L820" t="s">
        <v>1086</v>
      </c>
      <c r="M820" t="s">
        <v>71</v>
      </c>
      <c r="N820">
        <v>10210833</v>
      </c>
      <c r="O820" s="32">
        <v>44496</v>
      </c>
      <c r="P820" t="s">
        <v>69</v>
      </c>
      <c r="Q820" t="s">
        <v>237</v>
      </c>
    </row>
    <row r="821" spans="1:20" x14ac:dyDescent="0.35">
      <c r="A821" s="33" t="str">
        <f>HYPERLINK("https://reports.beta.ofsted.gov.uk/provider/2/2537252","Ofsted Children's Home Webpage")</f>
        <v>Ofsted Children's Home Webpage</v>
      </c>
      <c r="B821">
        <v>2537252</v>
      </c>
      <c r="C821" t="s">
        <v>60</v>
      </c>
      <c r="D821" t="s">
        <v>295</v>
      </c>
      <c r="E821" t="s">
        <v>65</v>
      </c>
      <c r="F821" t="s">
        <v>1029</v>
      </c>
      <c r="G821" t="s">
        <v>62</v>
      </c>
      <c r="H821" t="s">
        <v>62</v>
      </c>
      <c r="I821" t="s">
        <v>62</v>
      </c>
      <c r="J821" t="s">
        <v>62</v>
      </c>
      <c r="K821" t="s">
        <v>62</v>
      </c>
      <c r="L821" t="s">
        <v>314</v>
      </c>
      <c r="M821" t="s">
        <v>85</v>
      </c>
      <c r="N821">
        <v>10187131</v>
      </c>
      <c r="O821" s="32">
        <v>44453</v>
      </c>
      <c r="P821" t="s">
        <v>63</v>
      </c>
      <c r="Q821" t="s">
        <v>64</v>
      </c>
      <c r="S821" t="s">
        <v>64</v>
      </c>
      <c r="T821" t="s">
        <v>64</v>
      </c>
    </row>
    <row r="822" spans="1:20" x14ac:dyDescent="0.35">
      <c r="A822" s="33" t="str">
        <f>HYPERLINK("https://reports.beta.ofsted.gov.uk/provider/2/2538055","Ofsted Children's Home Webpage")</f>
        <v>Ofsted Children's Home Webpage</v>
      </c>
      <c r="B822">
        <v>2538055</v>
      </c>
      <c r="C822" t="s">
        <v>60</v>
      </c>
      <c r="D822" t="s">
        <v>295</v>
      </c>
      <c r="E822" t="s">
        <v>65</v>
      </c>
      <c r="F822" t="s">
        <v>894</v>
      </c>
      <c r="G822" t="s">
        <v>62</v>
      </c>
      <c r="H822" t="s">
        <v>62</v>
      </c>
      <c r="I822" t="s">
        <v>62</v>
      </c>
      <c r="J822" t="s">
        <v>62</v>
      </c>
      <c r="K822" t="s">
        <v>62</v>
      </c>
      <c r="L822" t="s">
        <v>93</v>
      </c>
      <c r="M822" t="s">
        <v>71</v>
      </c>
      <c r="N822">
        <v>10187405</v>
      </c>
      <c r="O822" s="32">
        <v>44481</v>
      </c>
      <c r="P822" t="s">
        <v>63</v>
      </c>
      <c r="Q822" t="s">
        <v>158</v>
      </c>
      <c r="S822" t="s">
        <v>158</v>
      </c>
      <c r="T822" t="s">
        <v>158</v>
      </c>
    </row>
    <row r="823" spans="1:20" x14ac:dyDescent="0.35">
      <c r="A823" s="33" t="str">
        <f>HYPERLINK("https://reports.beta.ofsted.gov.uk/provider/2/2538287","Ofsted Children's Home Webpage")</f>
        <v>Ofsted Children's Home Webpage</v>
      </c>
      <c r="B823">
        <v>2538287</v>
      </c>
      <c r="C823" t="s">
        <v>60</v>
      </c>
      <c r="D823" t="s">
        <v>295</v>
      </c>
      <c r="E823" t="s">
        <v>105</v>
      </c>
      <c r="F823" t="s">
        <v>341</v>
      </c>
      <c r="G823" t="s">
        <v>62</v>
      </c>
      <c r="H823" t="s">
        <v>62</v>
      </c>
      <c r="I823" t="s">
        <v>62</v>
      </c>
      <c r="J823" t="s">
        <v>62</v>
      </c>
      <c r="K823" t="s">
        <v>62</v>
      </c>
      <c r="L823" t="s">
        <v>83</v>
      </c>
      <c r="M823" t="s">
        <v>74</v>
      </c>
      <c r="N823">
        <v>10185279</v>
      </c>
      <c r="O823" s="32">
        <v>44488</v>
      </c>
      <c r="P823" t="s">
        <v>63</v>
      </c>
      <c r="Q823" t="s">
        <v>64</v>
      </c>
      <c r="S823" t="s">
        <v>158</v>
      </c>
      <c r="T823" t="s">
        <v>64</v>
      </c>
    </row>
    <row r="824" spans="1:20" x14ac:dyDescent="0.35">
      <c r="A824" s="33" t="str">
        <f>HYPERLINK("https://reports.beta.ofsted.gov.uk/provider/2/2539305","Ofsted Children's Home Webpage")</f>
        <v>Ofsted Children's Home Webpage</v>
      </c>
      <c r="B824">
        <v>2539305</v>
      </c>
      <c r="C824" t="s">
        <v>60</v>
      </c>
      <c r="D824" t="s">
        <v>295</v>
      </c>
      <c r="E824" t="s">
        <v>65</v>
      </c>
      <c r="F824" t="s">
        <v>1022</v>
      </c>
      <c r="G824" t="s">
        <v>62</v>
      </c>
      <c r="H824" t="s">
        <v>62</v>
      </c>
      <c r="I824" t="s">
        <v>62</v>
      </c>
      <c r="J824" t="s">
        <v>62</v>
      </c>
      <c r="K824" t="s">
        <v>62</v>
      </c>
      <c r="L824" t="s">
        <v>152</v>
      </c>
      <c r="M824" t="s">
        <v>71</v>
      </c>
      <c r="N824">
        <v>10185375</v>
      </c>
      <c r="O824" s="32">
        <v>44482</v>
      </c>
      <c r="P824" t="s">
        <v>63</v>
      </c>
      <c r="Q824" t="s">
        <v>64</v>
      </c>
      <c r="S824" t="s">
        <v>64</v>
      </c>
      <c r="T824" t="s">
        <v>64</v>
      </c>
    </row>
    <row r="825" spans="1:20" x14ac:dyDescent="0.35">
      <c r="A825" s="33" t="str">
        <f>HYPERLINK("https://reports.beta.ofsted.gov.uk/provider/2/2539587","Ofsted Children's Home Webpage")</f>
        <v>Ofsted Children's Home Webpage</v>
      </c>
      <c r="B825">
        <v>2539587</v>
      </c>
      <c r="C825" t="s">
        <v>60</v>
      </c>
      <c r="D825" t="s">
        <v>295</v>
      </c>
      <c r="E825" t="s">
        <v>65</v>
      </c>
      <c r="F825" t="s">
        <v>1013</v>
      </c>
      <c r="G825" t="s">
        <v>62</v>
      </c>
      <c r="H825" t="s">
        <v>62</v>
      </c>
      <c r="I825" t="s">
        <v>62</v>
      </c>
      <c r="J825" t="s">
        <v>62</v>
      </c>
      <c r="K825" t="s">
        <v>62</v>
      </c>
      <c r="L825" t="s">
        <v>114</v>
      </c>
      <c r="M825" t="s">
        <v>216</v>
      </c>
      <c r="N825">
        <v>10186338</v>
      </c>
      <c r="O825" s="32">
        <v>44489</v>
      </c>
      <c r="P825" t="s">
        <v>63</v>
      </c>
      <c r="Q825" t="s">
        <v>64</v>
      </c>
      <c r="S825" t="s">
        <v>64</v>
      </c>
      <c r="T825" t="s">
        <v>64</v>
      </c>
    </row>
    <row r="826" spans="1:20" x14ac:dyDescent="0.35">
      <c r="A826" s="33" t="str">
        <f>HYPERLINK("https://reports.beta.ofsted.gov.uk/provider/2/2540073","Ofsted Children's Home Webpage")</f>
        <v>Ofsted Children's Home Webpage</v>
      </c>
      <c r="B826">
        <v>2540073</v>
      </c>
      <c r="C826" t="s">
        <v>60</v>
      </c>
      <c r="D826" t="s">
        <v>295</v>
      </c>
      <c r="E826" t="s">
        <v>65</v>
      </c>
      <c r="F826" t="s">
        <v>1087</v>
      </c>
      <c r="G826" t="s">
        <v>62</v>
      </c>
      <c r="H826" t="s">
        <v>62</v>
      </c>
      <c r="I826" t="s">
        <v>62</v>
      </c>
      <c r="J826" t="s">
        <v>62</v>
      </c>
      <c r="K826" t="s">
        <v>62</v>
      </c>
      <c r="L826" t="s">
        <v>150</v>
      </c>
      <c r="M826" t="s">
        <v>77</v>
      </c>
      <c r="N826">
        <v>10185553</v>
      </c>
      <c r="O826" s="32">
        <v>44503</v>
      </c>
      <c r="P826" t="s">
        <v>63</v>
      </c>
      <c r="Q826" t="s">
        <v>64</v>
      </c>
      <c r="S826" t="s">
        <v>64</v>
      </c>
      <c r="T826" t="s">
        <v>64</v>
      </c>
    </row>
    <row r="827" spans="1:20" x14ac:dyDescent="0.35">
      <c r="A827" s="33" t="str">
        <f>HYPERLINK("https://reports.beta.ofsted.gov.uk/provider/2/2540658","Ofsted Children's Home Webpage")</f>
        <v>Ofsted Children's Home Webpage</v>
      </c>
      <c r="B827">
        <v>2540658</v>
      </c>
      <c r="C827" t="s">
        <v>60</v>
      </c>
      <c r="D827" t="s">
        <v>295</v>
      </c>
      <c r="E827" t="s">
        <v>65</v>
      </c>
      <c r="F827" t="s">
        <v>1088</v>
      </c>
      <c r="G827" t="s">
        <v>62</v>
      </c>
      <c r="H827" t="s">
        <v>62</v>
      </c>
      <c r="I827" t="s">
        <v>62</v>
      </c>
      <c r="J827" t="s">
        <v>62</v>
      </c>
      <c r="K827" t="s">
        <v>62</v>
      </c>
      <c r="L827" t="s">
        <v>126</v>
      </c>
      <c r="M827" t="s">
        <v>77</v>
      </c>
      <c r="N827">
        <v>10187659</v>
      </c>
      <c r="O827" s="32">
        <v>44495</v>
      </c>
      <c r="P827" t="s">
        <v>63</v>
      </c>
      <c r="Q827" t="s">
        <v>158</v>
      </c>
      <c r="S827" t="s">
        <v>158</v>
      </c>
      <c r="T827" t="s">
        <v>158</v>
      </c>
    </row>
    <row r="828" spans="1:20" x14ac:dyDescent="0.35">
      <c r="A828" s="33" t="str">
        <f>HYPERLINK("https://reports.beta.ofsted.gov.uk/provider/2/2541449","Ofsted Children's Home Webpage")</f>
        <v>Ofsted Children's Home Webpage</v>
      </c>
      <c r="B828">
        <v>2541449</v>
      </c>
      <c r="C828" t="s">
        <v>60</v>
      </c>
      <c r="D828" t="s">
        <v>295</v>
      </c>
      <c r="E828" t="s">
        <v>61</v>
      </c>
      <c r="F828" t="s">
        <v>1089</v>
      </c>
      <c r="G828" t="s">
        <v>62</v>
      </c>
      <c r="H828" t="s">
        <v>62</v>
      </c>
      <c r="I828" t="s">
        <v>62</v>
      </c>
      <c r="J828" t="s">
        <v>62</v>
      </c>
      <c r="K828" t="s">
        <v>62</v>
      </c>
      <c r="L828" t="s">
        <v>150</v>
      </c>
      <c r="M828" t="s">
        <v>77</v>
      </c>
      <c r="N828">
        <v>10186891</v>
      </c>
      <c r="O828" s="32">
        <v>44510</v>
      </c>
      <c r="P828" t="s">
        <v>63</v>
      </c>
      <c r="Q828" t="s">
        <v>64</v>
      </c>
      <c r="S828" t="s">
        <v>158</v>
      </c>
      <c r="T828" t="s">
        <v>158</v>
      </c>
    </row>
    <row r="829" spans="1:20" x14ac:dyDescent="0.35">
      <c r="A829" s="33" t="str">
        <f>HYPERLINK("https://reports.beta.ofsted.gov.uk/provider/2/2543640","Ofsted Children's Home Webpage")</f>
        <v>Ofsted Children's Home Webpage</v>
      </c>
      <c r="B829">
        <v>2543640</v>
      </c>
      <c r="C829" t="s">
        <v>60</v>
      </c>
      <c r="D829" t="s">
        <v>295</v>
      </c>
      <c r="E829" t="s">
        <v>65</v>
      </c>
      <c r="F829" t="s">
        <v>996</v>
      </c>
      <c r="G829" t="s">
        <v>62</v>
      </c>
      <c r="H829" t="s">
        <v>62</v>
      </c>
      <c r="I829" t="s">
        <v>62</v>
      </c>
      <c r="J829" t="s">
        <v>62</v>
      </c>
      <c r="K829" t="s">
        <v>62</v>
      </c>
      <c r="L829" t="s">
        <v>80</v>
      </c>
      <c r="M829" t="s">
        <v>77</v>
      </c>
      <c r="N829">
        <v>10187059</v>
      </c>
      <c r="O829" s="32">
        <v>44545</v>
      </c>
      <c r="P829" t="s">
        <v>63</v>
      </c>
      <c r="Q829" t="s">
        <v>64</v>
      </c>
      <c r="S829" t="s">
        <v>64</v>
      </c>
      <c r="T829" t="s">
        <v>64</v>
      </c>
    </row>
    <row r="830" spans="1:20" x14ac:dyDescent="0.35">
      <c r="A830" s="33" t="str">
        <f>HYPERLINK("https://reports.beta.ofsted.gov.uk/provider/2/2544803","Ofsted Children's Home Webpage")</f>
        <v>Ofsted Children's Home Webpage</v>
      </c>
      <c r="B830">
        <v>2544803</v>
      </c>
      <c r="C830" t="s">
        <v>60</v>
      </c>
      <c r="D830" t="s">
        <v>295</v>
      </c>
      <c r="E830" t="s">
        <v>65</v>
      </c>
      <c r="F830" t="s">
        <v>677</v>
      </c>
      <c r="G830" t="s">
        <v>62</v>
      </c>
      <c r="H830" t="s">
        <v>62</v>
      </c>
      <c r="I830" t="s">
        <v>62</v>
      </c>
      <c r="J830" t="s">
        <v>62</v>
      </c>
      <c r="K830" t="s">
        <v>62</v>
      </c>
      <c r="L830" t="s">
        <v>143</v>
      </c>
      <c r="M830" t="s">
        <v>92</v>
      </c>
      <c r="N830">
        <v>10186427</v>
      </c>
      <c r="O830" s="32">
        <v>44488</v>
      </c>
      <c r="P830" t="s">
        <v>63</v>
      </c>
      <c r="Q830" t="s">
        <v>64</v>
      </c>
      <c r="S830" t="s">
        <v>64</v>
      </c>
      <c r="T830" t="s">
        <v>64</v>
      </c>
    </row>
    <row r="831" spans="1:20" x14ac:dyDescent="0.35">
      <c r="A831" s="33" t="str">
        <f>HYPERLINK("https://reports.beta.ofsted.gov.uk/provider/2/2544885","Ofsted Children's Home Webpage")</f>
        <v>Ofsted Children's Home Webpage</v>
      </c>
      <c r="B831">
        <v>2544885</v>
      </c>
      <c r="C831" t="s">
        <v>60</v>
      </c>
      <c r="D831" t="s">
        <v>295</v>
      </c>
      <c r="E831" t="s">
        <v>65</v>
      </c>
      <c r="F831" t="s">
        <v>1090</v>
      </c>
      <c r="G831" t="s">
        <v>62</v>
      </c>
      <c r="H831" t="s">
        <v>62</v>
      </c>
      <c r="I831" t="s">
        <v>62</v>
      </c>
      <c r="J831" t="s">
        <v>62</v>
      </c>
      <c r="K831" t="s">
        <v>62</v>
      </c>
      <c r="L831" t="s">
        <v>408</v>
      </c>
      <c r="M831" t="s">
        <v>81</v>
      </c>
      <c r="N831">
        <v>10185105</v>
      </c>
      <c r="O831" s="32">
        <v>44530</v>
      </c>
      <c r="P831" t="s">
        <v>63</v>
      </c>
      <c r="Q831" t="s">
        <v>64</v>
      </c>
      <c r="S831" t="s">
        <v>64</v>
      </c>
      <c r="T831" t="s">
        <v>64</v>
      </c>
    </row>
    <row r="832" spans="1:20" x14ac:dyDescent="0.35">
      <c r="A832" s="33" t="str">
        <f>HYPERLINK("https://reports.beta.ofsted.gov.uk/provider/2/2545733","Ofsted Children's Home Webpage")</f>
        <v>Ofsted Children's Home Webpage</v>
      </c>
      <c r="B832">
        <v>2545733</v>
      </c>
      <c r="C832" t="s">
        <v>60</v>
      </c>
      <c r="D832" t="s">
        <v>295</v>
      </c>
      <c r="E832" t="s">
        <v>65</v>
      </c>
      <c r="F832" t="s">
        <v>1091</v>
      </c>
      <c r="G832" t="s">
        <v>62</v>
      </c>
      <c r="H832" t="s">
        <v>62</v>
      </c>
      <c r="I832" t="s">
        <v>62</v>
      </c>
      <c r="J832" t="s">
        <v>62</v>
      </c>
      <c r="K832" t="s">
        <v>62</v>
      </c>
      <c r="L832" t="s">
        <v>80</v>
      </c>
      <c r="M832" t="s">
        <v>77</v>
      </c>
      <c r="N832">
        <v>10186350</v>
      </c>
      <c r="O832" s="32">
        <v>44446</v>
      </c>
      <c r="P832" t="s">
        <v>63</v>
      </c>
      <c r="Q832" t="s">
        <v>64</v>
      </c>
      <c r="S832" t="s">
        <v>64</v>
      </c>
      <c r="T832" t="s">
        <v>67</v>
      </c>
    </row>
    <row r="833" spans="1:20" x14ac:dyDescent="0.35">
      <c r="A833" s="33" t="str">
        <f>HYPERLINK("https://reports.beta.ofsted.gov.uk/provider/2/2546196","Ofsted Children's Home Webpage")</f>
        <v>Ofsted Children's Home Webpage</v>
      </c>
      <c r="B833">
        <v>2546196</v>
      </c>
      <c r="C833" t="s">
        <v>60</v>
      </c>
      <c r="D833" t="s">
        <v>295</v>
      </c>
      <c r="E833" t="s">
        <v>65</v>
      </c>
      <c r="F833" t="s">
        <v>1092</v>
      </c>
      <c r="G833" t="s">
        <v>62</v>
      </c>
      <c r="H833" t="s">
        <v>62</v>
      </c>
      <c r="I833" t="s">
        <v>62</v>
      </c>
      <c r="J833" t="s">
        <v>62</v>
      </c>
      <c r="K833" t="s">
        <v>62</v>
      </c>
      <c r="L833" t="s">
        <v>143</v>
      </c>
      <c r="M833" t="s">
        <v>92</v>
      </c>
      <c r="N833">
        <v>10205269</v>
      </c>
      <c r="O833" s="32">
        <v>44509</v>
      </c>
      <c r="P833" t="s">
        <v>69</v>
      </c>
      <c r="Q833" t="s">
        <v>167</v>
      </c>
    </row>
    <row r="834" spans="1:20" x14ac:dyDescent="0.35">
      <c r="A834" s="33" t="str">
        <f>HYPERLINK("https://reports.beta.ofsted.gov.uk/provider/2/2546476","Ofsted Children's Home Webpage")</f>
        <v>Ofsted Children's Home Webpage</v>
      </c>
      <c r="B834">
        <v>2546476</v>
      </c>
      <c r="C834" t="s">
        <v>60</v>
      </c>
      <c r="D834" t="s">
        <v>295</v>
      </c>
      <c r="E834" t="s">
        <v>65</v>
      </c>
      <c r="F834" t="s">
        <v>616</v>
      </c>
      <c r="G834" t="s">
        <v>62</v>
      </c>
      <c r="H834" t="s">
        <v>62</v>
      </c>
      <c r="I834" t="s">
        <v>62</v>
      </c>
      <c r="J834" t="s">
        <v>62</v>
      </c>
      <c r="K834" t="s">
        <v>62</v>
      </c>
      <c r="L834" t="s">
        <v>155</v>
      </c>
      <c r="M834" t="s">
        <v>88</v>
      </c>
      <c r="N834">
        <v>10185777</v>
      </c>
      <c r="O834" s="32">
        <v>44531</v>
      </c>
      <c r="P834" t="s">
        <v>63</v>
      </c>
      <c r="Q834" t="s">
        <v>64</v>
      </c>
      <c r="S834" t="s">
        <v>64</v>
      </c>
      <c r="T834" t="s">
        <v>64</v>
      </c>
    </row>
    <row r="835" spans="1:20" x14ac:dyDescent="0.35">
      <c r="A835" s="33" t="str">
        <f>HYPERLINK("https://reports.beta.ofsted.gov.uk/provider/2/2547511","Ofsted Children's Home Webpage")</f>
        <v>Ofsted Children's Home Webpage</v>
      </c>
      <c r="B835">
        <v>2547511</v>
      </c>
      <c r="C835" t="s">
        <v>60</v>
      </c>
      <c r="D835" t="s">
        <v>295</v>
      </c>
      <c r="E835" t="s">
        <v>65</v>
      </c>
      <c r="F835" t="s">
        <v>1093</v>
      </c>
      <c r="G835" t="s">
        <v>62</v>
      </c>
      <c r="H835" t="s">
        <v>62</v>
      </c>
      <c r="I835" t="s">
        <v>62</v>
      </c>
      <c r="J835" t="s">
        <v>62</v>
      </c>
      <c r="K835" t="s">
        <v>62</v>
      </c>
      <c r="L835" t="s">
        <v>289</v>
      </c>
      <c r="M835" t="s">
        <v>81</v>
      </c>
      <c r="N835">
        <v>10204106</v>
      </c>
      <c r="O835" s="32">
        <v>44475</v>
      </c>
      <c r="P835" t="s">
        <v>63</v>
      </c>
      <c r="Q835" t="s">
        <v>64</v>
      </c>
      <c r="S835" t="s">
        <v>64</v>
      </c>
      <c r="T835" t="s">
        <v>64</v>
      </c>
    </row>
    <row r="836" spans="1:20" x14ac:dyDescent="0.35">
      <c r="A836" s="33" t="str">
        <f>HYPERLINK("https://reports.beta.ofsted.gov.uk/provider/2/2547761","Ofsted Children's Home Webpage")</f>
        <v>Ofsted Children's Home Webpage</v>
      </c>
      <c r="B836">
        <v>2547761</v>
      </c>
      <c r="C836" t="s">
        <v>60</v>
      </c>
      <c r="D836" t="s">
        <v>295</v>
      </c>
      <c r="E836" t="s">
        <v>65</v>
      </c>
      <c r="F836" t="s">
        <v>959</v>
      </c>
      <c r="G836" t="s">
        <v>62</v>
      </c>
      <c r="H836" t="s">
        <v>62</v>
      </c>
      <c r="I836" t="s">
        <v>62</v>
      </c>
      <c r="J836" t="s">
        <v>62</v>
      </c>
      <c r="K836" t="s">
        <v>62</v>
      </c>
      <c r="L836" t="s">
        <v>80</v>
      </c>
      <c r="M836" t="s">
        <v>77</v>
      </c>
      <c r="N836">
        <v>10185140</v>
      </c>
      <c r="O836" s="32">
        <v>44517</v>
      </c>
      <c r="P836" t="s">
        <v>63</v>
      </c>
      <c r="Q836" t="s">
        <v>64</v>
      </c>
      <c r="S836" t="s">
        <v>64</v>
      </c>
      <c r="T836" t="s">
        <v>64</v>
      </c>
    </row>
    <row r="837" spans="1:20" x14ac:dyDescent="0.35">
      <c r="A837" s="33" t="str">
        <f>HYPERLINK("https://reports.beta.ofsted.gov.uk/provider/2/2547837","Ofsted Children's Home Webpage")</f>
        <v>Ofsted Children's Home Webpage</v>
      </c>
      <c r="B837">
        <v>2547837</v>
      </c>
      <c r="C837" t="s">
        <v>60</v>
      </c>
      <c r="D837" t="s">
        <v>295</v>
      </c>
      <c r="E837" t="s">
        <v>65</v>
      </c>
      <c r="F837" t="s">
        <v>327</v>
      </c>
      <c r="G837" t="s">
        <v>62</v>
      </c>
      <c r="H837" t="s">
        <v>62</v>
      </c>
      <c r="I837" t="s">
        <v>62</v>
      </c>
      <c r="J837" t="s">
        <v>62</v>
      </c>
      <c r="K837" t="s">
        <v>62</v>
      </c>
      <c r="L837" t="s">
        <v>130</v>
      </c>
      <c r="M837" t="s">
        <v>77</v>
      </c>
      <c r="N837">
        <v>10185414</v>
      </c>
      <c r="O837" s="32">
        <v>44538</v>
      </c>
      <c r="P837" t="s">
        <v>63</v>
      </c>
      <c r="Q837" t="s">
        <v>64</v>
      </c>
      <c r="S837" t="s">
        <v>64</v>
      </c>
      <c r="T837" t="s">
        <v>64</v>
      </c>
    </row>
    <row r="838" spans="1:20" x14ac:dyDescent="0.35">
      <c r="A838" s="33" t="str">
        <f>HYPERLINK("https://reports.beta.ofsted.gov.uk/provider/2/2548260","Ofsted Children's Home Webpage")</f>
        <v>Ofsted Children's Home Webpage</v>
      </c>
      <c r="B838">
        <v>2548260</v>
      </c>
      <c r="C838" t="s">
        <v>60</v>
      </c>
      <c r="D838" t="s">
        <v>295</v>
      </c>
      <c r="E838" t="s">
        <v>61</v>
      </c>
      <c r="F838" t="s">
        <v>1089</v>
      </c>
      <c r="G838" t="s">
        <v>62</v>
      </c>
      <c r="H838" t="s">
        <v>62</v>
      </c>
      <c r="I838" t="s">
        <v>62</v>
      </c>
      <c r="J838" t="s">
        <v>62</v>
      </c>
      <c r="K838" t="s">
        <v>62</v>
      </c>
      <c r="L838" t="s">
        <v>150</v>
      </c>
      <c r="M838" t="s">
        <v>77</v>
      </c>
      <c r="N838">
        <v>10187448</v>
      </c>
      <c r="O838" s="32">
        <v>44467</v>
      </c>
      <c r="P838" t="s">
        <v>63</v>
      </c>
      <c r="Q838" t="s">
        <v>73</v>
      </c>
      <c r="S838" t="s">
        <v>73</v>
      </c>
      <c r="T838" t="s">
        <v>73</v>
      </c>
    </row>
    <row r="839" spans="1:20" x14ac:dyDescent="0.35">
      <c r="A839" s="33" t="str">
        <f>HYPERLINK("https://reports.beta.ofsted.gov.uk/provider/2/2548260","Ofsted Children's Home Webpage")</f>
        <v>Ofsted Children's Home Webpage</v>
      </c>
      <c r="B839">
        <v>2548260</v>
      </c>
      <c r="C839" t="s">
        <v>60</v>
      </c>
      <c r="D839" t="s">
        <v>295</v>
      </c>
      <c r="E839" t="s">
        <v>61</v>
      </c>
      <c r="F839" t="s">
        <v>1089</v>
      </c>
      <c r="G839" t="s">
        <v>62</v>
      </c>
      <c r="H839" t="s">
        <v>62</v>
      </c>
      <c r="I839" t="s">
        <v>62</v>
      </c>
      <c r="J839" t="s">
        <v>62</v>
      </c>
      <c r="K839" t="s">
        <v>62</v>
      </c>
      <c r="L839" t="s">
        <v>150</v>
      </c>
      <c r="M839" t="s">
        <v>77</v>
      </c>
      <c r="N839">
        <v>10209378</v>
      </c>
      <c r="O839" s="32">
        <v>44516</v>
      </c>
      <c r="P839" t="s">
        <v>250</v>
      </c>
    </row>
    <row r="840" spans="1:20" x14ac:dyDescent="0.35">
      <c r="A840" s="33" t="str">
        <f>HYPERLINK("https://reports.beta.ofsted.gov.uk/provider/2/2548334","Ofsted Children's Home Webpage")</f>
        <v>Ofsted Children's Home Webpage</v>
      </c>
      <c r="B840">
        <v>2548334</v>
      </c>
      <c r="C840" t="s">
        <v>60</v>
      </c>
      <c r="D840" t="s">
        <v>295</v>
      </c>
      <c r="E840" t="s">
        <v>65</v>
      </c>
      <c r="F840" t="s">
        <v>917</v>
      </c>
      <c r="G840" t="s">
        <v>62</v>
      </c>
      <c r="H840" t="s">
        <v>62</v>
      </c>
      <c r="I840" t="s">
        <v>62</v>
      </c>
      <c r="J840" t="s">
        <v>62</v>
      </c>
      <c r="K840" t="s">
        <v>62</v>
      </c>
      <c r="L840" t="s">
        <v>133</v>
      </c>
      <c r="M840" t="s">
        <v>81</v>
      </c>
      <c r="N840">
        <v>10186226</v>
      </c>
      <c r="O840" s="32">
        <v>44537</v>
      </c>
      <c r="P840" t="s">
        <v>63</v>
      </c>
      <c r="Q840" t="s">
        <v>64</v>
      </c>
      <c r="S840" t="s">
        <v>64</v>
      </c>
      <c r="T840" t="s">
        <v>158</v>
      </c>
    </row>
    <row r="841" spans="1:20" x14ac:dyDescent="0.35">
      <c r="A841" s="33" t="str">
        <f>HYPERLINK("https://reports.beta.ofsted.gov.uk/provider/2/2548418","Ofsted Children's Home Webpage")</f>
        <v>Ofsted Children's Home Webpage</v>
      </c>
      <c r="B841">
        <v>2548418</v>
      </c>
      <c r="C841" t="s">
        <v>60</v>
      </c>
      <c r="D841" t="s">
        <v>295</v>
      </c>
      <c r="E841" t="s">
        <v>65</v>
      </c>
      <c r="F841" t="s">
        <v>659</v>
      </c>
      <c r="G841" t="s">
        <v>62</v>
      </c>
      <c r="H841" t="s">
        <v>62</v>
      </c>
      <c r="I841" t="s">
        <v>62</v>
      </c>
      <c r="J841" t="s">
        <v>62</v>
      </c>
      <c r="K841" t="s">
        <v>62</v>
      </c>
      <c r="L841" t="s">
        <v>604</v>
      </c>
      <c r="M841" t="s">
        <v>88</v>
      </c>
      <c r="N841">
        <v>10186027</v>
      </c>
      <c r="O841" s="32">
        <v>44460</v>
      </c>
      <c r="P841" t="s">
        <v>63</v>
      </c>
      <c r="Q841" t="s">
        <v>64</v>
      </c>
      <c r="S841" t="s">
        <v>64</v>
      </c>
      <c r="T841" t="s">
        <v>158</v>
      </c>
    </row>
    <row r="842" spans="1:20" x14ac:dyDescent="0.35">
      <c r="A842" s="33" t="str">
        <f>HYPERLINK("https://reports.beta.ofsted.gov.uk/provider/2/2548528","Ofsted Children's Home Webpage")</f>
        <v>Ofsted Children's Home Webpage</v>
      </c>
      <c r="B842">
        <v>2548528</v>
      </c>
      <c r="C842" t="s">
        <v>60</v>
      </c>
      <c r="D842" t="s">
        <v>295</v>
      </c>
      <c r="E842" t="s">
        <v>65</v>
      </c>
      <c r="F842" t="s">
        <v>1094</v>
      </c>
      <c r="G842" t="s">
        <v>62</v>
      </c>
      <c r="H842" t="s">
        <v>62</v>
      </c>
      <c r="I842" t="s">
        <v>62</v>
      </c>
      <c r="J842" t="s">
        <v>62</v>
      </c>
      <c r="K842" t="s">
        <v>62</v>
      </c>
      <c r="L842" t="s">
        <v>141</v>
      </c>
      <c r="M842" t="s">
        <v>77</v>
      </c>
      <c r="N842">
        <v>10187001</v>
      </c>
      <c r="O842" s="32">
        <v>44467</v>
      </c>
      <c r="P842" t="s">
        <v>63</v>
      </c>
      <c r="Q842" t="s">
        <v>64</v>
      </c>
      <c r="S842" t="s">
        <v>64</v>
      </c>
      <c r="T842" t="s">
        <v>64</v>
      </c>
    </row>
    <row r="843" spans="1:20" x14ac:dyDescent="0.35">
      <c r="A843" s="33" t="str">
        <f>HYPERLINK("https://reports.beta.ofsted.gov.uk/provider/2/2548571","Ofsted Children's Home Webpage")</f>
        <v>Ofsted Children's Home Webpage</v>
      </c>
      <c r="B843">
        <v>2548571</v>
      </c>
      <c r="C843" t="s">
        <v>60</v>
      </c>
      <c r="D843" t="s">
        <v>295</v>
      </c>
      <c r="E843" t="s">
        <v>61</v>
      </c>
      <c r="F843" t="s">
        <v>1095</v>
      </c>
      <c r="G843" t="s">
        <v>62</v>
      </c>
      <c r="H843" t="s">
        <v>62</v>
      </c>
      <c r="I843" t="s">
        <v>62</v>
      </c>
      <c r="J843" t="s">
        <v>62</v>
      </c>
      <c r="K843" t="s">
        <v>62</v>
      </c>
      <c r="L843" t="s">
        <v>132</v>
      </c>
      <c r="M843" t="s">
        <v>74</v>
      </c>
      <c r="N843">
        <v>10204568</v>
      </c>
      <c r="O843" s="32">
        <v>44461</v>
      </c>
      <c r="P843" t="s">
        <v>250</v>
      </c>
    </row>
    <row r="844" spans="1:20" x14ac:dyDescent="0.35">
      <c r="A844" s="33" t="str">
        <f>HYPERLINK("https://reports.beta.ofsted.gov.uk/provider/2/2548571","Ofsted Children's Home Webpage")</f>
        <v>Ofsted Children's Home Webpage</v>
      </c>
      <c r="B844">
        <v>2548571</v>
      </c>
      <c r="C844" t="s">
        <v>60</v>
      </c>
      <c r="D844" t="s">
        <v>295</v>
      </c>
      <c r="E844" t="s">
        <v>61</v>
      </c>
      <c r="F844" t="s">
        <v>1095</v>
      </c>
      <c r="G844" t="s">
        <v>62</v>
      </c>
      <c r="H844" t="s">
        <v>62</v>
      </c>
      <c r="I844" t="s">
        <v>62</v>
      </c>
      <c r="J844" t="s">
        <v>62</v>
      </c>
      <c r="K844" t="s">
        <v>62</v>
      </c>
      <c r="L844" t="s">
        <v>132</v>
      </c>
      <c r="M844" t="s">
        <v>74</v>
      </c>
      <c r="N844">
        <v>10204569</v>
      </c>
      <c r="O844" s="32">
        <v>44516</v>
      </c>
      <c r="P844" t="s">
        <v>63</v>
      </c>
      <c r="Q844" t="s">
        <v>64</v>
      </c>
      <c r="S844" t="s">
        <v>64</v>
      </c>
      <c r="T844" t="s">
        <v>64</v>
      </c>
    </row>
    <row r="845" spans="1:20" x14ac:dyDescent="0.35">
      <c r="A845" s="33" t="str">
        <f>HYPERLINK("https://reports.beta.ofsted.gov.uk/provider/2/2549629","Ofsted Children's Home Webpage")</f>
        <v>Ofsted Children's Home Webpage</v>
      </c>
      <c r="B845">
        <v>2549629</v>
      </c>
      <c r="C845" t="s">
        <v>60</v>
      </c>
      <c r="D845" t="s">
        <v>295</v>
      </c>
      <c r="E845" t="s">
        <v>65</v>
      </c>
      <c r="F845" t="s">
        <v>1039</v>
      </c>
      <c r="G845" t="s">
        <v>62</v>
      </c>
      <c r="H845" t="s">
        <v>62</v>
      </c>
      <c r="I845" t="s">
        <v>62</v>
      </c>
      <c r="J845" t="s">
        <v>62</v>
      </c>
      <c r="K845" t="s">
        <v>62</v>
      </c>
      <c r="L845" t="s">
        <v>70</v>
      </c>
      <c r="M845" t="s">
        <v>71</v>
      </c>
      <c r="N845">
        <v>10187114</v>
      </c>
      <c r="O845" s="32">
        <v>44466</v>
      </c>
      <c r="P845" t="s">
        <v>63</v>
      </c>
      <c r="Q845" t="s">
        <v>64</v>
      </c>
      <c r="S845" t="s">
        <v>64</v>
      </c>
      <c r="T845" t="s">
        <v>158</v>
      </c>
    </row>
    <row r="846" spans="1:20" x14ac:dyDescent="0.35">
      <c r="A846" s="33" t="str">
        <f>HYPERLINK("https://reports.beta.ofsted.gov.uk/provider/2/2549726","Ofsted Children's Home Webpage")</f>
        <v>Ofsted Children's Home Webpage</v>
      </c>
      <c r="B846">
        <v>2549726</v>
      </c>
      <c r="C846" t="s">
        <v>60</v>
      </c>
      <c r="D846" t="s">
        <v>295</v>
      </c>
      <c r="E846" t="s">
        <v>61</v>
      </c>
      <c r="F846" t="s">
        <v>1095</v>
      </c>
      <c r="G846" t="s">
        <v>62</v>
      </c>
      <c r="H846" t="s">
        <v>62</v>
      </c>
      <c r="I846" t="s">
        <v>62</v>
      </c>
      <c r="J846" t="s">
        <v>62</v>
      </c>
      <c r="K846" t="s">
        <v>62</v>
      </c>
      <c r="L846" t="s">
        <v>132</v>
      </c>
      <c r="M846" t="s">
        <v>74</v>
      </c>
      <c r="N846">
        <v>10186151</v>
      </c>
      <c r="O846" s="32">
        <v>44523</v>
      </c>
      <c r="P846" t="s">
        <v>63</v>
      </c>
      <c r="Q846" t="s">
        <v>73</v>
      </c>
      <c r="S846" t="s">
        <v>73</v>
      </c>
      <c r="T846" t="s">
        <v>73</v>
      </c>
    </row>
    <row r="847" spans="1:20" x14ac:dyDescent="0.35">
      <c r="A847" s="33" t="str">
        <f>HYPERLINK("https://reports.beta.ofsted.gov.uk/provider/2/2550082","Ofsted Children's Home Webpage")</f>
        <v>Ofsted Children's Home Webpage</v>
      </c>
      <c r="B847">
        <v>2550082</v>
      </c>
      <c r="C847" t="s">
        <v>60</v>
      </c>
      <c r="D847" t="s">
        <v>295</v>
      </c>
      <c r="E847" t="s">
        <v>65</v>
      </c>
      <c r="F847" t="s">
        <v>1055</v>
      </c>
      <c r="G847" t="s">
        <v>62</v>
      </c>
      <c r="H847" t="s">
        <v>62</v>
      </c>
      <c r="I847" t="s">
        <v>62</v>
      </c>
      <c r="J847" t="s">
        <v>62</v>
      </c>
      <c r="K847" t="s">
        <v>62</v>
      </c>
      <c r="L847" t="s">
        <v>151</v>
      </c>
      <c r="M847" t="s">
        <v>77</v>
      </c>
      <c r="N847">
        <v>10209602</v>
      </c>
      <c r="O847" s="32">
        <v>44518</v>
      </c>
      <c r="P847" t="s">
        <v>69</v>
      </c>
      <c r="Q847" t="s">
        <v>237</v>
      </c>
    </row>
    <row r="848" spans="1:20" x14ac:dyDescent="0.35">
      <c r="A848" s="33" t="str">
        <f>HYPERLINK("https://reports.beta.ofsted.gov.uk/provider/2/2550622","Ofsted Children's Home Webpage")</f>
        <v>Ofsted Children's Home Webpage</v>
      </c>
      <c r="B848">
        <v>2550622</v>
      </c>
      <c r="C848" t="s">
        <v>60</v>
      </c>
      <c r="D848" t="s">
        <v>295</v>
      </c>
      <c r="E848" t="s">
        <v>65</v>
      </c>
      <c r="F848" t="s">
        <v>677</v>
      </c>
      <c r="G848" t="s">
        <v>62</v>
      </c>
      <c r="H848" t="s">
        <v>62</v>
      </c>
      <c r="I848" t="s">
        <v>62</v>
      </c>
      <c r="J848" t="s">
        <v>62</v>
      </c>
      <c r="K848" t="s">
        <v>62</v>
      </c>
      <c r="L848" t="s">
        <v>76</v>
      </c>
      <c r="M848" t="s">
        <v>77</v>
      </c>
      <c r="N848">
        <v>10187589</v>
      </c>
      <c r="O848" s="32">
        <v>44460</v>
      </c>
      <c r="P848" t="s">
        <v>63</v>
      </c>
      <c r="Q848" t="s">
        <v>158</v>
      </c>
      <c r="S848" t="s">
        <v>158</v>
      </c>
      <c r="T848" t="s">
        <v>158</v>
      </c>
    </row>
    <row r="849" spans="1:20" x14ac:dyDescent="0.35">
      <c r="A849" s="33" t="str">
        <f>HYPERLINK("https://reports.beta.ofsted.gov.uk/provider/2/2552036","Ofsted Children's Home Webpage")</f>
        <v>Ofsted Children's Home Webpage</v>
      </c>
      <c r="B849">
        <v>2552036</v>
      </c>
      <c r="C849" t="s">
        <v>60</v>
      </c>
      <c r="D849" t="s">
        <v>295</v>
      </c>
      <c r="E849" t="s">
        <v>65</v>
      </c>
      <c r="F849" t="s">
        <v>1096</v>
      </c>
      <c r="G849" t="s">
        <v>62</v>
      </c>
      <c r="H849" t="s">
        <v>62</v>
      </c>
      <c r="I849" t="s">
        <v>62</v>
      </c>
      <c r="J849" t="s">
        <v>62</v>
      </c>
      <c r="K849" t="s">
        <v>62</v>
      </c>
      <c r="L849" t="s">
        <v>113</v>
      </c>
      <c r="M849" t="s">
        <v>216</v>
      </c>
      <c r="N849">
        <v>10187038</v>
      </c>
      <c r="O849" s="32">
        <v>44446</v>
      </c>
      <c r="P849" t="s">
        <v>63</v>
      </c>
      <c r="Q849" t="s">
        <v>64</v>
      </c>
      <c r="S849" t="s">
        <v>64</v>
      </c>
      <c r="T849" t="s">
        <v>64</v>
      </c>
    </row>
    <row r="850" spans="1:20" x14ac:dyDescent="0.35">
      <c r="A850" s="33" t="str">
        <f>HYPERLINK("https://reports.beta.ofsted.gov.uk/provider/2/2552727","Ofsted Children's Home Webpage")</f>
        <v>Ofsted Children's Home Webpage</v>
      </c>
      <c r="B850">
        <v>2552727</v>
      </c>
      <c r="C850" t="s">
        <v>60</v>
      </c>
      <c r="D850" t="s">
        <v>295</v>
      </c>
      <c r="E850" t="s">
        <v>65</v>
      </c>
      <c r="F850" t="s">
        <v>320</v>
      </c>
      <c r="G850" t="s">
        <v>62</v>
      </c>
      <c r="H850" t="s">
        <v>62</v>
      </c>
      <c r="I850" t="s">
        <v>62</v>
      </c>
      <c r="J850" t="s">
        <v>62</v>
      </c>
      <c r="K850" t="s">
        <v>62</v>
      </c>
      <c r="L850" t="s">
        <v>131</v>
      </c>
      <c r="M850" t="s">
        <v>92</v>
      </c>
      <c r="N850">
        <v>10186561</v>
      </c>
      <c r="O850" s="32">
        <v>44467</v>
      </c>
      <c r="P850" t="s">
        <v>63</v>
      </c>
      <c r="Q850" t="s">
        <v>64</v>
      </c>
      <c r="S850" t="s">
        <v>64</v>
      </c>
      <c r="T850" t="s">
        <v>67</v>
      </c>
    </row>
    <row r="851" spans="1:20" x14ac:dyDescent="0.35">
      <c r="A851" s="33" t="str">
        <f>HYPERLINK("https://reports.beta.ofsted.gov.uk/provider/2/2553274","Ofsted Children's Home Webpage")</f>
        <v>Ofsted Children's Home Webpage</v>
      </c>
      <c r="B851">
        <v>2553274</v>
      </c>
      <c r="C851" t="s">
        <v>60</v>
      </c>
      <c r="D851" t="s">
        <v>295</v>
      </c>
      <c r="E851" t="s">
        <v>65</v>
      </c>
      <c r="F851" t="s">
        <v>1087</v>
      </c>
      <c r="G851" t="s">
        <v>62</v>
      </c>
      <c r="H851" t="s">
        <v>62</v>
      </c>
      <c r="I851" t="s">
        <v>62</v>
      </c>
      <c r="J851" t="s">
        <v>62</v>
      </c>
      <c r="K851" t="s">
        <v>62</v>
      </c>
      <c r="L851" t="s">
        <v>150</v>
      </c>
      <c r="M851" t="s">
        <v>77</v>
      </c>
      <c r="N851">
        <v>10185781</v>
      </c>
      <c r="O851" s="32">
        <v>44446</v>
      </c>
      <c r="P851" t="s">
        <v>63</v>
      </c>
      <c r="Q851" t="s">
        <v>64</v>
      </c>
      <c r="S851" t="s">
        <v>158</v>
      </c>
      <c r="T851" t="s">
        <v>158</v>
      </c>
    </row>
    <row r="852" spans="1:20" x14ac:dyDescent="0.35">
      <c r="A852" s="33" t="str">
        <f>HYPERLINK("https://reports.beta.ofsted.gov.uk/provider/2/2554036","Ofsted Children's Home Webpage")</f>
        <v>Ofsted Children's Home Webpage</v>
      </c>
      <c r="B852">
        <v>2554036</v>
      </c>
      <c r="C852" t="s">
        <v>60</v>
      </c>
      <c r="D852" t="s">
        <v>295</v>
      </c>
      <c r="E852" t="s">
        <v>65</v>
      </c>
      <c r="F852" t="s">
        <v>1097</v>
      </c>
      <c r="G852" t="s">
        <v>62</v>
      </c>
      <c r="H852" t="s">
        <v>62</v>
      </c>
      <c r="I852" t="s">
        <v>62</v>
      </c>
      <c r="J852" t="s">
        <v>62</v>
      </c>
      <c r="K852" t="s">
        <v>62</v>
      </c>
      <c r="L852" t="s">
        <v>126</v>
      </c>
      <c r="M852" t="s">
        <v>77</v>
      </c>
      <c r="N852">
        <v>10185322</v>
      </c>
      <c r="O852" s="32">
        <v>44539</v>
      </c>
      <c r="P852" t="s">
        <v>63</v>
      </c>
      <c r="Q852" t="s">
        <v>64</v>
      </c>
      <c r="S852" t="s">
        <v>64</v>
      </c>
      <c r="T852" t="s">
        <v>64</v>
      </c>
    </row>
    <row r="853" spans="1:20" x14ac:dyDescent="0.35">
      <c r="A853" s="33" t="str">
        <f>HYPERLINK("https://reports.beta.ofsted.gov.uk/provider/2/2555505","Ofsted Children's Home Webpage")</f>
        <v>Ofsted Children's Home Webpage</v>
      </c>
      <c r="B853">
        <v>2555505</v>
      </c>
      <c r="C853" t="s">
        <v>60</v>
      </c>
      <c r="D853" t="s">
        <v>295</v>
      </c>
      <c r="E853" t="s">
        <v>65</v>
      </c>
      <c r="F853" t="s">
        <v>1098</v>
      </c>
      <c r="G853" t="s">
        <v>62</v>
      </c>
      <c r="H853" t="s">
        <v>62</v>
      </c>
      <c r="I853" t="s">
        <v>62</v>
      </c>
      <c r="J853" t="s">
        <v>62</v>
      </c>
      <c r="K853" t="s">
        <v>62</v>
      </c>
      <c r="L853" t="s">
        <v>117</v>
      </c>
      <c r="M853" t="s">
        <v>85</v>
      </c>
      <c r="N853">
        <v>10185529</v>
      </c>
      <c r="O853" s="32">
        <v>44454</v>
      </c>
      <c r="P853" t="s">
        <v>63</v>
      </c>
      <c r="Q853" t="s">
        <v>64</v>
      </c>
      <c r="S853" t="s">
        <v>64</v>
      </c>
      <c r="T853" t="s">
        <v>64</v>
      </c>
    </row>
    <row r="854" spans="1:20" x14ac:dyDescent="0.35">
      <c r="A854" s="33" t="str">
        <f>HYPERLINK("https://reports.beta.ofsted.gov.uk/provider/2/2557064","Ofsted Children's Home Webpage")</f>
        <v>Ofsted Children's Home Webpage</v>
      </c>
      <c r="B854">
        <v>2557064</v>
      </c>
      <c r="C854" t="s">
        <v>60</v>
      </c>
      <c r="D854" t="s">
        <v>295</v>
      </c>
      <c r="E854" t="s">
        <v>65</v>
      </c>
      <c r="F854" t="s">
        <v>1099</v>
      </c>
      <c r="G854" t="s">
        <v>62</v>
      </c>
      <c r="H854" t="s">
        <v>62</v>
      </c>
      <c r="I854" t="s">
        <v>62</v>
      </c>
      <c r="J854" t="s">
        <v>62</v>
      </c>
      <c r="K854" t="s">
        <v>62</v>
      </c>
      <c r="L854" t="s">
        <v>151</v>
      </c>
      <c r="M854" t="s">
        <v>77</v>
      </c>
      <c r="N854">
        <v>10209600</v>
      </c>
      <c r="O854" s="32">
        <v>44523</v>
      </c>
      <c r="P854" t="s">
        <v>69</v>
      </c>
      <c r="Q854" t="s">
        <v>237</v>
      </c>
    </row>
    <row r="855" spans="1:20" x14ac:dyDescent="0.35">
      <c r="A855" s="33" t="str">
        <f>HYPERLINK("https://reports.beta.ofsted.gov.uk/provider/2/2559023","Ofsted Children's Home Webpage")</f>
        <v>Ofsted Children's Home Webpage</v>
      </c>
      <c r="B855">
        <v>2559023</v>
      </c>
      <c r="C855" t="s">
        <v>60</v>
      </c>
      <c r="D855" t="s">
        <v>295</v>
      </c>
      <c r="E855" t="s">
        <v>65</v>
      </c>
      <c r="F855" t="s">
        <v>186</v>
      </c>
      <c r="G855" t="s">
        <v>62</v>
      </c>
      <c r="H855" t="s">
        <v>62</v>
      </c>
      <c r="I855" t="s">
        <v>62</v>
      </c>
      <c r="J855" t="s">
        <v>62</v>
      </c>
      <c r="K855" t="s">
        <v>62</v>
      </c>
      <c r="L855" t="s">
        <v>115</v>
      </c>
      <c r="M855" t="s">
        <v>77</v>
      </c>
      <c r="N855">
        <v>10185484</v>
      </c>
      <c r="O855" s="32">
        <v>44503</v>
      </c>
      <c r="P855" t="s">
        <v>63</v>
      </c>
      <c r="Q855" t="s">
        <v>64</v>
      </c>
      <c r="S855" t="s">
        <v>64</v>
      </c>
      <c r="T855" t="s">
        <v>64</v>
      </c>
    </row>
    <row r="856" spans="1:20" x14ac:dyDescent="0.35">
      <c r="A856" s="33" t="str">
        <f>HYPERLINK("https://reports.beta.ofsted.gov.uk/provider/2/2561726","Ofsted Children's Home Webpage")</f>
        <v>Ofsted Children's Home Webpage</v>
      </c>
      <c r="B856">
        <v>2561726</v>
      </c>
      <c r="C856" t="s">
        <v>60</v>
      </c>
      <c r="D856" t="s">
        <v>295</v>
      </c>
      <c r="E856" t="s">
        <v>65</v>
      </c>
      <c r="F856" t="s">
        <v>423</v>
      </c>
      <c r="G856" t="s">
        <v>62</v>
      </c>
      <c r="H856" t="s">
        <v>62</v>
      </c>
      <c r="I856" t="s">
        <v>62</v>
      </c>
      <c r="J856" t="s">
        <v>62</v>
      </c>
      <c r="K856" t="s">
        <v>62</v>
      </c>
      <c r="L856" t="s">
        <v>123</v>
      </c>
      <c r="M856" t="s">
        <v>216</v>
      </c>
      <c r="N856">
        <v>10186442</v>
      </c>
      <c r="O856" s="32">
        <v>44543</v>
      </c>
      <c r="P856" t="s">
        <v>63</v>
      </c>
      <c r="Q856" t="s">
        <v>64</v>
      </c>
      <c r="S856" t="s">
        <v>64</v>
      </c>
      <c r="T856" t="s">
        <v>158</v>
      </c>
    </row>
    <row r="857" spans="1:20" x14ac:dyDescent="0.35">
      <c r="A857" s="33" t="str">
        <f>HYPERLINK("https://reports.beta.ofsted.gov.uk/provider/2/2562531","Ofsted Children's Home Webpage")</f>
        <v>Ofsted Children's Home Webpage</v>
      </c>
      <c r="B857">
        <v>2562531</v>
      </c>
      <c r="C857" t="s">
        <v>60</v>
      </c>
      <c r="D857" t="s">
        <v>295</v>
      </c>
      <c r="E857" t="s">
        <v>65</v>
      </c>
      <c r="F857" t="s">
        <v>791</v>
      </c>
      <c r="G857" t="s">
        <v>62</v>
      </c>
      <c r="H857" t="s">
        <v>62</v>
      </c>
      <c r="I857" t="s">
        <v>62</v>
      </c>
      <c r="J857" t="s">
        <v>62</v>
      </c>
      <c r="K857" t="s">
        <v>62</v>
      </c>
      <c r="L857" t="s">
        <v>75</v>
      </c>
      <c r="M857" t="s">
        <v>74</v>
      </c>
      <c r="N857">
        <v>10187152</v>
      </c>
      <c r="O857" s="32">
        <v>44523</v>
      </c>
      <c r="P857" t="s">
        <v>63</v>
      </c>
      <c r="Q857" t="s">
        <v>64</v>
      </c>
      <c r="S857" t="s">
        <v>64</v>
      </c>
      <c r="T857" t="s">
        <v>158</v>
      </c>
    </row>
    <row r="858" spans="1:20" x14ac:dyDescent="0.35">
      <c r="A858" s="33" t="str">
        <f>HYPERLINK("https://reports.beta.ofsted.gov.uk/provider/2/2562675","Ofsted Children's Home Webpage")</f>
        <v>Ofsted Children's Home Webpage</v>
      </c>
      <c r="B858">
        <v>2562675</v>
      </c>
      <c r="C858" t="s">
        <v>60</v>
      </c>
      <c r="D858" t="s">
        <v>295</v>
      </c>
      <c r="E858" t="s">
        <v>65</v>
      </c>
      <c r="F858" t="s">
        <v>1100</v>
      </c>
      <c r="G858" t="s">
        <v>62</v>
      </c>
      <c r="H858" t="s">
        <v>62</v>
      </c>
      <c r="I858" t="s">
        <v>62</v>
      </c>
      <c r="J858" t="s">
        <v>62</v>
      </c>
      <c r="K858" t="s">
        <v>62</v>
      </c>
      <c r="L858" t="s">
        <v>146</v>
      </c>
      <c r="M858" t="s">
        <v>74</v>
      </c>
      <c r="N858">
        <v>10186253</v>
      </c>
      <c r="O858" s="32">
        <v>44488</v>
      </c>
      <c r="P858" t="s">
        <v>63</v>
      </c>
      <c r="Q858" t="s">
        <v>64</v>
      </c>
      <c r="S858" t="s">
        <v>64</v>
      </c>
      <c r="T858" t="s">
        <v>158</v>
      </c>
    </row>
    <row r="859" spans="1:20" x14ac:dyDescent="0.35">
      <c r="A859" s="33" t="str">
        <f>HYPERLINK("https://reports.beta.ofsted.gov.uk/provider/2/2562677","Ofsted Children's Home Webpage")</f>
        <v>Ofsted Children's Home Webpage</v>
      </c>
      <c r="B859">
        <v>2562677</v>
      </c>
      <c r="C859" t="s">
        <v>60</v>
      </c>
      <c r="D859" t="s">
        <v>295</v>
      </c>
      <c r="E859" t="s">
        <v>65</v>
      </c>
      <c r="F859" t="s">
        <v>1101</v>
      </c>
      <c r="G859" t="s">
        <v>62</v>
      </c>
      <c r="H859" t="s">
        <v>62</v>
      </c>
      <c r="I859" t="s">
        <v>62</v>
      </c>
      <c r="J859" t="s">
        <v>62</v>
      </c>
      <c r="K859" t="s">
        <v>62</v>
      </c>
      <c r="L859" t="s">
        <v>143</v>
      </c>
      <c r="M859" t="s">
        <v>92</v>
      </c>
      <c r="N859">
        <v>10185283</v>
      </c>
      <c r="O859" s="32">
        <v>44503</v>
      </c>
      <c r="P859" t="s">
        <v>63</v>
      </c>
      <c r="Q859" t="s">
        <v>64</v>
      </c>
      <c r="S859" t="s">
        <v>64</v>
      </c>
      <c r="T859" t="s">
        <v>64</v>
      </c>
    </row>
    <row r="860" spans="1:20" x14ac:dyDescent="0.35">
      <c r="A860" s="33" t="str">
        <f>HYPERLINK("https://reports.beta.ofsted.gov.uk/provider/2/2563216","Ofsted Children's Home Webpage")</f>
        <v>Ofsted Children's Home Webpage</v>
      </c>
      <c r="B860">
        <v>2563216</v>
      </c>
      <c r="C860" t="s">
        <v>60</v>
      </c>
      <c r="D860" t="s">
        <v>295</v>
      </c>
      <c r="E860" t="s">
        <v>105</v>
      </c>
      <c r="F860" t="s">
        <v>238</v>
      </c>
      <c r="G860" t="s">
        <v>62</v>
      </c>
      <c r="H860" t="s">
        <v>62</v>
      </c>
      <c r="I860" t="s">
        <v>62</v>
      </c>
      <c r="J860" t="s">
        <v>62</v>
      </c>
      <c r="K860" t="s">
        <v>62</v>
      </c>
      <c r="L860" t="s">
        <v>142</v>
      </c>
      <c r="M860" t="s">
        <v>216</v>
      </c>
      <c r="N860">
        <v>10204387</v>
      </c>
      <c r="O860" s="32">
        <v>44446</v>
      </c>
      <c r="P860" t="s">
        <v>250</v>
      </c>
    </row>
    <row r="861" spans="1:20" x14ac:dyDescent="0.35">
      <c r="A861" s="33" t="str">
        <f>HYPERLINK("https://reports.beta.ofsted.gov.uk/provider/2/2563216","Ofsted Children's Home Webpage")</f>
        <v>Ofsted Children's Home Webpage</v>
      </c>
      <c r="B861">
        <v>2563216</v>
      </c>
      <c r="C861" t="s">
        <v>60</v>
      </c>
      <c r="D861" t="s">
        <v>295</v>
      </c>
      <c r="E861" t="s">
        <v>105</v>
      </c>
      <c r="F861" t="s">
        <v>238</v>
      </c>
      <c r="G861" t="s">
        <v>62</v>
      </c>
      <c r="H861" t="s">
        <v>62</v>
      </c>
      <c r="I861" t="s">
        <v>62</v>
      </c>
      <c r="J861" t="s">
        <v>62</v>
      </c>
      <c r="K861" t="s">
        <v>62</v>
      </c>
      <c r="L861" t="s">
        <v>142</v>
      </c>
      <c r="M861" t="s">
        <v>216</v>
      </c>
      <c r="N861">
        <v>10206521</v>
      </c>
      <c r="O861" s="32">
        <v>44518</v>
      </c>
      <c r="P861" t="s">
        <v>63</v>
      </c>
      <c r="Q861" t="s">
        <v>158</v>
      </c>
      <c r="S861" t="s">
        <v>158</v>
      </c>
      <c r="T861" t="s">
        <v>64</v>
      </c>
    </row>
    <row r="862" spans="1:20" x14ac:dyDescent="0.35">
      <c r="A862" s="33" t="str">
        <f>HYPERLINK("https://reports.beta.ofsted.gov.uk/provider/2/2563530","Ofsted Children's Home Webpage")</f>
        <v>Ofsted Children's Home Webpage</v>
      </c>
      <c r="B862">
        <v>2563530</v>
      </c>
      <c r="C862" t="s">
        <v>60</v>
      </c>
      <c r="D862" t="s">
        <v>295</v>
      </c>
      <c r="E862" t="s">
        <v>105</v>
      </c>
      <c r="F862" t="s">
        <v>1102</v>
      </c>
      <c r="G862" t="s">
        <v>62</v>
      </c>
      <c r="H862" t="s">
        <v>62</v>
      </c>
      <c r="I862" t="s">
        <v>62</v>
      </c>
      <c r="J862" t="s">
        <v>62</v>
      </c>
      <c r="K862" t="s">
        <v>62</v>
      </c>
      <c r="L862" t="s">
        <v>447</v>
      </c>
      <c r="M862" t="s">
        <v>81</v>
      </c>
      <c r="N862">
        <v>10185052</v>
      </c>
      <c r="O862" s="32">
        <v>44503</v>
      </c>
      <c r="P862" t="s">
        <v>63</v>
      </c>
      <c r="Q862" t="s">
        <v>64</v>
      </c>
      <c r="S862" t="s">
        <v>64</v>
      </c>
      <c r="T862" t="s">
        <v>64</v>
      </c>
    </row>
    <row r="863" spans="1:20" x14ac:dyDescent="0.35">
      <c r="A863" s="33" t="str">
        <f>HYPERLINK("https://reports.beta.ofsted.gov.uk/provider/2/2563544","Ofsted Children's Home Webpage")</f>
        <v>Ofsted Children's Home Webpage</v>
      </c>
      <c r="B863">
        <v>2563544</v>
      </c>
      <c r="C863" t="s">
        <v>60</v>
      </c>
      <c r="D863" t="s">
        <v>295</v>
      </c>
      <c r="E863" t="s">
        <v>65</v>
      </c>
      <c r="F863" t="s">
        <v>725</v>
      </c>
      <c r="G863" t="s">
        <v>62</v>
      </c>
      <c r="H863" t="s">
        <v>62</v>
      </c>
      <c r="I863" t="s">
        <v>62</v>
      </c>
      <c r="J863" t="s">
        <v>62</v>
      </c>
      <c r="K863" t="s">
        <v>62</v>
      </c>
      <c r="L863" t="s">
        <v>80</v>
      </c>
      <c r="M863" t="s">
        <v>77</v>
      </c>
      <c r="N863">
        <v>10209608</v>
      </c>
      <c r="O863" s="32">
        <v>44509</v>
      </c>
      <c r="P863" t="s">
        <v>69</v>
      </c>
      <c r="Q863" t="s">
        <v>237</v>
      </c>
    </row>
    <row r="864" spans="1:20" x14ac:dyDescent="0.35">
      <c r="A864" s="33" t="str">
        <f>HYPERLINK("https://reports.beta.ofsted.gov.uk/provider/2/2564769","Ofsted Children's Home Webpage")</f>
        <v>Ofsted Children's Home Webpage</v>
      </c>
      <c r="B864">
        <v>2564769</v>
      </c>
      <c r="C864" t="s">
        <v>60</v>
      </c>
      <c r="D864" t="s">
        <v>297</v>
      </c>
      <c r="E864" t="s">
        <v>65</v>
      </c>
      <c r="F864" t="s">
        <v>448</v>
      </c>
      <c r="G864" t="s">
        <v>62</v>
      </c>
      <c r="H864" t="s">
        <v>62</v>
      </c>
      <c r="I864" t="s">
        <v>62</v>
      </c>
      <c r="J864" t="s">
        <v>62</v>
      </c>
      <c r="K864" t="s">
        <v>62</v>
      </c>
      <c r="L864" t="s">
        <v>125</v>
      </c>
      <c r="M864" t="s">
        <v>216</v>
      </c>
      <c r="N864">
        <v>10209493</v>
      </c>
      <c r="O864" s="32">
        <v>44509</v>
      </c>
      <c r="P864" t="s">
        <v>63</v>
      </c>
      <c r="Q864" t="s">
        <v>158</v>
      </c>
      <c r="S864" t="s">
        <v>158</v>
      </c>
      <c r="T864" t="s">
        <v>158</v>
      </c>
    </row>
    <row r="865" spans="1:20" x14ac:dyDescent="0.35">
      <c r="A865" s="33" t="str">
        <f>HYPERLINK("https://reports.beta.ofsted.gov.uk/provider/2/2565231","Ofsted Children's Home Webpage")</f>
        <v>Ofsted Children's Home Webpage</v>
      </c>
      <c r="B865">
        <v>2565231</v>
      </c>
      <c r="C865" t="s">
        <v>60</v>
      </c>
      <c r="D865" t="s">
        <v>295</v>
      </c>
      <c r="E865" t="s">
        <v>65</v>
      </c>
      <c r="F865" t="s">
        <v>791</v>
      </c>
      <c r="G865" t="s">
        <v>62</v>
      </c>
      <c r="H865" t="s">
        <v>62</v>
      </c>
      <c r="I865" t="s">
        <v>62</v>
      </c>
      <c r="J865" t="s">
        <v>62</v>
      </c>
      <c r="K865" t="s">
        <v>62</v>
      </c>
      <c r="L865" t="s">
        <v>75</v>
      </c>
      <c r="M865" t="s">
        <v>74</v>
      </c>
      <c r="N865">
        <v>10186471</v>
      </c>
      <c r="O865" s="32">
        <v>44502</v>
      </c>
      <c r="P865" t="s">
        <v>63</v>
      </c>
      <c r="Q865" t="s">
        <v>64</v>
      </c>
      <c r="S865" t="s">
        <v>64</v>
      </c>
      <c r="T865" t="s">
        <v>64</v>
      </c>
    </row>
    <row r="866" spans="1:20" x14ac:dyDescent="0.35">
      <c r="A866" s="33" t="str">
        <f>HYPERLINK("https://reports.beta.ofsted.gov.uk/provider/2/2565716","Ofsted Children's Home Webpage")</f>
        <v>Ofsted Children's Home Webpage</v>
      </c>
      <c r="B866">
        <v>2565716</v>
      </c>
      <c r="C866" t="s">
        <v>60</v>
      </c>
      <c r="D866" t="s">
        <v>295</v>
      </c>
      <c r="E866" t="s">
        <v>105</v>
      </c>
      <c r="F866" t="s">
        <v>931</v>
      </c>
      <c r="G866" t="s">
        <v>62</v>
      </c>
      <c r="H866" t="s">
        <v>62</v>
      </c>
      <c r="I866" t="s">
        <v>62</v>
      </c>
      <c r="J866" t="s">
        <v>62</v>
      </c>
      <c r="K866" t="s">
        <v>62</v>
      </c>
      <c r="L866" t="s">
        <v>156</v>
      </c>
      <c r="M866" t="s">
        <v>216</v>
      </c>
      <c r="N866">
        <v>10185819</v>
      </c>
      <c r="O866" s="32">
        <v>44488</v>
      </c>
      <c r="P866" t="s">
        <v>63</v>
      </c>
      <c r="Q866" t="s">
        <v>64</v>
      </c>
      <c r="S866" t="s">
        <v>64</v>
      </c>
      <c r="T866" t="s">
        <v>67</v>
      </c>
    </row>
    <row r="867" spans="1:20" x14ac:dyDescent="0.35">
      <c r="A867" s="33" t="str">
        <f>HYPERLINK("https://reports.beta.ofsted.gov.uk/provider/2/2566238","Ofsted Children's Home Webpage")</f>
        <v>Ofsted Children's Home Webpage</v>
      </c>
      <c r="B867">
        <v>2566238</v>
      </c>
      <c r="C867" t="s">
        <v>60</v>
      </c>
      <c r="D867" t="s">
        <v>295</v>
      </c>
      <c r="E867" t="s">
        <v>65</v>
      </c>
      <c r="F867" t="s">
        <v>200</v>
      </c>
      <c r="G867" t="s">
        <v>62</v>
      </c>
      <c r="H867" t="s">
        <v>62</v>
      </c>
      <c r="I867" t="s">
        <v>62</v>
      </c>
      <c r="J867" t="s">
        <v>62</v>
      </c>
      <c r="K867" t="s">
        <v>62</v>
      </c>
      <c r="L867" t="s">
        <v>289</v>
      </c>
      <c r="M867" t="s">
        <v>81</v>
      </c>
      <c r="N867">
        <v>10185508</v>
      </c>
      <c r="O867" s="32">
        <v>44481</v>
      </c>
      <c r="P867" t="s">
        <v>63</v>
      </c>
      <c r="Q867" t="s">
        <v>64</v>
      </c>
      <c r="S867" t="s">
        <v>64</v>
      </c>
      <c r="T867" t="s">
        <v>64</v>
      </c>
    </row>
    <row r="868" spans="1:20" x14ac:dyDescent="0.35">
      <c r="A868" s="33" t="str">
        <f>HYPERLINK("https://reports.beta.ofsted.gov.uk/provider/2/2566488","Ofsted Children's Home Webpage")</f>
        <v>Ofsted Children's Home Webpage</v>
      </c>
      <c r="B868">
        <v>2566488</v>
      </c>
      <c r="C868" t="s">
        <v>60</v>
      </c>
      <c r="D868" t="s">
        <v>295</v>
      </c>
      <c r="E868" t="s">
        <v>65</v>
      </c>
      <c r="F868" t="s">
        <v>1103</v>
      </c>
      <c r="G868" t="s">
        <v>62</v>
      </c>
      <c r="H868" t="s">
        <v>62</v>
      </c>
      <c r="I868" t="s">
        <v>62</v>
      </c>
      <c r="J868" t="s">
        <v>62</v>
      </c>
      <c r="K868" t="s">
        <v>62</v>
      </c>
      <c r="L868" t="s">
        <v>118</v>
      </c>
      <c r="M868" t="s">
        <v>92</v>
      </c>
      <c r="N868">
        <v>10206361</v>
      </c>
      <c r="O868" s="32">
        <v>44538</v>
      </c>
      <c r="P868" t="s">
        <v>69</v>
      </c>
      <c r="Q868" t="s">
        <v>237</v>
      </c>
    </row>
    <row r="869" spans="1:20" x14ac:dyDescent="0.35">
      <c r="A869" s="33" t="str">
        <f>HYPERLINK("https://reports.beta.ofsted.gov.uk/provider/2/2567039","Ofsted Children's Home Webpage")</f>
        <v>Ofsted Children's Home Webpage</v>
      </c>
      <c r="B869">
        <v>2567039</v>
      </c>
      <c r="C869" t="s">
        <v>60</v>
      </c>
      <c r="D869" t="s">
        <v>295</v>
      </c>
      <c r="E869" t="s">
        <v>65</v>
      </c>
      <c r="F869" t="s">
        <v>1022</v>
      </c>
      <c r="G869" t="s">
        <v>62</v>
      </c>
      <c r="H869" t="s">
        <v>62</v>
      </c>
      <c r="I869" t="s">
        <v>62</v>
      </c>
      <c r="J869" t="s">
        <v>62</v>
      </c>
      <c r="K869" t="s">
        <v>62</v>
      </c>
      <c r="L869" t="s">
        <v>152</v>
      </c>
      <c r="M869" t="s">
        <v>71</v>
      </c>
      <c r="N869">
        <v>10187109</v>
      </c>
      <c r="O869" s="32">
        <v>44467</v>
      </c>
      <c r="P869" t="s">
        <v>63</v>
      </c>
      <c r="Q869" t="s">
        <v>64</v>
      </c>
      <c r="S869" t="s">
        <v>64</v>
      </c>
      <c r="T869" t="s">
        <v>64</v>
      </c>
    </row>
    <row r="870" spans="1:20" x14ac:dyDescent="0.35">
      <c r="A870" s="33" t="str">
        <f>HYPERLINK("https://reports.beta.ofsted.gov.uk/provider/2/2567267","Ofsted Children's Home Webpage")</f>
        <v>Ofsted Children's Home Webpage</v>
      </c>
      <c r="B870">
        <v>2567267</v>
      </c>
      <c r="C870" t="s">
        <v>60</v>
      </c>
      <c r="D870" t="s">
        <v>295</v>
      </c>
      <c r="E870" t="s">
        <v>65</v>
      </c>
      <c r="F870" t="s">
        <v>1104</v>
      </c>
      <c r="G870" t="s">
        <v>62</v>
      </c>
      <c r="H870" t="s">
        <v>62</v>
      </c>
      <c r="I870" t="s">
        <v>62</v>
      </c>
      <c r="J870" t="s">
        <v>62</v>
      </c>
      <c r="K870" t="s">
        <v>62</v>
      </c>
      <c r="L870" t="s">
        <v>218</v>
      </c>
      <c r="M870" t="s">
        <v>81</v>
      </c>
      <c r="N870">
        <v>10210099</v>
      </c>
      <c r="O870" s="32">
        <v>44481</v>
      </c>
      <c r="P870" t="s">
        <v>63</v>
      </c>
      <c r="Q870" t="s">
        <v>64</v>
      </c>
      <c r="S870" t="s">
        <v>64</v>
      </c>
      <c r="T870" t="s">
        <v>64</v>
      </c>
    </row>
    <row r="871" spans="1:20" x14ac:dyDescent="0.35">
      <c r="A871" s="33" t="str">
        <f>HYPERLINK("https://reports.beta.ofsted.gov.uk/provider/2/2567272","Ofsted Children's Home Webpage")</f>
        <v>Ofsted Children's Home Webpage</v>
      </c>
      <c r="B871">
        <v>2567272</v>
      </c>
      <c r="C871" t="s">
        <v>60</v>
      </c>
      <c r="D871" t="s">
        <v>295</v>
      </c>
      <c r="E871" t="s">
        <v>65</v>
      </c>
      <c r="F871" t="s">
        <v>1105</v>
      </c>
      <c r="G871" t="s">
        <v>62</v>
      </c>
      <c r="H871" t="s">
        <v>62</v>
      </c>
      <c r="I871" t="s">
        <v>62</v>
      </c>
      <c r="J871" t="s">
        <v>62</v>
      </c>
      <c r="K871" t="s">
        <v>62</v>
      </c>
      <c r="L871" t="s">
        <v>702</v>
      </c>
      <c r="M871" t="s">
        <v>77</v>
      </c>
      <c r="N871">
        <v>10209601</v>
      </c>
      <c r="O871" s="32">
        <v>44524</v>
      </c>
      <c r="P871" t="s">
        <v>69</v>
      </c>
      <c r="Q871" t="s">
        <v>167</v>
      </c>
    </row>
    <row r="872" spans="1:20" x14ac:dyDescent="0.35">
      <c r="A872" s="33" t="str">
        <f>HYPERLINK("https://reports.beta.ofsted.gov.uk/provider/2/2568010","Ofsted Children's Home Webpage")</f>
        <v>Ofsted Children's Home Webpage</v>
      </c>
      <c r="B872">
        <v>2568010</v>
      </c>
      <c r="C872" t="s">
        <v>60</v>
      </c>
      <c r="D872" t="s">
        <v>295</v>
      </c>
      <c r="E872" t="s">
        <v>65</v>
      </c>
      <c r="F872" t="s">
        <v>1106</v>
      </c>
      <c r="G872" t="s">
        <v>62</v>
      </c>
      <c r="H872" t="s">
        <v>62</v>
      </c>
      <c r="I872" t="s">
        <v>62</v>
      </c>
      <c r="J872" t="s">
        <v>62</v>
      </c>
      <c r="K872" t="s">
        <v>62</v>
      </c>
      <c r="L872" t="s">
        <v>93</v>
      </c>
      <c r="M872" t="s">
        <v>71</v>
      </c>
      <c r="N872">
        <v>10185891</v>
      </c>
      <c r="O872" s="32">
        <v>44502</v>
      </c>
      <c r="P872" t="s">
        <v>63</v>
      </c>
      <c r="Q872" t="s">
        <v>64</v>
      </c>
      <c r="S872" t="s">
        <v>64</v>
      </c>
      <c r="T872" t="s">
        <v>158</v>
      </c>
    </row>
    <row r="873" spans="1:20" x14ac:dyDescent="0.35">
      <c r="A873" s="33" t="str">
        <f>HYPERLINK("https://reports.beta.ofsted.gov.uk/provider/2/2569163","Ofsted Children's Home Webpage")</f>
        <v>Ofsted Children's Home Webpage</v>
      </c>
      <c r="B873">
        <v>2569163</v>
      </c>
      <c r="C873" t="s">
        <v>60</v>
      </c>
      <c r="D873" t="s">
        <v>295</v>
      </c>
      <c r="E873" t="s">
        <v>65</v>
      </c>
      <c r="F873" t="s">
        <v>1107</v>
      </c>
      <c r="G873" t="s">
        <v>62</v>
      </c>
      <c r="H873" t="s">
        <v>62</v>
      </c>
      <c r="I873" t="s">
        <v>62</v>
      </c>
      <c r="J873" t="s">
        <v>62</v>
      </c>
      <c r="K873" t="s">
        <v>62</v>
      </c>
      <c r="L873" t="s">
        <v>125</v>
      </c>
      <c r="M873" t="s">
        <v>216</v>
      </c>
      <c r="N873">
        <v>10205004</v>
      </c>
      <c r="O873" s="32">
        <v>44474</v>
      </c>
      <c r="P873" t="s">
        <v>250</v>
      </c>
    </row>
    <row r="874" spans="1:20" x14ac:dyDescent="0.35">
      <c r="A874" s="33" t="str">
        <f>HYPERLINK("https://reports.beta.ofsted.gov.uk/provider/2/2569163","Ofsted Children's Home Webpage")</f>
        <v>Ofsted Children's Home Webpage</v>
      </c>
      <c r="B874">
        <v>2569163</v>
      </c>
      <c r="C874" t="s">
        <v>60</v>
      </c>
      <c r="D874" t="s">
        <v>295</v>
      </c>
      <c r="E874" t="s">
        <v>65</v>
      </c>
      <c r="F874" t="s">
        <v>1107</v>
      </c>
      <c r="G874" t="s">
        <v>62</v>
      </c>
      <c r="H874" t="s">
        <v>62</v>
      </c>
      <c r="I874" t="s">
        <v>62</v>
      </c>
      <c r="J874" t="s">
        <v>62</v>
      </c>
      <c r="K874" t="s">
        <v>62</v>
      </c>
      <c r="L874" t="s">
        <v>125</v>
      </c>
      <c r="M874" t="s">
        <v>216</v>
      </c>
      <c r="N874">
        <v>10205005</v>
      </c>
      <c r="O874" s="32">
        <v>44537</v>
      </c>
      <c r="P874" t="s">
        <v>63</v>
      </c>
      <c r="Q874" t="s">
        <v>73</v>
      </c>
      <c r="S874" t="s">
        <v>73</v>
      </c>
      <c r="T874" t="s">
        <v>73</v>
      </c>
    </row>
    <row r="875" spans="1:20" x14ac:dyDescent="0.35">
      <c r="A875" s="33" t="str">
        <f>HYPERLINK("https://reports.beta.ofsted.gov.uk/provider/2/2569519","Ofsted Children's Home Webpage")</f>
        <v>Ofsted Children's Home Webpage</v>
      </c>
      <c r="B875">
        <v>2569519</v>
      </c>
      <c r="C875" t="s">
        <v>122</v>
      </c>
      <c r="D875" t="s">
        <v>295</v>
      </c>
      <c r="E875" t="s">
        <v>65</v>
      </c>
      <c r="F875" t="s">
        <v>1108</v>
      </c>
      <c r="G875" t="s">
        <v>62</v>
      </c>
      <c r="H875" t="s">
        <v>62</v>
      </c>
      <c r="I875" t="s">
        <v>62</v>
      </c>
      <c r="J875" t="s">
        <v>62</v>
      </c>
      <c r="K875" t="s">
        <v>62</v>
      </c>
      <c r="L875" t="s">
        <v>117</v>
      </c>
      <c r="M875" t="s">
        <v>85</v>
      </c>
      <c r="N875">
        <v>10218054</v>
      </c>
      <c r="O875" s="32">
        <v>44560</v>
      </c>
      <c r="P875" t="s">
        <v>69</v>
      </c>
      <c r="Q875" t="s">
        <v>167</v>
      </c>
    </row>
    <row r="876" spans="1:20" x14ac:dyDescent="0.35">
      <c r="A876" s="33" t="str">
        <f>HYPERLINK("https://reports.beta.ofsted.gov.uk/provider/2/2569520","Ofsted Children's Home Webpage")</f>
        <v>Ofsted Children's Home Webpage</v>
      </c>
      <c r="B876">
        <v>2569520</v>
      </c>
      <c r="C876" t="s">
        <v>60</v>
      </c>
      <c r="D876" t="s">
        <v>295</v>
      </c>
      <c r="E876" t="s">
        <v>65</v>
      </c>
      <c r="F876" t="s">
        <v>1109</v>
      </c>
      <c r="G876" t="s">
        <v>62</v>
      </c>
      <c r="H876" t="s">
        <v>62</v>
      </c>
      <c r="I876" t="s">
        <v>62</v>
      </c>
      <c r="J876" t="s">
        <v>62</v>
      </c>
      <c r="K876" t="s">
        <v>62</v>
      </c>
      <c r="L876" t="s">
        <v>143</v>
      </c>
      <c r="M876" t="s">
        <v>92</v>
      </c>
      <c r="N876">
        <v>10209992</v>
      </c>
      <c r="O876" s="32">
        <v>44496</v>
      </c>
      <c r="P876" t="s">
        <v>69</v>
      </c>
      <c r="Q876" t="s">
        <v>167</v>
      </c>
    </row>
    <row r="877" spans="1:20" x14ac:dyDescent="0.35">
      <c r="A877" s="33" t="str">
        <f>HYPERLINK("https://reports.beta.ofsted.gov.uk/provider/2/2569520","Ofsted Children's Home Webpage")</f>
        <v>Ofsted Children's Home Webpage</v>
      </c>
      <c r="B877">
        <v>2569520</v>
      </c>
      <c r="C877" t="s">
        <v>60</v>
      </c>
      <c r="D877" t="s">
        <v>295</v>
      </c>
      <c r="E877" t="s">
        <v>65</v>
      </c>
      <c r="F877" t="s">
        <v>1109</v>
      </c>
      <c r="G877" t="s">
        <v>62</v>
      </c>
      <c r="H877" t="s">
        <v>62</v>
      </c>
      <c r="I877" t="s">
        <v>62</v>
      </c>
      <c r="J877" t="s">
        <v>62</v>
      </c>
      <c r="K877" t="s">
        <v>62</v>
      </c>
      <c r="L877" t="s">
        <v>143</v>
      </c>
      <c r="M877" t="s">
        <v>92</v>
      </c>
      <c r="N877">
        <v>10186262</v>
      </c>
      <c r="O877" s="32">
        <v>44467</v>
      </c>
      <c r="P877" t="s">
        <v>63</v>
      </c>
      <c r="Q877" t="s">
        <v>158</v>
      </c>
      <c r="S877" t="s">
        <v>158</v>
      </c>
      <c r="T877" t="s">
        <v>158</v>
      </c>
    </row>
    <row r="878" spans="1:20" x14ac:dyDescent="0.35">
      <c r="A878" s="33" t="str">
        <f>HYPERLINK("https://reports.beta.ofsted.gov.uk/provider/2/2569527","Ofsted Children's Home Webpage")</f>
        <v>Ofsted Children's Home Webpage</v>
      </c>
      <c r="B878">
        <v>2569527</v>
      </c>
      <c r="C878" t="s">
        <v>60</v>
      </c>
      <c r="D878" t="s">
        <v>295</v>
      </c>
      <c r="E878" t="s">
        <v>105</v>
      </c>
      <c r="F878" t="s">
        <v>531</v>
      </c>
      <c r="G878" t="s">
        <v>62</v>
      </c>
      <c r="H878" t="s">
        <v>62</v>
      </c>
      <c r="I878" t="s">
        <v>62</v>
      </c>
      <c r="J878" t="s">
        <v>62</v>
      </c>
      <c r="K878" t="s">
        <v>62</v>
      </c>
      <c r="L878" t="s">
        <v>532</v>
      </c>
      <c r="M878" t="s">
        <v>216</v>
      </c>
      <c r="N878">
        <v>10185788</v>
      </c>
      <c r="O878" s="32">
        <v>44502</v>
      </c>
      <c r="P878" t="s">
        <v>63</v>
      </c>
      <c r="Q878" t="s">
        <v>64</v>
      </c>
      <c r="S878" t="s">
        <v>64</v>
      </c>
      <c r="T878" t="s">
        <v>64</v>
      </c>
    </row>
    <row r="879" spans="1:20" x14ac:dyDescent="0.35">
      <c r="A879" s="33" t="str">
        <f>HYPERLINK("https://reports.beta.ofsted.gov.uk/provider/2/2569994","Ofsted Children's Home Webpage")</f>
        <v>Ofsted Children's Home Webpage</v>
      </c>
      <c r="B879">
        <v>2569994</v>
      </c>
      <c r="C879" t="s">
        <v>60</v>
      </c>
      <c r="D879" t="s">
        <v>295</v>
      </c>
      <c r="E879" t="s">
        <v>65</v>
      </c>
      <c r="F879" t="s">
        <v>905</v>
      </c>
      <c r="G879" t="s">
        <v>62</v>
      </c>
      <c r="H879" t="s">
        <v>62</v>
      </c>
      <c r="I879" t="s">
        <v>62</v>
      </c>
      <c r="J879" t="s">
        <v>62</v>
      </c>
      <c r="K879" t="s">
        <v>62</v>
      </c>
      <c r="L879" t="s">
        <v>345</v>
      </c>
      <c r="M879" t="s">
        <v>74</v>
      </c>
      <c r="N879">
        <v>10186193</v>
      </c>
      <c r="O879" s="32">
        <v>44440</v>
      </c>
      <c r="P879" t="s">
        <v>63</v>
      </c>
      <c r="Q879" t="s">
        <v>158</v>
      </c>
      <c r="S879" t="s">
        <v>158</v>
      </c>
      <c r="T879" t="s">
        <v>158</v>
      </c>
    </row>
    <row r="880" spans="1:20" x14ac:dyDescent="0.35">
      <c r="A880" s="33" t="str">
        <f>HYPERLINK("https://reports.beta.ofsted.gov.uk/provider/2/2570070","Ofsted Children's Home Webpage")</f>
        <v>Ofsted Children's Home Webpage</v>
      </c>
      <c r="B880">
        <v>2570070</v>
      </c>
      <c r="C880" t="s">
        <v>60</v>
      </c>
      <c r="D880" t="s">
        <v>295</v>
      </c>
      <c r="E880" t="s">
        <v>65</v>
      </c>
      <c r="F880" t="s">
        <v>1110</v>
      </c>
      <c r="G880" t="s">
        <v>62</v>
      </c>
      <c r="H880" t="s">
        <v>62</v>
      </c>
      <c r="I880" t="s">
        <v>62</v>
      </c>
      <c r="J880" t="s">
        <v>62</v>
      </c>
      <c r="K880" t="s">
        <v>62</v>
      </c>
      <c r="L880" t="s">
        <v>702</v>
      </c>
      <c r="M880" t="s">
        <v>77</v>
      </c>
      <c r="N880">
        <v>10186324</v>
      </c>
      <c r="O880" s="32">
        <v>44447</v>
      </c>
      <c r="P880" t="s">
        <v>63</v>
      </c>
      <c r="Q880" t="s">
        <v>64</v>
      </c>
      <c r="S880" t="s">
        <v>64</v>
      </c>
      <c r="T880" t="s">
        <v>64</v>
      </c>
    </row>
    <row r="881" spans="1:20" x14ac:dyDescent="0.35">
      <c r="A881" s="33" t="str">
        <f>HYPERLINK("https://reports.beta.ofsted.gov.uk/provider/2/2570071","Ofsted Children's Home Webpage")</f>
        <v>Ofsted Children's Home Webpage</v>
      </c>
      <c r="B881">
        <v>2570071</v>
      </c>
      <c r="C881" t="s">
        <v>60</v>
      </c>
      <c r="D881" t="s">
        <v>295</v>
      </c>
      <c r="E881" t="s">
        <v>65</v>
      </c>
      <c r="F881" t="s">
        <v>1013</v>
      </c>
      <c r="G881" t="s">
        <v>62</v>
      </c>
      <c r="H881" t="s">
        <v>62</v>
      </c>
      <c r="I881" t="s">
        <v>62</v>
      </c>
      <c r="J881" t="s">
        <v>62</v>
      </c>
      <c r="K881" t="s">
        <v>62</v>
      </c>
      <c r="L881" t="s">
        <v>110</v>
      </c>
      <c r="M881" t="s">
        <v>88</v>
      </c>
      <c r="N881">
        <v>10186163</v>
      </c>
      <c r="O881" s="32">
        <v>44489</v>
      </c>
      <c r="P881" t="s">
        <v>63</v>
      </c>
      <c r="Q881" t="s">
        <v>64</v>
      </c>
      <c r="S881" t="s">
        <v>64</v>
      </c>
      <c r="T881" t="s">
        <v>64</v>
      </c>
    </row>
    <row r="882" spans="1:20" x14ac:dyDescent="0.35">
      <c r="A882" s="33" t="str">
        <f>HYPERLINK("https://reports.beta.ofsted.gov.uk/provider/2/2570253","Ofsted Children's Home Webpage")</f>
        <v>Ofsted Children's Home Webpage</v>
      </c>
      <c r="B882">
        <v>2570253</v>
      </c>
      <c r="C882" t="s">
        <v>60</v>
      </c>
      <c r="D882" t="s">
        <v>295</v>
      </c>
      <c r="E882" t="s">
        <v>65</v>
      </c>
      <c r="F882" t="s">
        <v>1111</v>
      </c>
      <c r="G882" t="s">
        <v>62</v>
      </c>
      <c r="H882" t="s">
        <v>62</v>
      </c>
      <c r="I882" t="s">
        <v>62</v>
      </c>
      <c r="J882" t="s">
        <v>62</v>
      </c>
      <c r="K882" t="s">
        <v>62</v>
      </c>
      <c r="L882" t="s">
        <v>117</v>
      </c>
      <c r="M882" t="s">
        <v>85</v>
      </c>
      <c r="N882">
        <v>10201964</v>
      </c>
      <c r="O882" s="32">
        <v>44459</v>
      </c>
      <c r="P882" t="s">
        <v>63</v>
      </c>
      <c r="Q882" t="s">
        <v>158</v>
      </c>
      <c r="S882" t="s">
        <v>158</v>
      </c>
      <c r="T882" t="s">
        <v>158</v>
      </c>
    </row>
    <row r="883" spans="1:20" x14ac:dyDescent="0.35">
      <c r="A883" s="33" t="str">
        <f>HYPERLINK("https://reports.beta.ofsted.gov.uk/provider/2/2570481","Ofsted Children's Home Webpage")</f>
        <v>Ofsted Children's Home Webpage</v>
      </c>
      <c r="B883">
        <v>2570481</v>
      </c>
      <c r="C883" t="s">
        <v>60</v>
      </c>
      <c r="D883" t="s">
        <v>295</v>
      </c>
      <c r="E883" t="s">
        <v>65</v>
      </c>
      <c r="F883" t="s">
        <v>725</v>
      </c>
      <c r="G883" t="s">
        <v>62</v>
      </c>
      <c r="H883" t="s">
        <v>62</v>
      </c>
      <c r="I883" t="s">
        <v>62</v>
      </c>
      <c r="J883" t="s">
        <v>62</v>
      </c>
      <c r="K883" t="s">
        <v>62</v>
      </c>
      <c r="L883" t="s">
        <v>80</v>
      </c>
      <c r="M883" t="s">
        <v>77</v>
      </c>
      <c r="N883">
        <v>10209638</v>
      </c>
      <c r="O883" s="32">
        <v>44524</v>
      </c>
      <c r="P883" t="s">
        <v>69</v>
      </c>
      <c r="Q883" t="s">
        <v>237</v>
      </c>
    </row>
    <row r="884" spans="1:20" x14ac:dyDescent="0.35">
      <c r="A884" s="33" t="str">
        <f>HYPERLINK("https://reports.beta.ofsted.gov.uk/provider/2/2570535","Ofsted Children's Home Webpage")</f>
        <v>Ofsted Children's Home Webpage</v>
      </c>
      <c r="B884">
        <v>2570535</v>
      </c>
      <c r="C884" t="s">
        <v>60</v>
      </c>
      <c r="D884" t="s">
        <v>295</v>
      </c>
      <c r="E884" t="s">
        <v>65</v>
      </c>
      <c r="F884" t="s">
        <v>468</v>
      </c>
      <c r="G884" t="s">
        <v>62</v>
      </c>
      <c r="H884" t="s">
        <v>62</v>
      </c>
      <c r="I884" t="s">
        <v>62</v>
      </c>
      <c r="J884" t="s">
        <v>62</v>
      </c>
      <c r="K884" t="s">
        <v>62</v>
      </c>
      <c r="L884" t="s">
        <v>98</v>
      </c>
      <c r="M884" t="s">
        <v>74</v>
      </c>
      <c r="N884">
        <v>10185257</v>
      </c>
      <c r="O884" s="32">
        <v>44447</v>
      </c>
      <c r="P884" t="s">
        <v>63</v>
      </c>
      <c r="Q884" t="s">
        <v>158</v>
      </c>
      <c r="S884" t="s">
        <v>158</v>
      </c>
      <c r="T884" t="s">
        <v>158</v>
      </c>
    </row>
    <row r="885" spans="1:20" x14ac:dyDescent="0.35">
      <c r="A885" s="33" t="str">
        <f>HYPERLINK("https://reports.beta.ofsted.gov.uk/provider/2/2571033","Ofsted Children's Home Webpage")</f>
        <v>Ofsted Children's Home Webpage</v>
      </c>
      <c r="B885">
        <v>2571033</v>
      </c>
      <c r="C885" t="s">
        <v>122</v>
      </c>
      <c r="D885" t="s">
        <v>295</v>
      </c>
      <c r="E885" t="s">
        <v>65</v>
      </c>
      <c r="F885" t="s">
        <v>381</v>
      </c>
      <c r="G885" t="s">
        <v>62</v>
      </c>
      <c r="H885" t="s">
        <v>62</v>
      </c>
      <c r="I885" t="s">
        <v>62</v>
      </c>
      <c r="J885" t="s">
        <v>62</v>
      </c>
      <c r="K885" t="s">
        <v>62</v>
      </c>
      <c r="L885" t="s">
        <v>80</v>
      </c>
      <c r="M885" t="s">
        <v>77</v>
      </c>
      <c r="N885">
        <v>10213783</v>
      </c>
      <c r="O885" s="32">
        <v>44537</v>
      </c>
      <c r="P885" t="s">
        <v>250</v>
      </c>
    </row>
    <row r="886" spans="1:20" x14ac:dyDescent="0.35">
      <c r="A886" s="33" t="str">
        <f>HYPERLINK("https://reports.beta.ofsted.gov.uk/provider/2/2571033","Ofsted Children's Home Webpage")</f>
        <v>Ofsted Children's Home Webpage</v>
      </c>
      <c r="B886">
        <v>2571033</v>
      </c>
      <c r="C886" t="s">
        <v>122</v>
      </c>
      <c r="D886" t="s">
        <v>295</v>
      </c>
      <c r="E886" t="s">
        <v>65</v>
      </c>
      <c r="F886" t="s">
        <v>381</v>
      </c>
      <c r="G886" t="s">
        <v>62</v>
      </c>
      <c r="H886" t="s">
        <v>62</v>
      </c>
      <c r="I886" t="s">
        <v>62</v>
      </c>
      <c r="J886" t="s">
        <v>62</v>
      </c>
      <c r="K886" t="s">
        <v>62</v>
      </c>
      <c r="L886" t="s">
        <v>80</v>
      </c>
      <c r="M886" t="s">
        <v>77</v>
      </c>
      <c r="N886">
        <v>10185654</v>
      </c>
      <c r="O886" s="32">
        <v>44502</v>
      </c>
      <c r="P886" t="s">
        <v>63</v>
      </c>
      <c r="Q886" t="s">
        <v>73</v>
      </c>
      <c r="S886" t="s">
        <v>73</v>
      </c>
      <c r="T886" t="s">
        <v>73</v>
      </c>
    </row>
    <row r="887" spans="1:20" x14ac:dyDescent="0.35">
      <c r="A887" s="33" t="str">
        <f>HYPERLINK("https://reports.beta.ofsted.gov.uk/provider/2/2571256","Ofsted Children's Home Webpage")</f>
        <v>Ofsted Children's Home Webpage</v>
      </c>
      <c r="B887">
        <v>2571256</v>
      </c>
      <c r="C887" t="s">
        <v>60</v>
      </c>
      <c r="D887" t="s">
        <v>295</v>
      </c>
      <c r="E887" t="s">
        <v>65</v>
      </c>
      <c r="F887" t="s">
        <v>1112</v>
      </c>
      <c r="G887" t="s">
        <v>62</v>
      </c>
      <c r="H887" t="s">
        <v>62</v>
      </c>
      <c r="I887" t="s">
        <v>62</v>
      </c>
      <c r="J887" t="s">
        <v>62</v>
      </c>
      <c r="K887" t="s">
        <v>62</v>
      </c>
      <c r="L887" t="s">
        <v>97</v>
      </c>
      <c r="M887" t="s">
        <v>85</v>
      </c>
      <c r="N887">
        <v>10186565</v>
      </c>
      <c r="O887" s="32">
        <v>44481</v>
      </c>
      <c r="P887" t="s">
        <v>63</v>
      </c>
      <c r="Q887" t="s">
        <v>64</v>
      </c>
      <c r="S887" t="s">
        <v>64</v>
      </c>
      <c r="T887" t="s">
        <v>64</v>
      </c>
    </row>
    <row r="888" spans="1:20" x14ac:dyDescent="0.35">
      <c r="A888" s="33" t="str">
        <f>HYPERLINK("https://reports.beta.ofsted.gov.uk/provider/2/2571557","Ofsted Children's Home Webpage")</f>
        <v>Ofsted Children's Home Webpage</v>
      </c>
      <c r="B888">
        <v>2571557</v>
      </c>
      <c r="C888" t="s">
        <v>60</v>
      </c>
      <c r="D888" t="s">
        <v>295</v>
      </c>
      <c r="E888" t="s">
        <v>105</v>
      </c>
      <c r="F888" t="s">
        <v>234</v>
      </c>
      <c r="G888" t="s">
        <v>62</v>
      </c>
      <c r="H888" t="s">
        <v>62</v>
      </c>
      <c r="I888" t="s">
        <v>62</v>
      </c>
      <c r="J888" t="s">
        <v>62</v>
      </c>
      <c r="K888" t="s">
        <v>62</v>
      </c>
      <c r="L888" t="s">
        <v>235</v>
      </c>
      <c r="M888" t="s">
        <v>88</v>
      </c>
      <c r="N888">
        <v>10186671</v>
      </c>
      <c r="O888" s="32">
        <v>44509</v>
      </c>
      <c r="P888" t="s">
        <v>63</v>
      </c>
      <c r="Q888" t="s">
        <v>158</v>
      </c>
      <c r="S888" t="s">
        <v>158</v>
      </c>
      <c r="T888" t="s">
        <v>158</v>
      </c>
    </row>
    <row r="889" spans="1:20" x14ac:dyDescent="0.35">
      <c r="A889" s="33" t="str">
        <f>HYPERLINK("https://reports.beta.ofsted.gov.uk/provider/2/2571630","Ofsted Children's Home Webpage")</f>
        <v>Ofsted Children's Home Webpage</v>
      </c>
      <c r="B889">
        <v>2571630</v>
      </c>
      <c r="C889" t="s">
        <v>60</v>
      </c>
      <c r="D889" t="s">
        <v>295</v>
      </c>
      <c r="E889" t="s">
        <v>65</v>
      </c>
      <c r="F889" t="s">
        <v>1113</v>
      </c>
      <c r="G889" t="s">
        <v>62</v>
      </c>
      <c r="H889" t="s">
        <v>62</v>
      </c>
      <c r="I889" t="s">
        <v>62</v>
      </c>
      <c r="J889" t="s">
        <v>62</v>
      </c>
      <c r="K889" t="s">
        <v>62</v>
      </c>
      <c r="L889" t="s">
        <v>1114</v>
      </c>
      <c r="M889" t="s">
        <v>81</v>
      </c>
      <c r="N889">
        <v>10185169</v>
      </c>
      <c r="O889" s="32">
        <v>44481</v>
      </c>
      <c r="P889" t="s">
        <v>63</v>
      </c>
      <c r="Q889" t="s">
        <v>64</v>
      </c>
      <c r="S889" t="s">
        <v>64</v>
      </c>
      <c r="T889" t="s">
        <v>64</v>
      </c>
    </row>
    <row r="890" spans="1:20" x14ac:dyDescent="0.35">
      <c r="A890" s="33" t="str">
        <f>HYPERLINK("https://reports.beta.ofsted.gov.uk/provider/2/2571902","Ofsted Children's Home Webpage")</f>
        <v>Ofsted Children's Home Webpage</v>
      </c>
      <c r="B890">
        <v>2571902</v>
      </c>
      <c r="C890" t="s">
        <v>60</v>
      </c>
      <c r="D890" t="s">
        <v>295</v>
      </c>
      <c r="E890" t="s">
        <v>65</v>
      </c>
      <c r="F890" t="s">
        <v>1115</v>
      </c>
      <c r="G890" t="s">
        <v>62</v>
      </c>
      <c r="H890" t="s">
        <v>62</v>
      </c>
      <c r="I890" t="s">
        <v>62</v>
      </c>
      <c r="J890" t="s">
        <v>62</v>
      </c>
      <c r="K890" t="s">
        <v>62</v>
      </c>
      <c r="L890" t="s">
        <v>120</v>
      </c>
      <c r="M890" t="s">
        <v>216</v>
      </c>
      <c r="N890">
        <v>10187236</v>
      </c>
      <c r="O890" s="32">
        <v>44446</v>
      </c>
      <c r="P890" t="s">
        <v>63</v>
      </c>
      <c r="Q890" t="s">
        <v>64</v>
      </c>
      <c r="S890" t="s">
        <v>64</v>
      </c>
      <c r="T890" t="s">
        <v>67</v>
      </c>
    </row>
    <row r="891" spans="1:20" x14ac:dyDescent="0.35">
      <c r="A891" s="33" t="str">
        <f>HYPERLINK("https://reports.beta.ofsted.gov.uk/provider/2/2573447","Ofsted Children's Home Webpage")</f>
        <v>Ofsted Children's Home Webpage</v>
      </c>
      <c r="B891">
        <v>2573447</v>
      </c>
      <c r="C891" t="s">
        <v>60</v>
      </c>
      <c r="D891" t="s">
        <v>295</v>
      </c>
      <c r="E891" t="s">
        <v>65</v>
      </c>
      <c r="F891" t="s">
        <v>1116</v>
      </c>
      <c r="G891" t="s">
        <v>62</v>
      </c>
      <c r="H891" t="s">
        <v>62</v>
      </c>
      <c r="I891" t="s">
        <v>62</v>
      </c>
      <c r="J891" t="s">
        <v>62</v>
      </c>
      <c r="K891" t="s">
        <v>62</v>
      </c>
      <c r="L891" t="s">
        <v>112</v>
      </c>
      <c r="M891" t="s">
        <v>216</v>
      </c>
      <c r="N891">
        <v>10206626</v>
      </c>
      <c r="O891" s="32">
        <v>44468</v>
      </c>
      <c r="P891" t="s">
        <v>250</v>
      </c>
    </row>
    <row r="892" spans="1:20" x14ac:dyDescent="0.35">
      <c r="A892" s="33" t="str">
        <f>HYPERLINK("https://reports.beta.ofsted.gov.uk/provider/2/2573447","Ofsted Children's Home Webpage")</f>
        <v>Ofsted Children's Home Webpage</v>
      </c>
      <c r="B892">
        <v>2573447</v>
      </c>
      <c r="C892" t="s">
        <v>60</v>
      </c>
      <c r="D892" t="s">
        <v>295</v>
      </c>
      <c r="E892" t="s">
        <v>65</v>
      </c>
      <c r="F892" t="s">
        <v>1116</v>
      </c>
      <c r="G892" t="s">
        <v>62</v>
      </c>
      <c r="H892" t="s">
        <v>62</v>
      </c>
      <c r="I892" t="s">
        <v>62</v>
      </c>
      <c r="J892" t="s">
        <v>62</v>
      </c>
      <c r="K892" t="s">
        <v>62</v>
      </c>
      <c r="L892" t="s">
        <v>112</v>
      </c>
      <c r="M892" t="s">
        <v>216</v>
      </c>
      <c r="N892">
        <v>10209492</v>
      </c>
      <c r="O892" s="32">
        <v>44529</v>
      </c>
      <c r="P892" t="s">
        <v>63</v>
      </c>
      <c r="Q892" t="s">
        <v>64</v>
      </c>
      <c r="S892" t="s">
        <v>158</v>
      </c>
      <c r="T892" t="s">
        <v>64</v>
      </c>
    </row>
    <row r="893" spans="1:20" x14ac:dyDescent="0.35">
      <c r="A893" s="33" t="str">
        <f>HYPERLINK("https://reports.beta.ofsted.gov.uk/provider/2/2574119","Ofsted Children's Home Webpage")</f>
        <v>Ofsted Children's Home Webpage</v>
      </c>
      <c r="B893">
        <v>2574119</v>
      </c>
      <c r="C893" t="s">
        <v>60</v>
      </c>
      <c r="D893" t="s">
        <v>295</v>
      </c>
      <c r="E893" t="s">
        <v>105</v>
      </c>
      <c r="F893" t="s">
        <v>636</v>
      </c>
      <c r="G893" t="s">
        <v>62</v>
      </c>
      <c r="H893" t="s">
        <v>62</v>
      </c>
      <c r="I893" t="s">
        <v>62</v>
      </c>
      <c r="J893" t="s">
        <v>62</v>
      </c>
      <c r="K893" t="s">
        <v>62</v>
      </c>
      <c r="L893" t="s">
        <v>115</v>
      </c>
      <c r="M893" t="s">
        <v>77</v>
      </c>
      <c r="N893">
        <v>10186563</v>
      </c>
      <c r="O893" s="32">
        <v>44488</v>
      </c>
      <c r="P893" t="s">
        <v>63</v>
      </c>
      <c r="Q893" t="s">
        <v>158</v>
      </c>
      <c r="S893" t="s">
        <v>158</v>
      </c>
      <c r="T893" t="s">
        <v>158</v>
      </c>
    </row>
    <row r="894" spans="1:20" x14ac:dyDescent="0.35">
      <c r="A894" s="33" t="str">
        <f>HYPERLINK("https://reports.beta.ofsted.gov.uk/provider/2/2575372","Ofsted Children's Home Webpage")</f>
        <v>Ofsted Children's Home Webpage</v>
      </c>
      <c r="B894">
        <v>2575372</v>
      </c>
      <c r="C894" t="s">
        <v>60</v>
      </c>
      <c r="D894" t="s">
        <v>295</v>
      </c>
      <c r="E894" t="s">
        <v>65</v>
      </c>
      <c r="F894" t="s">
        <v>1117</v>
      </c>
      <c r="G894" t="s">
        <v>62</v>
      </c>
      <c r="H894" t="s">
        <v>62</v>
      </c>
      <c r="I894" t="s">
        <v>62</v>
      </c>
      <c r="J894" t="s">
        <v>62</v>
      </c>
      <c r="K894" t="s">
        <v>62</v>
      </c>
      <c r="L894" t="s">
        <v>143</v>
      </c>
      <c r="M894" t="s">
        <v>92</v>
      </c>
      <c r="N894">
        <v>10205271</v>
      </c>
      <c r="O894" s="32">
        <v>44552</v>
      </c>
      <c r="P894" t="s">
        <v>69</v>
      </c>
      <c r="Q894" t="s">
        <v>72</v>
      </c>
    </row>
    <row r="895" spans="1:20" x14ac:dyDescent="0.35">
      <c r="A895" s="33" t="str">
        <f>HYPERLINK("https://reports.beta.ofsted.gov.uk/provider/2/2575551","Ofsted Children's Home Webpage")</f>
        <v>Ofsted Children's Home Webpage</v>
      </c>
      <c r="B895">
        <v>2575551</v>
      </c>
      <c r="C895" t="s">
        <v>60</v>
      </c>
      <c r="D895" t="s">
        <v>295</v>
      </c>
      <c r="E895" t="s">
        <v>65</v>
      </c>
      <c r="F895" t="s">
        <v>1118</v>
      </c>
      <c r="G895" t="s">
        <v>62</v>
      </c>
      <c r="H895" t="s">
        <v>62</v>
      </c>
      <c r="I895" t="s">
        <v>62</v>
      </c>
      <c r="J895" t="s">
        <v>62</v>
      </c>
      <c r="K895" t="s">
        <v>62</v>
      </c>
      <c r="L895" t="s">
        <v>264</v>
      </c>
      <c r="M895" t="s">
        <v>216</v>
      </c>
      <c r="N895">
        <v>10188294</v>
      </c>
      <c r="O895" s="32">
        <v>44474</v>
      </c>
      <c r="P895" t="s">
        <v>63</v>
      </c>
      <c r="Q895" t="s">
        <v>158</v>
      </c>
      <c r="S895" t="s">
        <v>158</v>
      </c>
      <c r="T895" t="s">
        <v>158</v>
      </c>
    </row>
    <row r="896" spans="1:20" x14ac:dyDescent="0.35">
      <c r="A896" s="33" t="str">
        <f>HYPERLINK("https://reports.beta.ofsted.gov.uk/provider/2/2575713","Ofsted Children's Home Webpage")</f>
        <v>Ofsted Children's Home Webpage</v>
      </c>
      <c r="B896">
        <v>2575713</v>
      </c>
      <c r="C896" t="s">
        <v>60</v>
      </c>
      <c r="D896" t="s">
        <v>295</v>
      </c>
      <c r="E896" t="s">
        <v>65</v>
      </c>
      <c r="F896" t="s">
        <v>1083</v>
      </c>
      <c r="G896" t="s">
        <v>62</v>
      </c>
      <c r="H896" t="s">
        <v>62</v>
      </c>
      <c r="I896" t="s">
        <v>62</v>
      </c>
      <c r="J896" t="s">
        <v>62</v>
      </c>
      <c r="K896" t="s">
        <v>62</v>
      </c>
      <c r="L896" t="s">
        <v>149</v>
      </c>
      <c r="M896" t="s">
        <v>92</v>
      </c>
      <c r="N896">
        <v>10185886</v>
      </c>
      <c r="O896" s="32">
        <v>44537</v>
      </c>
      <c r="P896" t="s">
        <v>63</v>
      </c>
      <c r="Q896" t="s">
        <v>64</v>
      </c>
      <c r="S896" t="s">
        <v>64</v>
      </c>
      <c r="T896" t="s">
        <v>158</v>
      </c>
    </row>
    <row r="897" spans="1:20" x14ac:dyDescent="0.35">
      <c r="A897" s="33" t="str">
        <f>HYPERLINK("https://reports.beta.ofsted.gov.uk/provider/2/2575788","Ofsted Children's Home Webpage")</f>
        <v>Ofsted Children's Home Webpage</v>
      </c>
      <c r="B897">
        <v>2575788</v>
      </c>
      <c r="C897" t="s">
        <v>60</v>
      </c>
      <c r="D897" t="s">
        <v>295</v>
      </c>
      <c r="E897" t="s">
        <v>65</v>
      </c>
      <c r="F897" t="s">
        <v>988</v>
      </c>
      <c r="G897" t="s">
        <v>62</v>
      </c>
      <c r="H897" t="s">
        <v>62</v>
      </c>
      <c r="I897" t="s">
        <v>62</v>
      </c>
      <c r="J897" t="s">
        <v>62</v>
      </c>
      <c r="K897" t="s">
        <v>62</v>
      </c>
      <c r="L897" t="s">
        <v>368</v>
      </c>
      <c r="M897" t="s">
        <v>71</v>
      </c>
      <c r="N897">
        <v>10185988</v>
      </c>
      <c r="O897" s="32">
        <v>44539</v>
      </c>
      <c r="P897" t="s">
        <v>63</v>
      </c>
      <c r="Q897" t="s">
        <v>73</v>
      </c>
      <c r="S897" t="s">
        <v>73</v>
      </c>
      <c r="T897" t="s">
        <v>73</v>
      </c>
    </row>
    <row r="898" spans="1:20" x14ac:dyDescent="0.35">
      <c r="A898" s="33" t="str">
        <f>HYPERLINK("https://reports.beta.ofsted.gov.uk/provider/2/2575842","Ofsted Children's Home Webpage")</f>
        <v>Ofsted Children's Home Webpage</v>
      </c>
      <c r="B898">
        <v>2575842</v>
      </c>
      <c r="C898" t="s">
        <v>60</v>
      </c>
      <c r="D898" t="s">
        <v>295</v>
      </c>
      <c r="E898" t="s">
        <v>65</v>
      </c>
      <c r="F898" t="s">
        <v>1119</v>
      </c>
      <c r="G898" t="s">
        <v>62</v>
      </c>
      <c r="H898" t="s">
        <v>62</v>
      </c>
      <c r="I898" t="s">
        <v>62</v>
      </c>
      <c r="J898" t="s">
        <v>62</v>
      </c>
      <c r="K898" t="s">
        <v>62</v>
      </c>
      <c r="L898" t="s">
        <v>126</v>
      </c>
      <c r="M898" t="s">
        <v>77</v>
      </c>
      <c r="N898">
        <v>10206955</v>
      </c>
      <c r="O898" s="32">
        <v>44545</v>
      </c>
      <c r="P898" t="s">
        <v>63</v>
      </c>
      <c r="Q898" t="s">
        <v>158</v>
      </c>
      <c r="S898" t="s">
        <v>158</v>
      </c>
      <c r="T898" t="s">
        <v>158</v>
      </c>
    </row>
    <row r="899" spans="1:20" x14ac:dyDescent="0.35">
      <c r="A899" s="33" t="str">
        <f>HYPERLINK("https://reports.beta.ofsted.gov.uk/provider/2/2575842","Ofsted Children's Home Webpage")</f>
        <v>Ofsted Children's Home Webpage</v>
      </c>
      <c r="B899">
        <v>2575842</v>
      </c>
      <c r="C899" t="s">
        <v>60</v>
      </c>
      <c r="D899" t="s">
        <v>295</v>
      </c>
      <c r="E899" t="s">
        <v>65</v>
      </c>
      <c r="F899" t="s">
        <v>1119</v>
      </c>
      <c r="G899" t="s">
        <v>62</v>
      </c>
      <c r="H899" t="s">
        <v>62</v>
      </c>
      <c r="I899" t="s">
        <v>62</v>
      </c>
      <c r="J899" t="s">
        <v>62</v>
      </c>
      <c r="K899" t="s">
        <v>62</v>
      </c>
      <c r="L899" t="s">
        <v>126</v>
      </c>
      <c r="M899" t="s">
        <v>77</v>
      </c>
      <c r="N899">
        <v>10213331</v>
      </c>
      <c r="O899" s="32">
        <v>44503</v>
      </c>
      <c r="P899" t="s">
        <v>250</v>
      </c>
    </row>
    <row r="900" spans="1:20" x14ac:dyDescent="0.35">
      <c r="A900" s="33" t="str">
        <f>HYPERLINK("https://reports.beta.ofsted.gov.uk/provider/2/2575842","Ofsted Children's Home Webpage")</f>
        <v>Ofsted Children's Home Webpage</v>
      </c>
      <c r="B900">
        <v>2575842</v>
      </c>
      <c r="C900" t="s">
        <v>60</v>
      </c>
      <c r="D900" t="s">
        <v>295</v>
      </c>
      <c r="E900" t="s">
        <v>65</v>
      </c>
      <c r="F900" t="s">
        <v>1119</v>
      </c>
      <c r="G900" t="s">
        <v>62</v>
      </c>
      <c r="H900" t="s">
        <v>62</v>
      </c>
      <c r="I900" t="s">
        <v>62</v>
      </c>
      <c r="J900" t="s">
        <v>62</v>
      </c>
      <c r="K900" t="s">
        <v>62</v>
      </c>
      <c r="L900" t="s">
        <v>126</v>
      </c>
      <c r="M900" t="s">
        <v>77</v>
      </c>
      <c r="N900">
        <v>10203974</v>
      </c>
      <c r="O900" s="32">
        <v>44452</v>
      </c>
      <c r="P900" t="s">
        <v>250</v>
      </c>
    </row>
    <row r="901" spans="1:20" x14ac:dyDescent="0.35">
      <c r="A901" s="33" t="str">
        <f>HYPERLINK("https://reports.beta.ofsted.gov.uk/provider/2/2576346","Ofsted Children's Home Webpage")</f>
        <v>Ofsted Children's Home Webpage</v>
      </c>
      <c r="B901">
        <v>2576346</v>
      </c>
      <c r="C901" t="s">
        <v>60</v>
      </c>
      <c r="D901" t="s">
        <v>295</v>
      </c>
      <c r="E901" t="s">
        <v>65</v>
      </c>
      <c r="F901" t="s">
        <v>1120</v>
      </c>
      <c r="G901" t="s">
        <v>62</v>
      </c>
      <c r="H901" t="s">
        <v>62</v>
      </c>
      <c r="I901" t="s">
        <v>62</v>
      </c>
      <c r="J901" t="s">
        <v>62</v>
      </c>
      <c r="K901" t="s">
        <v>62</v>
      </c>
      <c r="L901" t="s">
        <v>1121</v>
      </c>
      <c r="M901" t="s">
        <v>81</v>
      </c>
      <c r="N901">
        <v>10205853</v>
      </c>
      <c r="O901" s="32">
        <v>44523</v>
      </c>
      <c r="P901" t="s">
        <v>63</v>
      </c>
      <c r="Q901" t="s">
        <v>64</v>
      </c>
      <c r="S901" t="s">
        <v>64</v>
      </c>
      <c r="T901" t="s">
        <v>158</v>
      </c>
    </row>
    <row r="902" spans="1:20" x14ac:dyDescent="0.35">
      <c r="A902" s="33" t="str">
        <f>HYPERLINK("https://reports.beta.ofsted.gov.uk/provider/2/2576346","Ofsted Children's Home Webpage")</f>
        <v>Ofsted Children's Home Webpage</v>
      </c>
      <c r="B902">
        <v>2576346</v>
      </c>
      <c r="C902" t="s">
        <v>60</v>
      </c>
      <c r="D902" t="s">
        <v>295</v>
      </c>
      <c r="E902" t="s">
        <v>65</v>
      </c>
      <c r="F902" t="s">
        <v>1120</v>
      </c>
      <c r="G902" t="s">
        <v>62</v>
      </c>
      <c r="H902" t="s">
        <v>62</v>
      </c>
      <c r="I902" t="s">
        <v>62</v>
      </c>
      <c r="J902" t="s">
        <v>62</v>
      </c>
      <c r="K902" t="s">
        <v>62</v>
      </c>
      <c r="L902" t="s">
        <v>1121</v>
      </c>
      <c r="M902" t="s">
        <v>81</v>
      </c>
      <c r="N902">
        <v>10205854</v>
      </c>
      <c r="O902" s="32">
        <v>44467</v>
      </c>
      <c r="P902" t="s">
        <v>250</v>
      </c>
    </row>
    <row r="903" spans="1:20" x14ac:dyDescent="0.35">
      <c r="A903" s="33" t="str">
        <f>HYPERLINK("https://reports.beta.ofsted.gov.uk/provider/2/2576423","Ofsted Children's Home Webpage")</f>
        <v>Ofsted Children's Home Webpage</v>
      </c>
      <c r="B903">
        <v>2576423</v>
      </c>
      <c r="C903" t="s">
        <v>60</v>
      </c>
      <c r="D903" t="s">
        <v>295</v>
      </c>
      <c r="E903" t="s">
        <v>65</v>
      </c>
      <c r="F903" t="s">
        <v>215</v>
      </c>
      <c r="G903" t="s">
        <v>62</v>
      </c>
      <c r="H903" t="s">
        <v>62</v>
      </c>
      <c r="I903" t="s">
        <v>62</v>
      </c>
      <c r="J903" t="s">
        <v>62</v>
      </c>
      <c r="K903" t="s">
        <v>62</v>
      </c>
      <c r="L903" t="s">
        <v>526</v>
      </c>
      <c r="M903" t="s">
        <v>85</v>
      </c>
      <c r="N903">
        <v>10186723</v>
      </c>
      <c r="O903" s="32">
        <v>44515</v>
      </c>
      <c r="P903" t="s">
        <v>63</v>
      </c>
      <c r="Q903" t="s">
        <v>64</v>
      </c>
      <c r="S903" t="s">
        <v>64</v>
      </c>
      <c r="T903" t="s">
        <v>64</v>
      </c>
    </row>
    <row r="904" spans="1:20" x14ac:dyDescent="0.35">
      <c r="A904" s="33" t="str">
        <f>HYPERLINK("https://reports.beta.ofsted.gov.uk/provider/2/2577036","Ofsted Children's Home Webpage")</f>
        <v>Ofsted Children's Home Webpage</v>
      </c>
      <c r="B904">
        <v>2577036</v>
      </c>
      <c r="C904" t="s">
        <v>122</v>
      </c>
      <c r="D904" t="s">
        <v>295</v>
      </c>
      <c r="E904" t="s">
        <v>65</v>
      </c>
      <c r="F904" t="s">
        <v>1122</v>
      </c>
      <c r="G904" t="s">
        <v>62</v>
      </c>
      <c r="H904" t="s">
        <v>62</v>
      </c>
      <c r="I904" t="s">
        <v>62</v>
      </c>
      <c r="J904" t="s">
        <v>62</v>
      </c>
      <c r="K904" t="s">
        <v>62</v>
      </c>
      <c r="L904" t="s">
        <v>144</v>
      </c>
      <c r="M904" t="s">
        <v>81</v>
      </c>
      <c r="N904">
        <v>10205008</v>
      </c>
      <c r="O904" s="32">
        <v>44447</v>
      </c>
      <c r="P904" t="s">
        <v>250</v>
      </c>
    </row>
    <row r="905" spans="1:20" x14ac:dyDescent="0.35">
      <c r="A905" s="33" t="str">
        <f>HYPERLINK("https://reports.beta.ofsted.gov.uk/provider/2/2577151","Ofsted Children's Home Webpage")</f>
        <v>Ofsted Children's Home Webpage</v>
      </c>
      <c r="B905">
        <v>2577151</v>
      </c>
      <c r="C905" t="s">
        <v>60</v>
      </c>
      <c r="D905" t="s">
        <v>295</v>
      </c>
      <c r="E905" t="s">
        <v>65</v>
      </c>
      <c r="F905" t="s">
        <v>1123</v>
      </c>
      <c r="G905" t="s">
        <v>62</v>
      </c>
      <c r="H905" t="s">
        <v>62</v>
      </c>
      <c r="I905" t="s">
        <v>62</v>
      </c>
      <c r="J905" t="s">
        <v>62</v>
      </c>
      <c r="K905" t="s">
        <v>62</v>
      </c>
      <c r="L905" t="s">
        <v>75</v>
      </c>
      <c r="M905" t="s">
        <v>74</v>
      </c>
      <c r="N905">
        <v>10188270</v>
      </c>
      <c r="O905" s="32">
        <v>44551</v>
      </c>
      <c r="P905" t="s">
        <v>63</v>
      </c>
      <c r="Q905" t="s">
        <v>64</v>
      </c>
      <c r="S905" t="s">
        <v>64</v>
      </c>
      <c r="T905" t="s">
        <v>64</v>
      </c>
    </row>
    <row r="906" spans="1:20" x14ac:dyDescent="0.35">
      <c r="A906" s="33" t="str">
        <f>HYPERLINK("https://reports.beta.ofsted.gov.uk/provider/2/2577171","Ofsted Children's Home Webpage")</f>
        <v>Ofsted Children's Home Webpage</v>
      </c>
      <c r="B906">
        <v>2577171</v>
      </c>
      <c r="C906" t="s">
        <v>60</v>
      </c>
      <c r="D906" t="s">
        <v>295</v>
      </c>
      <c r="E906" t="s">
        <v>65</v>
      </c>
      <c r="F906" t="s">
        <v>945</v>
      </c>
      <c r="G906" t="s">
        <v>62</v>
      </c>
      <c r="H906" t="s">
        <v>62</v>
      </c>
      <c r="I906" t="s">
        <v>62</v>
      </c>
      <c r="J906" t="s">
        <v>62</v>
      </c>
      <c r="K906" t="s">
        <v>62</v>
      </c>
      <c r="L906" t="s">
        <v>112</v>
      </c>
      <c r="M906" t="s">
        <v>216</v>
      </c>
      <c r="N906">
        <v>10187105</v>
      </c>
      <c r="O906" s="32">
        <v>44454</v>
      </c>
      <c r="P906" t="s">
        <v>63</v>
      </c>
      <c r="Q906" t="s">
        <v>64</v>
      </c>
      <c r="S906" t="s">
        <v>64</v>
      </c>
      <c r="T906" t="s">
        <v>64</v>
      </c>
    </row>
    <row r="907" spans="1:20" x14ac:dyDescent="0.35">
      <c r="A907" s="33" t="str">
        <f>HYPERLINK("https://reports.beta.ofsted.gov.uk/provider/2/2578677","Ofsted Children's Home Webpage")</f>
        <v>Ofsted Children's Home Webpage</v>
      </c>
      <c r="B907">
        <v>2578677</v>
      </c>
      <c r="C907" t="s">
        <v>60</v>
      </c>
      <c r="D907" t="s">
        <v>295</v>
      </c>
      <c r="E907" t="s">
        <v>65</v>
      </c>
      <c r="F907" t="s">
        <v>1124</v>
      </c>
      <c r="G907" t="s">
        <v>62</v>
      </c>
      <c r="H907" t="s">
        <v>62</v>
      </c>
      <c r="I907" t="s">
        <v>62</v>
      </c>
      <c r="J907" t="s">
        <v>62</v>
      </c>
      <c r="K907" t="s">
        <v>62</v>
      </c>
      <c r="L907" t="s">
        <v>70</v>
      </c>
      <c r="M907" t="s">
        <v>71</v>
      </c>
      <c r="N907">
        <v>10185958</v>
      </c>
      <c r="O907" s="32">
        <v>44537</v>
      </c>
      <c r="P907" t="s">
        <v>63</v>
      </c>
      <c r="Q907" t="s">
        <v>64</v>
      </c>
      <c r="S907" t="s">
        <v>64</v>
      </c>
      <c r="T907" t="s">
        <v>64</v>
      </c>
    </row>
    <row r="908" spans="1:20" x14ac:dyDescent="0.35">
      <c r="A908" s="33" t="str">
        <f>HYPERLINK("https://reports.beta.ofsted.gov.uk/provider/2/2580887","Ofsted Children's Home Webpage")</f>
        <v>Ofsted Children's Home Webpage</v>
      </c>
      <c r="B908">
        <v>2580887</v>
      </c>
      <c r="C908" t="s">
        <v>205</v>
      </c>
      <c r="D908" t="s">
        <v>295</v>
      </c>
      <c r="E908" t="s">
        <v>65</v>
      </c>
      <c r="F908" t="s">
        <v>376</v>
      </c>
      <c r="G908" t="s">
        <v>62</v>
      </c>
      <c r="H908" t="s">
        <v>62</v>
      </c>
      <c r="I908" t="s">
        <v>62</v>
      </c>
      <c r="J908" t="s">
        <v>62</v>
      </c>
      <c r="K908" t="s">
        <v>62</v>
      </c>
      <c r="L908" t="s">
        <v>118</v>
      </c>
      <c r="M908" t="s">
        <v>92</v>
      </c>
      <c r="N908">
        <v>10205272</v>
      </c>
      <c r="O908" s="32">
        <v>44523</v>
      </c>
      <c r="P908" t="s">
        <v>69</v>
      </c>
      <c r="Q908" t="s">
        <v>237</v>
      </c>
    </row>
    <row r="909" spans="1:20" x14ac:dyDescent="0.35">
      <c r="A909" s="33" t="str">
        <f>HYPERLINK("https://reports.beta.ofsted.gov.uk/provider/2/2581187","Ofsted Children's Home Webpage")</f>
        <v>Ofsted Children's Home Webpage</v>
      </c>
      <c r="B909">
        <v>2581187</v>
      </c>
      <c r="C909" t="s">
        <v>60</v>
      </c>
      <c r="D909" t="s">
        <v>295</v>
      </c>
      <c r="E909" t="s">
        <v>65</v>
      </c>
      <c r="F909" t="s">
        <v>1125</v>
      </c>
      <c r="G909" t="s">
        <v>62</v>
      </c>
      <c r="H909" t="s">
        <v>62</v>
      </c>
      <c r="I909" t="s">
        <v>62</v>
      </c>
      <c r="J909" t="s">
        <v>62</v>
      </c>
      <c r="K909" t="s">
        <v>62</v>
      </c>
      <c r="L909" t="s">
        <v>148</v>
      </c>
      <c r="M909" t="s">
        <v>74</v>
      </c>
      <c r="N909">
        <v>10205478</v>
      </c>
      <c r="O909" s="32">
        <v>44452</v>
      </c>
      <c r="P909" t="s">
        <v>250</v>
      </c>
    </row>
    <row r="910" spans="1:20" x14ac:dyDescent="0.35">
      <c r="A910" s="33" t="str">
        <f>HYPERLINK("https://reports.beta.ofsted.gov.uk/provider/2/2581237","Ofsted Children's Home Webpage")</f>
        <v>Ofsted Children's Home Webpage</v>
      </c>
      <c r="B910">
        <v>2581237</v>
      </c>
      <c r="C910" t="s">
        <v>60</v>
      </c>
      <c r="D910" t="s">
        <v>295</v>
      </c>
      <c r="E910" t="s">
        <v>65</v>
      </c>
      <c r="F910" t="s">
        <v>201</v>
      </c>
      <c r="G910" t="s">
        <v>62</v>
      </c>
      <c r="H910" t="s">
        <v>62</v>
      </c>
      <c r="I910" t="s">
        <v>62</v>
      </c>
      <c r="J910" t="s">
        <v>62</v>
      </c>
      <c r="K910" t="s">
        <v>62</v>
      </c>
      <c r="L910" t="s">
        <v>80</v>
      </c>
      <c r="M910" t="s">
        <v>77</v>
      </c>
      <c r="N910">
        <v>10187007</v>
      </c>
      <c r="O910" s="32">
        <v>44559</v>
      </c>
      <c r="P910" t="s">
        <v>69</v>
      </c>
      <c r="Q910" t="s">
        <v>82</v>
      </c>
    </row>
    <row r="911" spans="1:20" x14ac:dyDescent="0.35">
      <c r="A911" s="33" t="str">
        <f>HYPERLINK("https://reports.beta.ofsted.gov.uk/provider/2/2581296","Ofsted Children's Home Webpage")</f>
        <v>Ofsted Children's Home Webpage</v>
      </c>
      <c r="B911">
        <v>2581296</v>
      </c>
      <c r="C911" t="s">
        <v>60</v>
      </c>
      <c r="D911" t="s">
        <v>295</v>
      </c>
      <c r="E911" t="s">
        <v>65</v>
      </c>
      <c r="F911" t="s">
        <v>186</v>
      </c>
      <c r="G911" t="s">
        <v>62</v>
      </c>
      <c r="H911" t="s">
        <v>62</v>
      </c>
      <c r="I911" t="s">
        <v>62</v>
      </c>
      <c r="J911" t="s">
        <v>62</v>
      </c>
      <c r="K911" t="s">
        <v>62</v>
      </c>
      <c r="L911" t="s">
        <v>141</v>
      </c>
      <c r="M911" t="s">
        <v>77</v>
      </c>
      <c r="N911">
        <v>10186934</v>
      </c>
      <c r="O911" s="32">
        <v>44495</v>
      </c>
      <c r="P911" t="s">
        <v>63</v>
      </c>
      <c r="Q911" t="s">
        <v>64</v>
      </c>
      <c r="S911" t="s">
        <v>64</v>
      </c>
      <c r="T911" t="s">
        <v>64</v>
      </c>
    </row>
    <row r="912" spans="1:20" x14ac:dyDescent="0.35">
      <c r="A912" s="33" t="str">
        <f>HYPERLINK("https://reports.beta.ofsted.gov.uk/provider/2/2582246","Ofsted Children's Home Webpage")</f>
        <v>Ofsted Children's Home Webpage</v>
      </c>
      <c r="B912">
        <v>2582246</v>
      </c>
      <c r="C912" t="s">
        <v>60</v>
      </c>
      <c r="D912" t="s">
        <v>295</v>
      </c>
      <c r="E912" t="s">
        <v>65</v>
      </c>
      <c r="F912" t="s">
        <v>186</v>
      </c>
      <c r="G912" t="s">
        <v>62</v>
      </c>
      <c r="H912" t="s">
        <v>62</v>
      </c>
      <c r="I912" t="s">
        <v>62</v>
      </c>
      <c r="J912" t="s">
        <v>62</v>
      </c>
      <c r="K912" t="s">
        <v>62</v>
      </c>
      <c r="L912" t="s">
        <v>80</v>
      </c>
      <c r="M912" t="s">
        <v>77</v>
      </c>
      <c r="N912">
        <v>10185867</v>
      </c>
      <c r="O912" s="32">
        <v>44440</v>
      </c>
      <c r="P912" t="s">
        <v>63</v>
      </c>
      <c r="Q912" t="s">
        <v>158</v>
      </c>
      <c r="S912" t="s">
        <v>158</v>
      </c>
      <c r="T912" t="s">
        <v>158</v>
      </c>
    </row>
    <row r="913" spans="1:20" x14ac:dyDescent="0.35">
      <c r="A913" s="33" t="str">
        <f>HYPERLINK("https://reports.beta.ofsted.gov.uk/provider/2/2583028","Ofsted Children's Home Webpage")</f>
        <v>Ofsted Children's Home Webpage</v>
      </c>
      <c r="B913">
        <v>2583028</v>
      </c>
      <c r="C913" t="s">
        <v>60</v>
      </c>
      <c r="D913" t="s">
        <v>295</v>
      </c>
      <c r="E913" t="s">
        <v>61</v>
      </c>
      <c r="F913" t="s">
        <v>1126</v>
      </c>
      <c r="G913" t="s">
        <v>62</v>
      </c>
      <c r="H913" t="s">
        <v>62</v>
      </c>
      <c r="I913" t="s">
        <v>62</v>
      </c>
      <c r="J913" t="s">
        <v>62</v>
      </c>
      <c r="K913" t="s">
        <v>62</v>
      </c>
      <c r="L913" t="s">
        <v>70</v>
      </c>
      <c r="M913" t="s">
        <v>71</v>
      </c>
      <c r="N913">
        <v>10186833</v>
      </c>
      <c r="O913" s="32">
        <v>44480</v>
      </c>
      <c r="P913" t="s">
        <v>63</v>
      </c>
      <c r="Q913" t="s">
        <v>158</v>
      </c>
      <c r="S913" t="s">
        <v>158</v>
      </c>
      <c r="T913" t="s">
        <v>158</v>
      </c>
    </row>
    <row r="914" spans="1:20" x14ac:dyDescent="0.35">
      <c r="A914" s="33" t="str">
        <f>HYPERLINK("https://reports.beta.ofsted.gov.uk/provider/2/2583518","Ofsted Children's Home Webpage")</f>
        <v>Ofsted Children's Home Webpage</v>
      </c>
      <c r="B914">
        <v>2583518</v>
      </c>
      <c r="C914" t="s">
        <v>60</v>
      </c>
      <c r="D914" t="s">
        <v>295</v>
      </c>
      <c r="E914" t="s">
        <v>65</v>
      </c>
      <c r="F914" t="s">
        <v>1127</v>
      </c>
      <c r="G914" t="s">
        <v>62</v>
      </c>
      <c r="H914" t="s">
        <v>62</v>
      </c>
      <c r="I914" t="s">
        <v>62</v>
      </c>
      <c r="J914" t="s">
        <v>62</v>
      </c>
      <c r="K914" t="s">
        <v>62</v>
      </c>
      <c r="L914" t="s">
        <v>80</v>
      </c>
      <c r="M914" t="s">
        <v>77</v>
      </c>
      <c r="N914">
        <v>10186374</v>
      </c>
      <c r="O914" s="32">
        <v>44460</v>
      </c>
      <c r="P914" t="s">
        <v>63</v>
      </c>
      <c r="Q914" t="s">
        <v>158</v>
      </c>
      <c r="S914" t="s">
        <v>158</v>
      </c>
      <c r="T914" t="s">
        <v>158</v>
      </c>
    </row>
    <row r="915" spans="1:20" x14ac:dyDescent="0.35">
      <c r="A915" s="33" t="str">
        <f>HYPERLINK("https://reports.beta.ofsted.gov.uk/provider/2/2585139","Ofsted Children's Home Webpage")</f>
        <v>Ofsted Children's Home Webpage</v>
      </c>
      <c r="B915">
        <v>2585139</v>
      </c>
      <c r="C915" t="s">
        <v>60</v>
      </c>
      <c r="D915" t="s">
        <v>295</v>
      </c>
      <c r="E915" t="s">
        <v>65</v>
      </c>
      <c r="F915" t="s">
        <v>1088</v>
      </c>
      <c r="G915" t="s">
        <v>62</v>
      </c>
      <c r="H915" t="s">
        <v>62</v>
      </c>
      <c r="I915" t="s">
        <v>62</v>
      </c>
      <c r="J915" t="s">
        <v>62</v>
      </c>
      <c r="K915" t="s">
        <v>62</v>
      </c>
      <c r="L915" t="s">
        <v>101</v>
      </c>
      <c r="M915" t="s">
        <v>77</v>
      </c>
      <c r="N915">
        <v>10186297</v>
      </c>
      <c r="O915" s="32">
        <v>44531</v>
      </c>
      <c r="P915" t="s">
        <v>63</v>
      </c>
      <c r="Q915" t="s">
        <v>64</v>
      </c>
      <c r="S915" t="s">
        <v>64</v>
      </c>
      <c r="T915" t="s">
        <v>64</v>
      </c>
    </row>
    <row r="916" spans="1:20" x14ac:dyDescent="0.35">
      <c r="A916" s="33" t="str">
        <f>HYPERLINK("https://reports.beta.ofsted.gov.uk/provider/2/2585407","Ofsted Children's Home Webpage")</f>
        <v>Ofsted Children's Home Webpage</v>
      </c>
      <c r="B916">
        <v>2585407</v>
      </c>
      <c r="C916" t="s">
        <v>60</v>
      </c>
      <c r="D916" t="s">
        <v>295</v>
      </c>
      <c r="E916" t="s">
        <v>65</v>
      </c>
      <c r="F916" t="s">
        <v>855</v>
      </c>
      <c r="G916" t="s">
        <v>62</v>
      </c>
      <c r="H916" t="s">
        <v>62</v>
      </c>
      <c r="I916" t="s">
        <v>62</v>
      </c>
      <c r="J916" t="s">
        <v>62</v>
      </c>
      <c r="K916" t="s">
        <v>62</v>
      </c>
      <c r="L916" t="s">
        <v>98</v>
      </c>
      <c r="M916" t="s">
        <v>74</v>
      </c>
      <c r="N916">
        <v>10185093</v>
      </c>
      <c r="O916" s="32">
        <v>44496</v>
      </c>
      <c r="P916" t="s">
        <v>63</v>
      </c>
      <c r="Q916" t="s">
        <v>64</v>
      </c>
      <c r="S916" t="s">
        <v>64</v>
      </c>
      <c r="T916" t="s">
        <v>64</v>
      </c>
    </row>
    <row r="917" spans="1:20" x14ac:dyDescent="0.35">
      <c r="A917" s="33" t="str">
        <f>HYPERLINK("https://reports.beta.ofsted.gov.uk/provider/2/2585541","Ofsted Children's Home Webpage")</f>
        <v>Ofsted Children's Home Webpage</v>
      </c>
      <c r="B917">
        <v>2585541</v>
      </c>
      <c r="C917" t="s">
        <v>333</v>
      </c>
      <c r="D917" t="s">
        <v>295</v>
      </c>
      <c r="E917" t="s">
        <v>65</v>
      </c>
      <c r="F917" t="s">
        <v>378</v>
      </c>
      <c r="G917" t="s">
        <v>62</v>
      </c>
      <c r="H917" t="s">
        <v>62</v>
      </c>
      <c r="I917" t="s">
        <v>62</v>
      </c>
      <c r="J917" t="s">
        <v>62</v>
      </c>
      <c r="K917" t="s">
        <v>62</v>
      </c>
      <c r="L917" t="s">
        <v>702</v>
      </c>
      <c r="M917" t="s">
        <v>77</v>
      </c>
      <c r="N917">
        <v>10186235</v>
      </c>
      <c r="O917" s="32">
        <v>44446</v>
      </c>
      <c r="P917" t="s">
        <v>63</v>
      </c>
      <c r="Q917" t="s">
        <v>73</v>
      </c>
      <c r="S917" t="s">
        <v>73</v>
      </c>
      <c r="T917" t="s">
        <v>73</v>
      </c>
    </row>
    <row r="918" spans="1:20" x14ac:dyDescent="0.35">
      <c r="A918" s="33" t="str">
        <f>HYPERLINK("https://reports.beta.ofsted.gov.uk/provider/2/2585541","Ofsted Children's Home Webpage")</f>
        <v>Ofsted Children's Home Webpage</v>
      </c>
      <c r="B918">
        <v>2585541</v>
      </c>
      <c r="C918" t="s">
        <v>333</v>
      </c>
      <c r="D918" t="s">
        <v>295</v>
      </c>
      <c r="E918" t="s">
        <v>65</v>
      </c>
      <c r="F918" t="s">
        <v>378</v>
      </c>
      <c r="G918" t="s">
        <v>62</v>
      </c>
      <c r="H918" t="s">
        <v>62</v>
      </c>
      <c r="I918" t="s">
        <v>62</v>
      </c>
      <c r="J918" t="s">
        <v>62</v>
      </c>
      <c r="K918" t="s">
        <v>62</v>
      </c>
      <c r="L918" t="s">
        <v>702</v>
      </c>
      <c r="M918" t="s">
        <v>77</v>
      </c>
      <c r="N918">
        <v>10216201</v>
      </c>
      <c r="O918" s="32">
        <v>44524</v>
      </c>
      <c r="P918" t="s">
        <v>250</v>
      </c>
    </row>
    <row r="919" spans="1:20" x14ac:dyDescent="0.35">
      <c r="A919" s="33" t="str">
        <f>HYPERLINK("https://reports.beta.ofsted.gov.uk/provider/2/2585541","Ofsted Children's Home Webpage")</f>
        <v>Ofsted Children's Home Webpage</v>
      </c>
      <c r="B919">
        <v>2585541</v>
      </c>
      <c r="C919" t="s">
        <v>333</v>
      </c>
      <c r="D919" t="s">
        <v>295</v>
      </c>
      <c r="E919" t="s">
        <v>65</v>
      </c>
      <c r="F919" t="s">
        <v>378</v>
      </c>
      <c r="G919" t="s">
        <v>62</v>
      </c>
      <c r="H919" t="s">
        <v>62</v>
      </c>
      <c r="I919" t="s">
        <v>62</v>
      </c>
      <c r="J919" t="s">
        <v>62</v>
      </c>
      <c r="K919" t="s">
        <v>62</v>
      </c>
      <c r="L919" t="s">
        <v>702</v>
      </c>
      <c r="M919" t="s">
        <v>77</v>
      </c>
      <c r="N919">
        <v>10210514</v>
      </c>
      <c r="O919" s="32">
        <v>44489</v>
      </c>
      <c r="P919" t="s">
        <v>250</v>
      </c>
    </row>
    <row r="920" spans="1:20" x14ac:dyDescent="0.35">
      <c r="A920" s="33" t="str">
        <f>HYPERLINK("https://reports.beta.ofsted.gov.uk/provider/2/2585926","Ofsted Children's Home Webpage")</f>
        <v>Ofsted Children's Home Webpage</v>
      </c>
      <c r="B920">
        <v>2585926</v>
      </c>
      <c r="C920" t="s">
        <v>60</v>
      </c>
      <c r="D920" t="s">
        <v>295</v>
      </c>
      <c r="E920" t="s">
        <v>65</v>
      </c>
      <c r="F920" t="s">
        <v>197</v>
      </c>
      <c r="G920" t="s">
        <v>62</v>
      </c>
      <c r="H920" t="s">
        <v>62</v>
      </c>
      <c r="I920" t="s">
        <v>62</v>
      </c>
      <c r="J920" t="s">
        <v>62</v>
      </c>
      <c r="K920" t="s">
        <v>62</v>
      </c>
      <c r="L920" t="s">
        <v>109</v>
      </c>
      <c r="M920" t="s">
        <v>216</v>
      </c>
      <c r="N920">
        <v>10185745</v>
      </c>
      <c r="O920" s="32">
        <v>44495</v>
      </c>
      <c r="P920" t="s">
        <v>63</v>
      </c>
      <c r="Q920" t="s">
        <v>64</v>
      </c>
      <c r="S920" t="s">
        <v>64</v>
      </c>
      <c r="T920" t="s">
        <v>64</v>
      </c>
    </row>
    <row r="921" spans="1:20" x14ac:dyDescent="0.35">
      <c r="A921" s="33" t="str">
        <f>HYPERLINK("https://reports.beta.ofsted.gov.uk/provider/2/2586752","Ofsted Children's Home Webpage")</f>
        <v>Ofsted Children's Home Webpage</v>
      </c>
      <c r="B921">
        <v>2586752</v>
      </c>
      <c r="C921" t="s">
        <v>60</v>
      </c>
      <c r="D921" t="s">
        <v>295</v>
      </c>
      <c r="E921" t="s">
        <v>105</v>
      </c>
      <c r="F921" t="s">
        <v>174</v>
      </c>
      <c r="G921" t="s">
        <v>62</v>
      </c>
      <c r="H921" t="s">
        <v>62</v>
      </c>
      <c r="I921" t="s">
        <v>62</v>
      </c>
      <c r="J921" t="s">
        <v>62</v>
      </c>
      <c r="K921" t="s">
        <v>62</v>
      </c>
      <c r="L921" t="s">
        <v>530</v>
      </c>
      <c r="M921" t="s">
        <v>71</v>
      </c>
      <c r="N921">
        <v>10185274</v>
      </c>
      <c r="O921" s="32">
        <v>44517</v>
      </c>
      <c r="P921" t="s">
        <v>63</v>
      </c>
      <c r="Q921" t="s">
        <v>64</v>
      </c>
      <c r="S921" t="s">
        <v>64</v>
      </c>
      <c r="T921" t="s">
        <v>158</v>
      </c>
    </row>
    <row r="922" spans="1:20" x14ac:dyDescent="0.35">
      <c r="A922" s="33" t="str">
        <f>HYPERLINK("https://reports.beta.ofsted.gov.uk/provider/2/2587233","Ofsted Children's Home Webpage")</f>
        <v>Ofsted Children's Home Webpage</v>
      </c>
      <c r="B922">
        <v>2587233</v>
      </c>
      <c r="C922" t="s">
        <v>60</v>
      </c>
      <c r="D922" t="s">
        <v>295</v>
      </c>
      <c r="E922" t="s">
        <v>65</v>
      </c>
      <c r="F922" t="s">
        <v>1128</v>
      </c>
      <c r="G922" t="s">
        <v>62</v>
      </c>
      <c r="H922" t="s">
        <v>62</v>
      </c>
      <c r="I922" t="s">
        <v>62</v>
      </c>
      <c r="J922" t="s">
        <v>62</v>
      </c>
      <c r="K922" t="s">
        <v>62</v>
      </c>
      <c r="L922" t="s">
        <v>264</v>
      </c>
      <c r="M922" t="s">
        <v>216</v>
      </c>
      <c r="N922">
        <v>10186722</v>
      </c>
      <c r="O922" s="32">
        <v>44510</v>
      </c>
      <c r="P922" t="s">
        <v>63</v>
      </c>
      <c r="Q922" t="s">
        <v>64</v>
      </c>
      <c r="S922" t="s">
        <v>64</v>
      </c>
      <c r="T922" t="s">
        <v>158</v>
      </c>
    </row>
    <row r="923" spans="1:20" x14ac:dyDescent="0.35">
      <c r="A923" s="33" t="str">
        <f>HYPERLINK("https://reports.beta.ofsted.gov.uk/provider/2/2587315","Ofsted Children's Home Webpage")</f>
        <v>Ofsted Children's Home Webpage</v>
      </c>
      <c r="B923">
        <v>2587315</v>
      </c>
      <c r="C923" t="s">
        <v>60</v>
      </c>
      <c r="D923" t="s">
        <v>295</v>
      </c>
      <c r="E923" t="s">
        <v>129</v>
      </c>
      <c r="F923" t="s">
        <v>1129</v>
      </c>
      <c r="G923" t="s">
        <v>62</v>
      </c>
      <c r="H923" t="s">
        <v>62</v>
      </c>
      <c r="I923" t="s">
        <v>62</v>
      </c>
      <c r="J923" t="s">
        <v>62</v>
      </c>
      <c r="K923" t="s">
        <v>62</v>
      </c>
      <c r="L923" t="s">
        <v>132</v>
      </c>
      <c r="M923" t="s">
        <v>74</v>
      </c>
      <c r="N923">
        <v>10186968</v>
      </c>
      <c r="O923" s="32">
        <v>44509</v>
      </c>
      <c r="P923" t="s">
        <v>63</v>
      </c>
      <c r="Q923" t="s">
        <v>64</v>
      </c>
      <c r="S923" t="s">
        <v>158</v>
      </c>
      <c r="T923" t="s">
        <v>64</v>
      </c>
    </row>
    <row r="924" spans="1:20" x14ac:dyDescent="0.35">
      <c r="A924" s="33" t="str">
        <f>HYPERLINK("https://reports.beta.ofsted.gov.uk/provider/2/2588370","Ofsted Children's Home Webpage")</f>
        <v>Ofsted Children's Home Webpage</v>
      </c>
      <c r="B924">
        <v>2588370</v>
      </c>
      <c r="C924" t="s">
        <v>60</v>
      </c>
      <c r="D924" t="s">
        <v>295</v>
      </c>
      <c r="E924" t="s">
        <v>65</v>
      </c>
      <c r="F924" t="s">
        <v>195</v>
      </c>
      <c r="G924" t="s">
        <v>62</v>
      </c>
      <c r="H924" t="s">
        <v>62</v>
      </c>
      <c r="I924" t="s">
        <v>62</v>
      </c>
      <c r="J924" t="s">
        <v>62</v>
      </c>
      <c r="K924" t="s">
        <v>62</v>
      </c>
      <c r="L924" t="s">
        <v>97</v>
      </c>
      <c r="M924" t="s">
        <v>85</v>
      </c>
      <c r="N924">
        <v>10186973</v>
      </c>
      <c r="O924" s="32">
        <v>44481</v>
      </c>
      <c r="P924" t="s">
        <v>63</v>
      </c>
      <c r="Q924" t="s">
        <v>64</v>
      </c>
      <c r="S924" t="s">
        <v>158</v>
      </c>
      <c r="T924" t="s">
        <v>64</v>
      </c>
    </row>
    <row r="925" spans="1:20" x14ac:dyDescent="0.35">
      <c r="A925" s="33" t="str">
        <f>HYPERLINK("https://reports.beta.ofsted.gov.uk/provider/2/2588599","Ofsted Children's Home Webpage")</f>
        <v>Ofsted Children's Home Webpage</v>
      </c>
      <c r="B925">
        <v>2588599</v>
      </c>
      <c r="C925" t="s">
        <v>60</v>
      </c>
      <c r="D925" t="s">
        <v>295</v>
      </c>
      <c r="E925" t="s">
        <v>61</v>
      </c>
      <c r="F925" t="s">
        <v>1049</v>
      </c>
      <c r="G925" t="s">
        <v>62</v>
      </c>
      <c r="H925" t="s">
        <v>62</v>
      </c>
      <c r="I925" t="s">
        <v>62</v>
      </c>
      <c r="J925" t="s">
        <v>62</v>
      </c>
      <c r="K925" t="s">
        <v>62</v>
      </c>
      <c r="L925" t="s">
        <v>119</v>
      </c>
      <c r="M925" t="s">
        <v>85</v>
      </c>
      <c r="N925">
        <v>10185681</v>
      </c>
      <c r="O925" s="32">
        <v>44467</v>
      </c>
      <c r="P925" t="s">
        <v>63</v>
      </c>
      <c r="Q925" t="s">
        <v>64</v>
      </c>
      <c r="S925" t="s">
        <v>64</v>
      </c>
      <c r="T925" t="s">
        <v>64</v>
      </c>
    </row>
    <row r="926" spans="1:20" x14ac:dyDescent="0.35">
      <c r="A926" s="33" t="str">
        <f>HYPERLINK("https://reports.beta.ofsted.gov.uk/provider/2/2588753","Ofsted Children's Home Webpage")</f>
        <v>Ofsted Children's Home Webpage</v>
      </c>
      <c r="B926">
        <v>2588753</v>
      </c>
      <c r="C926" t="s">
        <v>60</v>
      </c>
      <c r="D926" t="s">
        <v>295</v>
      </c>
      <c r="E926" t="s">
        <v>65</v>
      </c>
      <c r="F926" t="s">
        <v>479</v>
      </c>
      <c r="G926" t="s">
        <v>62</v>
      </c>
      <c r="H926" t="s">
        <v>62</v>
      </c>
      <c r="I926" t="s">
        <v>62</v>
      </c>
      <c r="J926" t="s">
        <v>62</v>
      </c>
      <c r="K926" t="s">
        <v>62</v>
      </c>
      <c r="L926" t="s">
        <v>100</v>
      </c>
      <c r="M926" t="s">
        <v>88</v>
      </c>
      <c r="N926">
        <v>10208927</v>
      </c>
      <c r="O926" s="32">
        <v>44469</v>
      </c>
      <c r="P926" t="s">
        <v>250</v>
      </c>
    </row>
    <row r="927" spans="1:20" x14ac:dyDescent="0.35">
      <c r="A927" s="33" t="str">
        <f>HYPERLINK("https://reports.beta.ofsted.gov.uk/provider/2/2588753","Ofsted Children's Home Webpage")</f>
        <v>Ofsted Children's Home Webpage</v>
      </c>
      <c r="B927">
        <v>2588753</v>
      </c>
      <c r="C927" t="s">
        <v>60</v>
      </c>
      <c r="D927" t="s">
        <v>295</v>
      </c>
      <c r="E927" t="s">
        <v>65</v>
      </c>
      <c r="F927" t="s">
        <v>479</v>
      </c>
      <c r="G927" t="s">
        <v>62</v>
      </c>
      <c r="H927" t="s">
        <v>62</v>
      </c>
      <c r="I927" t="s">
        <v>62</v>
      </c>
      <c r="J927" t="s">
        <v>62</v>
      </c>
      <c r="K927" t="s">
        <v>62</v>
      </c>
      <c r="L927" t="s">
        <v>100</v>
      </c>
      <c r="M927" t="s">
        <v>88</v>
      </c>
      <c r="N927">
        <v>10205861</v>
      </c>
      <c r="O927" s="32">
        <v>44441</v>
      </c>
      <c r="P927" t="s">
        <v>250</v>
      </c>
    </row>
    <row r="928" spans="1:20" x14ac:dyDescent="0.35">
      <c r="A928" s="33" t="str">
        <f>HYPERLINK("https://reports.beta.ofsted.gov.uk/provider/2/2589440","Ofsted Children's Home Webpage")</f>
        <v>Ofsted Children's Home Webpage</v>
      </c>
      <c r="B928">
        <v>2589440</v>
      </c>
      <c r="C928" t="s">
        <v>60</v>
      </c>
      <c r="D928" t="s">
        <v>295</v>
      </c>
      <c r="E928" t="s">
        <v>65</v>
      </c>
      <c r="F928" t="s">
        <v>1130</v>
      </c>
      <c r="G928" t="s">
        <v>62</v>
      </c>
      <c r="H928" t="s">
        <v>62</v>
      </c>
      <c r="I928" t="s">
        <v>62</v>
      </c>
      <c r="J928" t="s">
        <v>62</v>
      </c>
      <c r="K928" t="s">
        <v>62</v>
      </c>
      <c r="L928" t="s">
        <v>264</v>
      </c>
      <c r="M928" t="s">
        <v>216</v>
      </c>
      <c r="N928">
        <v>10212720</v>
      </c>
      <c r="O928" s="32">
        <v>44537</v>
      </c>
      <c r="P928" t="s">
        <v>69</v>
      </c>
      <c r="Q928" t="s">
        <v>167</v>
      </c>
    </row>
    <row r="929" spans="1:20" x14ac:dyDescent="0.35">
      <c r="A929" s="33" t="str">
        <f>HYPERLINK("https://reports.beta.ofsted.gov.uk/provider/2/2589440","Ofsted Children's Home Webpage")</f>
        <v>Ofsted Children's Home Webpage</v>
      </c>
      <c r="B929">
        <v>2589440</v>
      </c>
      <c r="C929" t="s">
        <v>60</v>
      </c>
      <c r="D929" t="s">
        <v>295</v>
      </c>
      <c r="E929" t="s">
        <v>65</v>
      </c>
      <c r="F929" t="s">
        <v>1130</v>
      </c>
      <c r="G929" t="s">
        <v>62</v>
      </c>
      <c r="H929" t="s">
        <v>62</v>
      </c>
      <c r="I929" t="s">
        <v>62</v>
      </c>
      <c r="J929" t="s">
        <v>62</v>
      </c>
      <c r="K929" t="s">
        <v>62</v>
      </c>
      <c r="L929" t="s">
        <v>264</v>
      </c>
      <c r="M929" t="s">
        <v>216</v>
      </c>
      <c r="N929">
        <v>10198688</v>
      </c>
      <c r="O929" s="32">
        <v>44475</v>
      </c>
      <c r="P929" t="s">
        <v>63</v>
      </c>
      <c r="Q929" t="s">
        <v>158</v>
      </c>
      <c r="S929" t="s">
        <v>158</v>
      </c>
      <c r="T929" t="s">
        <v>73</v>
      </c>
    </row>
    <row r="930" spans="1:20" x14ac:dyDescent="0.35">
      <c r="A930" s="33" t="str">
        <f>HYPERLINK("https://reports.beta.ofsted.gov.uk/provider/2/2589621","Ofsted Children's Home Webpage")</f>
        <v>Ofsted Children's Home Webpage</v>
      </c>
      <c r="B930">
        <v>2589621</v>
      </c>
      <c r="C930" t="s">
        <v>60</v>
      </c>
      <c r="D930" t="s">
        <v>295</v>
      </c>
      <c r="E930" t="s">
        <v>65</v>
      </c>
      <c r="F930" t="s">
        <v>905</v>
      </c>
      <c r="G930" t="s">
        <v>62</v>
      </c>
      <c r="H930" t="s">
        <v>62</v>
      </c>
      <c r="I930" t="s">
        <v>62</v>
      </c>
      <c r="J930" t="s">
        <v>62</v>
      </c>
      <c r="K930" t="s">
        <v>62</v>
      </c>
      <c r="L930" t="s">
        <v>101</v>
      </c>
      <c r="M930" t="s">
        <v>77</v>
      </c>
      <c r="N930">
        <v>10185833</v>
      </c>
      <c r="O930" s="32">
        <v>44495</v>
      </c>
      <c r="P930" t="s">
        <v>63</v>
      </c>
      <c r="Q930" t="s">
        <v>64</v>
      </c>
      <c r="S930" t="s">
        <v>64</v>
      </c>
      <c r="T930" t="s">
        <v>64</v>
      </c>
    </row>
    <row r="931" spans="1:20" x14ac:dyDescent="0.35">
      <c r="A931" s="33" t="str">
        <f>HYPERLINK("https://reports.beta.ofsted.gov.uk/provider/2/2589771","Ofsted Children's Home Webpage")</f>
        <v>Ofsted Children's Home Webpage</v>
      </c>
      <c r="B931">
        <v>2589771</v>
      </c>
      <c r="C931" t="s">
        <v>60</v>
      </c>
      <c r="D931" t="s">
        <v>295</v>
      </c>
      <c r="E931" t="s">
        <v>105</v>
      </c>
      <c r="F931" t="s">
        <v>531</v>
      </c>
      <c r="G931" t="s">
        <v>62</v>
      </c>
      <c r="H931" t="s">
        <v>62</v>
      </c>
      <c r="I931" t="s">
        <v>62</v>
      </c>
      <c r="J931" t="s">
        <v>62</v>
      </c>
      <c r="K931" t="s">
        <v>62</v>
      </c>
      <c r="L931" t="s">
        <v>532</v>
      </c>
      <c r="M931" t="s">
        <v>216</v>
      </c>
      <c r="N931">
        <v>10185718</v>
      </c>
      <c r="O931" s="32">
        <v>44509</v>
      </c>
      <c r="P931" t="s">
        <v>63</v>
      </c>
      <c r="Q931" t="s">
        <v>67</v>
      </c>
      <c r="S931" t="s">
        <v>67</v>
      </c>
      <c r="T931" t="s">
        <v>67</v>
      </c>
    </row>
    <row r="932" spans="1:20" x14ac:dyDescent="0.35">
      <c r="A932" s="33" t="str">
        <f>HYPERLINK("https://reports.beta.ofsted.gov.uk/provider/2/2590342","Ofsted Children's Home Webpage")</f>
        <v>Ofsted Children's Home Webpage</v>
      </c>
      <c r="B932">
        <v>2590342</v>
      </c>
      <c r="C932" t="s">
        <v>60</v>
      </c>
      <c r="D932" t="s">
        <v>295</v>
      </c>
      <c r="E932" t="s">
        <v>65</v>
      </c>
      <c r="F932" t="s">
        <v>791</v>
      </c>
      <c r="G932" t="s">
        <v>62</v>
      </c>
      <c r="H932" t="s">
        <v>62</v>
      </c>
      <c r="I932" t="s">
        <v>62</v>
      </c>
      <c r="J932" t="s">
        <v>62</v>
      </c>
      <c r="K932" t="s">
        <v>62</v>
      </c>
      <c r="L932" t="s">
        <v>150</v>
      </c>
      <c r="M932" t="s">
        <v>77</v>
      </c>
      <c r="N932">
        <v>10185266</v>
      </c>
      <c r="O932" s="32">
        <v>44538</v>
      </c>
      <c r="P932" t="s">
        <v>63</v>
      </c>
      <c r="Q932" t="s">
        <v>64</v>
      </c>
      <c r="S932" t="s">
        <v>64</v>
      </c>
      <c r="T932" t="s">
        <v>64</v>
      </c>
    </row>
    <row r="933" spans="1:20" x14ac:dyDescent="0.35">
      <c r="A933" s="33" t="str">
        <f>HYPERLINK("https://reports.beta.ofsted.gov.uk/provider/2/2590699","Ofsted Children's Home Webpage")</f>
        <v>Ofsted Children's Home Webpage</v>
      </c>
      <c r="B933">
        <v>2590699</v>
      </c>
      <c r="C933" t="s">
        <v>60</v>
      </c>
      <c r="D933" t="s">
        <v>295</v>
      </c>
      <c r="E933" t="s">
        <v>65</v>
      </c>
      <c r="F933" t="s">
        <v>1131</v>
      </c>
      <c r="G933" t="s">
        <v>62</v>
      </c>
      <c r="H933" t="s">
        <v>62</v>
      </c>
      <c r="I933" t="s">
        <v>62</v>
      </c>
      <c r="J933" t="s">
        <v>62</v>
      </c>
      <c r="K933" t="s">
        <v>62</v>
      </c>
      <c r="L933" t="s">
        <v>138</v>
      </c>
      <c r="M933" t="s">
        <v>77</v>
      </c>
      <c r="N933">
        <v>10209592</v>
      </c>
      <c r="O933" s="32">
        <v>44502</v>
      </c>
      <c r="P933" t="s">
        <v>69</v>
      </c>
      <c r="Q933" t="s">
        <v>72</v>
      </c>
    </row>
    <row r="934" spans="1:20" x14ac:dyDescent="0.35">
      <c r="A934" s="33" t="str">
        <f>HYPERLINK("https://reports.beta.ofsted.gov.uk/provider/2/2590832","Ofsted Children's Home Webpage")</f>
        <v>Ofsted Children's Home Webpage</v>
      </c>
      <c r="B934">
        <v>2590832</v>
      </c>
      <c r="C934" t="s">
        <v>60</v>
      </c>
      <c r="D934" t="s">
        <v>295</v>
      </c>
      <c r="E934" t="s">
        <v>65</v>
      </c>
      <c r="F934" t="s">
        <v>1132</v>
      </c>
      <c r="G934" t="s">
        <v>62</v>
      </c>
      <c r="H934" t="s">
        <v>62</v>
      </c>
      <c r="I934" t="s">
        <v>62</v>
      </c>
      <c r="J934" t="s">
        <v>62</v>
      </c>
      <c r="K934" t="s">
        <v>62</v>
      </c>
      <c r="L934" t="s">
        <v>134</v>
      </c>
      <c r="M934" t="s">
        <v>74</v>
      </c>
      <c r="N934">
        <v>10186896</v>
      </c>
      <c r="O934" s="32">
        <v>44524</v>
      </c>
      <c r="P934" t="s">
        <v>63</v>
      </c>
      <c r="Q934" t="s">
        <v>64</v>
      </c>
      <c r="S934" t="s">
        <v>64</v>
      </c>
      <c r="T934" t="s">
        <v>158</v>
      </c>
    </row>
    <row r="935" spans="1:20" x14ac:dyDescent="0.35">
      <c r="A935" s="33" t="str">
        <f>HYPERLINK("https://reports.beta.ofsted.gov.uk/provider/2/2591400","Ofsted Children's Home Webpage")</f>
        <v>Ofsted Children's Home Webpage</v>
      </c>
      <c r="B935">
        <v>2591400</v>
      </c>
      <c r="C935" t="s">
        <v>60</v>
      </c>
      <c r="D935" t="s">
        <v>295</v>
      </c>
      <c r="E935" t="s">
        <v>65</v>
      </c>
      <c r="F935" t="s">
        <v>1057</v>
      </c>
      <c r="G935" t="s">
        <v>62</v>
      </c>
      <c r="H935" t="s">
        <v>62</v>
      </c>
      <c r="I935" t="s">
        <v>62</v>
      </c>
      <c r="J935" t="s">
        <v>62</v>
      </c>
      <c r="K935" t="s">
        <v>62</v>
      </c>
      <c r="L935" t="s">
        <v>76</v>
      </c>
      <c r="M935" t="s">
        <v>77</v>
      </c>
      <c r="N935">
        <v>10187095</v>
      </c>
      <c r="O935" s="32">
        <v>44488</v>
      </c>
      <c r="P935" t="s">
        <v>63</v>
      </c>
      <c r="Q935" t="s">
        <v>64</v>
      </c>
      <c r="S935" t="s">
        <v>64</v>
      </c>
      <c r="T935" t="s">
        <v>67</v>
      </c>
    </row>
    <row r="936" spans="1:20" x14ac:dyDescent="0.35">
      <c r="A936" s="33" t="str">
        <f>HYPERLINK("https://reports.beta.ofsted.gov.uk/provider/2/2591479","Ofsted Children's Home Webpage")</f>
        <v>Ofsted Children's Home Webpage</v>
      </c>
      <c r="B936">
        <v>2591479</v>
      </c>
      <c r="C936" t="s">
        <v>60</v>
      </c>
      <c r="D936" t="s">
        <v>295</v>
      </c>
      <c r="E936" t="s">
        <v>65</v>
      </c>
      <c r="F936" t="s">
        <v>381</v>
      </c>
      <c r="G936" t="s">
        <v>62</v>
      </c>
      <c r="H936" t="s">
        <v>62</v>
      </c>
      <c r="I936" t="s">
        <v>62</v>
      </c>
      <c r="J936" t="s">
        <v>62</v>
      </c>
      <c r="K936" t="s">
        <v>62</v>
      </c>
      <c r="L936" t="s">
        <v>80</v>
      </c>
      <c r="M936" t="s">
        <v>77</v>
      </c>
      <c r="N936">
        <v>10186108</v>
      </c>
      <c r="O936" s="32">
        <v>44517</v>
      </c>
      <c r="P936" t="s">
        <v>63</v>
      </c>
      <c r="Q936" t="s">
        <v>158</v>
      </c>
      <c r="S936" t="s">
        <v>158</v>
      </c>
      <c r="T936" t="s">
        <v>158</v>
      </c>
    </row>
    <row r="937" spans="1:20" x14ac:dyDescent="0.35">
      <c r="A937" s="33" t="str">
        <f>HYPERLINK("https://reports.beta.ofsted.gov.uk/provider/2/2591688","Ofsted Children's Home Webpage")</f>
        <v>Ofsted Children's Home Webpage</v>
      </c>
      <c r="B937">
        <v>2591688</v>
      </c>
      <c r="C937" t="s">
        <v>60</v>
      </c>
      <c r="D937" t="s">
        <v>295</v>
      </c>
      <c r="E937" t="s">
        <v>65</v>
      </c>
      <c r="F937" t="s">
        <v>1078</v>
      </c>
      <c r="G937" t="s">
        <v>62</v>
      </c>
      <c r="H937" t="s">
        <v>62</v>
      </c>
      <c r="I937" t="s">
        <v>62</v>
      </c>
      <c r="J937" t="s">
        <v>62</v>
      </c>
      <c r="K937" t="s">
        <v>62</v>
      </c>
      <c r="L937" t="s">
        <v>70</v>
      </c>
      <c r="M937" t="s">
        <v>71</v>
      </c>
      <c r="N937">
        <v>10186841</v>
      </c>
      <c r="O937" s="32">
        <v>44466</v>
      </c>
      <c r="P937" t="s">
        <v>63</v>
      </c>
      <c r="Q937" t="s">
        <v>64</v>
      </c>
      <c r="S937" t="s">
        <v>158</v>
      </c>
      <c r="T937" t="s">
        <v>64</v>
      </c>
    </row>
    <row r="938" spans="1:20" x14ac:dyDescent="0.35">
      <c r="A938" s="33" t="str">
        <f>HYPERLINK("https://reports.beta.ofsted.gov.uk/provider/2/2591708","Ofsted Children's Home Webpage")</f>
        <v>Ofsted Children's Home Webpage</v>
      </c>
      <c r="B938">
        <v>2591708</v>
      </c>
      <c r="C938" t="s">
        <v>60</v>
      </c>
      <c r="D938" t="s">
        <v>295</v>
      </c>
      <c r="E938" t="s">
        <v>65</v>
      </c>
      <c r="F938" t="s">
        <v>1133</v>
      </c>
      <c r="G938" t="s">
        <v>62</v>
      </c>
      <c r="H938" t="s">
        <v>62</v>
      </c>
      <c r="I938" t="s">
        <v>62</v>
      </c>
      <c r="J938" t="s">
        <v>62</v>
      </c>
      <c r="K938" t="s">
        <v>62</v>
      </c>
      <c r="L938" t="s">
        <v>75</v>
      </c>
      <c r="M938" t="s">
        <v>74</v>
      </c>
      <c r="N938">
        <v>10185251</v>
      </c>
      <c r="O938" s="32">
        <v>44523</v>
      </c>
      <c r="P938" t="s">
        <v>63</v>
      </c>
      <c r="Q938" t="s">
        <v>158</v>
      </c>
      <c r="S938" t="s">
        <v>158</v>
      </c>
      <c r="T938" t="s">
        <v>158</v>
      </c>
    </row>
    <row r="939" spans="1:20" x14ac:dyDescent="0.35">
      <c r="A939" s="33" t="str">
        <f>HYPERLINK("https://reports.beta.ofsted.gov.uk/provider/2/2591822","Ofsted Children's Home Webpage")</f>
        <v>Ofsted Children's Home Webpage</v>
      </c>
      <c r="B939">
        <v>2591822</v>
      </c>
      <c r="C939" t="s">
        <v>60</v>
      </c>
      <c r="D939" t="s">
        <v>295</v>
      </c>
      <c r="E939" t="s">
        <v>65</v>
      </c>
      <c r="F939" t="s">
        <v>1134</v>
      </c>
      <c r="G939" t="s">
        <v>62</v>
      </c>
      <c r="H939" t="s">
        <v>62</v>
      </c>
      <c r="I939" t="s">
        <v>62</v>
      </c>
      <c r="J939" t="s">
        <v>62</v>
      </c>
      <c r="K939" t="s">
        <v>62</v>
      </c>
      <c r="L939" t="s">
        <v>241</v>
      </c>
      <c r="M939" t="s">
        <v>92</v>
      </c>
      <c r="N939">
        <v>10185262</v>
      </c>
      <c r="O939" s="32">
        <v>44523</v>
      </c>
      <c r="P939" t="s">
        <v>63</v>
      </c>
      <c r="Q939" t="s">
        <v>64</v>
      </c>
      <c r="S939" t="s">
        <v>64</v>
      </c>
      <c r="T939" t="s">
        <v>64</v>
      </c>
    </row>
    <row r="940" spans="1:20" x14ac:dyDescent="0.35">
      <c r="A940" s="33" t="str">
        <f>HYPERLINK("https://reports.beta.ofsted.gov.uk/provider/2/2591854","Ofsted Children's Home Webpage")</f>
        <v>Ofsted Children's Home Webpage</v>
      </c>
      <c r="B940">
        <v>2591854</v>
      </c>
      <c r="C940" t="s">
        <v>60</v>
      </c>
      <c r="D940" t="s">
        <v>295</v>
      </c>
      <c r="E940" t="s">
        <v>65</v>
      </c>
      <c r="F940" t="s">
        <v>331</v>
      </c>
      <c r="G940" t="s">
        <v>62</v>
      </c>
      <c r="H940" t="s">
        <v>62</v>
      </c>
      <c r="I940" t="s">
        <v>62</v>
      </c>
      <c r="J940" t="s">
        <v>62</v>
      </c>
      <c r="K940" t="s">
        <v>62</v>
      </c>
      <c r="L940" t="s">
        <v>104</v>
      </c>
      <c r="M940" t="s">
        <v>88</v>
      </c>
      <c r="N940">
        <v>10185387</v>
      </c>
      <c r="O940" s="32">
        <v>44497</v>
      </c>
      <c r="P940" t="s">
        <v>63</v>
      </c>
      <c r="Q940" t="s">
        <v>158</v>
      </c>
      <c r="S940" t="s">
        <v>158</v>
      </c>
      <c r="T940" t="s">
        <v>158</v>
      </c>
    </row>
    <row r="941" spans="1:20" x14ac:dyDescent="0.35">
      <c r="A941" s="33" t="str">
        <f>HYPERLINK("https://reports.beta.ofsted.gov.uk/provider/2/2591888","Ofsted Children's Home Webpage")</f>
        <v>Ofsted Children's Home Webpage</v>
      </c>
      <c r="B941">
        <v>2591888</v>
      </c>
      <c r="C941" t="s">
        <v>60</v>
      </c>
      <c r="D941" t="s">
        <v>295</v>
      </c>
      <c r="E941" t="s">
        <v>65</v>
      </c>
      <c r="F941" t="s">
        <v>934</v>
      </c>
      <c r="G941" t="s">
        <v>62</v>
      </c>
      <c r="H941" t="s">
        <v>62</v>
      </c>
      <c r="I941" t="s">
        <v>62</v>
      </c>
      <c r="J941" t="s">
        <v>62</v>
      </c>
      <c r="K941" t="s">
        <v>62</v>
      </c>
      <c r="L941" t="s">
        <v>78</v>
      </c>
      <c r="M941" t="s">
        <v>77</v>
      </c>
      <c r="N941">
        <v>10207470</v>
      </c>
      <c r="O941" s="32">
        <v>44473</v>
      </c>
      <c r="P941" t="s">
        <v>250</v>
      </c>
    </row>
    <row r="942" spans="1:20" x14ac:dyDescent="0.35">
      <c r="A942" s="33" t="str">
        <f>HYPERLINK("https://reports.beta.ofsted.gov.uk/provider/2/2591888","Ofsted Children's Home Webpage")</f>
        <v>Ofsted Children's Home Webpage</v>
      </c>
      <c r="B942">
        <v>2591888</v>
      </c>
      <c r="C942" t="s">
        <v>60</v>
      </c>
      <c r="D942" t="s">
        <v>295</v>
      </c>
      <c r="E942" t="s">
        <v>65</v>
      </c>
      <c r="F942" t="s">
        <v>934</v>
      </c>
      <c r="G942" t="s">
        <v>62</v>
      </c>
      <c r="H942" t="s">
        <v>62</v>
      </c>
      <c r="I942" t="s">
        <v>62</v>
      </c>
      <c r="J942" t="s">
        <v>62</v>
      </c>
      <c r="K942" t="s">
        <v>62</v>
      </c>
      <c r="L942" t="s">
        <v>78</v>
      </c>
      <c r="M942" t="s">
        <v>77</v>
      </c>
      <c r="N942">
        <v>10213256</v>
      </c>
      <c r="O942" s="32">
        <v>44516</v>
      </c>
      <c r="P942" t="s">
        <v>63</v>
      </c>
      <c r="Q942" t="s">
        <v>158</v>
      </c>
      <c r="S942" t="s">
        <v>158</v>
      </c>
      <c r="T942" t="s">
        <v>158</v>
      </c>
    </row>
    <row r="943" spans="1:20" x14ac:dyDescent="0.35">
      <c r="A943" s="33" t="str">
        <f>HYPERLINK("https://reports.beta.ofsted.gov.uk/provider/2/2591916","Ofsted Children's Home Webpage")</f>
        <v>Ofsted Children's Home Webpage</v>
      </c>
      <c r="B943">
        <v>2591916</v>
      </c>
      <c r="C943" t="s">
        <v>60</v>
      </c>
      <c r="D943" t="s">
        <v>295</v>
      </c>
      <c r="E943" t="s">
        <v>65</v>
      </c>
      <c r="F943" t="s">
        <v>411</v>
      </c>
      <c r="G943" t="s">
        <v>62</v>
      </c>
      <c r="H943" t="s">
        <v>62</v>
      </c>
      <c r="I943" t="s">
        <v>62</v>
      </c>
      <c r="J943" t="s">
        <v>62</v>
      </c>
      <c r="K943" t="s">
        <v>62</v>
      </c>
      <c r="L943" t="s">
        <v>79</v>
      </c>
      <c r="M943" t="s">
        <v>77</v>
      </c>
      <c r="N943">
        <v>10185866</v>
      </c>
      <c r="O943" s="32">
        <v>44467</v>
      </c>
      <c r="P943" t="s">
        <v>63</v>
      </c>
      <c r="Q943" t="s">
        <v>64</v>
      </c>
      <c r="S943" t="s">
        <v>64</v>
      </c>
      <c r="T943" t="s">
        <v>67</v>
      </c>
    </row>
    <row r="944" spans="1:20" x14ac:dyDescent="0.35">
      <c r="A944" s="33" t="str">
        <f>HYPERLINK("https://reports.beta.ofsted.gov.uk/provider/2/2592035","Ofsted Children's Home Webpage")</f>
        <v>Ofsted Children's Home Webpage</v>
      </c>
      <c r="B944">
        <v>2592035</v>
      </c>
      <c r="C944" t="s">
        <v>60</v>
      </c>
      <c r="D944" t="s">
        <v>295</v>
      </c>
      <c r="E944" t="s">
        <v>65</v>
      </c>
      <c r="F944" t="s">
        <v>1035</v>
      </c>
      <c r="G944" t="s">
        <v>62</v>
      </c>
      <c r="H944" t="s">
        <v>62</v>
      </c>
      <c r="I944" t="s">
        <v>62</v>
      </c>
      <c r="J944" t="s">
        <v>62</v>
      </c>
      <c r="K944" t="s">
        <v>62</v>
      </c>
      <c r="L944" t="s">
        <v>126</v>
      </c>
      <c r="M944" t="s">
        <v>77</v>
      </c>
      <c r="N944">
        <v>10187248</v>
      </c>
      <c r="O944" s="32">
        <v>44523</v>
      </c>
      <c r="P944" t="s">
        <v>63</v>
      </c>
      <c r="Q944" t="s">
        <v>73</v>
      </c>
      <c r="S944" t="s">
        <v>73</v>
      </c>
      <c r="T944" t="s">
        <v>73</v>
      </c>
    </row>
    <row r="945" spans="1:20" x14ac:dyDescent="0.35">
      <c r="A945" s="33" t="str">
        <f>HYPERLINK("https://reports.beta.ofsted.gov.uk/provider/2/2592700","Ofsted Children's Home Webpage")</f>
        <v>Ofsted Children's Home Webpage</v>
      </c>
      <c r="B945">
        <v>2592700</v>
      </c>
      <c r="C945" t="s">
        <v>60</v>
      </c>
      <c r="D945" t="s">
        <v>295</v>
      </c>
      <c r="E945" t="s">
        <v>61</v>
      </c>
      <c r="F945" t="s">
        <v>1135</v>
      </c>
      <c r="G945" t="s">
        <v>62</v>
      </c>
      <c r="H945" t="s">
        <v>62</v>
      </c>
      <c r="I945" t="s">
        <v>62</v>
      </c>
      <c r="J945" t="s">
        <v>62</v>
      </c>
      <c r="K945" t="s">
        <v>62</v>
      </c>
      <c r="L945" t="s">
        <v>409</v>
      </c>
      <c r="M945" t="s">
        <v>88</v>
      </c>
      <c r="N945">
        <v>10185320</v>
      </c>
      <c r="O945" s="32">
        <v>44474</v>
      </c>
      <c r="P945" t="s">
        <v>63</v>
      </c>
      <c r="Q945" t="s">
        <v>64</v>
      </c>
      <c r="S945" t="s">
        <v>64</v>
      </c>
      <c r="T945" t="s">
        <v>67</v>
      </c>
    </row>
    <row r="946" spans="1:20" x14ac:dyDescent="0.35">
      <c r="A946" s="33" t="str">
        <f>HYPERLINK("https://reports.beta.ofsted.gov.uk/provider/2/2592781","Ofsted Children's Home Webpage")</f>
        <v>Ofsted Children's Home Webpage</v>
      </c>
      <c r="B946">
        <v>2592781</v>
      </c>
      <c r="C946" t="s">
        <v>60</v>
      </c>
      <c r="D946" t="s">
        <v>295</v>
      </c>
      <c r="E946" t="s">
        <v>65</v>
      </c>
      <c r="F946" t="s">
        <v>1136</v>
      </c>
      <c r="G946" t="s">
        <v>62</v>
      </c>
      <c r="H946" t="s">
        <v>62</v>
      </c>
      <c r="I946" t="s">
        <v>62</v>
      </c>
      <c r="J946" t="s">
        <v>62</v>
      </c>
      <c r="K946" t="s">
        <v>62</v>
      </c>
      <c r="L946" t="s">
        <v>130</v>
      </c>
      <c r="M946" t="s">
        <v>77</v>
      </c>
      <c r="N946">
        <v>10197801</v>
      </c>
      <c r="O946" s="32">
        <v>44460</v>
      </c>
      <c r="P946" t="s">
        <v>63</v>
      </c>
      <c r="Q946" t="s">
        <v>64</v>
      </c>
      <c r="S946" t="s">
        <v>64</v>
      </c>
      <c r="T946" t="s">
        <v>64</v>
      </c>
    </row>
    <row r="947" spans="1:20" x14ac:dyDescent="0.35">
      <c r="A947" s="33" t="str">
        <f>HYPERLINK("https://reports.beta.ofsted.gov.uk/provider/2/2593046","Ofsted Children's Home Webpage")</f>
        <v>Ofsted Children's Home Webpage</v>
      </c>
      <c r="B947">
        <v>2593046</v>
      </c>
      <c r="C947" t="s">
        <v>60</v>
      </c>
      <c r="D947" t="s">
        <v>295</v>
      </c>
      <c r="E947" t="s">
        <v>65</v>
      </c>
      <c r="F947" t="s">
        <v>1137</v>
      </c>
      <c r="G947" t="s">
        <v>62</v>
      </c>
      <c r="H947" t="s">
        <v>62</v>
      </c>
      <c r="I947" t="s">
        <v>62</v>
      </c>
      <c r="J947" t="s">
        <v>62</v>
      </c>
      <c r="K947" t="s">
        <v>62</v>
      </c>
      <c r="L947" t="s">
        <v>106</v>
      </c>
      <c r="M947" t="s">
        <v>216</v>
      </c>
      <c r="N947">
        <v>10186943</v>
      </c>
      <c r="O947" s="32">
        <v>44453</v>
      </c>
      <c r="P947" t="s">
        <v>63</v>
      </c>
      <c r="Q947" t="s">
        <v>73</v>
      </c>
      <c r="S947" t="s">
        <v>73</v>
      </c>
      <c r="T947" t="s">
        <v>73</v>
      </c>
    </row>
    <row r="948" spans="1:20" x14ac:dyDescent="0.35">
      <c r="A948" s="33" t="str">
        <f>HYPERLINK("https://reports.beta.ofsted.gov.uk/provider/2/2593046","Ofsted Children's Home Webpage")</f>
        <v>Ofsted Children's Home Webpage</v>
      </c>
      <c r="B948">
        <v>2593046</v>
      </c>
      <c r="C948" t="s">
        <v>60</v>
      </c>
      <c r="D948" t="s">
        <v>295</v>
      </c>
      <c r="E948" t="s">
        <v>65</v>
      </c>
      <c r="F948" t="s">
        <v>1137</v>
      </c>
      <c r="G948" t="s">
        <v>62</v>
      </c>
      <c r="H948" t="s">
        <v>62</v>
      </c>
      <c r="I948" t="s">
        <v>62</v>
      </c>
      <c r="J948" t="s">
        <v>62</v>
      </c>
      <c r="K948" t="s">
        <v>62</v>
      </c>
      <c r="L948" t="s">
        <v>106</v>
      </c>
      <c r="M948" t="s">
        <v>216</v>
      </c>
      <c r="N948">
        <v>10207531</v>
      </c>
      <c r="O948" s="32">
        <v>44496</v>
      </c>
      <c r="P948" t="s">
        <v>250</v>
      </c>
    </row>
    <row r="949" spans="1:20" x14ac:dyDescent="0.35">
      <c r="A949" s="33" t="str">
        <f>HYPERLINK("https://reports.beta.ofsted.gov.uk/provider/2/2593054","Ofsted Children's Home Webpage")</f>
        <v>Ofsted Children's Home Webpage</v>
      </c>
      <c r="B949">
        <v>2593054</v>
      </c>
      <c r="C949" t="s">
        <v>60</v>
      </c>
      <c r="D949" t="s">
        <v>295</v>
      </c>
      <c r="E949" t="s">
        <v>61</v>
      </c>
      <c r="F949" t="s">
        <v>1138</v>
      </c>
      <c r="G949" t="s">
        <v>62</v>
      </c>
      <c r="H949" t="s">
        <v>62</v>
      </c>
      <c r="I949" t="s">
        <v>62</v>
      </c>
      <c r="J949" t="s">
        <v>62</v>
      </c>
      <c r="K949" t="s">
        <v>62</v>
      </c>
      <c r="L949" t="s">
        <v>137</v>
      </c>
      <c r="M949" t="s">
        <v>71</v>
      </c>
      <c r="N949">
        <v>10185744</v>
      </c>
      <c r="O949" s="32">
        <v>44495</v>
      </c>
      <c r="P949" t="s">
        <v>63</v>
      </c>
      <c r="Q949" t="s">
        <v>67</v>
      </c>
      <c r="S949" t="s">
        <v>67</v>
      </c>
      <c r="T949" t="s">
        <v>64</v>
      </c>
    </row>
    <row r="950" spans="1:20" x14ac:dyDescent="0.35">
      <c r="A950" s="33" t="str">
        <f>HYPERLINK("https://reports.beta.ofsted.gov.uk/provider/2/2593071","Ofsted Children's Home Webpage")</f>
        <v>Ofsted Children's Home Webpage</v>
      </c>
      <c r="B950">
        <v>2593071</v>
      </c>
      <c r="C950" t="s">
        <v>60</v>
      </c>
      <c r="D950" t="s">
        <v>295</v>
      </c>
      <c r="E950" t="s">
        <v>65</v>
      </c>
      <c r="F950" t="s">
        <v>1058</v>
      </c>
      <c r="G950" t="s">
        <v>62</v>
      </c>
      <c r="H950" t="s">
        <v>62</v>
      </c>
      <c r="I950" t="s">
        <v>62</v>
      </c>
      <c r="J950" t="s">
        <v>62</v>
      </c>
      <c r="K950" t="s">
        <v>62</v>
      </c>
      <c r="L950" t="s">
        <v>136</v>
      </c>
      <c r="M950" t="s">
        <v>85</v>
      </c>
      <c r="N950">
        <v>10187258</v>
      </c>
      <c r="O950" s="32">
        <v>44461</v>
      </c>
      <c r="P950" t="s">
        <v>63</v>
      </c>
      <c r="Q950" t="s">
        <v>67</v>
      </c>
      <c r="S950" t="s">
        <v>64</v>
      </c>
      <c r="T950" t="s">
        <v>67</v>
      </c>
    </row>
    <row r="951" spans="1:20" x14ac:dyDescent="0.35">
      <c r="A951" s="33" t="str">
        <f>HYPERLINK("https://reports.beta.ofsted.gov.uk/provider/2/2593530","Ofsted Children's Home Webpage")</f>
        <v>Ofsted Children's Home Webpage</v>
      </c>
      <c r="B951">
        <v>2593530</v>
      </c>
      <c r="C951" t="s">
        <v>60</v>
      </c>
      <c r="D951" t="s">
        <v>295</v>
      </c>
      <c r="E951" t="s">
        <v>65</v>
      </c>
      <c r="F951" t="s">
        <v>875</v>
      </c>
      <c r="G951" t="s">
        <v>62</v>
      </c>
      <c r="H951" t="s">
        <v>62</v>
      </c>
      <c r="I951" t="s">
        <v>62</v>
      </c>
      <c r="J951" t="s">
        <v>62</v>
      </c>
      <c r="K951" t="s">
        <v>62</v>
      </c>
      <c r="L951" t="s">
        <v>102</v>
      </c>
      <c r="M951" t="s">
        <v>77</v>
      </c>
      <c r="N951">
        <v>10185376</v>
      </c>
      <c r="O951" s="32">
        <v>44509</v>
      </c>
      <c r="P951" t="s">
        <v>63</v>
      </c>
      <c r="Q951" t="s">
        <v>64</v>
      </c>
      <c r="S951" t="s">
        <v>64</v>
      </c>
      <c r="T951" t="s">
        <v>64</v>
      </c>
    </row>
    <row r="952" spans="1:20" x14ac:dyDescent="0.35">
      <c r="A952" s="33" t="str">
        <f>HYPERLINK("https://reports.beta.ofsted.gov.uk/provider/2/2593651","Ofsted Children's Home Webpage")</f>
        <v>Ofsted Children's Home Webpage</v>
      </c>
      <c r="B952">
        <v>2593651</v>
      </c>
      <c r="C952" t="s">
        <v>60</v>
      </c>
      <c r="D952" t="s">
        <v>295</v>
      </c>
      <c r="E952" t="s">
        <v>65</v>
      </c>
      <c r="F952" t="s">
        <v>978</v>
      </c>
      <c r="G952" t="s">
        <v>62</v>
      </c>
      <c r="H952" t="s">
        <v>62</v>
      </c>
      <c r="I952" t="s">
        <v>62</v>
      </c>
      <c r="J952" t="s">
        <v>62</v>
      </c>
      <c r="K952" t="s">
        <v>62</v>
      </c>
      <c r="L952" t="s">
        <v>264</v>
      </c>
      <c r="M952" t="s">
        <v>216</v>
      </c>
      <c r="N952">
        <v>10187462</v>
      </c>
      <c r="O952" s="32">
        <v>44523</v>
      </c>
      <c r="P952" t="s">
        <v>63</v>
      </c>
      <c r="Q952" t="s">
        <v>64</v>
      </c>
      <c r="S952" t="s">
        <v>64</v>
      </c>
      <c r="T952" t="s">
        <v>158</v>
      </c>
    </row>
    <row r="953" spans="1:20" x14ac:dyDescent="0.35">
      <c r="A953" s="33" t="str">
        <f>HYPERLINK("https://reports.beta.ofsted.gov.uk/provider/2/2593915","Ofsted Children's Home Webpage")</f>
        <v>Ofsted Children's Home Webpage</v>
      </c>
      <c r="B953">
        <v>2593915</v>
      </c>
      <c r="C953" t="s">
        <v>60</v>
      </c>
      <c r="D953" t="s">
        <v>295</v>
      </c>
      <c r="E953" t="s">
        <v>65</v>
      </c>
      <c r="F953" t="s">
        <v>1139</v>
      </c>
      <c r="G953" t="s">
        <v>62</v>
      </c>
      <c r="H953" t="s">
        <v>62</v>
      </c>
      <c r="I953" t="s">
        <v>62</v>
      </c>
      <c r="J953" t="s">
        <v>62</v>
      </c>
      <c r="K953" t="s">
        <v>62</v>
      </c>
      <c r="L953" t="s">
        <v>138</v>
      </c>
      <c r="M953" t="s">
        <v>77</v>
      </c>
      <c r="N953">
        <v>10186326</v>
      </c>
      <c r="O953" s="32">
        <v>44468</v>
      </c>
      <c r="P953" t="s">
        <v>63</v>
      </c>
      <c r="Q953" t="s">
        <v>64</v>
      </c>
      <c r="S953" t="s">
        <v>64</v>
      </c>
      <c r="T953" t="s">
        <v>64</v>
      </c>
    </row>
    <row r="954" spans="1:20" x14ac:dyDescent="0.35">
      <c r="A954" s="33" t="str">
        <f>HYPERLINK("https://reports.beta.ofsted.gov.uk/provider/2/2594033","Ofsted Children's Home Webpage")</f>
        <v>Ofsted Children's Home Webpage</v>
      </c>
      <c r="B954">
        <v>2594033</v>
      </c>
      <c r="C954" t="s">
        <v>60</v>
      </c>
      <c r="D954" t="s">
        <v>295</v>
      </c>
      <c r="E954" t="s">
        <v>65</v>
      </c>
      <c r="F954" t="s">
        <v>1140</v>
      </c>
      <c r="G954" t="s">
        <v>62</v>
      </c>
      <c r="H954" t="s">
        <v>62</v>
      </c>
      <c r="I954" t="s">
        <v>62</v>
      </c>
      <c r="J954" t="s">
        <v>62</v>
      </c>
      <c r="K954" t="s">
        <v>62</v>
      </c>
      <c r="L954" t="s">
        <v>145</v>
      </c>
      <c r="M954" t="s">
        <v>77</v>
      </c>
      <c r="N954">
        <v>10209595</v>
      </c>
      <c r="O954" s="32">
        <v>44546</v>
      </c>
      <c r="P954" t="s">
        <v>69</v>
      </c>
      <c r="Q954" t="s">
        <v>237</v>
      </c>
    </row>
    <row r="955" spans="1:20" x14ac:dyDescent="0.35">
      <c r="A955" s="33" t="str">
        <f>HYPERLINK("https://reports.beta.ofsted.gov.uk/provider/2/2594061","Ofsted Children's Home Webpage")</f>
        <v>Ofsted Children's Home Webpage</v>
      </c>
      <c r="B955">
        <v>2594061</v>
      </c>
      <c r="C955" t="s">
        <v>60</v>
      </c>
      <c r="D955" t="s">
        <v>295</v>
      </c>
      <c r="E955" t="s">
        <v>65</v>
      </c>
      <c r="F955" t="s">
        <v>248</v>
      </c>
      <c r="G955" t="s">
        <v>62</v>
      </c>
      <c r="H955" t="s">
        <v>62</v>
      </c>
      <c r="I955" t="s">
        <v>62</v>
      </c>
      <c r="J955" t="s">
        <v>62</v>
      </c>
      <c r="K955" t="s">
        <v>62</v>
      </c>
      <c r="L955" t="s">
        <v>66</v>
      </c>
      <c r="M955" t="s">
        <v>216</v>
      </c>
      <c r="N955">
        <v>10187596</v>
      </c>
      <c r="O955" s="32">
        <v>44496</v>
      </c>
      <c r="P955" t="s">
        <v>63</v>
      </c>
      <c r="Q955" t="s">
        <v>64</v>
      </c>
      <c r="S955" t="s">
        <v>64</v>
      </c>
      <c r="T955" t="s">
        <v>64</v>
      </c>
    </row>
    <row r="956" spans="1:20" x14ac:dyDescent="0.35">
      <c r="A956" s="33" t="str">
        <f>HYPERLINK("https://reports.beta.ofsted.gov.uk/provider/2/2594189","Ofsted Children's Home Webpage")</f>
        <v>Ofsted Children's Home Webpage</v>
      </c>
      <c r="B956">
        <v>2594189</v>
      </c>
      <c r="C956" t="s">
        <v>60</v>
      </c>
      <c r="D956" t="s">
        <v>295</v>
      </c>
      <c r="E956" t="s">
        <v>105</v>
      </c>
      <c r="F956" t="s">
        <v>238</v>
      </c>
      <c r="G956" t="s">
        <v>62</v>
      </c>
      <c r="H956" t="s">
        <v>62</v>
      </c>
      <c r="I956" t="s">
        <v>62</v>
      </c>
      <c r="J956" t="s">
        <v>62</v>
      </c>
      <c r="K956" t="s">
        <v>62</v>
      </c>
      <c r="L956" t="s">
        <v>142</v>
      </c>
      <c r="M956" t="s">
        <v>216</v>
      </c>
      <c r="N956">
        <v>10185032</v>
      </c>
      <c r="O956" s="32">
        <v>44461</v>
      </c>
      <c r="P956" t="s">
        <v>63</v>
      </c>
      <c r="Q956" t="s">
        <v>64</v>
      </c>
      <c r="S956" t="s">
        <v>64</v>
      </c>
      <c r="T956" t="s">
        <v>158</v>
      </c>
    </row>
    <row r="957" spans="1:20" x14ac:dyDescent="0.35">
      <c r="A957" s="33" t="str">
        <f>HYPERLINK("https://reports.beta.ofsted.gov.uk/provider/2/2594366","Ofsted Children's Home Webpage")</f>
        <v>Ofsted Children's Home Webpage</v>
      </c>
      <c r="B957">
        <v>2594366</v>
      </c>
      <c r="C957" t="s">
        <v>60</v>
      </c>
      <c r="D957" t="s">
        <v>295</v>
      </c>
      <c r="E957" t="s">
        <v>65</v>
      </c>
      <c r="F957" t="s">
        <v>677</v>
      </c>
      <c r="G957" t="s">
        <v>62</v>
      </c>
      <c r="H957" t="s">
        <v>62</v>
      </c>
      <c r="I957" t="s">
        <v>62</v>
      </c>
      <c r="J957" t="s">
        <v>62</v>
      </c>
      <c r="K957" t="s">
        <v>62</v>
      </c>
      <c r="L957" t="s">
        <v>83</v>
      </c>
      <c r="M957" t="s">
        <v>74</v>
      </c>
      <c r="N957">
        <v>10205690</v>
      </c>
      <c r="O957" s="32">
        <v>44447</v>
      </c>
      <c r="P957" t="s">
        <v>69</v>
      </c>
      <c r="Q957" t="s">
        <v>82</v>
      </c>
    </row>
    <row r="958" spans="1:20" x14ac:dyDescent="0.35">
      <c r="A958" s="33" t="str">
        <f>HYPERLINK("https://reports.beta.ofsted.gov.uk/provider/2/2594629","Ofsted Children's Home Webpage")</f>
        <v>Ofsted Children's Home Webpage</v>
      </c>
      <c r="B958">
        <v>2594629</v>
      </c>
      <c r="C958" t="s">
        <v>333</v>
      </c>
      <c r="D958" t="s">
        <v>295</v>
      </c>
      <c r="E958" t="s">
        <v>65</v>
      </c>
      <c r="F958" t="s">
        <v>1141</v>
      </c>
      <c r="G958" t="s">
        <v>62</v>
      </c>
      <c r="H958" t="s">
        <v>62</v>
      </c>
      <c r="I958" t="s">
        <v>62</v>
      </c>
      <c r="J958" t="s">
        <v>62</v>
      </c>
      <c r="K958" t="s">
        <v>62</v>
      </c>
      <c r="L958" t="s">
        <v>144</v>
      </c>
      <c r="M958" t="s">
        <v>81</v>
      </c>
      <c r="N958">
        <v>10186077</v>
      </c>
      <c r="O958" s="32">
        <v>44537</v>
      </c>
      <c r="P958" t="s">
        <v>63</v>
      </c>
      <c r="Q958" t="s">
        <v>158</v>
      </c>
      <c r="S958" t="s">
        <v>158</v>
      </c>
      <c r="T958" t="s">
        <v>73</v>
      </c>
    </row>
    <row r="959" spans="1:20" x14ac:dyDescent="0.35">
      <c r="A959" s="33" t="str">
        <f>HYPERLINK("https://reports.beta.ofsted.gov.uk/provider/2/2594859","Ofsted Children's Home Webpage")</f>
        <v>Ofsted Children's Home Webpage</v>
      </c>
      <c r="B959">
        <v>2594859</v>
      </c>
      <c r="C959" t="s">
        <v>60</v>
      </c>
      <c r="D959" t="s">
        <v>295</v>
      </c>
      <c r="E959" t="s">
        <v>65</v>
      </c>
      <c r="F959" t="s">
        <v>1142</v>
      </c>
      <c r="G959" t="s">
        <v>62</v>
      </c>
      <c r="H959" t="s">
        <v>62</v>
      </c>
      <c r="I959" t="s">
        <v>62</v>
      </c>
      <c r="J959" t="s">
        <v>62</v>
      </c>
      <c r="K959" t="s">
        <v>62</v>
      </c>
      <c r="L959" t="s">
        <v>517</v>
      </c>
      <c r="M959" t="s">
        <v>92</v>
      </c>
      <c r="N959">
        <v>10188281</v>
      </c>
      <c r="O959" s="32">
        <v>44523</v>
      </c>
      <c r="P959" t="s">
        <v>63</v>
      </c>
      <c r="Q959" t="s">
        <v>64</v>
      </c>
      <c r="S959" t="s">
        <v>64</v>
      </c>
      <c r="T959" t="s">
        <v>64</v>
      </c>
    </row>
    <row r="960" spans="1:20" x14ac:dyDescent="0.35">
      <c r="A960" s="33" t="str">
        <f>HYPERLINK("https://reports.beta.ofsted.gov.uk/provider/2/2594875","Ofsted Children's Home Webpage")</f>
        <v>Ofsted Children's Home Webpage</v>
      </c>
      <c r="B960">
        <v>2594875</v>
      </c>
      <c r="C960" t="s">
        <v>60</v>
      </c>
      <c r="D960" t="s">
        <v>295</v>
      </c>
      <c r="E960" t="s">
        <v>65</v>
      </c>
      <c r="F960" t="s">
        <v>614</v>
      </c>
      <c r="G960" t="s">
        <v>62</v>
      </c>
      <c r="H960" t="s">
        <v>62</v>
      </c>
      <c r="I960" t="s">
        <v>62</v>
      </c>
      <c r="J960" t="s">
        <v>62</v>
      </c>
      <c r="K960" t="s">
        <v>62</v>
      </c>
      <c r="L960" t="s">
        <v>91</v>
      </c>
      <c r="M960" t="s">
        <v>92</v>
      </c>
      <c r="N960">
        <v>10212715</v>
      </c>
      <c r="O960" s="32">
        <v>44498</v>
      </c>
      <c r="P960" t="s">
        <v>69</v>
      </c>
      <c r="Q960" t="s">
        <v>72</v>
      </c>
    </row>
    <row r="961" spans="1:20" x14ac:dyDescent="0.35">
      <c r="A961" s="33" t="str">
        <f>HYPERLINK("https://reports.beta.ofsted.gov.uk/provider/2/2594952","Ofsted Children's Home Webpage")</f>
        <v>Ofsted Children's Home Webpage</v>
      </c>
      <c r="B961">
        <v>2594952</v>
      </c>
      <c r="C961" t="s">
        <v>60</v>
      </c>
      <c r="D961" t="s">
        <v>295</v>
      </c>
      <c r="E961" t="s">
        <v>65</v>
      </c>
      <c r="F961" t="s">
        <v>774</v>
      </c>
      <c r="G961" t="s">
        <v>62</v>
      </c>
      <c r="H961" t="s">
        <v>62</v>
      </c>
      <c r="I961" t="s">
        <v>62</v>
      </c>
      <c r="J961" t="s">
        <v>62</v>
      </c>
      <c r="K961" t="s">
        <v>62</v>
      </c>
      <c r="L961" t="s">
        <v>233</v>
      </c>
      <c r="M961" t="s">
        <v>216</v>
      </c>
      <c r="N961">
        <v>10186893</v>
      </c>
      <c r="O961" s="32">
        <v>44453</v>
      </c>
      <c r="P961" t="s">
        <v>63</v>
      </c>
      <c r="Q961" t="s">
        <v>64</v>
      </c>
      <c r="S961" t="s">
        <v>64</v>
      </c>
      <c r="T961" t="s">
        <v>64</v>
      </c>
    </row>
    <row r="962" spans="1:20" x14ac:dyDescent="0.35">
      <c r="A962" s="33" t="str">
        <f>HYPERLINK("https://reports.beta.ofsted.gov.uk/provider/2/2595021","Ofsted Children's Home Webpage")</f>
        <v>Ofsted Children's Home Webpage</v>
      </c>
      <c r="B962">
        <v>2595021</v>
      </c>
      <c r="C962" t="s">
        <v>60</v>
      </c>
      <c r="D962" t="s">
        <v>295</v>
      </c>
      <c r="E962" t="s">
        <v>65</v>
      </c>
      <c r="F962" t="s">
        <v>186</v>
      </c>
      <c r="G962" t="s">
        <v>62</v>
      </c>
      <c r="H962" t="s">
        <v>62</v>
      </c>
      <c r="I962" t="s">
        <v>62</v>
      </c>
      <c r="J962" t="s">
        <v>62</v>
      </c>
      <c r="K962" t="s">
        <v>62</v>
      </c>
      <c r="L962" t="s">
        <v>80</v>
      </c>
      <c r="M962" t="s">
        <v>77</v>
      </c>
      <c r="N962">
        <v>10186211</v>
      </c>
      <c r="O962" s="32">
        <v>44509</v>
      </c>
      <c r="P962" t="s">
        <v>63</v>
      </c>
      <c r="Q962" t="s">
        <v>64</v>
      </c>
      <c r="S962" t="s">
        <v>64</v>
      </c>
      <c r="T962" t="s">
        <v>64</v>
      </c>
    </row>
    <row r="963" spans="1:20" x14ac:dyDescent="0.35">
      <c r="A963" s="33" t="str">
        <f>HYPERLINK("https://reports.beta.ofsted.gov.uk/provider/2/2595112","Ofsted Children's Home Webpage")</f>
        <v>Ofsted Children's Home Webpage</v>
      </c>
      <c r="B963">
        <v>2595112</v>
      </c>
      <c r="C963" t="s">
        <v>60</v>
      </c>
      <c r="D963" t="s">
        <v>295</v>
      </c>
      <c r="E963" t="s">
        <v>65</v>
      </c>
      <c r="F963" t="s">
        <v>186</v>
      </c>
      <c r="G963" t="s">
        <v>62</v>
      </c>
      <c r="H963" t="s">
        <v>62</v>
      </c>
      <c r="I963" t="s">
        <v>62</v>
      </c>
      <c r="J963" t="s">
        <v>62</v>
      </c>
      <c r="K963" t="s">
        <v>62</v>
      </c>
      <c r="L963" t="s">
        <v>80</v>
      </c>
      <c r="M963" t="s">
        <v>77</v>
      </c>
      <c r="N963">
        <v>10186864</v>
      </c>
      <c r="O963" s="32">
        <v>44440</v>
      </c>
      <c r="P963" t="s">
        <v>63</v>
      </c>
      <c r="Q963" t="s">
        <v>158</v>
      </c>
      <c r="S963" t="s">
        <v>158</v>
      </c>
      <c r="T963" t="s">
        <v>158</v>
      </c>
    </row>
    <row r="964" spans="1:20" x14ac:dyDescent="0.35">
      <c r="A964" s="33" t="str">
        <f>HYPERLINK("https://reports.beta.ofsted.gov.uk/provider/2/2595123","Ofsted Children's Home Webpage")</f>
        <v>Ofsted Children's Home Webpage</v>
      </c>
      <c r="B964">
        <v>2595123</v>
      </c>
      <c r="C964" t="s">
        <v>60</v>
      </c>
      <c r="D964" t="s">
        <v>295</v>
      </c>
      <c r="E964" t="s">
        <v>65</v>
      </c>
      <c r="F964" t="s">
        <v>1143</v>
      </c>
      <c r="G964" t="s">
        <v>62</v>
      </c>
      <c r="H964" t="s">
        <v>62</v>
      </c>
      <c r="I964" t="s">
        <v>62</v>
      </c>
      <c r="J964" t="s">
        <v>62</v>
      </c>
      <c r="K964" t="s">
        <v>62</v>
      </c>
      <c r="L964" t="s">
        <v>136</v>
      </c>
      <c r="M964" t="s">
        <v>85</v>
      </c>
      <c r="N964">
        <v>10186831</v>
      </c>
      <c r="O964" s="32">
        <v>44454</v>
      </c>
      <c r="P964" t="s">
        <v>63</v>
      </c>
      <c r="Q964" t="s">
        <v>64</v>
      </c>
      <c r="S964" t="s">
        <v>158</v>
      </c>
      <c r="T964" t="s">
        <v>64</v>
      </c>
    </row>
    <row r="965" spans="1:20" x14ac:dyDescent="0.35">
      <c r="A965" s="33" t="str">
        <f>HYPERLINK("https://reports.beta.ofsted.gov.uk/provider/2/2596421","Ofsted Children's Home Webpage")</f>
        <v>Ofsted Children's Home Webpage</v>
      </c>
      <c r="B965">
        <v>2596421</v>
      </c>
      <c r="C965" t="s">
        <v>60</v>
      </c>
      <c r="D965" t="s">
        <v>295</v>
      </c>
      <c r="E965" t="s">
        <v>65</v>
      </c>
      <c r="F965" t="s">
        <v>677</v>
      </c>
      <c r="G965" t="s">
        <v>62</v>
      </c>
      <c r="H965" t="s">
        <v>62</v>
      </c>
      <c r="I965" t="s">
        <v>62</v>
      </c>
      <c r="J965" t="s">
        <v>62</v>
      </c>
      <c r="K965" t="s">
        <v>62</v>
      </c>
      <c r="L965" t="s">
        <v>143</v>
      </c>
      <c r="M965" t="s">
        <v>92</v>
      </c>
      <c r="N965">
        <v>10186055</v>
      </c>
      <c r="O965" s="32">
        <v>44508</v>
      </c>
      <c r="P965" t="s">
        <v>63</v>
      </c>
      <c r="Q965" t="s">
        <v>64</v>
      </c>
      <c r="S965" t="s">
        <v>64</v>
      </c>
      <c r="T965" t="s">
        <v>64</v>
      </c>
    </row>
    <row r="966" spans="1:20" x14ac:dyDescent="0.35">
      <c r="A966" s="33" t="str">
        <f>HYPERLINK("https://reports.beta.ofsted.gov.uk/provider/2/2596476","Ofsted Children's Home Webpage")</f>
        <v>Ofsted Children's Home Webpage</v>
      </c>
      <c r="B966">
        <v>2596476</v>
      </c>
      <c r="C966" t="s">
        <v>60</v>
      </c>
      <c r="D966" t="s">
        <v>295</v>
      </c>
      <c r="E966" t="s">
        <v>65</v>
      </c>
      <c r="F966" t="s">
        <v>537</v>
      </c>
      <c r="G966" t="s">
        <v>62</v>
      </c>
      <c r="H966" t="s">
        <v>62</v>
      </c>
      <c r="I966" t="s">
        <v>62</v>
      </c>
      <c r="J966" t="s">
        <v>62</v>
      </c>
      <c r="K966" t="s">
        <v>62</v>
      </c>
      <c r="L966" t="s">
        <v>91</v>
      </c>
      <c r="M966" t="s">
        <v>92</v>
      </c>
      <c r="N966">
        <v>10187346</v>
      </c>
      <c r="O966" s="32">
        <v>44445</v>
      </c>
      <c r="P966" t="s">
        <v>63</v>
      </c>
      <c r="Q966" t="s">
        <v>158</v>
      </c>
      <c r="S966" t="s">
        <v>158</v>
      </c>
      <c r="T966" t="s">
        <v>158</v>
      </c>
    </row>
    <row r="967" spans="1:20" x14ac:dyDescent="0.35">
      <c r="A967" s="33" t="str">
        <f>HYPERLINK("https://reports.beta.ofsted.gov.uk/provider/2/2597722","Ofsted Children's Home Webpage")</f>
        <v>Ofsted Children's Home Webpage</v>
      </c>
      <c r="B967">
        <v>2597722</v>
      </c>
      <c r="C967" t="s">
        <v>60</v>
      </c>
      <c r="D967" t="s">
        <v>295</v>
      </c>
      <c r="E967" t="s">
        <v>65</v>
      </c>
      <c r="F967" t="s">
        <v>1144</v>
      </c>
      <c r="G967" t="s">
        <v>62</v>
      </c>
      <c r="H967" t="s">
        <v>62</v>
      </c>
      <c r="I967" t="s">
        <v>62</v>
      </c>
      <c r="J967" t="s">
        <v>62</v>
      </c>
      <c r="K967" t="s">
        <v>62</v>
      </c>
      <c r="L967" t="s">
        <v>70</v>
      </c>
      <c r="M967" t="s">
        <v>71</v>
      </c>
      <c r="N967">
        <v>10187116</v>
      </c>
      <c r="O967" s="32">
        <v>44503</v>
      </c>
      <c r="P967" t="s">
        <v>63</v>
      </c>
      <c r="Q967" t="s">
        <v>64</v>
      </c>
      <c r="S967" t="s">
        <v>64</v>
      </c>
      <c r="T967" t="s">
        <v>64</v>
      </c>
    </row>
    <row r="968" spans="1:20" x14ac:dyDescent="0.35">
      <c r="A968" s="33" t="str">
        <f>HYPERLINK("https://reports.beta.ofsted.gov.uk/provider/2/2597747","Ofsted Children's Home Webpage")</f>
        <v>Ofsted Children's Home Webpage</v>
      </c>
      <c r="B968">
        <v>2597747</v>
      </c>
      <c r="C968" t="s">
        <v>60</v>
      </c>
      <c r="D968" t="s">
        <v>295</v>
      </c>
      <c r="E968" t="s">
        <v>65</v>
      </c>
      <c r="F968" t="s">
        <v>1070</v>
      </c>
      <c r="G968" t="s">
        <v>62</v>
      </c>
      <c r="H968" t="s">
        <v>62</v>
      </c>
      <c r="I968" t="s">
        <v>62</v>
      </c>
      <c r="J968" t="s">
        <v>62</v>
      </c>
      <c r="K968" t="s">
        <v>62</v>
      </c>
      <c r="L968" t="s">
        <v>257</v>
      </c>
      <c r="M968" t="s">
        <v>92</v>
      </c>
      <c r="N968">
        <v>10186820</v>
      </c>
      <c r="O968" s="32">
        <v>44445</v>
      </c>
      <c r="P968" t="s">
        <v>63</v>
      </c>
      <c r="Q968" t="s">
        <v>64</v>
      </c>
      <c r="S968" t="s">
        <v>64</v>
      </c>
      <c r="T968" t="s">
        <v>158</v>
      </c>
    </row>
    <row r="969" spans="1:20" x14ac:dyDescent="0.35">
      <c r="A969" s="33" t="str">
        <f>HYPERLINK("https://reports.beta.ofsted.gov.uk/provider/2/2598004","Ofsted Children's Home Webpage")</f>
        <v>Ofsted Children's Home Webpage</v>
      </c>
      <c r="B969">
        <v>2598004</v>
      </c>
      <c r="C969" t="s">
        <v>60</v>
      </c>
      <c r="D969" t="s">
        <v>295</v>
      </c>
      <c r="E969" t="s">
        <v>65</v>
      </c>
      <c r="F969" t="s">
        <v>1145</v>
      </c>
      <c r="G969" t="s">
        <v>62</v>
      </c>
      <c r="H969" t="s">
        <v>62</v>
      </c>
      <c r="I969" t="s">
        <v>62</v>
      </c>
      <c r="J969" t="s">
        <v>62</v>
      </c>
      <c r="K969" t="s">
        <v>62</v>
      </c>
      <c r="L969" t="s">
        <v>76</v>
      </c>
      <c r="M969" t="s">
        <v>77</v>
      </c>
      <c r="N969">
        <v>10185561</v>
      </c>
      <c r="O969" s="32">
        <v>44537</v>
      </c>
      <c r="P969" t="s">
        <v>63</v>
      </c>
      <c r="Q969" t="s">
        <v>67</v>
      </c>
      <c r="S969" t="s">
        <v>64</v>
      </c>
      <c r="T969" t="s">
        <v>67</v>
      </c>
    </row>
    <row r="970" spans="1:20" x14ac:dyDescent="0.35">
      <c r="A970" s="33" t="str">
        <f>HYPERLINK("https://reports.beta.ofsted.gov.uk/provider/2/2598462","Ofsted Children's Home Webpage")</f>
        <v>Ofsted Children's Home Webpage</v>
      </c>
      <c r="B970">
        <v>2598462</v>
      </c>
      <c r="C970" t="s">
        <v>60</v>
      </c>
      <c r="D970" t="s">
        <v>295</v>
      </c>
      <c r="E970" t="s">
        <v>65</v>
      </c>
      <c r="F970" t="s">
        <v>945</v>
      </c>
      <c r="G970" t="s">
        <v>62</v>
      </c>
      <c r="H970" t="s">
        <v>62</v>
      </c>
      <c r="I970" t="s">
        <v>62</v>
      </c>
      <c r="J970" t="s">
        <v>62</v>
      </c>
      <c r="K970" t="s">
        <v>62</v>
      </c>
      <c r="L970" t="s">
        <v>153</v>
      </c>
      <c r="M970" t="s">
        <v>85</v>
      </c>
      <c r="N970">
        <v>10185919</v>
      </c>
      <c r="O970" s="32">
        <v>44467</v>
      </c>
      <c r="P970" t="s">
        <v>63</v>
      </c>
      <c r="Q970" t="s">
        <v>64</v>
      </c>
      <c r="S970" t="s">
        <v>64</v>
      </c>
      <c r="T970" t="s">
        <v>64</v>
      </c>
    </row>
    <row r="971" spans="1:20" x14ac:dyDescent="0.35">
      <c r="A971" s="33" t="str">
        <f>HYPERLINK("https://reports.beta.ofsted.gov.uk/provider/2/2599388","Ofsted Children's Home Webpage")</f>
        <v>Ofsted Children's Home Webpage</v>
      </c>
      <c r="B971">
        <v>2599388</v>
      </c>
      <c r="C971" t="s">
        <v>60</v>
      </c>
      <c r="D971" t="s">
        <v>295</v>
      </c>
      <c r="E971" t="s">
        <v>65</v>
      </c>
      <c r="F971" t="s">
        <v>1146</v>
      </c>
      <c r="G971" t="s">
        <v>62</v>
      </c>
      <c r="H971" t="s">
        <v>62</v>
      </c>
      <c r="I971" t="s">
        <v>62</v>
      </c>
      <c r="J971" t="s">
        <v>62</v>
      </c>
      <c r="K971" t="s">
        <v>62</v>
      </c>
      <c r="L971" t="s">
        <v>70</v>
      </c>
      <c r="M971" t="s">
        <v>71</v>
      </c>
      <c r="N971">
        <v>10186182</v>
      </c>
      <c r="O971" s="32">
        <v>44523</v>
      </c>
      <c r="P971" t="s">
        <v>63</v>
      </c>
      <c r="Q971" t="s">
        <v>64</v>
      </c>
      <c r="S971" t="s">
        <v>64</v>
      </c>
      <c r="T971" t="s">
        <v>64</v>
      </c>
    </row>
    <row r="972" spans="1:20" x14ac:dyDescent="0.35">
      <c r="A972" s="33" t="str">
        <f>HYPERLINK("https://reports.beta.ofsted.gov.uk/provider/2/2599805","Ofsted Children's Home Webpage")</f>
        <v>Ofsted Children's Home Webpage</v>
      </c>
      <c r="B972">
        <v>2599805</v>
      </c>
      <c r="C972" t="s">
        <v>60</v>
      </c>
      <c r="D972" t="s">
        <v>295</v>
      </c>
      <c r="E972" t="s">
        <v>65</v>
      </c>
      <c r="F972" t="s">
        <v>945</v>
      </c>
      <c r="G972" t="s">
        <v>62</v>
      </c>
      <c r="H972" t="s">
        <v>62</v>
      </c>
      <c r="I972" t="s">
        <v>62</v>
      </c>
      <c r="J972" t="s">
        <v>62</v>
      </c>
      <c r="K972" t="s">
        <v>62</v>
      </c>
      <c r="L972" t="s">
        <v>127</v>
      </c>
      <c r="M972" t="s">
        <v>85</v>
      </c>
      <c r="N972">
        <v>10187560</v>
      </c>
      <c r="O972" s="32">
        <v>44460</v>
      </c>
      <c r="P972" t="s">
        <v>63</v>
      </c>
      <c r="Q972" t="s">
        <v>64</v>
      </c>
      <c r="S972" t="s">
        <v>64</v>
      </c>
      <c r="T972" t="s">
        <v>64</v>
      </c>
    </row>
    <row r="973" spans="1:20" x14ac:dyDescent="0.35">
      <c r="A973" s="33" t="str">
        <f>HYPERLINK("https://reports.beta.ofsted.gov.uk/provider/2/2599994","Ofsted Children's Home Webpage")</f>
        <v>Ofsted Children's Home Webpage</v>
      </c>
      <c r="B973">
        <v>2599994</v>
      </c>
      <c r="C973" t="s">
        <v>60</v>
      </c>
      <c r="D973" t="s">
        <v>295</v>
      </c>
      <c r="E973" t="s">
        <v>105</v>
      </c>
      <c r="F973" t="s">
        <v>531</v>
      </c>
      <c r="G973" t="s">
        <v>62</v>
      </c>
      <c r="H973" t="s">
        <v>62</v>
      </c>
      <c r="I973" t="s">
        <v>62</v>
      </c>
      <c r="J973" t="s">
        <v>62</v>
      </c>
      <c r="K973" t="s">
        <v>62</v>
      </c>
      <c r="L973" t="s">
        <v>532</v>
      </c>
      <c r="M973" t="s">
        <v>216</v>
      </c>
      <c r="N973">
        <v>10186504</v>
      </c>
      <c r="O973" s="32">
        <v>44440</v>
      </c>
      <c r="P973" t="s">
        <v>63</v>
      </c>
      <c r="Q973" t="s">
        <v>158</v>
      </c>
      <c r="S973" t="s">
        <v>158</v>
      </c>
      <c r="T973" t="s">
        <v>158</v>
      </c>
    </row>
    <row r="974" spans="1:20" x14ac:dyDescent="0.35">
      <c r="A974" s="33" t="str">
        <f>HYPERLINK("https://reports.beta.ofsted.gov.uk/provider/2/2600119","Ofsted Children's Home Webpage")</f>
        <v>Ofsted Children's Home Webpage</v>
      </c>
      <c r="B974">
        <v>2600119</v>
      </c>
      <c r="C974" t="s">
        <v>60</v>
      </c>
      <c r="D974" t="s">
        <v>295</v>
      </c>
      <c r="E974" t="s">
        <v>65</v>
      </c>
      <c r="F974" t="s">
        <v>1147</v>
      </c>
      <c r="G974" t="s">
        <v>62</v>
      </c>
      <c r="H974" t="s">
        <v>62</v>
      </c>
      <c r="I974" t="s">
        <v>62</v>
      </c>
      <c r="J974" t="s">
        <v>62</v>
      </c>
      <c r="K974" t="s">
        <v>62</v>
      </c>
      <c r="L974" t="s">
        <v>145</v>
      </c>
      <c r="M974" t="s">
        <v>77</v>
      </c>
      <c r="N974">
        <v>10186676</v>
      </c>
      <c r="O974" s="32">
        <v>44510</v>
      </c>
      <c r="P974" t="s">
        <v>63</v>
      </c>
      <c r="Q974" t="s">
        <v>64</v>
      </c>
      <c r="S974" t="s">
        <v>64</v>
      </c>
      <c r="T974" t="s">
        <v>64</v>
      </c>
    </row>
    <row r="975" spans="1:20" x14ac:dyDescent="0.35">
      <c r="A975" s="33" t="str">
        <f>HYPERLINK("https://reports.beta.ofsted.gov.uk/provider/2/2600259","Ofsted Children's Home Webpage")</f>
        <v>Ofsted Children's Home Webpage</v>
      </c>
      <c r="B975">
        <v>2600259</v>
      </c>
      <c r="C975" t="s">
        <v>60</v>
      </c>
      <c r="D975" t="s">
        <v>295</v>
      </c>
      <c r="E975" t="s">
        <v>65</v>
      </c>
      <c r="F975" t="s">
        <v>1148</v>
      </c>
      <c r="G975" t="s">
        <v>62</v>
      </c>
      <c r="H975" t="s">
        <v>62</v>
      </c>
      <c r="I975" t="s">
        <v>62</v>
      </c>
      <c r="J975" t="s">
        <v>62</v>
      </c>
      <c r="K975" t="s">
        <v>62</v>
      </c>
      <c r="L975" t="s">
        <v>106</v>
      </c>
      <c r="M975" t="s">
        <v>216</v>
      </c>
      <c r="N975">
        <v>10185485</v>
      </c>
      <c r="O975" s="32">
        <v>44515</v>
      </c>
      <c r="P975" t="s">
        <v>63</v>
      </c>
      <c r="Q975" t="s">
        <v>67</v>
      </c>
      <c r="S975" t="s">
        <v>67</v>
      </c>
      <c r="T975" t="s">
        <v>67</v>
      </c>
    </row>
    <row r="976" spans="1:20" x14ac:dyDescent="0.35">
      <c r="A976" s="33" t="str">
        <f>HYPERLINK("https://reports.beta.ofsted.gov.uk/provider/2/2600541","Ofsted Children's Home Webpage")</f>
        <v>Ofsted Children's Home Webpage</v>
      </c>
      <c r="B976">
        <v>2600541</v>
      </c>
      <c r="C976" t="s">
        <v>60</v>
      </c>
      <c r="D976" t="s">
        <v>295</v>
      </c>
      <c r="E976" t="s">
        <v>65</v>
      </c>
      <c r="F976" t="s">
        <v>1149</v>
      </c>
      <c r="G976" t="s">
        <v>62</v>
      </c>
      <c r="H976" t="s">
        <v>62</v>
      </c>
      <c r="I976" t="s">
        <v>62</v>
      </c>
      <c r="J976" t="s">
        <v>62</v>
      </c>
      <c r="K976" t="s">
        <v>62</v>
      </c>
      <c r="L976" t="s">
        <v>132</v>
      </c>
      <c r="M976" t="s">
        <v>74</v>
      </c>
      <c r="N976">
        <v>10186025</v>
      </c>
      <c r="O976" s="32">
        <v>44446</v>
      </c>
      <c r="P976" t="s">
        <v>63</v>
      </c>
      <c r="Q976" t="s">
        <v>64</v>
      </c>
      <c r="S976" t="s">
        <v>64</v>
      </c>
      <c r="T976" t="s">
        <v>64</v>
      </c>
    </row>
    <row r="977" spans="1:20" x14ac:dyDescent="0.35">
      <c r="A977" s="33" t="str">
        <f>HYPERLINK("https://reports.beta.ofsted.gov.uk/provider/2/2600978","Ofsted Children's Home Webpage")</f>
        <v>Ofsted Children's Home Webpage</v>
      </c>
      <c r="B977">
        <v>2600978</v>
      </c>
      <c r="C977" t="s">
        <v>60</v>
      </c>
      <c r="D977" t="s">
        <v>295</v>
      </c>
      <c r="E977" t="s">
        <v>65</v>
      </c>
      <c r="F977" t="s">
        <v>195</v>
      </c>
      <c r="G977" t="s">
        <v>62</v>
      </c>
      <c r="H977" t="s">
        <v>62</v>
      </c>
      <c r="I977" t="s">
        <v>62</v>
      </c>
      <c r="J977" t="s">
        <v>62</v>
      </c>
      <c r="K977" t="s">
        <v>62</v>
      </c>
      <c r="L977" t="s">
        <v>75</v>
      </c>
      <c r="M977" t="s">
        <v>74</v>
      </c>
      <c r="N977">
        <v>10187294</v>
      </c>
      <c r="O977" s="32">
        <v>44482</v>
      </c>
      <c r="P977" t="s">
        <v>63</v>
      </c>
      <c r="Q977" t="s">
        <v>158</v>
      </c>
      <c r="S977" t="s">
        <v>158</v>
      </c>
      <c r="T977" t="s">
        <v>158</v>
      </c>
    </row>
    <row r="978" spans="1:20" x14ac:dyDescent="0.35">
      <c r="A978" s="33" t="str">
        <f>HYPERLINK("https://reports.beta.ofsted.gov.uk/provider/2/2601137","Ofsted Children's Home Webpage")</f>
        <v>Ofsted Children's Home Webpage</v>
      </c>
      <c r="B978">
        <v>2601137</v>
      </c>
      <c r="C978" t="s">
        <v>60</v>
      </c>
      <c r="D978" t="s">
        <v>295</v>
      </c>
      <c r="E978" t="s">
        <v>65</v>
      </c>
      <c r="F978" t="s">
        <v>1150</v>
      </c>
      <c r="G978" t="s">
        <v>62</v>
      </c>
      <c r="H978" t="s">
        <v>62</v>
      </c>
      <c r="I978" t="s">
        <v>62</v>
      </c>
      <c r="J978" t="s">
        <v>62</v>
      </c>
      <c r="K978" t="s">
        <v>62</v>
      </c>
      <c r="L978" t="s">
        <v>97</v>
      </c>
      <c r="M978" t="s">
        <v>85</v>
      </c>
      <c r="N978">
        <v>10185922</v>
      </c>
      <c r="O978" s="32">
        <v>44445</v>
      </c>
      <c r="P978" t="s">
        <v>63</v>
      </c>
      <c r="Q978" t="s">
        <v>158</v>
      </c>
      <c r="S978" t="s">
        <v>158</v>
      </c>
      <c r="T978" t="s">
        <v>158</v>
      </c>
    </row>
    <row r="979" spans="1:20" x14ac:dyDescent="0.35">
      <c r="A979" s="33" t="str">
        <f>HYPERLINK("https://reports.beta.ofsted.gov.uk/provider/2/2602142","Ofsted Children's Home Webpage")</f>
        <v>Ofsted Children's Home Webpage</v>
      </c>
      <c r="B979">
        <v>2602142</v>
      </c>
      <c r="C979" t="s">
        <v>60</v>
      </c>
      <c r="D979" t="s">
        <v>295</v>
      </c>
      <c r="E979" t="s">
        <v>105</v>
      </c>
      <c r="F979" t="s">
        <v>209</v>
      </c>
      <c r="G979" t="s">
        <v>62</v>
      </c>
      <c r="H979" t="s">
        <v>62</v>
      </c>
      <c r="I979" t="s">
        <v>62</v>
      </c>
      <c r="J979" t="s">
        <v>62</v>
      </c>
      <c r="K979" t="s">
        <v>62</v>
      </c>
      <c r="L979" t="s">
        <v>135</v>
      </c>
      <c r="M979" t="s">
        <v>216</v>
      </c>
      <c r="N979">
        <v>10185236</v>
      </c>
      <c r="O979" s="32">
        <v>44530</v>
      </c>
      <c r="P979" t="s">
        <v>63</v>
      </c>
      <c r="Q979" t="s">
        <v>64</v>
      </c>
      <c r="S979" t="s">
        <v>158</v>
      </c>
      <c r="T979" t="s">
        <v>158</v>
      </c>
    </row>
    <row r="980" spans="1:20" x14ac:dyDescent="0.35">
      <c r="A980" s="33" t="str">
        <f>HYPERLINK("https://reports.beta.ofsted.gov.uk/provider/2/2602558","Ofsted Children's Home Webpage")</f>
        <v>Ofsted Children's Home Webpage</v>
      </c>
      <c r="B980">
        <v>2602558</v>
      </c>
      <c r="C980" t="s">
        <v>60</v>
      </c>
      <c r="D980" t="s">
        <v>295</v>
      </c>
      <c r="E980" t="s">
        <v>65</v>
      </c>
      <c r="F980" t="s">
        <v>1151</v>
      </c>
      <c r="G980" t="s">
        <v>62</v>
      </c>
      <c r="H980" t="s">
        <v>62</v>
      </c>
      <c r="I980" t="s">
        <v>62</v>
      </c>
      <c r="J980" t="s">
        <v>62</v>
      </c>
      <c r="K980" t="s">
        <v>62</v>
      </c>
      <c r="L980" t="s">
        <v>233</v>
      </c>
      <c r="M980" t="s">
        <v>216</v>
      </c>
      <c r="N980">
        <v>10191914</v>
      </c>
      <c r="O980" s="32">
        <v>44453</v>
      </c>
      <c r="P980" t="s">
        <v>63</v>
      </c>
      <c r="Q980" t="s">
        <v>158</v>
      </c>
      <c r="S980" t="s">
        <v>158</v>
      </c>
      <c r="T980" t="s">
        <v>158</v>
      </c>
    </row>
    <row r="981" spans="1:20" x14ac:dyDescent="0.35">
      <c r="A981" s="33" t="str">
        <f>HYPERLINK("https://reports.beta.ofsted.gov.uk/provider/2/2602585","Ofsted Children's Home Webpage")</f>
        <v>Ofsted Children's Home Webpage</v>
      </c>
      <c r="B981">
        <v>2602585</v>
      </c>
      <c r="C981" t="s">
        <v>60</v>
      </c>
      <c r="D981" t="s">
        <v>295</v>
      </c>
      <c r="E981" t="s">
        <v>65</v>
      </c>
      <c r="F981" t="s">
        <v>1152</v>
      </c>
      <c r="G981" t="s">
        <v>62</v>
      </c>
      <c r="H981" t="s">
        <v>62</v>
      </c>
      <c r="I981" t="s">
        <v>62</v>
      </c>
      <c r="J981" t="s">
        <v>62</v>
      </c>
      <c r="K981" t="s">
        <v>62</v>
      </c>
      <c r="L981" t="s">
        <v>80</v>
      </c>
      <c r="M981" t="s">
        <v>77</v>
      </c>
      <c r="N981">
        <v>10187056</v>
      </c>
      <c r="O981" s="32">
        <v>44466</v>
      </c>
      <c r="P981" t="s">
        <v>63</v>
      </c>
      <c r="Q981" t="s">
        <v>64</v>
      </c>
      <c r="S981" t="s">
        <v>64</v>
      </c>
      <c r="T981" t="s">
        <v>64</v>
      </c>
    </row>
    <row r="982" spans="1:20" x14ac:dyDescent="0.35">
      <c r="A982" s="33" t="str">
        <f>HYPERLINK("https://reports.beta.ofsted.gov.uk/provider/2/2602813","Ofsted Children's Home Webpage")</f>
        <v>Ofsted Children's Home Webpage</v>
      </c>
      <c r="B982">
        <v>2602813</v>
      </c>
      <c r="C982" t="s">
        <v>60</v>
      </c>
      <c r="D982" t="s">
        <v>295</v>
      </c>
      <c r="E982" t="s">
        <v>65</v>
      </c>
      <c r="F982" t="s">
        <v>985</v>
      </c>
      <c r="G982" t="s">
        <v>62</v>
      </c>
      <c r="H982" t="s">
        <v>62</v>
      </c>
      <c r="I982" t="s">
        <v>62</v>
      </c>
      <c r="J982" t="s">
        <v>62</v>
      </c>
      <c r="K982" t="s">
        <v>62</v>
      </c>
      <c r="L982" t="s">
        <v>114</v>
      </c>
      <c r="M982" t="s">
        <v>216</v>
      </c>
      <c r="N982">
        <v>10185442</v>
      </c>
      <c r="O982" s="32">
        <v>44503</v>
      </c>
      <c r="P982" t="s">
        <v>63</v>
      </c>
      <c r="Q982" t="s">
        <v>64</v>
      </c>
      <c r="S982" t="s">
        <v>64</v>
      </c>
      <c r="T982" t="s">
        <v>64</v>
      </c>
    </row>
    <row r="983" spans="1:20" x14ac:dyDescent="0.35">
      <c r="A983" s="33" t="str">
        <f>HYPERLINK("https://reports.beta.ofsted.gov.uk/provider/2/2602980","Ofsted Children's Home Webpage")</f>
        <v>Ofsted Children's Home Webpage</v>
      </c>
      <c r="B983">
        <v>2602980</v>
      </c>
      <c r="C983" t="s">
        <v>60</v>
      </c>
      <c r="D983" t="s">
        <v>295</v>
      </c>
      <c r="E983" t="s">
        <v>105</v>
      </c>
      <c r="F983" t="s">
        <v>1153</v>
      </c>
      <c r="G983" t="s">
        <v>62</v>
      </c>
      <c r="H983" t="s">
        <v>62</v>
      </c>
      <c r="I983" t="s">
        <v>62</v>
      </c>
      <c r="J983" t="s">
        <v>62</v>
      </c>
      <c r="K983" t="s">
        <v>62</v>
      </c>
      <c r="L983" t="s">
        <v>91</v>
      </c>
      <c r="M983" t="s">
        <v>92</v>
      </c>
      <c r="N983">
        <v>10210196</v>
      </c>
      <c r="O983" s="32">
        <v>44551</v>
      </c>
      <c r="P983" t="s">
        <v>69</v>
      </c>
      <c r="Q983" t="s">
        <v>237</v>
      </c>
    </row>
    <row r="984" spans="1:20" x14ac:dyDescent="0.35">
      <c r="A984" s="33" t="str">
        <f>HYPERLINK("https://reports.beta.ofsted.gov.uk/provider/2/2603286","Ofsted Children's Home Webpage")</f>
        <v>Ofsted Children's Home Webpage</v>
      </c>
      <c r="B984">
        <v>2603286</v>
      </c>
      <c r="C984" t="s">
        <v>60</v>
      </c>
      <c r="D984" t="s">
        <v>295</v>
      </c>
      <c r="E984" t="s">
        <v>65</v>
      </c>
      <c r="F984" t="s">
        <v>964</v>
      </c>
      <c r="G984" t="s">
        <v>62</v>
      </c>
      <c r="H984" t="s">
        <v>62</v>
      </c>
      <c r="I984" t="s">
        <v>62</v>
      </c>
      <c r="J984" t="s">
        <v>62</v>
      </c>
      <c r="K984" t="s">
        <v>62</v>
      </c>
      <c r="L984" t="s">
        <v>153</v>
      </c>
      <c r="M984" t="s">
        <v>85</v>
      </c>
      <c r="N984">
        <v>10187204</v>
      </c>
      <c r="O984" s="32">
        <v>44467</v>
      </c>
      <c r="P984" t="s">
        <v>63</v>
      </c>
      <c r="Q984" t="s">
        <v>64</v>
      </c>
      <c r="S984" t="s">
        <v>64</v>
      </c>
      <c r="T984" t="s">
        <v>64</v>
      </c>
    </row>
    <row r="985" spans="1:20" x14ac:dyDescent="0.35">
      <c r="A985" s="33" t="str">
        <f>HYPERLINK("https://reports.beta.ofsted.gov.uk/provider/2/2604035","Ofsted Children's Home Webpage")</f>
        <v>Ofsted Children's Home Webpage</v>
      </c>
      <c r="B985">
        <v>2604035</v>
      </c>
      <c r="C985" t="s">
        <v>60</v>
      </c>
      <c r="D985" t="s">
        <v>295</v>
      </c>
      <c r="E985" t="s">
        <v>65</v>
      </c>
      <c r="F985" t="s">
        <v>964</v>
      </c>
      <c r="G985" t="s">
        <v>62</v>
      </c>
      <c r="H985" t="s">
        <v>62</v>
      </c>
      <c r="I985" t="s">
        <v>62</v>
      </c>
      <c r="J985" t="s">
        <v>62</v>
      </c>
      <c r="K985" t="s">
        <v>62</v>
      </c>
      <c r="L985" t="s">
        <v>66</v>
      </c>
      <c r="M985" t="s">
        <v>216</v>
      </c>
      <c r="N985">
        <v>10185171</v>
      </c>
      <c r="O985" s="32">
        <v>44460</v>
      </c>
      <c r="P985" t="s">
        <v>63</v>
      </c>
      <c r="Q985" t="s">
        <v>64</v>
      </c>
      <c r="S985" t="s">
        <v>64</v>
      </c>
      <c r="T985" t="s">
        <v>158</v>
      </c>
    </row>
    <row r="986" spans="1:20" x14ac:dyDescent="0.35">
      <c r="A986" s="33" t="str">
        <f>HYPERLINK("https://reports.beta.ofsted.gov.uk/provider/2/2604092","Ofsted Children's Home Webpage")</f>
        <v>Ofsted Children's Home Webpage</v>
      </c>
      <c r="B986">
        <v>2604092</v>
      </c>
      <c r="C986" t="s">
        <v>60</v>
      </c>
      <c r="D986" t="s">
        <v>295</v>
      </c>
      <c r="E986" t="s">
        <v>65</v>
      </c>
      <c r="F986" t="s">
        <v>679</v>
      </c>
      <c r="G986" t="s">
        <v>62</v>
      </c>
      <c r="H986" t="s">
        <v>62</v>
      </c>
      <c r="I986" t="s">
        <v>62</v>
      </c>
      <c r="J986" t="s">
        <v>62</v>
      </c>
      <c r="K986" t="s">
        <v>62</v>
      </c>
      <c r="L986" t="s">
        <v>152</v>
      </c>
      <c r="M986" t="s">
        <v>71</v>
      </c>
      <c r="N986">
        <v>10186765</v>
      </c>
      <c r="O986" s="32">
        <v>44509</v>
      </c>
      <c r="P986" t="s">
        <v>63</v>
      </c>
      <c r="Q986" t="s">
        <v>73</v>
      </c>
      <c r="S986" t="s">
        <v>73</v>
      </c>
      <c r="T986" t="s">
        <v>73</v>
      </c>
    </row>
    <row r="987" spans="1:20" x14ac:dyDescent="0.35">
      <c r="A987" s="33" t="str">
        <f>HYPERLINK("https://reports.beta.ofsted.gov.uk/provider/2/2605108","Ofsted Children's Home Webpage")</f>
        <v>Ofsted Children's Home Webpage</v>
      </c>
      <c r="B987">
        <v>2605108</v>
      </c>
      <c r="C987" t="s">
        <v>60</v>
      </c>
      <c r="D987" t="s">
        <v>295</v>
      </c>
      <c r="E987" t="s">
        <v>65</v>
      </c>
      <c r="F987" t="s">
        <v>1154</v>
      </c>
      <c r="G987" t="s">
        <v>62</v>
      </c>
      <c r="H987" t="s">
        <v>62</v>
      </c>
      <c r="I987" t="s">
        <v>62</v>
      </c>
      <c r="J987" t="s">
        <v>62</v>
      </c>
      <c r="K987" t="s">
        <v>62</v>
      </c>
      <c r="L987" t="s">
        <v>532</v>
      </c>
      <c r="M987" t="s">
        <v>216</v>
      </c>
      <c r="N987">
        <v>10210488</v>
      </c>
      <c r="O987" s="32">
        <v>44545</v>
      </c>
      <c r="P987" t="s">
        <v>69</v>
      </c>
      <c r="Q987" t="s">
        <v>237</v>
      </c>
    </row>
    <row r="988" spans="1:20" x14ac:dyDescent="0.35">
      <c r="A988" s="33" t="str">
        <f>HYPERLINK("https://reports.beta.ofsted.gov.uk/provider/2/2605180","Ofsted Children's Home Webpage")</f>
        <v>Ofsted Children's Home Webpage</v>
      </c>
      <c r="B988">
        <v>2605180</v>
      </c>
      <c r="C988" t="s">
        <v>60</v>
      </c>
      <c r="D988" t="s">
        <v>295</v>
      </c>
      <c r="E988" t="s">
        <v>65</v>
      </c>
      <c r="F988" t="s">
        <v>1155</v>
      </c>
      <c r="G988" t="s">
        <v>62</v>
      </c>
      <c r="H988" t="s">
        <v>62</v>
      </c>
      <c r="I988" t="s">
        <v>62</v>
      </c>
      <c r="J988" t="s">
        <v>62</v>
      </c>
      <c r="K988" t="s">
        <v>62</v>
      </c>
      <c r="L988" t="s">
        <v>99</v>
      </c>
      <c r="M988" t="s">
        <v>77</v>
      </c>
      <c r="N988">
        <v>10185953</v>
      </c>
      <c r="O988" s="32">
        <v>44522</v>
      </c>
      <c r="P988" t="s">
        <v>63</v>
      </c>
      <c r="Q988" t="s">
        <v>158</v>
      </c>
      <c r="S988" t="s">
        <v>158</v>
      </c>
      <c r="T988" t="s">
        <v>158</v>
      </c>
    </row>
    <row r="989" spans="1:20" x14ac:dyDescent="0.35">
      <c r="A989" s="33" t="str">
        <f>HYPERLINK("https://reports.beta.ofsted.gov.uk/provider/2/2605512","Ofsted Children's Home Webpage")</f>
        <v>Ofsted Children's Home Webpage</v>
      </c>
      <c r="B989">
        <v>2605512</v>
      </c>
      <c r="C989" t="s">
        <v>60</v>
      </c>
      <c r="D989" t="s">
        <v>295</v>
      </c>
      <c r="E989" t="s">
        <v>65</v>
      </c>
      <c r="F989" t="s">
        <v>186</v>
      </c>
      <c r="G989" t="s">
        <v>62</v>
      </c>
      <c r="H989" t="s">
        <v>62</v>
      </c>
      <c r="I989" t="s">
        <v>62</v>
      </c>
      <c r="J989" t="s">
        <v>62</v>
      </c>
      <c r="K989" t="s">
        <v>62</v>
      </c>
      <c r="L989" t="s">
        <v>80</v>
      </c>
      <c r="M989" t="s">
        <v>77</v>
      </c>
      <c r="N989">
        <v>10188263</v>
      </c>
      <c r="O989" s="32">
        <v>44496</v>
      </c>
      <c r="P989" t="s">
        <v>63</v>
      </c>
      <c r="Q989" t="s">
        <v>64</v>
      </c>
      <c r="S989" t="s">
        <v>64</v>
      </c>
      <c r="T989" t="s">
        <v>64</v>
      </c>
    </row>
    <row r="990" spans="1:20" x14ac:dyDescent="0.35">
      <c r="A990" s="33" t="str">
        <f>HYPERLINK("https://reports.beta.ofsted.gov.uk/provider/2/2607536","Ofsted Children's Home Webpage")</f>
        <v>Ofsted Children's Home Webpage</v>
      </c>
      <c r="B990">
        <v>2607536</v>
      </c>
      <c r="C990" t="s">
        <v>60</v>
      </c>
      <c r="D990" t="s">
        <v>297</v>
      </c>
      <c r="E990" t="s">
        <v>65</v>
      </c>
      <c r="F990" t="s">
        <v>632</v>
      </c>
      <c r="G990" t="s">
        <v>62</v>
      </c>
      <c r="H990" t="s">
        <v>62</v>
      </c>
      <c r="I990" t="s">
        <v>62</v>
      </c>
      <c r="J990" t="s">
        <v>62</v>
      </c>
      <c r="K990" t="s">
        <v>62</v>
      </c>
      <c r="L990" t="s">
        <v>426</v>
      </c>
      <c r="M990" t="s">
        <v>216</v>
      </c>
      <c r="N990">
        <v>10209419</v>
      </c>
      <c r="O990" s="32">
        <v>44545</v>
      </c>
      <c r="P990" t="s">
        <v>69</v>
      </c>
      <c r="Q990" t="s">
        <v>72</v>
      </c>
    </row>
    <row r="991" spans="1:20" x14ac:dyDescent="0.35">
      <c r="A991" s="33" t="str">
        <f>HYPERLINK("https://reports.beta.ofsted.gov.uk/provider/2/2607587","Ofsted Children's Home Webpage")</f>
        <v>Ofsted Children's Home Webpage</v>
      </c>
      <c r="B991">
        <v>2607587</v>
      </c>
      <c r="C991" t="s">
        <v>60</v>
      </c>
      <c r="D991" t="s">
        <v>295</v>
      </c>
      <c r="E991" t="s">
        <v>65</v>
      </c>
      <c r="F991" t="s">
        <v>677</v>
      </c>
      <c r="G991" t="s">
        <v>62</v>
      </c>
      <c r="H991" t="s">
        <v>62</v>
      </c>
      <c r="I991" t="s">
        <v>62</v>
      </c>
      <c r="J991" t="s">
        <v>62</v>
      </c>
      <c r="K991" t="s">
        <v>62</v>
      </c>
      <c r="L991" t="s">
        <v>120</v>
      </c>
      <c r="M991" t="s">
        <v>216</v>
      </c>
      <c r="N991">
        <v>10186838</v>
      </c>
      <c r="O991" s="32">
        <v>44467</v>
      </c>
      <c r="P991" t="s">
        <v>63</v>
      </c>
      <c r="Q991" t="s">
        <v>64</v>
      </c>
      <c r="S991" t="s">
        <v>64</v>
      </c>
      <c r="T991" t="s">
        <v>64</v>
      </c>
    </row>
    <row r="992" spans="1:20" x14ac:dyDescent="0.35">
      <c r="A992" s="33" t="str">
        <f>HYPERLINK("https://reports.beta.ofsted.gov.uk/provider/2/2608484","Ofsted Children's Home Webpage")</f>
        <v>Ofsted Children's Home Webpage</v>
      </c>
      <c r="B992">
        <v>2608484</v>
      </c>
      <c r="C992" t="s">
        <v>60</v>
      </c>
      <c r="D992" t="s">
        <v>295</v>
      </c>
      <c r="E992" t="s">
        <v>65</v>
      </c>
      <c r="F992" t="s">
        <v>736</v>
      </c>
      <c r="G992" t="s">
        <v>62</v>
      </c>
      <c r="H992" t="s">
        <v>62</v>
      </c>
      <c r="I992" t="s">
        <v>62</v>
      </c>
      <c r="J992" t="s">
        <v>62</v>
      </c>
      <c r="K992" t="s">
        <v>62</v>
      </c>
      <c r="L992" t="s">
        <v>138</v>
      </c>
      <c r="M992" t="s">
        <v>77</v>
      </c>
      <c r="N992">
        <v>10187554</v>
      </c>
      <c r="O992" s="32">
        <v>44523</v>
      </c>
      <c r="P992" t="s">
        <v>63</v>
      </c>
      <c r="Q992" t="s">
        <v>64</v>
      </c>
      <c r="S992" t="s">
        <v>64</v>
      </c>
      <c r="T992" t="s">
        <v>64</v>
      </c>
    </row>
    <row r="993" spans="1:20" x14ac:dyDescent="0.35">
      <c r="A993" s="33" t="str">
        <f>HYPERLINK("https://reports.beta.ofsted.gov.uk/provider/2/2608645","Ofsted Children's Home Webpage")</f>
        <v>Ofsted Children's Home Webpage</v>
      </c>
      <c r="B993">
        <v>2608645</v>
      </c>
      <c r="C993" t="s">
        <v>60</v>
      </c>
      <c r="D993" t="s">
        <v>295</v>
      </c>
      <c r="E993" t="s">
        <v>65</v>
      </c>
      <c r="F993" t="s">
        <v>1156</v>
      </c>
      <c r="G993" t="s">
        <v>62</v>
      </c>
      <c r="H993" t="s">
        <v>62</v>
      </c>
      <c r="I993" t="s">
        <v>62</v>
      </c>
      <c r="J993" t="s">
        <v>62</v>
      </c>
      <c r="K993" t="s">
        <v>62</v>
      </c>
      <c r="L993" t="s">
        <v>91</v>
      </c>
      <c r="M993" t="s">
        <v>92</v>
      </c>
      <c r="N993">
        <v>10185828</v>
      </c>
      <c r="O993" s="32">
        <v>44447</v>
      </c>
      <c r="P993" t="s">
        <v>63</v>
      </c>
      <c r="Q993" t="s">
        <v>64</v>
      </c>
      <c r="S993" t="s">
        <v>64</v>
      </c>
      <c r="T993" t="s">
        <v>64</v>
      </c>
    </row>
    <row r="994" spans="1:20" x14ac:dyDescent="0.35">
      <c r="A994" s="33" t="str">
        <f>HYPERLINK("https://reports.beta.ofsted.gov.uk/provider/2/2608949","Ofsted Children's Home Webpage")</f>
        <v>Ofsted Children's Home Webpage</v>
      </c>
      <c r="B994">
        <v>2608949</v>
      </c>
      <c r="C994" t="s">
        <v>60</v>
      </c>
      <c r="D994" t="s">
        <v>295</v>
      </c>
      <c r="E994" t="s">
        <v>65</v>
      </c>
      <c r="F994" t="s">
        <v>1157</v>
      </c>
      <c r="G994" t="s">
        <v>62</v>
      </c>
      <c r="H994" t="s">
        <v>62</v>
      </c>
      <c r="I994" t="s">
        <v>62</v>
      </c>
      <c r="J994" t="s">
        <v>62</v>
      </c>
      <c r="K994" t="s">
        <v>62</v>
      </c>
      <c r="L994" t="s">
        <v>111</v>
      </c>
      <c r="M994" t="s">
        <v>216</v>
      </c>
      <c r="N994">
        <v>10185168</v>
      </c>
      <c r="O994" s="32">
        <v>44480</v>
      </c>
      <c r="P994" t="s">
        <v>63</v>
      </c>
      <c r="Q994" t="s">
        <v>67</v>
      </c>
      <c r="S994" t="s">
        <v>67</v>
      </c>
      <c r="T994" t="s">
        <v>67</v>
      </c>
    </row>
    <row r="995" spans="1:20" x14ac:dyDescent="0.35">
      <c r="A995" s="33" t="str">
        <f>HYPERLINK("https://reports.beta.ofsted.gov.uk/provider/2/2608968","Ofsted Children's Home Webpage")</f>
        <v>Ofsted Children's Home Webpage</v>
      </c>
      <c r="B995">
        <v>2608968</v>
      </c>
      <c r="C995" t="s">
        <v>60</v>
      </c>
      <c r="D995" t="s">
        <v>295</v>
      </c>
      <c r="E995" t="s">
        <v>61</v>
      </c>
      <c r="F995" t="s">
        <v>1158</v>
      </c>
      <c r="G995" t="s">
        <v>62</v>
      </c>
      <c r="H995" t="s">
        <v>62</v>
      </c>
      <c r="I995" t="s">
        <v>62</v>
      </c>
      <c r="J995" t="s">
        <v>62</v>
      </c>
      <c r="K995" t="s">
        <v>62</v>
      </c>
      <c r="L995" t="s">
        <v>834</v>
      </c>
      <c r="M995" t="s">
        <v>85</v>
      </c>
      <c r="N995">
        <v>10187495</v>
      </c>
      <c r="O995" s="32">
        <v>44489</v>
      </c>
      <c r="P995" t="s">
        <v>63</v>
      </c>
      <c r="Q995" t="s">
        <v>64</v>
      </c>
      <c r="S995" t="s">
        <v>64</v>
      </c>
      <c r="T995" t="s">
        <v>64</v>
      </c>
    </row>
    <row r="996" spans="1:20" x14ac:dyDescent="0.35">
      <c r="A996" s="33" t="str">
        <f>HYPERLINK("https://reports.beta.ofsted.gov.uk/provider/2/2610935","Ofsted Children's Home Webpage")</f>
        <v>Ofsted Children's Home Webpage</v>
      </c>
      <c r="B996">
        <v>2610935</v>
      </c>
      <c r="C996" t="s">
        <v>60</v>
      </c>
      <c r="D996" t="s">
        <v>295</v>
      </c>
      <c r="E996" t="s">
        <v>65</v>
      </c>
      <c r="F996" t="s">
        <v>861</v>
      </c>
      <c r="G996" t="s">
        <v>62</v>
      </c>
      <c r="H996" t="s">
        <v>62</v>
      </c>
      <c r="I996" t="s">
        <v>62</v>
      </c>
      <c r="J996" t="s">
        <v>62</v>
      </c>
      <c r="K996" t="s">
        <v>62</v>
      </c>
      <c r="L996" t="s">
        <v>143</v>
      </c>
      <c r="M996" t="s">
        <v>92</v>
      </c>
      <c r="N996">
        <v>10188261</v>
      </c>
      <c r="O996" s="32">
        <v>44474</v>
      </c>
      <c r="P996" t="s">
        <v>63</v>
      </c>
      <c r="Q996" t="s">
        <v>158</v>
      </c>
      <c r="S996" t="s">
        <v>158</v>
      </c>
      <c r="T996" t="s">
        <v>158</v>
      </c>
    </row>
    <row r="997" spans="1:20" x14ac:dyDescent="0.35">
      <c r="A997" s="33" t="str">
        <f>HYPERLINK("https://reports.beta.ofsted.gov.uk/provider/2/2611288","Ofsted Children's Home Webpage")</f>
        <v>Ofsted Children's Home Webpage</v>
      </c>
      <c r="B997">
        <v>2611288</v>
      </c>
      <c r="C997" t="s">
        <v>60</v>
      </c>
      <c r="D997" t="s">
        <v>295</v>
      </c>
      <c r="E997" t="s">
        <v>65</v>
      </c>
      <c r="F997" t="s">
        <v>1159</v>
      </c>
      <c r="G997" t="s">
        <v>62</v>
      </c>
      <c r="H997" t="s">
        <v>62</v>
      </c>
      <c r="I997" t="s">
        <v>62</v>
      </c>
      <c r="J997" t="s">
        <v>62</v>
      </c>
      <c r="K997" t="s">
        <v>62</v>
      </c>
      <c r="L997" t="s">
        <v>408</v>
      </c>
      <c r="M997" t="s">
        <v>81</v>
      </c>
      <c r="N997">
        <v>10204710</v>
      </c>
      <c r="O997" s="32">
        <v>44446</v>
      </c>
      <c r="P997" t="s">
        <v>250</v>
      </c>
    </row>
    <row r="998" spans="1:20" x14ac:dyDescent="0.35">
      <c r="A998" s="33" t="str">
        <f>HYPERLINK("https://reports.beta.ofsted.gov.uk/provider/2/2611288","Ofsted Children's Home Webpage")</f>
        <v>Ofsted Children's Home Webpage</v>
      </c>
      <c r="B998">
        <v>2611288</v>
      </c>
      <c r="C998" t="s">
        <v>60</v>
      </c>
      <c r="D998" t="s">
        <v>295</v>
      </c>
      <c r="E998" t="s">
        <v>65</v>
      </c>
      <c r="F998" t="s">
        <v>1159</v>
      </c>
      <c r="G998" t="s">
        <v>62</v>
      </c>
      <c r="H998" t="s">
        <v>62</v>
      </c>
      <c r="I998" t="s">
        <v>62</v>
      </c>
      <c r="J998" t="s">
        <v>62</v>
      </c>
      <c r="K998" t="s">
        <v>62</v>
      </c>
      <c r="L998" t="s">
        <v>408</v>
      </c>
      <c r="M998" t="s">
        <v>81</v>
      </c>
      <c r="N998">
        <v>10208943</v>
      </c>
      <c r="O998" s="32">
        <v>44508</v>
      </c>
      <c r="P998" t="s">
        <v>63</v>
      </c>
      <c r="Q998" t="s">
        <v>158</v>
      </c>
      <c r="S998" t="s">
        <v>158</v>
      </c>
      <c r="T998" t="s">
        <v>64</v>
      </c>
    </row>
    <row r="999" spans="1:20" x14ac:dyDescent="0.35">
      <c r="A999" s="33" t="str">
        <f>HYPERLINK("https://reports.beta.ofsted.gov.uk/provider/2/2611536","Ofsted Children's Home Webpage")</f>
        <v>Ofsted Children's Home Webpage</v>
      </c>
      <c r="B999">
        <v>2611536</v>
      </c>
      <c r="C999" t="s">
        <v>60</v>
      </c>
      <c r="D999" t="s">
        <v>295</v>
      </c>
      <c r="E999" t="s">
        <v>65</v>
      </c>
      <c r="F999" t="s">
        <v>1160</v>
      </c>
      <c r="G999" t="s">
        <v>62</v>
      </c>
      <c r="H999" t="s">
        <v>62</v>
      </c>
      <c r="I999" t="s">
        <v>62</v>
      </c>
      <c r="J999" t="s">
        <v>62</v>
      </c>
      <c r="K999" t="s">
        <v>62</v>
      </c>
      <c r="L999" t="s">
        <v>70</v>
      </c>
      <c r="M999" t="s">
        <v>71</v>
      </c>
      <c r="N999">
        <v>10209360</v>
      </c>
      <c r="O999" s="32">
        <v>44530</v>
      </c>
      <c r="P999" t="s">
        <v>63</v>
      </c>
      <c r="Q999" t="s">
        <v>73</v>
      </c>
      <c r="S999" t="s">
        <v>73</v>
      </c>
      <c r="T999" t="s">
        <v>73</v>
      </c>
    </row>
    <row r="1000" spans="1:20" x14ac:dyDescent="0.35">
      <c r="A1000" s="33" t="str">
        <f>HYPERLINK("https://reports.beta.ofsted.gov.uk/provider/2/2611667","Ofsted Children's Home Webpage")</f>
        <v>Ofsted Children's Home Webpage</v>
      </c>
      <c r="B1000">
        <v>2611667</v>
      </c>
      <c r="C1000" t="s">
        <v>122</v>
      </c>
      <c r="D1000" t="s">
        <v>295</v>
      </c>
      <c r="E1000" t="s">
        <v>65</v>
      </c>
      <c r="F1000" t="s">
        <v>1161</v>
      </c>
      <c r="G1000" t="s">
        <v>62</v>
      </c>
      <c r="H1000" t="s">
        <v>62</v>
      </c>
      <c r="I1000" t="s">
        <v>62</v>
      </c>
      <c r="J1000" t="s">
        <v>62</v>
      </c>
      <c r="K1000" t="s">
        <v>62</v>
      </c>
      <c r="L1000" t="s">
        <v>101</v>
      </c>
      <c r="M1000" t="s">
        <v>77</v>
      </c>
      <c r="N1000">
        <v>10212705</v>
      </c>
      <c r="O1000" s="32">
        <v>44531</v>
      </c>
      <c r="P1000" t="s">
        <v>63</v>
      </c>
      <c r="Q1000" t="s">
        <v>73</v>
      </c>
      <c r="S1000" t="s">
        <v>73</v>
      </c>
      <c r="T1000" t="s">
        <v>73</v>
      </c>
    </row>
    <row r="1001" spans="1:20" x14ac:dyDescent="0.35">
      <c r="A1001" s="33" t="str">
        <f>HYPERLINK("https://reports.beta.ofsted.gov.uk/provider/2/2611667","Ofsted Children's Home Webpage")</f>
        <v>Ofsted Children's Home Webpage</v>
      </c>
      <c r="B1001">
        <v>2611667</v>
      </c>
      <c r="C1001" t="s">
        <v>122</v>
      </c>
      <c r="D1001" t="s">
        <v>295</v>
      </c>
      <c r="E1001" t="s">
        <v>65</v>
      </c>
      <c r="F1001" t="s">
        <v>1161</v>
      </c>
      <c r="G1001" t="s">
        <v>62</v>
      </c>
      <c r="H1001" t="s">
        <v>62</v>
      </c>
      <c r="I1001" t="s">
        <v>62</v>
      </c>
      <c r="J1001" t="s">
        <v>62</v>
      </c>
      <c r="K1001" t="s">
        <v>62</v>
      </c>
      <c r="L1001" t="s">
        <v>101</v>
      </c>
      <c r="M1001" t="s">
        <v>77</v>
      </c>
      <c r="N1001">
        <v>10212703</v>
      </c>
      <c r="O1001" s="32">
        <v>44490</v>
      </c>
      <c r="P1001" t="s">
        <v>250</v>
      </c>
    </row>
    <row r="1002" spans="1:20" x14ac:dyDescent="0.35">
      <c r="A1002" s="33" t="str">
        <f>HYPERLINK("https://reports.beta.ofsted.gov.uk/provider/2/2611667","Ofsted Children's Home Webpage")</f>
        <v>Ofsted Children's Home Webpage</v>
      </c>
      <c r="B1002">
        <v>2611667</v>
      </c>
      <c r="C1002" t="s">
        <v>122</v>
      </c>
      <c r="D1002" t="s">
        <v>295</v>
      </c>
      <c r="E1002" t="s">
        <v>65</v>
      </c>
      <c r="F1002" t="s">
        <v>1161</v>
      </c>
      <c r="G1002" t="s">
        <v>62</v>
      </c>
      <c r="H1002" t="s">
        <v>62</v>
      </c>
      <c r="I1002" t="s">
        <v>62</v>
      </c>
      <c r="J1002" t="s">
        <v>62</v>
      </c>
      <c r="K1002" t="s">
        <v>62</v>
      </c>
      <c r="L1002" t="s">
        <v>101</v>
      </c>
      <c r="M1002" t="s">
        <v>77</v>
      </c>
      <c r="N1002">
        <v>10204378</v>
      </c>
      <c r="O1002" s="32">
        <v>44453</v>
      </c>
      <c r="P1002" t="s">
        <v>250</v>
      </c>
    </row>
    <row r="1003" spans="1:20" x14ac:dyDescent="0.35">
      <c r="A1003" s="33" t="str">
        <f>HYPERLINK("https://reports.beta.ofsted.gov.uk/provider/2/2611991","Ofsted Children's Home Webpage")</f>
        <v>Ofsted Children's Home Webpage</v>
      </c>
      <c r="B1003">
        <v>2611991</v>
      </c>
      <c r="C1003" t="s">
        <v>60</v>
      </c>
      <c r="D1003" t="s">
        <v>295</v>
      </c>
      <c r="E1003" t="s">
        <v>65</v>
      </c>
      <c r="F1003" t="s">
        <v>1162</v>
      </c>
      <c r="G1003" t="s">
        <v>62</v>
      </c>
      <c r="H1003" t="s">
        <v>62</v>
      </c>
      <c r="I1003" t="s">
        <v>62</v>
      </c>
      <c r="J1003" t="s">
        <v>62</v>
      </c>
      <c r="K1003" t="s">
        <v>62</v>
      </c>
      <c r="L1003" t="s">
        <v>257</v>
      </c>
      <c r="M1003" t="s">
        <v>92</v>
      </c>
      <c r="N1003">
        <v>10205275</v>
      </c>
      <c r="O1003" s="32">
        <v>44525</v>
      </c>
      <c r="P1003" t="s">
        <v>69</v>
      </c>
      <c r="Q1003" t="s">
        <v>237</v>
      </c>
    </row>
    <row r="1004" spans="1:20" x14ac:dyDescent="0.35">
      <c r="A1004" s="33" t="str">
        <f>HYPERLINK("https://reports.beta.ofsted.gov.uk/provider/2/2612008","Ofsted Children's Home Webpage")</f>
        <v>Ofsted Children's Home Webpage</v>
      </c>
      <c r="B1004">
        <v>2612008</v>
      </c>
      <c r="C1004" t="s">
        <v>60</v>
      </c>
      <c r="D1004" t="s">
        <v>295</v>
      </c>
      <c r="E1004" t="s">
        <v>65</v>
      </c>
      <c r="F1004" t="s">
        <v>1013</v>
      </c>
      <c r="G1004" t="s">
        <v>62</v>
      </c>
      <c r="H1004" t="s">
        <v>62</v>
      </c>
      <c r="I1004" t="s">
        <v>62</v>
      </c>
      <c r="J1004" t="s">
        <v>62</v>
      </c>
      <c r="K1004" t="s">
        <v>62</v>
      </c>
      <c r="L1004" t="s">
        <v>111</v>
      </c>
      <c r="M1004" t="s">
        <v>216</v>
      </c>
      <c r="N1004">
        <v>10188259</v>
      </c>
      <c r="O1004" s="32">
        <v>44447</v>
      </c>
      <c r="P1004" t="s">
        <v>63</v>
      </c>
      <c r="Q1004" t="s">
        <v>64</v>
      </c>
      <c r="S1004" t="s">
        <v>64</v>
      </c>
      <c r="T1004" t="s">
        <v>64</v>
      </c>
    </row>
    <row r="1005" spans="1:20" x14ac:dyDescent="0.35">
      <c r="A1005" s="33" t="str">
        <f>HYPERLINK("https://reports.beta.ofsted.gov.uk/provider/2/2612063","Ofsted Children's Home Webpage")</f>
        <v>Ofsted Children's Home Webpage</v>
      </c>
      <c r="B1005">
        <v>2612063</v>
      </c>
      <c r="C1005" t="s">
        <v>60</v>
      </c>
      <c r="D1005" t="s">
        <v>295</v>
      </c>
      <c r="E1005" t="s">
        <v>65</v>
      </c>
      <c r="F1005" t="s">
        <v>1163</v>
      </c>
      <c r="G1005" t="s">
        <v>62</v>
      </c>
      <c r="H1005" t="s">
        <v>62</v>
      </c>
      <c r="I1005" t="s">
        <v>62</v>
      </c>
      <c r="J1005" t="s">
        <v>62</v>
      </c>
      <c r="K1005" t="s">
        <v>62</v>
      </c>
      <c r="L1005" t="s">
        <v>218</v>
      </c>
      <c r="M1005" t="s">
        <v>81</v>
      </c>
      <c r="N1005">
        <v>10186846</v>
      </c>
      <c r="O1005" s="32">
        <v>44537</v>
      </c>
      <c r="P1005" t="s">
        <v>63</v>
      </c>
      <c r="Q1005" t="s">
        <v>64</v>
      </c>
      <c r="S1005" t="s">
        <v>64</v>
      </c>
      <c r="T1005" t="s">
        <v>64</v>
      </c>
    </row>
    <row r="1006" spans="1:20" x14ac:dyDescent="0.35">
      <c r="A1006" s="33" t="str">
        <f>HYPERLINK("https://reports.beta.ofsted.gov.uk/provider/2/2612070","Ofsted Children's Home Webpage")</f>
        <v>Ofsted Children's Home Webpage</v>
      </c>
      <c r="B1006">
        <v>2612070</v>
      </c>
      <c r="C1006" t="s">
        <v>60</v>
      </c>
      <c r="D1006" t="s">
        <v>295</v>
      </c>
      <c r="E1006" t="s">
        <v>65</v>
      </c>
      <c r="F1006" t="s">
        <v>668</v>
      </c>
      <c r="G1006" t="s">
        <v>62</v>
      </c>
      <c r="H1006" t="s">
        <v>62</v>
      </c>
      <c r="I1006" t="s">
        <v>62</v>
      </c>
      <c r="J1006" t="s">
        <v>62</v>
      </c>
      <c r="K1006" t="s">
        <v>62</v>
      </c>
      <c r="L1006" t="s">
        <v>106</v>
      </c>
      <c r="M1006" t="s">
        <v>216</v>
      </c>
      <c r="N1006">
        <v>10187583</v>
      </c>
      <c r="O1006" s="32">
        <v>44495</v>
      </c>
      <c r="P1006" t="s">
        <v>63</v>
      </c>
      <c r="Q1006" t="s">
        <v>67</v>
      </c>
      <c r="S1006" t="s">
        <v>67</v>
      </c>
      <c r="T1006" t="s">
        <v>67</v>
      </c>
    </row>
    <row r="1007" spans="1:20" x14ac:dyDescent="0.35">
      <c r="A1007" s="33" t="str">
        <f>HYPERLINK("https://reports.beta.ofsted.gov.uk/provider/2/2612347","Ofsted Children's Home Webpage")</f>
        <v>Ofsted Children's Home Webpage</v>
      </c>
      <c r="B1007">
        <v>2612347</v>
      </c>
      <c r="C1007" t="s">
        <v>60</v>
      </c>
      <c r="D1007" t="s">
        <v>295</v>
      </c>
      <c r="E1007" t="s">
        <v>65</v>
      </c>
      <c r="F1007" t="s">
        <v>1164</v>
      </c>
      <c r="G1007" t="s">
        <v>62</v>
      </c>
      <c r="H1007" t="s">
        <v>62</v>
      </c>
      <c r="I1007" t="s">
        <v>62</v>
      </c>
      <c r="J1007" t="s">
        <v>62</v>
      </c>
      <c r="K1007" t="s">
        <v>62</v>
      </c>
      <c r="L1007" t="s">
        <v>314</v>
      </c>
      <c r="M1007" t="s">
        <v>85</v>
      </c>
      <c r="N1007">
        <v>10199094</v>
      </c>
      <c r="O1007" s="32">
        <v>44475</v>
      </c>
      <c r="P1007" t="s">
        <v>63</v>
      </c>
      <c r="Q1007" t="s">
        <v>64</v>
      </c>
      <c r="S1007" t="s">
        <v>64</v>
      </c>
      <c r="T1007" t="s">
        <v>64</v>
      </c>
    </row>
    <row r="1008" spans="1:20" x14ac:dyDescent="0.35">
      <c r="A1008" s="33" t="str">
        <f>HYPERLINK("https://reports.beta.ofsted.gov.uk/provider/2/2613157","Ofsted Children's Home Webpage")</f>
        <v>Ofsted Children's Home Webpage</v>
      </c>
      <c r="B1008">
        <v>2613157</v>
      </c>
      <c r="C1008" t="s">
        <v>60</v>
      </c>
      <c r="D1008" t="s">
        <v>295</v>
      </c>
      <c r="E1008" t="s">
        <v>61</v>
      </c>
      <c r="F1008" t="s">
        <v>1165</v>
      </c>
      <c r="G1008" t="s">
        <v>62</v>
      </c>
      <c r="H1008" t="s">
        <v>62</v>
      </c>
      <c r="I1008" t="s">
        <v>62</v>
      </c>
      <c r="J1008" t="s">
        <v>62</v>
      </c>
      <c r="K1008" t="s">
        <v>62</v>
      </c>
      <c r="L1008" t="s">
        <v>109</v>
      </c>
      <c r="M1008" t="s">
        <v>216</v>
      </c>
      <c r="N1008">
        <v>10186523</v>
      </c>
      <c r="O1008" s="32">
        <v>44453</v>
      </c>
      <c r="P1008" t="s">
        <v>63</v>
      </c>
      <c r="Q1008" t="s">
        <v>64</v>
      </c>
      <c r="S1008" t="s">
        <v>64</v>
      </c>
      <c r="T1008" t="s">
        <v>158</v>
      </c>
    </row>
    <row r="1009" spans="1:20" x14ac:dyDescent="0.35">
      <c r="A1009" s="33" t="str">
        <f>HYPERLINK("https://reports.beta.ofsted.gov.uk/provider/2/2613327","Ofsted Children's Home Webpage")</f>
        <v>Ofsted Children's Home Webpage</v>
      </c>
      <c r="B1009">
        <v>2613327</v>
      </c>
      <c r="C1009" t="s">
        <v>60</v>
      </c>
      <c r="D1009" t="s">
        <v>295</v>
      </c>
      <c r="E1009" t="s">
        <v>65</v>
      </c>
      <c r="F1009" t="s">
        <v>925</v>
      </c>
      <c r="G1009" t="s">
        <v>62</v>
      </c>
      <c r="H1009" t="s">
        <v>62</v>
      </c>
      <c r="I1009" t="s">
        <v>62</v>
      </c>
      <c r="J1009" t="s">
        <v>62</v>
      </c>
      <c r="K1009" t="s">
        <v>62</v>
      </c>
      <c r="L1009" t="s">
        <v>95</v>
      </c>
      <c r="M1009" t="s">
        <v>74</v>
      </c>
      <c r="N1009">
        <v>10198619</v>
      </c>
      <c r="O1009" s="32">
        <v>44467</v>
      </c>
      <c r="P1009" t="s">
        <v>63</v>
      </c>
      <c r="Q1009" t="s">
        <v>64</v>
      </c>
      <c r="S1009" t="s">
        <v>158</v>
      </c>
      <c r="T1009" t="s">
        <v>64</v>
      </c>
    </row>
    <row r="1010" spans="1:20" x14ac:dyDescent="0.35">
      <c r="A1010" s="33" t="str">
        <f>HYPERLINK("https://reports.beta.ofsted.gov.uk/provider/2/2613341","Ofsted Children's Home Webpage")</f>
        <v>Ofsted Children's Home Webpage</v>
      </c>
      <c r="B1010">
        <v>2613341</v>
      </c>
      <c r="C1010" t="s">
        <v>60</v>
      </c>
      <c r="D1010" t="s">
        <v>295</v>
      </c>
      <c r="E1010" t="s">
        <v>65</v>
      </c>
      <c r="F1010" t="s">
        <v>974</v>
      </c>
      <c r="G1010" t="s">
        <v>62</v>
      </c>
      <c r="H1010" t="s">
        <v>62</v>
      </c>
      <c r="I1010" t="s">
        <v>62</v>
      </c>
      <c r="J1010" t="s">
        <v>62</v>
      </c>
      <c r="K1010" t="s">
        <v>62</v>
      </c>
      <c r="L1010" t="s">
        <v>107</v>
      </c>
      <c r="M1010" t="s">
        <v>77</v>
      </c>
      <c r="N1010">
        <v>10203191</v>
      </c>
      <c r="O1010" s="32">
        <v>44503</v>
      </c>
      <c r="P1010" t="s">
        <v>63</v>
      </c>
      <c r="Q1010" t="s">
        <v>158</v>
      </c>
      <c r="S1010" t="s">
        <v>158</v>
      </c>
      <c r="T1010" t="s">
        <v>158</v>
      </c>
    </row>
    <row r="1011" spans="1:20" x14ac:dyDescent="0.35">
      <c r="A1011" s="33" t="str">
        <f>HYPERLINK("https://reports.beta.ofsted.gov.uk/provider/2/2613661","Ofsted Children's Home Webpage")</f>
        <v>Ofsted Children's Home Webpage</v>
      </c>
      <c r="B1011">
        <v>2613661</v>
      </c>
      <c r="C1011" t="s">
        <v>60</v>
      </c>
      <c r="D1011" t="s">
        <v>295</v>
      </c>
      <c r="E1011" t="s">
        <v>65</v>
      </c>
      <c r="F1011" t="s">
        <v>632</v>
      </c>
      <c r="G1011" t="s">
        <v>62</v>
      </c>
      <c r="H1011" t="s">
        <v>62</v>
      </c>
      <c r="I1011" t="s">
        <v>62</v>
      </c>
      <c r="J1011" t="s">
        <v>62</v>
      </c>
      <c r="K1011" t="s">
        <v>62</v>
      </c>
      <c r="L1011" t="s">
        <v>426</v>
      </c>
      <c r="M1011" t="s">
        <v>216</v>
      </c>
      <c r="N1011">
        <v>10187393</v>
      </c>
      <c r="O1011" s="32">
        <v>44487</v>
      </c>
      <c r="P1011" t="s">
        <v>63</v>
      </c>
      <c r="Q1011" t="s">
        <v>64</v>
      </c>
      <c r="S1011" t="s">
        <v>64</v>
      </c>
      <c r="T1011" t="s">
        <v>158</v>
      </c>
    </row>
    <row r="1012" spans="1:20" x14ac:dyDescent="0.35">
      <c r="A1012" s="33" t="str">
        <f>HYPERLINK("https://reports.beta.ofsted.gov.uk/provider/2/2614095","Ofsted Children's Home Webpage")</f>
        <v>Ofsted Children's Home Webpage</v>
      </c>
      <c r="B1012">
        <v>2614095</v>
      </c>
      <c r="C1012" t="s">
        <v>60</v>
      </c>
      <c r="D1012" t="s">
        <v>295</v>
      </c>
      <c r="E1012" t="s">
        <v>65</v>
      </c>
      <c r="F1012" t="s">
        <v>964</v>
      </c>
      <c r="G1012" t="s">
        <v>62</v>
      </c>
      <c r="H1012" t="s">
        <v>62</v>
      </c>
      <c r="I1012" t="s">
        <v>62</v>
      </c>
      <c r="J1012" t="s">
        <v>62</v>
      </c>
      <c r="K1012" t="s">
        <v>62</v>
      </c>
      <c r="L1012" t="s">
        <v>106</v>
      </c>
      <c r="M1012" t="s">
        <v>216</v>
      </c>
      <c r="N1012">
        <v>10186073</v>
      </c>
      <c r="O1012" s="32">
        <v>44502</v>
      </c>
      <c r="P1012" t="s">
        <v>63</v>
      </c>
      <c r="Q1012" t="s">
        <v>64</v>
      </c>
      <c r="S1012" t="s">
        <v>64</v>
      </c>
      <c r="T1012" t="s">
        <v>64</v>
      </c>
    </row>
    <row r="1013" spans="1:20" x14ac:dyDescent="0.35">
      <c r="A1013" s="33" t="str">
        <f>HYPERLINK("https://reports.beta.ofsted.gov.uk/provider/2/2614508","Ofsted Children's Home Webpage")</f>
        <v>Ofsted Children's Home Webpage</v>
      </c>
      <c r="B1013">
        <v>2614508</v>
      </c>
      <c r="C1013" t="s">
        <v>60</v>
      </c>
      <c r="D1013" t="s">
        <v>295</v>
      </c>
      <c r="E1013" t="s">
        <v>65</v>
      </c>
      <c r="F1013" t="s">
        <v>1166</v>
      </c>
      <c r="G1013" t="s">
        <v>62</v>
      </c>
      <c r="H1013" t="s">
        <v>62</v>
      </c>
      <c r="I1013" t="s">
        <v>62</v>
      </c>
      <c r="J1013" t="s">
        <v>62</v>
      </c>
      <c r="K1013" t="s">
        <v>62</v>
      </c>
      <c r="L1013" t="s">
        <v>143</v>
      </c>
      <c r="M1013" t="s">
        <v>92</v>
      </c>
      <c r="N1013">
        <v>10201934</v>
      </c>
      <c r="O1013" s="32">
        <v>44474</v>
      </c>
      <c r="P1013" t="s">
        <v>63</v>
      </c>
      <c r="Q1013" t="s">
        <v>64</v>
      </c>
      <c r="S1013" t="s">
        <v>64</v>
      </c>
      <c r="T1013" t="s">
        <v>64</v>
      </c>
    </row>
    <row r="1014" spans="1:20" x14ac:dyDescent="0.35">
      <c r="A1014" s="33" t="str">
        <f>HYPERLINK("https://reports.beta.ofsted.gov.uk/provider/2/2614937","Ofsted Children's Home Webpage")</f>
        <v>Ofsted Children's Home Webpage</v>
      </c>
      <c r="B1014">
        <v>2614937</v>
      </c>
      <c r="C1014" t="s">
        <v>60</v>
      </c>
      <c r="D1014" t="s">
        <v>295</v>
      </c>
      <c r="E1014" t="s">
        <v>65</v>
      </c>
      <c r="F1014" t="s">
        <v>197</v>
      </c>
      <c r="G1014" t="s">
        <v>62</v>
      </c>
      <c r="H1014" t="s">
        <v>62</v>
      </c>
      <c r="I1014" t="s">
        <v>62</v>
      </c>
      <c r="J1014" t="s">
        <v>62</v>
      </c>
      <c r="K1014" t="s">
        <v>62</v>
      </c>
      <c r="L1014" t="s">
        <v>87</v>
      </c>
      <c r="M1014" t="s">
        <v>88</v>
      </c>
      <c r="N1014">
        <v>10188283</v>
      </c>
      <c r="O1014" s="32">
        <v>44531</v>
      </c>
      <c r="P1014" t="s">
        <v>63</v>
      </c>
      <c r="Q1014" t="s">
        <v>64</v>
      </c>
      <c r="S1014" t="s">
        <v>64</v>
      </c>
      <c r="T1014" t="s">
        <v>64</v>
      </c>
    </row>
    <row r="1015" spans="1:20" x14ac:dyDescent="0.35">
      <c r="A1015" s="33" t="str">
        <f>HYPERLINK("https://reports.beta.ofsted.gov.uk/provider/2/2615005","Ofsted Children's Home Webpage")</f>
        <v>Ofsted Children's Home Webpage</v>
      </c>
      <c r="B1015">
        <v>2615005</v>
      </c>
      <c r="C1015" t="s">
        <v>60</v>
      </c>
      <c r="D1015" t="s">
        <v>295</v>
      </c>
      <c r="E1015" t="s">
        <v>65</v>
      </c>
      <c r="F1015" t="s">
        <v>197</v>
      </c>
      <c r="G1015" t="s">
        <v>62</v>
      </c>
      <c r="H1015" t="s">
        <v>62</v>
      </c>
      <c r="I1015" t="s">
        <v>62</v>
      </c>
      <c r="J1015" t="s">
        <v>62</v>
      </c>
      <c r="K1015" t="s">
        <v>62</v>
      </c>
      <c r="L1015" t="s">
        <v>120</v>
      </c>
      <c r="M1015" t="s">
        <v>216</v>
      </c>
      <c r="N1015">
        <v>10185939</v>
      </c>
      <c r="O1015" s="32">
        <v>44459</v>
      </c>
      <c r="P1015" t="s">
        <v>63</v>
      </c>
      <c r="Q1015" t="s">
        <v>64</v>
      </c>
      <c r="S1015" t="s">
        <v>64</v>
      </c>
      <c r="T1015" t="s">
        <v>64</v>
      </c>
    </row>
    <row r="1016" spans="1:20" x14ac:dyDescent="0.35">
      <c r="A1016" s="33" t="str">
        <f>HYPERLINK("https://reports.beta.ofsted.gov.uk/provider/2/2615326","Ofsted Children's Home Webpage")</f>
        <v>Ofsted Children's Home Webpage</v>
      </c>
      <c r="B1016">
        <v>2615326</v>
      </c>
      <c r="C1016" t="s">
        <v>60</v>
      </c>
      <c r="D1016" t="s">
        <v>295</v>
      </c>
      <c r="E1016" t="s">
        <v>65</v>
      </c>
      <c r="F1016" t="s">
        <v>1167</v>
      </c>
      <c r="G1016" t="s">
        <v>62</v>
      </c>
      <c r="H1016" t="s">
        <v>62</v>
      </c>
      <c r="I1016" t="s">
        <v>62</v>
      </c>
      <c r="J1016" t="s">
        <v>62</v>
      </c>
      <c r="K1016" t="s">
        <v>62</v>
      </c>
      <c r="L1016" t="s">
        <v>120</v>
      </c>
      <c r="M1016" t="s">
        <v>216</v>
      </c>
      <c r="N1016">
        <v>10197970</v>
      </c>
      <c r="O1016" s="32">
        <v>44474</v>
      </c>
      <c r="P1016" t="s">
        <v>63</v>
      </c>
      <c r="Q1016" t="s">
        <v>64</v>
      </c>
      <c r="S1016" t="s">
        <v>64</v>
      </c>
      <c r="T1016" t="s">
        <v>64</v>
      </c>
    </row>
    <row r="1017" spans="1:20" x14ac:dyDescent="0.35">
      <c r="A1017" s="33" t="str">
        <f>HYPERLINK("https://reports.beta.ofsted.gov.uk/provider/2/2616383","Ofsted Children's Home Webpage")</f>
        <v>Ofsted Children's Home Webpage</v>
      </c>
      <c r="B1017">
        <v>2616383</v>
      </c>
      <c r="C1017" t="s">
        <v>60</v>
      </c>
      <c r="D1017" t="s">
        <v>295</v>
      </c>
      <c r="E1017" t="s">
        <v>65</v>
      </c>
      <c r="F1017" t="s">
        <v>1168</v>
      </c>
      <c r="G1017" t="s">
        <v>62</v>
      </c>
      <c r="H1017" t="s">
        <v>62</v>
      </c>
      <c r="I1017" t="s">
        <v>62</v>
      </c>
      <c r="J1017" t="s">
        <v>62</v>
      </c>
      <c r="K1017" t="s">
        <v>62</v>
      </c>
      <c r="L1017" t="s">
        <v>138</v>
      </c>
      <c r="M1017" t="s">
        <v>77</v>
      </c>
      <c r="N1017">
        <v>10188286</v>
      </c>
      <c r="O1017" s="32">
        <v>44531</v>
      </c>
      <c r="P1017" t="s">
        <v>63</v>
      </c>
      <c r="Q1017" t="s">
        <v>64</v>
      </c>
      <c r="S1017" t="s">
        <v>64</v>
      </c>
      <c r="T1017" t="s">
        <v>64</v>
      </c>
    </row>
    <row r="1018" spans="1:20" x14ac:dyDescent="0.35">
      <c r="A1018" s="33" t="str">
        <f>HYPERLINK("https://reports.beta.ofsted.gov.uk/provider/2/2616605","Ofsted Children's Home Webpage")</f>
        <v>Ofsted Children's Home Webpage</v>
      </c>
      <c r="B1018">
        <v>2616605</v>
      </c>
      <c r="C1018" t="s">
        <v>60</v>
      </c>
      <c r="D1018" t="s">
        <v>295</v>
      </c>
      <c r="E1018" t="s">
        <v>65</v>
      </c>
      <c r="F1018" t="s">
        <v>1013</v>
      </c>
      <c r="G1018" t="s">
        <v>62</v>
      </c>
      <c r="H1018" t="s">
        <v>62</v>
      </c>
      <c r="I1018" t="s">
        <v>62</v>
      </c>
      <c r="J1018" t="s">
        <v>62</v>
      </c>
      <c r="K1018" t="s">
        <v>62</v>
      </c>
      <c r="L1018" t="s">
        <v>80</v>
      </c>
      <c r="M1018" t="s">
        <v>77</v>
      </c>
      <c r="N1018">
        <v>10204556</v>
      </c>
      <c r="O1018" s="32">
        <v>44468</v>
      </c>
      <c r="P1018" t="s">
        <v>63</v>
      </c>
      <c r="Q1018" t="s">
        <v>158</v>
      </c>
      <c r="S1018" t="s">
        <v>158</v>
      </c>
      <c r="T1018" t="s">
        <v>158</v>
      </c>
    </row>
    <row r="1019" spans="1:20" x14ac:dyDescent="0.35">
      <c r="A1019" s="33" t="str">
        <f>HYPERLINK("https://reports.beta.ofsted.gov.uk/provider/2/2617199","Ofsted Children's Home Webpage")</f>
        <v>Ofsted Children's Home Webpage</v>
      </c>
      <c r="B1019">
        <v>2617199</v>
      </c>
      <c r="C1019" t="s">
        <v>60</v>
      </c>
      <c r="D1019" t="s">
        <v>295</v>
      </c>
      <c r="E1019" t="s">
        <v>65</v>
      </c>
      <c r="F1019" t="s">
        <v>1169</v>
      </c>
      <c r="G1019" t="s">
        <v>62</v>
      </c>
      <c r="H1019" t="s">
        <v>62</v>
      </c>
      <c r="I1019" t="s">
        <v>62</v>
      </c>
      <c r="J1019" t="s">
        <v>62</v>
      </c>
      <c r="K1019" t="s">
        <v>62</v>
      </c>
      <c r="L1019" t="s">
        <v>75</v>
      </c>
      <c r="M1019" t="s">
        <v>74</v>
      </c>
      <c r="N1019">
        <v>10209372</v>
      </c>
      <c r="O1019" s="32">
        <v>44502</v>
      </c>
      <c r="P1019" t="s">
        <v>250</v>
      </c>
    </row>
    <row r="1020" spans="1:20" x14ac:dyDescent="0.35">
      <c r="A1020" s="33" t="str">
        <f>HYPERLINK("https://reports.beta.ofsted.gov.uk/provider/2/2617199","Ofsted Children's Home Webpage")</f>
        <v>Ofsted Children's Home Webpage</v>
      </c>
      <c r="B1020">
        <v>2617199</v>
      </c>
      <c r="C1020" t="s">
        <v>60</v>
      </c>
      <c r="D1020" t="s">
        <v>295</v>
      </c>
      <c r="E1020" t="s">
        <v>65</v>
      </c>
      <c r="F1020" t="s">
        <v>1169</v>
      </c>
      <c r="G1020" t="s">
        <v>62</v>
      </c>
      <c r="H1020" t="s">
        <v>62</v>
      </c>
      <c r="I1020" t="s">
        <v>62</v>
      </c>
      <c r="J1020" t="s">
        <v>62</v>
      </c>
      <c r="K1020" t="s">
        <v>62</v>
      </c>
      <c r="L1020" t="s">
        <v>75</v>
      </c>
      <c r="M1020" t="s">
        <v>74</v>
      </c>
      <c r="N1020">
        <v>10205006</v>
      </c>
      <c r="O1020" s="32">
        <v>44460</v>
      </c>
      <c r="P1020" t="s">
        <v>63</v>
      </c>
      <c r="Q1020" t="s">
        <v>73</v>
      </c>
      <c r="S1020" t="s">
        <v>73</v>
      </c>
      <c r="T1020" t="s">
        <v>73</v>
      </c>
    </row>
    <row r="1021" spans="1:20" x14ac:dyDescent="0.35">
      <c r="A1021" s="33" t="str">
        <f>HYPERLINK("https://reports.beta.ofsted.gov.uk/provider/2/2617199","Ofsted Children's Home Webpage")</f>
        <v>Ofsted Children's Home Webpage</v>
      </c>
      <c r="B1021">
        <v>2617199</v>
      </c>
      <c r="C1021" t="s">
        <v>60</v>
      </c>
      <c r="D1021" t="s">
        <v>295</v>
      </c>
      <c r="E1021" t="s">
        <v>65</v>
      </c>
      <c r="F1021" t="s">
        <v>1169</v>
      </c>
      <c r="G1021" t="s">
        <v>62</v>
      </c>
      <c r="H1021" t="s">
        <v>62</v>
      </c>
      <c r="I1021" t="s">
        <v>62</v>
      </c>
      <c r="J1021" t="s">
        <v>62</v>
      </c>
      <c r="K1021" t="s">
        <v>62</v>
      </c>
      <c r="L1021" t="s">
        <v>75</v>
      </c>
      <c r="M1021" t="s">
        <v>74</v>
      </c>
      <c r="N1021">
        <v>10209374</v>
      </c>
      <c r="O1021" s="32">
        <v>44544</v>
      </c>
      <c r="P1021" t="s">
        <v>63</v>
      </c>
      <c r="Q1021" t="s">
        <v>158</v>
      </c>
      <c r="S1021" t="s">
        <v>158</v>
      </c>
      <c r="T1021" t="s">
        <v>158</v>
      </c>
    </row>
    <row r="1022" spans="1:20" x14ac:dyDescent="0.35">
      <c r="A1022" s="33" t="str">
        <f>HYPERLINK("https://reports.beta.ofsted.gov.uk/provider/2/2617662","Ofsted Children's Home Webpage")</f>
        <v>Ofsted Children's Home Webpage</v>
      </c>
      <c r="B1022">
        <v>2617662</v>
      </c>
      <c r="C1022" t="s">
        <v>60</v>
      </c>
      <c r="D1022" t="s">
        <v>295</v>
      </c>
      <c r="E1022" t="s">
        <v>105</v>
      </c>
      <c r="F1022" t="s">
        <v>636</v>
      </c>
      <c r="G1022" t="s">
        <v>62</v>
      </c>
      <c r="H1022" t="s">
        <v>62</v>
      </c>
      <c r="I1022" t="s">
        <v>62</v>
      </c>
      <c r="J1022" t="s">
        <v>62</v>
      </c>
      <c r="K1022" t="s">
        <v>62</v>
      </c>
      <c r="L1022" t="s">
        <v>115</v>
      </c>
      <c r="M1022" t="s">
        <v>77</v>
      </c>
      <c r="N1022">
        <v>10188316</v>
      </c>
      <c r="O1022" s="32">
        <v>44445</v>
      </c>
      <c r="P1022" t="s">
        <v>63</v>
      </c>
      <c r="Q1022" t="s">
        <v>64</v>
      </c>
      <c r="S1022" t="s">
        <v>64</v>
      </c>
      <c r="T1022" t="s">
        <v>64</v>
      </c>
    </row>
    <row r="1023" spans="1:20" x14ac:dyDescent="0.35">
      <c r="A1023" s="33" t="str">
        <f>HYPERLINK("https://reports.beta.ofsted.gov.uk/provider/2/2617923","Ofsted Children's Home Webpage")</f>
        <v>Ofsted Children's Home Webpage</v>
      </c>
      <c r="B1023">
        <v>2617923</v>
      </c>
      <c r="C1023" t="s">
        <v>60</v>
      </c>
      <c r="D1023" t="s">
        <v>295</v>
      </c>
      <c r="E1023" t="s">
        <v>65</v>
      </c>
      <c r="F1023" t="s">
        <v>677</v>
      </c>
      <c r="G1023" t="s">
        <v>62</v>
      </c>
      <c r="H1023" t="s">
        <v>62</v>
      </c>
      <c r="I1023" t="s">
        <v>62</v>
      </c>
      <c r="J1023" t="s">
        <v>62</v>
      </c>
      <c r="K1023" t="s">
        <v>62</v>
      </c>
      <c r="L1023" t="s">
        <v>137</v>
      </c>
      <c r="M1023" t="s">
        <v>71</v>
      </c>
      <c r="N1023">
        <v>10192940</v>
      </c>
      <c r="O1023" s="32">
        <v>44495</v>
      </c>
      <c r="P1023" t="s">
        <v>63</v>
      </c>
      <c r="Q1023" t="s">
        <v>64</v>
      </c>
      <c r="S1023" t="s">
        <v>64</v>
      </c>
      <c r="T1023" t="s">
        <v>64</v>
      </c>
    </row>
    <row r="1024" spans="1:20" x14ac:dyDescent="0.35">
      <c r="A1024" s="33" t="str">
        <f>HYPERLINK("https://reports.beta.ofsted.gov.uk/provider/2/2618755","Ofsted Children's Home Webpage")</f>
        <v>Ofsted Children's Home Webpage</v>
      </c>
      <c r="B1024">
        <v>2618755</v>
      </c>
      <c r="C1024" t="s">
        <v>60</v>
      </c>
      <c r="D1024" t="s">
        <v>295</v>
      </c>
      <c r="E1024" t="s">
        <v>65</v>
      </c>
      <c r="F1024" t="s">
        <v>1170</v>
      </c>
      <c r="G1024" t="s">
        <v>62</v>
      </c>
      <c r="H1024" t="s">
        <v>62</v>
      </c>
      <c r="I1024" t="s">
        <v>62</v>
      </c>
      <c r="J1024" t="s">
        <v>62</v>
      </c>
      <c r="K1024" t="s">
        <v>62</v>
      </c>
      <c r="L1024" t="s">
        <v>95</v>
      </c>
      <c r="M1024" t="s">
        <v>74</v>
      </c>
      <c r="N1024">
        <v>10207467</v>
      </c>
      <c r="O1024" s="32">
        <v>44487</v>
      </c>
      <c r="P1024" t="s">
        <v>250</v>
      </c>
    </row>
    <row r="1025" spans="1:20" x14ac:dyDescent="0.35">
      <c r="A1025" s="33" t="str">
        <f>HYPERLINK("https://reports.beta.ofsted.gov.uk/provider/2/2618755","Ofsted Children's Home Webpage")</f>
        <v>Ofsted Children's Home Webpage</v>
      </c>
      <c r="B1025">
        <v>2618755</v>
      </c>
      <c r="C1025" t="s">
        <v>60</v>
      </c>
      <c r="D1025" t="s">
        <v>295</v>
      </c>
      <c r="E1025" t="s">
        <v>65</v>
      </c>
      <c r="F1025" t="s">
        <v>1170</v>
      </c>
      <c r="G1025" t="s">
        <v>62</v>
      </c>
      <c r="H1025" t="s">
        <v>62</v>
      </c>
      <c r="I1025" t="s">
        <v>62</v>
      </c>
      <c r="J1025" t="s">
        <v>62</v>
      </c>
      <c r="K1025" t="s">
        <v>62</v>
      </c>
      <c r="L1025" t="s">
        <v>95</v>
      </c>
      <c r="M1025" t="s">
        <v>74</v>
      </c>
      <c r="N1025">
        <v>10205479</v>
      </c>
      <c r="O1025" s="32">
        <v>44454</v>
      </c>
      <c r="P1025" t="s">
        <v>250</v>
      </c>
    </row>
    <row r="1026" spans="1:20" x14ac:dyDescent="0.35">
      <c r="A1026" s="33" t="str">
        <f>HYPERLINK("https://reports.beta.ofsted.gov.uk/provider/2/2619265","Ofsted Children's Home Webpage")</f>
        <v>Ofsted Children's Home Webpage</v>
      </c>
      <c r="B1026">
        <v>2619265</v>
      </c>
      <c r="C1026" t="s">
        <v>60</v>
      </c>
      <c r="D1026" t="s">
        <v>295</v>
      </c>
      <c r="E1026" t="s">
        <v>65</v>
      </c>
      <c r="F1026" t="s">
        <v>1171</v>
      </c>
      <c r="G1026" t="s">
        <v>62</v>
      </c>
      <c r="H1026" t="s">
        <v>62</v>
      </c>
      <c r="I1026" t="s">
        <v>62</v>
      </c>
      <c r="J1026" t="s">
        <v>62</v>
      </c>
      <c r="K1026" t="s">
        <v>62</v>
      </c>
      <c r="L1026" t="s">
        <v>80</v>
      </c>
      <c r="M1026" t="s">
        <v>77</v>
      </c>
      <c r="N1026">
        <v>10188273</v>
      </c>
      <c r="O1026" s="32">
        <v>44460</v>
      </c>
      <c r="P1026" t="s">
        <v>63</v>
      </c>
      <c r="Q1026" t="s">
        <v>64</v>
      </c>
      <c r="S1026" t="s">
        <v>64</v>
      </c>
      <c r="T1026" t="s">
        <v>64</v>
      </c>
    </row>
    <row r="1027" spans="1:20" x14ac:dyDescent="0.35">
      <c r="A1027" s="33" t="str">
        <f>HYPERLINK("https://reports.beta.ofsted.gov.uk/provider/2/2620261","Ofsted Children's Home Webpage")</f>
        <v>Ofsted Children's Home Webpage</v>
      </c>
      <c r="B1027">
        <v>2620261</v>
      </c>
      <c r="C1027" t="s">
        <v>60</v>
      </c>
      <c r="D1027" t="s">
        <v>295</v>
      </c>
      <c r="E1027" t="s">
        <v>65</v>
      </c>
      <c r="F1027" t="s">
        <v>1172</v>
      </c>
      <c r="G1027" t="s">
        <v>62</v>
      </c>
      <c r="H1027" t="s">
        <v>62</v>
      </c>
      <c r="I1027" t="s">
        <v>62</v>
      </c>
      <c r="J1027" t="s">
        <v>62</v>
      </c>
      <c r="K1027" t="s">
        <v>62</v>
      </c>
      <c r="L1027" t="s">
        <v>108</v>
      </c>
      <c r="M1027" t="s">
        <v>71</v>
      </c>
      <c r="N1027">
        <v>10188275</v>
      </c>
      <c r="O1027" s="32">
        <v>44496</v>
      </c>
      <c r="P1027" t="s">
        <v>63</v>
      </c>
      <c r="Q1027" t="s">
        <v>64</v>
      </c>
      <c r="S1027" t="s">
        <v>64</v>
      </c>
      <c r="T1027" t="s">
        <v>64</v>
      </c>
    </row>
    <row r="1028" spans="1:20" x14ac:dyDescent="0.35">
      <c r="A1028" s="33" t="str">
        <f>HYPERLINK("https://reports.beta.ofsted.gov.uk/provider/2/2620359","Ofsted Children's Home Webpage")</f>
        <v>Ofsted Children's Home Webpage</v>
      </c>
      <c r="B1028">
        <v>2620359</v>
      </c>
      <c r="C1028" t="s">
        <v>60</v>
      </c>
      <c r="D1028" t="s">
        <v>295</v>
      </c>
      <c r="E1028" t="s">
        <v>65</v>
      </c>
      <c r="F1028" t="s">
        <v>1173</v>
      </c>
      <c r="G1028" t="s">
        <v>62</v>
      </c>
      <c r="H1028" t="s">
        <v>62</v>
      </c>
      <c r="I1028" t="s">
        <v>62</v>
      </c>
      <c r="J1028" t="s">
        <v>62</v>
      </c>
      <c r="K1028" t="s">
        <v>62</v>
      </c>
      <c r="L1028" t="s">
        <v>101</v>
      </c>
      <c r="M1028" t="s">
        <v>77</v>
      </c>
      <c r="N1028">
        <v>10188290</v>
      </c>
      <c r="O1028" s="32">
        <v>44509</v>
      </c>
      <c r="P1028" t="s">
        <v>63</v>
      </c>
      <c r="Q1028" t="s">
        <v>64</v>
      </c>
      <c r="S1028" t="s">
        <v>64</v>
      </c>
      <c r="T1028" t="s">
        <v>64</v>
      </c>
    </row>
    <row r="1029" spans="1:20" x14ac:dyDescent="0.35">
      <c r="A1029" s="33" t="str">
        <f>HYPERLINK("https://reports.beta.ofsted.gov.uk/provider/2/2620678","Ofsted Children's Home Webpage")</f>
        <v>Ofsted Children's Home Webpage</v>
      </c>
      <c r="B1029">
        <v>2620678</v>
      </c>
      <c r="C1029" t="s">
        <v>60</v>
      </c>
      <c r="D1029" t="s">
        <v>295</v>
      </c>
      <c r="E1029" t="s">
        <v>65</v>
      </c>
      <c r="F1029" t="s">
        <v>1013</v>
      </c>
      <c r="G1029" t="s">
        <v>62</v>
      </c>
      <c r="H1029" t="s">
        <v>62</v>
      </c>
      <c r="I1029" t="s">
        <v>62</v>
      </c>
      <c r="J1029" t="s">
        <v>62</v>
      </c>
      <c r="K1029" t="s">
        <v>62</v>
      </c>
      <c r="L1029" t="s">
        <v>98</v>
      </c>
      <c r="M1029" t="s">
        <v>74</v>
      </c>
      <c r="N1029">
        <v>10202189</v>
      </c>
      <c r="O1029" s="32">
        <v>44523</v>
      </c>
      <c r="P1029" t="s">
        <v>63</v>
      </c>
      <c r="Q1029" t="s">
        <v>64</v>
      </c>
      <c r="S1029" t="s">
        <v>64</v>
      </c>
      <c r="T1029" t="s">
        <v>158</v>
      </c>
    </row>
    <row r="1030" spans="1:20" x14ac:dyDescent="0.35">
      <c r="A1030" s="33" t="str">
        <f>HYPERLINK("https://reports.beta.ofsted.gov.uk/provider/2/2620865","Ofsted Children's Home Webpage")</f>
        <v>Ofsted Children's Home Webpage</v>
      </c>
      <c r="B1030">
        <v>2620865</v>
      </c>
      <c r="C1030" t="s">
        <v>60</v>
      </c>
      <c r="D1030" t="s">
        <v>295</v>
      </c>
      <c r="E1030" t="s">
        <v>65</v>
      </c>
      <c r="F1030" t="s">
        <v>643</v>
      </c>
      <c r="G1030" t="s">
        <v>62</v>
      </c>
      <c r="H1030" t="s">
        <v>62</v>
      </c>
      <c r="I1030" t="s">
        <v>62</v>
      </c>
      <c r="J1030" t="s">
        <v>62</v>
      </c>
      <c r="K1030" t="s">
        <v>62</v>
      </c>
      <c r="L1030" t="s">
        <v>102</v>
      </c>
      <c r="M1030" t="s">
        <v>77</v>
      </c>
      <c r="N1030">
        <v>10185662</v>
      </c>
      <c r="O1030" s="32">
        <v>44544</v>
      </c>
      <c r="P1030" t="s">
        <v>63</v>
      </c>
      <c r="Q1030" t="s">
        <v>64</v>
      </c>
      <c r="S1030" t="s">
        <v>158</v>
      </c>
      <c r="T1030" t="s">
        <v>64</v>
      </c>
    </row>
    <row r="1031" spans="1:20" x14ac:dyDescent="0.35">
      <c r="A1031" s="33" t="str">
        <f>HYPERLINK("https://reports.beta.ofsted.gov.uk/provider/2/2620992","Ofsted Children's Home Webpage")</f>
        <v>Ofsted Children's Home Webpage</v>
      </c>
      <c r="B1031">
        <v>2620992</v>
      </c>
      <c r="C1031" t="s">
        <v>60</v>
      </c>
      <c r="D1031" t="s">
        <v>295</v>
      </c>
      <c r="E1031" t="s">
        <v>65</v>
      </c>
      <c r="F1031" t="s">
        <v>1174</v>
      </c>
      <c r="G1031" t="s">
        <v>62</v>
      </c>
      <c r="H1031" t="s">
        <v>62</v>
      </c>
      <c r="I1031" t="s">
        <v>62</v>
      </c>
      <c r="J1031" t="s">
        <v>62</v>
      </c>
      <c r="K1031" t="s">
        <v>62</v>
      </c>
      <c r="L1031" t="s">
        <v>95</v>
      </c>
      <c r="M1031" t="s">
        <v>74</v>
      </c>
      <c r="N1031">
        <v>10188315</v>
      </c>
      <c r="O1031" s="32">
        <v>44537</v>
      </c>
      <c r="P1031" t="s">
        <v>63</v>
      </c>
      <c r="Q1031" t="s">
        <v>158</v>
      </c>
      <c r="S1031" t="s">
        <v>158</v>
      </c>
      <c r="T1031" t="s">
        <v>158</v>
      </c>
    </row>
    <row r="1032" spans="1:20" x14ac:dyDescent="0.35">
      <c r="A1032" s="33" t="str">
        <f>HYPERLINK("https://reports.beta.ofsted.gov.uk/provider/2/2621193","Ofsted Children's Home Webpage")</f>
        <v>Ofsted Children's Home Webpage</v>
      </c>
      <c r="B1032">
        <v>2621193</v>
      </c>
      <c r="C1032" t="s">
        <v>60</v>
      </c>
      <c r="D1032" t="s">
        <v>295</v>
      </c>
      <c r="E1032" t="s">
        <v>65</v>
      </c>
      <c r="F1032" t="s">
        <v>1175</v>
      </c>
      <c r="G1032" t="s">
        <v>62</v>
      </c>
      <c r="H1032" t="s">
        <v>62</v>
      </c>
      <c r="I1032" t="s">
        <v>62</v>
      </c>
      <c r="J1032" t="s">
        <v>62</v>
      </c>
      <c r="K1032" t="s">
        <v>62</v>
      </c>
      <c r="L1032" t="s">
        <v>151</v>
      </c>
      <c r="M1032" t="s">
        <v>77</v>
      </c>
      <c r="N1032">
        <v>10185902</v>
      </c>
      <c r="O1032" s="32">
        <v>44502</v>
      </c>
      <c r="P1032" t="s">
        <v>63</v>
      </c>
      <c r="Q1032" t="s">
        <v>64</v>
      </c>
      <c r="S1032" t="s">
        <v>64</v>
      </c>
      <c r="T1032" t="s">
        <v>64</v>
      </c>
    </row>
    <row r="1033" spans="1:20" x14ac:dyDescent="0.35">
      <c r="A1033" s="33" t="str">
        <f>HYPERLINK("https://reports.beta.ofsted.gov.uk/provider/2/2621215","Ofsted Children's Home Webpage")</f>
        <v>Ofsted Children's Home Webpage</v>
      </c>
      <c r="B1033">
        <v>2621215</v>
      </c>
      <c r="C1033" t="s">
        <v>60</v>
      </c>
      <c r="D1033" t="s">
        <v>295</v>
      </c>
      <c r="E1033" t="s">
        <v>65</v>
      </c>
      <c r="F1033" t="s">
        <v>1176</v>
      </c>
      <c r="G1033" t="s">
        <v>62</v>
      </c>
      <c r="H1033" t="s">
        <v>62</v>
      </c>
      <c r="I1033" t="s">
        <v>62</v>
      </c>
      <c r="J1033" t="s">
        <v>62</v>
      </c>
      <c r="K1033" t="s">
        <v>62</v>
      </c>
      <c r="L1033" t="s">
        <v>143</v>
      </c>
      <c r="M1033" t="s">
        <v>92</v>
      </c>
      <c r="N1033">
        <v>10197520</v>
      </c>
      <c r="O1033" s="32">
        <v>44454</v>
      </c>
      <c r="P1033" t="s">
        <v>63</v>
      </c>
      <c r="Q1033" t="s">
        <v>158</v>
      </c>
      <c r="S1033" t="s">
        <v>158</v>
      </c>
      <c r="T1033" t="s">
        <v>158</v>
      </c>
    </row>
    <row r="1034" spans="1:20" x14ac:dyDescent="0.35">
      <c r="A1034" s="33" t="str">
        <f>HYPERLINK("https://reports.beta.ofsted.gov.uk/provider/2/2622077","Ofsted Children's Home Webpage")</f>
        <v>Ofsted Children's Home Webpage</v>
      </c>
      <c r="B1034">
        <v>2622077</v>
      </c>
      <c r="C1034" t="s">
        <v>60</v>
      </c>
      <c r="D1034" t="s">
        <v>295</v>
      </c>
      <c r="E1034" t="s">
        <v>65</v>
      </c>
      <c r="F1034" t="s">
        <v>800</v>
      </c>
      <c r="G1034" t="s">
        <v>62</v>
      </c>
      <c r="H1034" t="s">
        <v>62</v>
      </c>
      <c r="I1034" t="s">
        <v>62</v>
      </c>
      <c r="J1034" t="s">
        <v>62</v>
      </c>
      <c r="K1034" t="s">
        <v>62</v>
      </c>
      <c r="L1034" t="s">
        <v>128</v>
      </c>
      <c r="M1034" t="s">
        <v>74</v>
      </c>
      <c r="N1034">
        <v>10202798</v>
      </c>
      <c r="O1034" s="32">
        <v>44536</v>
      </c>
      <c r="P1034" t="s">
        <v>63</v>
      </c>
      <c r="Q1034" t="s">
        <v>73</v>
      </c>
      <c r="S1034" t="s">
        <v>73</v>
      </c>
      <c r="T1034" t="s">
        <v>73</v>
      </c>
    </row>
    <row r="1035" spans="1:20" x14ac:dyDescent="0.35">
      <c r="A1035" s="33" t="str">
        <f>HYPERLINK("https://reports.beta.ofsted.gov.uk/provider/2/2622480","Ofsted Children's Home Webpage")</f>
        <v>Ofsted Children's Home Webpage</v>
      </c>
      <c r="B1035">
        <v>2622480</v>
      </c>
      <c r="C1035" t="s">
        <v>60</v>
      </c>
      <c r="D1035" t="s">
        <v>295</v>
      </c>
      <c r="E1035" t="s">
        <v>65</v>
      </c>
      <c r="F1035" t="s">
        <v>1177</v>
      </c>
      <c r="G1035" t="s">
        <v>62</v>
      </c>
      <c r="H1035" t="s">
        <v>62</v>
      </c>
      <c r="I1035" t="s">
        <v>62</v>
      </c>
      <c r="J1035" t="s">
        <v>62</v>
      </c>
      <c r="K1035" t="s">
        <v>62</v>
      </c>
      <c r="L1035" t="s">
        <v>153</v>
      </c>
      <c r="M1035" t="s">
        <v>85</v>
      </c>
      <c r="N1035">
        <v>10188301</v>
      </c>
      <c r="O1035" s="32">
        <v>44441</v>
      </c>
      <c r="P1035" t="s">
        <v>63</v>
      </c>
      <c r="Q1035" t="s">
        <v>64</v>
      </c>
      <c r="S1035" t="s">
        <v>64</v>
      </c>
      <c r="T1035" t="s">
        <v>64</v>
      </c>
    </row>
    <row r="1036" spans="1:20" x14ac:dyDescent="0.35">
      <c r="A1036" s="33" t="str">
        <f>HYPERLINK("https://reports.beta.ofsted.gov.uk/provider/2/2623004","Ofsted Children's Home Webpage")</f>
        <v>Ofsted Children's Home Webpage</v>
      </c>
      <c r="B1036">
        <v>2623004</v>
      </c>
      <c r="C1036" t="s">
        <v>60</v>
      </c>
      <c r="D1036" t="s">
        <v>295</v>
      </c>
      <c r="E1036" t="s">
        <v>65</v>
      </c>
      <c r="F1036" t="s">
        <v>677</v>
      </c>
      <c r="G1036" t="s">
        <v>62</v>
      </c>
      <c r="H1036" t="s">
        <v>62</v>
      </c>
      <c r="I1036" t="s">
        <v>62</v>
      </c>
      <c r="J1036" t="s">
        <v>62</v>
      </c>
      <c r="K1036" t="s">
        <v>62</v>
      </c>
      <c r="L1036" t="s">
        <v>139</v>
      </c>
      <c r="M1036" t="s">
        <v>77</v>
      </c>
      <c r="N1036">
        <v>10188309</v>
      </c>
      <c r="O1036" s="32">
        <v>44495</v>
      </c>
      <c r="P1036" t="s">
        <v>63</v>
      </c>
      <c r="Q1036" t="s">
        <v>64</v>
      </c>
      <c r="S1036" t="s">
        <v>64</v>
      </c>
      <c r="T1036" t="s">
        <v>64</v>
      </c>
    </row>
    <row r="1037" spans="1:20" x14ac:dyDescent="0.35">
      <c r="A1037" s="33" t="str">
        <f>HYPERLINK("https://reports.beta.ofsted.gov.uk/provider/2/2623130","Ofsted Children's Home Webpage")</f>
        <v>Ofsted Children's Home Webpage</v>
      </c>
      <c r="B1037">
        <v>2623130</v>
      </c>
      <c r="C1037" t="s">
        <v>60</v>
      </c>
      <c r="D1037" t="s">
        <v>295</v>
      </c>
      <c r="E1037" t="s">
        <v>65</v>
      </c>
      <c r="F1037" t="s">
        <v>1178</v>
      </c>
      <c r="G1037" t="s">
        <v>62</v>
      </c>
      <c r="H1037" t="s">
        <v>62</v>
      </c>
      <c r="I1037" t="s">
        <v>62</v>
      </c>
      <c r="J1037" t="s">
        <v>62</v>
      </c>
      <c r="K1037" t="s">
        <v>62</v>
      </c>
      <c r="L1037" t="s">
        <v>108</v>
      </c>
      <c r="M1037" t="s">
        <v>71</v>
      </c>
      <c r="N1037">
        <v>10213264</v>
      </c>
      <c r="O1037" s="32">
        <v>44540</v>
      </c>
      <c r="P1037" t="s">
        <v>69</v>
      </c>
      <c r="Q1037" t="s">
        <v>167</v>
      </c>
    </row>
    <row r="1038" spans="1:20" x14ac:dyDescent="0.35">
      <c r="A1038" s="33" t="str">
        <f>HYPERLINK("https://reports.beta.ofsted.gov.uk/provider/2/2623568","Ofsted Children's Home Webpage")</f>
        <v>Ofsted Children's Home Webpage</v>
      </c>
      <c r="B1038">
        <v>2623568</v>
      </c>
      <c r="C1038" t="s">
        <v>60</v>
      </c>
      <c r="D1038" t="s">
        <v>295</v>
      </c>
      <c r="E1038" t="s">
        <v>65</v>
      </c>
      <c r="F1038" t="s">
        <v>199</v>
      </c>
      <c r="G1038" t="s">
        <v>62</v>
      </c>
      <c r="H1038" t="s">
        <v>62</v>
      </c>
      <c r="I1038" t="s">
        <v>62</v>
      </c>
      <c r="J1038" t="s">
        <v>62</v>
      </c>
      <c r="K1038" t="s">
        <v>62</v>
      </c>
      <c r="L1038" t="s">
        <v>75</v>
      </c>
      <c r="M1038" t="s">
        <v>74</v>
      </c>
      <c r="N1038">
        <v>10194821</v>
      </c>
      <c r="O1038" s="32">
        <v>44461</v>
      </c>
      <c r="P1038" t="s">
        <v>63</v>
      </c>
      <c r="Q1038" t="s">
        <v>158</v>
      </c>
      <c r="S1038" t="s">
        <v>158</v>
      </c>
      <c r="T1038" t="s">
        <v>73</v>
      </c>
    </row>
    <row r="1039" spans="1:20" x14ac:dyDescent="0.35">
      <c r="A1039" s="33" t="str">
        <f>HYPERLINK("https://reports.beta.ofsted.gov.uk/provider/2/2623790","Ofsted Children's Home Webpage")</f>
        <v>Ofsted Children's Home Webpage</v>
      </c>
      <c r="B1039">
        <v>2623790</v>
      </c>
      <c r="C1039" t="s">
        <v>60</v>
      </c>
      <c r="D1039" t="s">
        <v>295</v>
      </c>
      <c r="E1039" t="s">
        <v>65</v>
      </c>
      <c r="F1039" t="s">
        <v>1179</v>
      </c>
      <c r="G1039" t="s">
        <v>62</v>
      </c>
      <c r="H1039" t="s">
        <v>62</v>
      </c>
      <c r="I1039" t="s">
        <v>62</v>
      </c>
      <c r="J1039" t="s">
        <v>62</v>
      </c>
      <c r="K1039" t="s">
        <v>62</v>
      </c>
      <c r="L1039" t="s">
        <v>93</v>
      </c>
      <c r="M1039" t="s">
        <v>71</v>
      </c>
      <c r="N1039">
        <v>10194774</v>
      </c>
      <c r="O1039" s="32">
        <v>44454</v>
      </c>
      <c r="P1039" t="s">
        <v>63</v>
      </c>
      <c r="Q1039" t="s">
        <v>158</v>
      </c>
      <c r="S1039" t="s">
        <v>158</v>
      </c>
      <c r="T1039" t="s">
        <v>158</v>
      </c>
    </row>
    <row r="1040" spans="1:20" x14ac:dyDescent="0.35">
      <c r="A1040" s="33" t="str">
        <f>HYPERLINK("https://reports.beta.ofsted.gov.uk/provider/2/2623842","Ofsted Children's Home Webpage")</f>
        <v>Ofsted Children's Home Webpage</v>
      </c>
      <c r="B1040">
        <v>2623842</v>
      </c>
      <c r="C1040" t="s">
        <v>60</v>
      </c>
      <c r="D1040" t="s">
        <v>295</v>
      </c>
      <c r="E1040" t="s">
        <v>105</v>
      </c>
      <c r="F1040" t="s">
        <v>524</v>
      </c>
      <c r="G1040" t="s">
        <v>62</v>
      </c>
      <c r="H1040" t="s">
        <v>62</v>
      </c>
      <c r="I1040" t="s">
        <v>62</v>
      </c>
      <c r="J1040" t="s">
        <v>62</v>
      </c>
      <c r="K1040" t="s">
        <v>62</v>
      </c>
      <c r="L1040" t="s">
        <v>113</v>
      </c>
      <c r="M1040" t="s">
        <v>216</v>
      </c>
      <c r="N1040">
        <v>10188295</v>
      </c>
      <c r="O1040" s="32">
        <v>44453</v>
      </c>
      <c r="P1040" t="s">
        <v>63</v>
      </c>
      <c r="Q1040" t="s">
        <v>64</v>
      </c>
      <c r="S1040" t="s">
        <v>64</v>
      </c>
      <c r="T1040" t="s">
        <v>64</v>
      </c>
    </row>
    <row r="1041" spans="1:20" x14ac:dyDescent="0.35">
      <c r="A1041" s="33" t="str">
        <f>HYPERLINK("https://reports.beta.ofsted.gov.uk/provider/2/2624223","Ofsted Children's Home Webpage")</f>
        <v>Ofsted Children's Home Webpage</v>
      </c>
      <c r="B1041">
        <v>2624223</v>
      </c>
      <c r="C1041" t="s">
        <v>60</v>
      </c>
      <c r="D1041" t="s">
        <v>295</v>
      </c>
      <c r="E1041" t="s">
        <v>65</v>
      </c>
      <c r="F1041" t="s">
        <v>1180</v>
      </c>
      <c r="G1041" t="s">
        <v>62</v>
      </c>
      <c r="H1041" t="s">
        <v>62</v>
      </c>
      <c r="I1041" t="s">
        <v>62</v>
      </c>
      <c r="J1041" t="s">
        <v>62</v>
      </c>
      <c r="K1041" t="s">
        <v>62</v>
      </c>
      <c r="L1041" t="s">
        <v>885</v>
      </c>
      <c r="M1041" t="s">
        <v>216</v>
      </c>
      <c r="N1041">
        <v>10188298</v>
      </c>
      <c r="O1041" s="32">
        <v>44518</v>
      </c>
      <c r="P1041" t="s">
        <v>63</v>
      </c>
      <c r="Q1041" t="s">
        <v>158</v>
      </c>
      <c r="S1041" t="s">
        <v>158</v>
      </c>
      <c r="T1041" t="s">
        <v>158</v>
      </c>
    </row>
    <row r="1042" spans="1:20" x14ac:dyDescent="0.35">
      <c r="A1042" s="33" t="str">
        <f>HYPERLINK("https://reports.beta.ofsted.gov.uk/provider/2/2624251","Ofsted Children's Home Webpage")</f>
        <v>Ofsted Children's Home Webpage</v>
      </c>
      <c r="B1042">
        <v>2624251</v>
      </c>
      <c r="C1042" t="s">
        <v>60</v>
      </c>
      <c r="D1042" t="s">
        <v>295</v>
      </c>
      <c r="E1042" t="s">
        <v>105</v>
      </c>
      <c r="F1042" t="s">
        <v>177</v>
      </c>
      <c r="G1042" t="s">
        <v>62</v>
      </c>
      <c r="H1042" t="s">
        <v>62</v>
      </c>
      <c r="I1042" t="s">
        <v>62</v>
      </c>
      <c r="J1042" t="s">
        <v>62</v>
      </c>
      <c r="K1042" t="s">
        <v>62</v>
      </c>
      <c r="L1042" t="s">
        <v>120</v>
      </c>
      <c r="M1042" t="s">
        <v>216</v>
      </c>
      <c r="N1042">
        <v>10188308</v>
      </c>
      <c r="O1042" s="32">
        <v>44446</v>
      </c>
      <c r="P1042" t="s">
        <v>63</v>
      </c>
      <c r="Q1042" t="s">
        <v>64</v>
      </c>
      <c r="S1042" t="s">
        <v>64</v>
      </c>
      <c r="T1042" t="s">
        <v>64</v>
      </c>
    </row>
    <row r="1043" spans="1:20" x14ac:dyDescent="0.35">
      <c r="A1043" s="33" t="str">
        <f>HYPERLINK("https://reports.beta.ofsted.gov.uk/provider/2/2624711","Ofsted Children's Home Webpage")</f>
        <v>Ofsted Children's Home Webpage</v>
      </c>
      <c r="B1043">
        <v>2624711</v>
      </c>
      <c r="C1043" t="s">
        <v>60</v>
      </c>
      <c r="D1043" t="s">
        <v>295</v>
      </c>
      <c r="E1043" t="s">
        <v>65</v>
      </c>
      <c r="F1043" t="s">
        <v>677</v>
      </c>
      <c r="G1043" t="s">
        <v>62</v>
      </c>
      <c r="H1043" t="s">
        <v>62</v>
      </c>
      <c r="I1043" t="s">
        <v>62</v>
      </c>
      <c r="J1043" t="s">
        <v>62</v>
      </c>
      <c r="K1043" t="s">
        <v>62</v>
      </c>
      <c r="L1043" t="s">
        <v>206</v>
      </c>
      <c r="M1043" t="s">
        <v>77</v>
      </c>
      <c r="N1043">
        <v>10188287</v>
      </c>
      <c r="O1043" s="32">
        <v>44538</v>
      </c>
      <c r="P1043" t="s">
        <v>63</v>
      </c>
      <c r="Q1043" t="s">
        <v>158</v>
      </c>
      <c r="S1043" t="s">
        <v>158</v>
      </c>
      <c r="T1043" t="s">
        <v>158</v>
      </c>
    </row>
    <row r="1044" spans="1:20" x14ac:dyDescent="0.35">
      <c r="A1044" s="33" t="str">
        <f>HYPERLINK("https://reports.beta.ofsted.gov.uk/provider/2/2624934","Ofsted Children's Home Webpage")</f>
        <v>Ofsted Children's Home Webpage</v>
      </c>
      <c r="B1044">
        <v>2624934</v>
      </c>
      <c r="C1044" t="s">
        <v>60</v>
      </c>
      <c r="D1044" t="s">
        <v>295</v>
      </c>
      <c r="E1044" t="s">
        <v>65</v>
      </c>
      <c r="F1044" t="s">
        <v>1181</v>
      </c>
      <c r="G1044" t="s">
        <v>62</v>
      </c>
      <c r="H1044" t="s">
        <v>62</v>
      </c>
      <c r="I1044" t="s">
        <v>62</v>
      </c>
      <c r="J1044" t="s">
        <v>62</v>
      </c>
      <c r="K1044" t="s">
        <v>62</v>
      </c>
      <c r="L1044" t="s">
        <v>97</v>
      </c>
      <c r="M1044" t="s">
        <v>85</v>
      </c>
      <c r="N1044">
        <v>10196677</v>
      </c>
      <c r="O1044" s="32">
        <v>44537</v>
      </c>
      <c r="P1044" t="s">
        <v>63</v>
      </c>
      <c r="Q1044" t="s">
        <v>64</v>
      </c>
      <c r="S1044" t="s">
        <v>158</v>
      </c>
      <c r="T1044" t="s">
        <v>64</v>
      </c>
    </row>
    <row r="1045" spans="1:20" x14ac:dyDescent="0.35">
      <c r="A1045" s="33" t="str">
        <f>HYPERLINK("https://reports.beta.ofsted.gov.uk/provider/2/2625170","Ofsted Children's Home Webpage")</f>
        <v>Ofsted Children's Home Webpage</v>
      </c>
      <c r="B1045">
        <v>2625170</v>
      </c>
      <c r="C1045" t="s">
        <v>60</v>
      </c>
      <c r="D1045" t="s">
        <v>295</v>
      </c>
      <c r="E1045" t="s">
        <v>65</v>
      </c>
      <c r="F1045" t="s">
        <v>1182</v>
      </c>
      <c r="G1045" t="s">
        <v>62</v>
      </c>
      <c r="H1045" t="s">
        <v>62</v>
      </c>
      <c r="I1045" t="s">
        <v>62</v>
      </c>
      <c r="J1045" t="s">
        <v>62</v>
      </c>
      <c r="K1045" t="s">
        <v>62</v>
      </c>
      <c r="L1045" t="s">
        <v>100</v>
      </c>
      <c r="M1045" t="s">
        <v>88</v>
      </c>
      <c r="N1045">
        <v>10206620</v>
      </c>
      <c r="O1045" s="32">
        <v>44488</v>
      </c>
      <c r="P1045" t="s">
        <v>63</v>
      </c>
      <c r="Q1045" t="s">
        <v>64</v>
      </c>
      <c r="S1045" t="s">
        <v>64</v>
      </c>
      <c r="T1045" t="s">
        <v>64</v>
      </c>
    </row>
    <row r="1046" spans="1:20" x14ac:dyDescent="0.35">
      <c r="A1046" s="33" t="str">
        <f>HYPERLINK("https://reports.beta.ofsted.gov.uk/provider/2/2625585","Ofsted Children's Home Webpage")</f>
        <v>Ofsted Children's Home Webpage</v>
      </c>
      <c r="B1046">
        <v>2625585</v>
      </c>
      <c r="C1046" t="s">
        <v>60</v>
      </c>
      <c r="D1046" t="s">
        <v>295</v>
      </c>
      <c r="E1046" t="s">
        <v>65</v>
      </c>
      <c r="F1046" t="s">
        <v>1183</v>
      </c>
      <c r="G1046" t="s">
        <v>62</v>
      </c>
      <c r="H1046" t="s">
        <v>62</v>
      </c>
      <c r="I1046" t="s">
        <v>62</v>
      </c>
      <c r="J1046" t="s">
        <v>62</v>
      </c>
      <c r="K1046" t="s">
        <v>62</v>
      </c>
      <c r="L1046" t="s">
        <v>834</v>
      </c>
      <c r="M1046" t="s">
        <v>85</v>
      </c>
      <c r="N1046">
        <v>10213252</v>
      </c>
      <c r="O1046" s="32">
        <v>44515</v>
      </c>
      <c r="P1046" t="s">
        <v>63</v>
      </c>
      <c r="Q1046" t="s">
        <v>158</v>
      </c>
      <c r="S1046" t="s">
        <v>158</v>
      </c>
      <c r="T1046" t="s">
        <v>158</v>
      </c>
    </row>
    <row r="1047" spans="1:20" x14ac:dyDescent="0.35">
      <c r="A1047" s="33" t="str">
        <f>HYPERLINK("https://reports.beta.ofsted.gov.uk/provider/2/2625585","Ofsted Children's Home Webpage")</f>
        <v>Ofsted Children's Home Webpage</v>
      </c>
      <c r="B1047">
        <v>2625585</v>
      </c>
      <c r="C1047" t="s">
        <v>60</v>
      </c>
      <c r="D1047" t="s">
        <v>295</v>
      </c>
      <c r="E1047" t="s">
        <v>65</v>
      </c>
      <c r="F1047" t="s">
        <v>1183</v>
      </c>
      <c r="G1047" t="s">
        <v>62</v>
      </c>
      <c r="H1047" t="s">
        <v>62</v>
      </c>
      <c r="I1047" t="s">
        <v>62</v>
      </c>
      <c r="J1047" t="s">
        <v>62</v>
      </c>
      <c r="K1047" t="s">
        <v>62</v>
      </c>
      <c r="L1047" t="s">
        <v>834</v>
      </c>
      <c r="M1047" t="s">
        <v>85</v>
      </c>
      <c r="N1047">
        <v>10188291</v>
      </c>
      <c r="O1047" s="32">
        <v>44460</v>
      </c>
      <c r="P1047" t="s">
        <v>63</v>
      </c>
      <c r="Q1047" t="s">
        <v>73</v>
      </c>
      <c r="S1047" t="s">
        <v>73</v>
      </c>
      <c r="T1047" t="s">
        <v>73</v>
      </c>
    </row>
    <row r="1048" spans="1:20" x14ac:dyDescent="0.35">
      <c r="A1048" s="33" t="str">
        <f>HYPERLINK("https://reports.beta.ofsted.gov.uk/provider/2/2626047","Ofsted Children's Home Webpage")</f>
        <v>Ofsted Children's Home Webpage</v>
      </c>
      <c r="B1048">
        <v>2626047</v>
      </c>
      <c r="C1048" t="s">
        <v>60</v>
      </c>
      <c r="D1048" t="s">
        <v>295</v>
      </c>
      <c r="E1048" t="s">
        <v>65</v>
      </c>
      <c r="F1048" t="s">
        <v>677</v>
      </c>
      <c r="G1048" t="s">
        <v>62</v>
      </c>
      <c r="H1048" t="s">
        <v>62</v>
      </c>
      <c r="I1048" t="s">
        <v>62</v>
      </c>
      <c r="J1048" t="s">
        <v>62</v>
      </c>
      <c r="K1048" t="s">
        <v>62</v>
      </c>
      <c r="L1048" t="s">
        <v>98</v>
      </c>
      <c r="M1048" t="s">
        <v>74</v>
      </c>
      <c r="N1048">
        <v>10188300</v>
      </c>
      <c r="O1048" s="32">
        <v>44440</v>
      </c>
      <c r="P1048" t="s">
        <v>63</v>
      </c>
      <c r="Q1048" t="s">
        <v>64</v>
      </c>
      <c r="S1048" t="s">
        <v>64</v>
      </c>
      <c r="T1048" t="s">
        <v>64</v>
      </c>
    </row>
    <row r="1049" spans="1:20" x14ac:dyDescent="0.35">
      <c r="A1049" s="33" t="str">
        <f>HYPERLINK("https://reports.beta.ofsted.gov.uk/provider/2/2627054","Ofsted Children's Home Webpage")</f>
        <v>Ofsted Children's Home Webpage</v>
      </c>
      <c r="B1049">
        <v>2627054</v>
      </c>
      <c r="C1049" t="s">
        <v>60</v>
      </c>
      <c r="D1049" t="s">
        <v>295</v>
      </c>
      <c r="E1049" t="s">
        <v>65</v>
      </c>
      <c r="F1049" t="s">
        <v>1133</v>
      </c>
      <c r="G1049" t="s">
        <v>62</v>
      </c>
      <c r="H1049" t="s">
        <v>62</v>
      </c>
      <c r="I1049" t="s">
        <v>62</v>
      </c>
      <c r="J1049" t="s">
        <v>62</v>
      </c>
      <c r="K1049" t="s">
        <v>62</v>
      </c>
      <c r="L1049" t="s">
        <v>75</v>
      </c>
      <c r="M1049" t="s">
        <v>74</v>
      </c>
      <c r="N1049">
        <v>10202655</v>
      </c>
      <c r="O1049" s="32">
        <v>44460</v>
      </c>
      <c r="P1049" t="s">
        <v>63</v>
      </c>
      <c r="Q1049" t="s">
        <v>158</v>
      </c>
      <c r="S1049" t="s">
        <v>158</v>
      </c>
      <c r="T1049" t="s">
        <v>158</v>
      </c>
    </row>
    <row r="1050" spans="1:20" x14ac:dyDescent="0.35">
      <c r="A1050" s="33" t="str">
        <f>HYPERLINK("https://reports.beta.ofsted.gov.uk/provider/2/2627088","Ofsted Children's Home Webpage")</f>
        <v>Ofsted Children's Home Webpage</v>
      </c>
      <c r="B1050">
        <v>2627088</v>
      </c>
      <c r="C1050" t="s">
        <v>60</v>
      </c>
      <c r="D1050" t="s">
        <v>295</v>
      </c>
      <c r="E1050" t="s">
        <v>65</v>
      </c>
      <c r="F1050" t="s">
        <v>1184</v>
      </c>
      <c r="G1050" t="s">
        <v>62</v>
      </c>
      <c r="H1050" t="s">
        <v>62</v>
      </c>
      <c r="I1050" t="s">
        <v>62</v>
      </c>
      <c r="J1050" t="s">
        <v>62</v>
      </c>
      <c r="K1050" t="s">
        <v>62</v>
      </c>
      <c r="L1050" t="s">
        <v>136</v>
      </c>
      <c r="M1050" t="s">
        <v>85</v>
      </c>
      <c r="N1050">
        <v>10188310</v>
      </c>
      <c r="O1050" s="32">
        <v>44454</v>
      </c>
      <c r="P1050" t="s">
        <v>63</v>
      </c>
      <c r="Q1050" t="s">
        <v>158</v>
      </c>
      <c r="S1050" t="s">
        <v>158</v>
      </c>
      <c r="T1050" t="s">
        <v>73</v>
      </c>
    </row>
    <row r="1051" spans="1:20" x14ac:dyDescent="0.35">
      <c r="A1051" s="33" t="str">
        <f>HYPERLINK("https://reports.beta.ofsted.gov.uk/provider/2/2627409","Ofsted Children's Home Webpage")</f>
        <v>Ofsted Children's Home Webpage</v>
      </c>
      <c r="B1051">
        <v>2627409</v>
      </c>
      <c r="C1051" t="s">
        <v>60</v>
      </c>
      <c r="D1051" t="s">
        <v>295</v>
      </c>
      <c r="E1051" t="s">
        <v>65</v>
      </c>
      <c r="F1051" t="s">
        <v>215</v>
      </c>
      <c r="G1051" t="s">
        <v>62</v>
      </c>
      <c r="H1051" t="s">
        <v>62</v>
      </c>
      <c r="I1051" t="s">
        <v>62</v>
      </c>
      <c r="J1051" t="s">
        <v>62</v>
      </c>
      <c r="K1051" t="s">
        <v>62</v>
      </c>
      <c r="L1051" t="s">
        <v>124</v>
      </c>
      <c r="M1051" t="s">
        <v>74</v>
      </c>
      <c r="N1051">
        <v>10206473</v>
      </c>
      <c r="O1051" s="32">
        <v>44508</v>
      </c>
      <c r="P1051" t="s">
        <v>63</v>
      </c>
      <c r="Q1051" t="s">
        <v>64</v>
      </c>
      <c r="S1051" t="s">
        <v>158</v>
      </c>
      <c r="T1051" t="s">
        <v>64</v>
      </c>
    </row>
    <row r="1052" spans="1:20" x14ac:dyDescent="0.35">
      <c r="A1052" s="33" t="str">
        <f>HYPERLINK("https://reports.beta.ofsted.gov.uk/provider/2/2629073","Ofsted Children's Home Webpage")</f>
        <v>Ofsted Children's Home Webpage</v>
      </c>
      <c r="B1052">
        <v>2629073</v>
      </c>
      <c r="C1052" t="s">
        <v>60</v>
      </c>
      <c r="D1052" t="s">
        <v>295</v>
      </c>
      <c r="E1052" t="s">
        <v>65</v>
      </c>
      <c r="F1052" t="s">
        <v>1148</v>
      </c>
      <c r="G1052" t="s">
        <v>62</v>
      </c>
      <c r="H1052" t="s">
        <v>62</v>
      </c>
      <c r="I1052" t="s">
        <v>62</v>
      </c>
      <c r="J1052" t="s">
        <v>62</v>
      </c>
      <c r="K1052" t="s">
        <v>62</v>
      </c>
      <c r="L1052" t="s">
        <v>106</v>
      </c>
      <c r="M1052" t="s">
        <v>216</v>
      </c>
      <c r="N1052">
        <v>10188307</v>
      </c>
      <c r="O1052" s="32">
        <v>44509</v>
      </c>
      <c r="P1052" t="s">
        <v>63</v>
      </c>
      <c r="Q1052" t="s">
        <v>64</v>
      </c>
      <c r="S1052" t="s">
        <v>64</v>
      </c>
      <c r="T1052" t="s">
        <v>64</v>
      </c>
    </row>
    <row r="1053" spans="1:20" x14ac:dyDescent="0.35">
      <c r="A1053" s="33" t="str">
        <f>HYPERLINK("https://reports.beta.ofsted.gov.uk/provider/2/2629902","Ofsted Children's Home Webpage")</f>
        <v>Ofsted Children's Home Webpage</v>
      </c>
      <c r="B1053">
        <v>2629902</v>
      </c>
      <c r="C1053" t="s">
        <v>60</v>
      </c>
      <c r="D1053" t="s">
        <v>295</v>
      </c>
      <c r="E1053" t="s">
        <v>65</v>
      </c>
      <c r="F1053" t="s">
        <v>632</v>
      </c>
      <c r="G1053" t="s">
        <v>62</v>
      </c>
      <c r="H1053" t="s">
        <v>62</v>
      </c>
      <c r="I1053" t="s">
        <v>62</v>
      </c>
      <c r="J1053" t="s">
        <v>62</v>
      </c>
      <c r="K1053" t="s">
        <v>62</v>
      </c>
      <c r="L1053" t="s">
        <v>221</v>
      </c>
      <c r="M1053" t="s">
        <v>216</v>
      </c>
      <c r="N1053">
        <v>10198687</v>
      </c>
      <c r="O1053" s="32">
        <v>44496</v>
      </c>
      <c r="P1053" t="s">
        <v>63</v>
      </c>
      <c r="Q1053" t="s">
        <v>158</v>
      </c>
      <c r="S1053" t="s">
        <v>158</v>
      </c>
      <c r="T1053" t="s">
        <v>158</v>
      </c>
    </row>
    <row r="1054" spans="1:20" x14ac:dyDescent="0.35">
      <c r="A1054" s="33" t="str">
        <f>HYPERLINK("https://reports.beta.ofsted.gov.uk/provider/2/2630934","Ofsted Children's Home Webpage")</f>
        <v>Ofsted Children's Home Webpage</v>
      </c>
      <c r="B1054">
        <v>2630934</v>
      </c>
      <c r="C1054" t="s">
        <v>60</v>
      </c>
      <c r="D1054" t="s">
        <v>295</v>
      </c>
      <c r="E1054" t="s">
        <v>65</v>
      </c>
      <c r="F1054" t="s">
        <v>641</v>
      </c>
      <c r="G1054" t="s">
        <v>62</v>
      </c>
      <c r="H1054" t="s">
        <v>62</v>
      </c>
      <c r="I1054" t="s">
        <v>62</v>
      </c>
      <c r="J1054" t="s">
        <v>62</v>
      </c>
      <c r="K1054" t="s">
        <v>62</v>
      </c>
      <c r="L1054" t="s">
        <v>75</v>
      </c>
      <c r="M1054" t="s">
        <v>85</v>
      </c>
      <c r="N1054">
        <v>10188302</v>
      </c>
      <c r="O1054" s="32">
        <v>44530</v>
      </c>
      <c r="P1054" t="s">
        <v>63</v>
      </c>
      <c r="Q1054" t="s">
        <v>64</v>
      </c>
      <c r="S1054" t="s">
        <v>64</v>
      </c>
      <c r="T1054" t="s">
        <v>158</v>
      </c>
    </row>
    <row r="1055" spans="1:20" x14ac:dyDescent="0.35">
      <c r="A1055" s="33" t="str">
        <f>HYPERLINK("https://reports.beta.ofsted.gov.uk/provider/2/2631595","Ofsted Children's Home Webpage")</f>
        <v>Ofsted Children's Home Webpage</v>
      </c>
      <c r="B1055">
        <v>2631595</v>
      </c>
      <c r="C1055" t="s">
        <v>60</v>
      </c>
      <c r="D1055" t="s">
        <v>295</v>
      </c>
      <c r="E1055" t="s">
        <v>65</v>
      </c>
      <c r="F1055" t="s">
        <v>677</v>
      </c>
      <c r="G1055" t="s">
        <v>62</v>
      </c>
      <c r="H1055" t="s">
        <v>62</v>
      </c>
      <c r="I1055" t="s">
        <v>62</v>
      </c>
      <c r="J1055" t="s">
        <v>62</v>
      </c>
      <c r="K1055" t="s">
        <v>62</v>
      </c>
      <c r="L1055" t="s">
        <v>91</v>
      </c>
      <c r="M1055" t="s">
        <v>92</v>
      </c>
      <c r="N1055">
        <v>10197521</v>
      </c>
      <c r="O1055" s="32">
        <v>44516</v>
      </c>
      <c r="P1055" t="s">
        <v>63</v>
      </c>
      <c r="Q1055" t="s">
        <v>64</v>
      </c>
      <c r="S1055" t="s">
        <v>64</v>
      </c>
      <c r="T1055" t="s">
        <v>64</v>
      </c>
    </row>
    <row r="1056" spans="1:20" x14ac:dyDescent="0.35">
      <c r="A1056" s="33" t="str">
        <f>HYPERLINK("https://reports.beta.ofsted.gov.uk/provider/2/2632330","Ofsted Children's Home Webpage")</f>
        <v>Ofsted Children's Home Webpage</v>
      </c>
      <c r="B1056">
        <v>2632330</v>
      </c>
      <c r="C1056" t="s">
        <v>60</v>
      </c>
      <c r="D1056" t="s">
        <v>295</v>
      </c>
      <c r="E1056" t="s">
        <v>65</v>
      </c>
      <c r="F1056" t="s">
        <v>1185</v>
      </c>
      <c r="G1056" t="s">
        <v>62</v>
      </c>
      <c r="H1056" t="s">
        <v>62</v>
      </c>
      <c r="I1056" t="s">
        <v>62</v>
      </c>
      <c r="J1056" t="s">
        <v>62</v>
      </c>
      <c r="K1056" t="s">
        <v>62</v>
      </c>
      <c r="L1056" t="s">
        <v>517</v>
      </c>
      <c r="M1056" t="s">
        <v>92</v>
      </c>
      <c r="N1056">
        <v>10197522</v>
      </c>
      <c r="O1056" s="32">
        <v>44544</v>
      </c>
      <c r="P1056" t="s">
        <v>63</v>
      </c>
      <c r="Q1056" t="s">
        <v>64</v>
      </c>
      <c r="S1056" t="s">
        <v>64</v>
      </c>
      <c r="T1056" t="s">
        <v>64</v>
      </c>
    </row>
    <row r="1057" spans="1:20" x14ac:dyDescent="0.35">
      <c r="A1057" s="33" t="str">
        <f>HYPERLINK("https://reports.beta.ofsted.gov.uk/provider/2/2632917","Ofsted Children's Home Webpage")</f>
        <v>Ofsted Children's Home Webpage</v>
      </c>
      <c r="B1057">
        <v>2632917</v>
      </c>
      <c r="C1057" t="s">
        <v>60</v>
      </c>
      <c r="D1057" t="s">
        <v>295</v>
      </c>
      <c r="E1057" t="s">
        <v>65</v>
      </c>
      <c r="F1057" t="s">
        <v>679</v>
      </c>
      <c r="G1057" t="s">
        <v>62</v>
      </c>
      <c r="H1057" t="s">
        <v>62</v>
      </c>
      <c r="I1057" t="s">
        <v>62</v>
      </c>
      <c r="J1057" t="s">
        <v>62</v>
      </c>
      <c r="K1057" t="s">
        <v>62</v>
      </c>
      <c r="L1057" t="s">
        <v>93</v>
      </c>
      <c r="M1057" t="s">
        <v>71</v>
      </c>
      <c r="N1057">
        <v>10205926</v>
      </c>
      <c r="O1057" s="32">
        <v>44453</v>
      </c>
      <c r="P1057" t="s">
        <v>250</v>
      </c>
    </row>
    <row r="1058" spans="1:20" x14ac:dyDescent="0.35">
      <c r="A1058" s="33" t="str">
        <f>HYPERLINK("https://reports.beta.ofsted.gov.uk/provider/2/2632917","Ofsted Children's Home Webpage")</f>
        <v>Ofsted Children's Home Webpage</v>
      </c>
      <c r="B1058">
        <v>2632917</v>
      </c>
      <c r="C1058" t="s">
        <v>60</v>
      </c>
      <c r="D1058" t="s">
        <v>295</v>
      </c>
      <c r="E1058" t="s">
        <v>65</v>
      </c>
      <c r="F1058" t="s">
        <v>679</v>
      </c>
      <c r="G1058" t="s">
        <v>62</v>
      </c>
      <c r="H1058" t="s">
        <v>62</v>
      </c>
      <c r="I1058" t="s">
        <v>62</v>
      </c>
      <c r="J1058" t="s">
        <v>62</v>
      </c>
      <c r="K1058" t="s">
        <v>62</v>
      </c>
      <c r="L1058" t="s">
        <v>93</v>
      </c>
      <c r="M1058" t="s">
        <v>71</v>
      </c>
      <c r="N1058">
        <v>10205927</v>
      </c>
      <c r="O1058" s="32">
        <v>44516</v>
      </c>
      <c r="P1058" t="s">
        <v>63</v>
      </c>
      <c r="Q1058" t="s">
        <v>158</v>
      </c>
      <c r="S1058" t="s">
        <v>158</v>
      </c>
      <c r="T1058" t="s">
        <v>158</v>
      </c>
    </row>
    <row r="1059" spans="1:20" x14ac:dyDescent="0.35">
      <c r="A1059" s="33" t="str">
        <f>HYPERLINK("https://reports.beta.ofsted.gov.uk/provider/2/2633498","Ofsted Children's Home Webpage")</f>
        <v>Ofsted Children's Home Webpage</v>
      </c>
      <c r="B1059">
        <v>2633498</v>
      </c>
      <c r="C1059" t="s">
        <v>60</v>
      </c>
      <c r="D1059" t="s">
        <v>295</v>
      </c>
      <c r="E1059" t="s">
        <v>65</v>
      </c>
      <c r="F1059" t="s">
        <v>1186</v>
      </c>
      <c r="G1059" t="s">
        <v>62</v>
      </c>
      <c r="H1059" t="s">
        <v>62</v>
      </c>
      <c r="I1059" t="s">
        <v>62</v>
      </c>
      <c r="J1059" t="s">
        <v>62</v>
      </c>
      <c r="K1059" t="s">
        <v>62</v>
      </c>
      <c r="L1059" t="s">
        <v>146</v>
      </c>
      <c r="M1059" t="s">
        <v>74</v>
      </c>
      <c r="N1059">
        <v>10210173</v>
      </c>
      <c r="O1059" s="32">
        <v>44529</v>
      </c>
      <c r="P1059" t="s">
        <v>250</v>
      </c>
    </row>
    <row r="1060" spans="1:20" x14ac:dyDescent="0.35">
      <c r="A1060" s="33" t="str">
        <f>HYPERLINK("https://reports.beta.ofsted.gov.uk/provider/2/2633498","Ofsted Children's Home Webpage")</f>
        <v>Ofsted Children's Home Webpage</v>
      </c>
      <c r="B1060">
        <v>2633498</v>
      </c>
      <c r="C1060" t="s">
        <v>60</v>
      </c>
      <c r="D1060" t="s">
        <v>295</v>
      </c>
      <c r="E1060" t="s">
        <v>65</v>
      </c>
      <c r="F1060" t="s">
        <v>1186</v>
      </c>
      <c r="G1060" t="s">
        <v>62</v>
      </c>
      <c r="H1060" t="s">
        <v>62</v>
      </c>
      <c r="I1060" t="s">
        <v>62</v>
      </c>
      <c r="J1060" t="s">
        <v>62</v>
      </c>
      <c r="K1060" t="s">
        <v>62</v>
      </c>
      <c r="L1060" t="s">
        <v>146</v>
      </c>
      <c r="M1060" t="s">
        <v>74</v>
      </c>
      <c r="N1060">
        <v>10188304</v>
      </c>
      <c r="O1060" s="32">
        <v>44473</v>
      </c>
      <c r="P1060" t="s">
        <v>63</v>
      </c>
      <c r="Q1060" t="s">
        <v>73</v>
      </c>
      <c r="S1060" t="s">
        <v>73</v>
      </c>
      <c r="T1060" t="s">
        <v>73</v>
      </c>
    </row>
    <row r="1061" spans="1:20" x14ac:dyDescent="0.35">
      <c r="A1061" s="33" t="str">
        <f>HYPERLINK("https://reports.beta.ofsted.gov.uk/provider/2/2633602","Ofsted Children's Home Webpage")</f>
        <v>Ofsted Children's Home Webpage</v>
      </c>
      <c r="B1061">
        <v>2633602</v>
      </c>
      <c r="C1061" t="s">
        <v>60</v>
      </c>
      <c r="D1061" t="s">
        <v>295</v>
      </c>
      <c r="E1061" t="s">
        <v>105</v>
      </c>
      <c r="F1061" t="s">
        <v>531</v>
      </c>
      <c r="G1061" t="s">
        <v>62</v>
      </c>
      <c r="H1061" t="s">
        <v>62</v>
      </c>
      <c r="I1061" t="s">
        <v>62</v>
      </c>
      <c r="J1061" t="s">
        <v>62</v>
      </c>
      <c r="K1061" t="s">
        <v>62</v>
      </c>
      <c r="L1061" t="s">
        <v>532</v>
      </c>
      <c r="M1061" t="s">
        <v>216</v>
      </c>
      <c r="N1061">
        <v>10198683</v>
      </c>
      <c r="O1061" s="32">
        <v>44447</v>
      </c>
      <c r="P1061" t="s">
        <v>63</v>
      </c>
      <c r="Q1061" t="s">
        <v>64</v>
      </c>
      <c r="S1061" t="s">
        <v>64</v>
      </c>
      <c r="T1061" t="s">
        <v>64</v>
      </c>
    </row>
    <row r="1062" spans="1:20" x14ac:dyDescent="0.35">
      <c r="A1062" s="33" t="str">
        <f>HYPERLINK("https://reports.beta.ofsted.gov.uk/provider/2/2633744","Ofsted Children's Home Webpage")</f>
        <v>Ofsted Children's Home Webpage</v>
      </c>
      <c r="B1062">
        <v>2633744</v>
      </c>
      <c r="C1062" t="s">
        <v>60</v>
      </c>
      <c r="D1062" t="s">
        <v>295</v>
      </c>
      <c r="E1062" t="s">
        <v>65</v>
      </c>
      <c r="F1062" t="s">
        <v>1187</v>
      </c>
      <c r="G1062" t="s">
        <v>62</v>
      </c>
      <c r="H1062" t="s">
        <v>62</v>
      </c>
      <c r="I1062" t="s">
        <v>62</v>
      </c>
      <c r="J1062" t="s">
        <v>62</v>
      </c>
      <c r="K1062" t="s">
        <v>62</v>
      </c>
      <c r="L1062" t="s">
        <v>132</v>
      </c>
      <c r="M1062" t="s">
        <v>74</v>
      </c>
      <c r="N1062">
        <v>10208944</v>
      </c>
      <c r="O1062" s="32">
        <v>44524</v>
      </c>
      <c r="P1062" t="s">
        <v>63</v>
      </c>
      <c r="Q1062" t="s">
        <v>73</v>
      </c>
      <c r="S1062" t="s">
        <v>73</v>
      </c>
      <c r="T1062" t="s">
        <v>73</v>
      </c>
    </row>
    <row r="1063" spans="1:20" x14ac:dyDescent="0.35">
      <c r="A1063" s="33" t="str">
        <f>HYPERLINK("https://reports.beta.ofsted.gov.uk/provider/2/2634058","Ofsted Children's Home Webpage")</f>
        <v>Ofsted Children's Home Webpage</v>
      </c>
      <c r="B1063">
        <v>2634058</v>
      </c>
      <c r="C1063" t="s">
        <v>122</v>
      </c>
      <c r="D1063" t="s">
        <v>295</v>
      </c>
      <c r="E1063" t="s">
        <v>65</v>
      </c>
      <c r="F1063" t="s">
        <v>1069</v>
      </c>
      <c r="G1063" t="s">
        <v>62</v>
      </c>
      <c r="H1063" t="s">
        <v>62</v>
      </c>
      <c r="I1063" t="s">
        <v>62</v>
      </c>
      <c r="J1063" t="s">
        <v>62</v>
      </c>
      <c r="K1063" t="s">
        <v>62</v>
      </c>
      <c r="L1063" t="s">
        <v>95</v>
      </c>
      <c r="M1063" t="s">
        <v>74</v>
      </c>
      <c r="N1063">
        <v>10213773</v>
      </c>
      <c r="O1063" s="32">
        <v>44523</v>
      </c>
      <c r="P1063" t="s">
        <v>250</v>
      </c>
    </row>
    <row r="1064" spans="1:20" x14ac:dyDescent="0.35">
      <c r="A1064" s="33" t="str">
        <f>HYPERLINK("https://reports.beta.ofsted.gov.uk/provider/2/2634058","Ofsted Children's Home Webpage")</f>
        <v>Ofsted Children's Home Webpage</v>
      </c>
      <c r="B1064">
        <v>2634058</v>
      </c>
      <c r="C1064" t="s">
        <v>122</v>
      </c>
      <c r="D1064" t="s">
        <v>295</v>
      </c>
      <c r="E1064" t="s">
        <v>65</v>
      </c>
      <c r="F1064" t="s">
        <v>1069</v>
      </c>
      <c r="G1064" t="s">
        <v>62</v>
      </c>
      <c r="H1064" t="s">
        <v>62</v>
      </c>
      <c r="I1064" t="s">
        <v>62</v>
      </c>
      <c r="J1064" t="s">
        <v>62</v>
      </c>
      <c r="K1064" t="s">
        <v>62</v>
      </c>
      <c r="L1064" t="s">
        <v>95</v>
      </c>
      <c r="M1064" t="s">
        <v>74</v>
      </c>
      <c r="N1064">
        <v>10210045</v>
      </c>
      <c r="O1064" s="32">
        <v>44498</v>
      </c>
      <c r="P1064" t="s">
        <v>250</v>
      </c>
    </row>
    <row r="1065" spans="1:20" x14ac:dyDescent="0.35">
      <c r="A1065" s="33" t="str">
        <f>HYPERLINK("https://reports.beta.ofsted.gov.uk/provider/2/2634058","Ofsted Children's Home Webpage")</f>
        <v>Ofsted Children's Home Webpage</v>
      </c>
      <c r="B1065">
        <v>2634058</v>
      </c>
      <c r="C1065" t="s">
        <v>122</v>
      </c>
      <c r="D1065" t="s">
        <v>295</v>
      </c>
      <c r="E1065" t="s">
        <v>65</v>
      </c>
      <c r="F1065" t="s">
        <v>1069</v>
      </c>
      <c r="G1065" t="s">
        <v>62</v>
      </c>
      <c r="H1065" t="s">
        <v>62</v>
      </c>
      <c r="I1065" t="s">
        <v>62</v>
      </c>
      <c r="J1065" t="s">
        <v>62</v>
      </c>
      <c r="K1065" t="s">
        <v>62</v>
      </c>
      <c r="L1065" t="s">
        <v>95</v>
      </c>
      <c r="M1065" t="s">
        <v>74</v>
      </c>
      <c r="N1065">
        <v>10202694</v>
      </c>
      <c r="O1065" s="32">
        <v>44482</v>
      </c>
      <c r="P1065" t="s">
        <v>63</v>
      </c>
      <c r="Q1065" t="s">
        <v>73</v>
      </c>
      <c r="S1065" t="s">
        <v>73</v>
      </c>
      <c r="T1065" t="s">
        <v>73</v>
      </c>
    </row>
    <row r="1066" spans="1:20" x14ac:dyDescent="0.35">
      <c r="A1066" s="33" t="str">
        <f>HYPERLINK("https://reports.beta.ofsted.gov.uk/provider/2/2634698","Ofsted Children's Home Webpage")</f>
        <v>Ofsted Children's Home Webpage</v>
      </c>
      <c r="B1066">
        <v>2634698</v>
      </c>
      <c r="C1066" t="s">
        <v>60</v>
      </c>
      <c r="D1066" t="s">
        <v>295</v>
      </c>
      <c r="E1066" t="s">
        <v>65</v>
      </c>
      <c r="F1066" t="s">
        <v>964</v>
      </c>
      <c r="G1066" t="s">
        <v>62</v>
      </c>
      <c r="H1066" t="s">
        <v>62</v>
      </c>
      <c r="I1066" t="s">
        <v>62</v>
      </c>
      <c r="J1066" t="s">
        <v>62</v>
      </c>
      <c r="K1066" t="s">
        <v>62</v>
      </c>
      <c r="L1066" t="s">
        <v>439</v>
      </c>
      <c r="M1066" t="s">
        <v>74</v>
      </c>
      <c r="N1066">
        <v>10202749</v>
      </c>
      <c r="O1066" s="32">
        <v>44536</v>
      </c>
      <c r="P1066" t="s">
        <v>63</v>
      </c>
      <c r="Q1066" t="s">
        <v>64</v>
      </c>
      <c r="S1066" t="s">
        <v>64</v>
      </c>
      <c r="T1066" t="s">
        <v>64</v>
      </c>
    </row>
    <row r="1067" spans="1:20" x14ac:dyDescent="0.35">
      <c r="A1067" s="33" t="str">
        <f>HYPERLINK("https://reports.beta.ofsted.gov.uk/provider/2/2635062","Ofsted Children's Home Webpage")</f>
        <v>Ofsted Children's Home Webpage</v>
      </c>
      <c r="B1067">
        <v>2635062</v>
      </c>
      <c r="C1067" t="s">
        <v>60</v>
      </c>
      <c r="D1067" t="s">
        <v>295</v>
      </c>
      <c r="E1067" t="s">
        <v>65</v>
      </c>
      <c r="F1067" t="s">
        <v>199</v>
      </c>
      <c r="G1067" t="s">
        <v>62</v>
      </c>
      <c r="H1067" t="s">
        <v>62</v>
      </c>
      <c r="I1067" t="s">
        <v>62</v>
      </c>
      <c r="J1067" t="s">
        <v>62</v>
      </c>
      <c r="K1067" t="s">
        <v>62</v>
      </c>
      <c r="L1067" t="s">
        <v>117</v>
      </c>
      <c r="M1067" t="s">
        <v>85</v>
      </c>
      <c r="N1067">
        <v>10210566</v>
      </c>
      <c r="O1067" s="32">
        <v>44530</v>
      </c>
      <c r="P1067" t="s">
        <v>63</v>
      </c>
      <c r="Q1067" t="s">
        <v>158</v>
      </c>
      <c r="S1067" t="s">
        <v>158</v>
      </c>
      <c r="T1067" t="s">
        <v>158</v>
      </c>
    </row>
    <row r="1068" spans="1:20" x14ac:dyDescent="0.35">
      <c r="A1068" s="33" t="str">
        <f>HYPERLINK("https://reports.beta.ofsted.gov.uk/provider/2/2635062","Ofsted Children's Home Webpage")</f>
        <v>Ofsted Children's Home Webpage</v>
      </c>
      <c r="B1068">
        <v>2635062</v>
      </c>
      <c r="C1068" t="s">
        <v>60</v>
      </c>
      <c r="D1068" t="s">
        <v>295</v>
      </c>
      <c r="E1068" t="s">
        <v>65</v>
      </c>
      <c r="F1068" t="s">
        <v>199</v>
      </c>
      <c r="G1068" t="s">
        <v>62</v>
      </c>
      <c r="H1068" t="s">
        <v>62</v>
      </c>
      <c r="I1068" t="s">
        <v>62</v>
      </c>
      <c r="J1068" t="s">
        <v>62</v>
      </c>
      <c r="K1068" t="s">
        <v>62</v>
      </c>
      <c r="L1068" t="s">
        <v>117</v>
      </c>
      <c r="M1068" t="s">
        <v>85</v>
      </c>
      <c r="N1068">
        <v>10196643</v>
      </c>
      <c r="O1068" s="32">
        <v>44481</v>
      </c>
      <c r="P1068" t="s">
        <v>63</v>
      </c>
      <c r="Q1068" t="s">
        <v>73</v>
      </c>
      <c r="S1068" t="s">
        <v>73</v>
      </c>
      <c r="T1068" t="s">
        <v>73</v>
      </c>
    </row>
    <row r="1069" spans="1:20" x14ac:dyDescent="0.35">
      <c r="A1069" s="33" t="str">
        <f>HYPERLINK("https://reports.beta.ofsted.gov.uk/provider/2/2635562","Ofsted Children's Home Webpage")</f>
        <v>Ofsted Children's Home Webpage</v>
      </c>
      <c r="B1069">
        <v>2635562</v>
      </c>
      <c r="C1069" t="s">
        <v>60</v>
      </c>
      <c r="D1069" t="s">
        <v>295</v>
      </c>
      <c r="E1069" t="s">
        <v>65</v>
      </c>
      <c r="F1069" t="s">
        <v>1188</v>
      </c>
      <c r="G1069" t="s">
        <v>62</v>
      </c>
      <c r="H1069" t="s">
        <v>62</v>
      </c>
      <c r="I1069" t="s">
        <v>62</v>
      </c>
      <c r="J1069" t="s">
        <v>62</v>
      </c>
      <c r="K1069" t="s">
        <v>62</v>
      </c>
      <c r="L1069" t="s">
        <v>314</v>
      </c>
      <c r="M1069" t="s">
        <v>85</v>
      </c>
      <c r="N1069">
        <v>10188311</v>
      </c>
      <c r="O1069" s="32">
        <v>44530</v>
      </c>
      <c r="P1069" t="s">
        <v>63</v>
      </c>
      <c r="Q1069" t="s">
        <v>64</v>
      </c>
      <c r="S1069" t="s">
        <v>64</v>
      </c>
      <c r="T1069" t="s">
        <v>64</v>
      </c>
    </row>
    <row r="1070" spans="1:20" x14ac:dyDescent="0.35">
      <c r="A1070" s="33" t="str">
        <f>HYPERLINK("https://reports.beta.ofsted.gov.uk/provider/2/2636921","Ofsted Children's Home Webpage")</f>
        <v>Ofsted Children's Home Webpage</v>
      </c>
      <c r="B1070">
        <v>2636921</v>
      </c>
      <c r="C1070" t="s">
        <v>60</v>
      </c>
      <c r="D1070" t="s">
        <v>295</v>
      </c>
      <c r="E1070" t="s">
        <v>105</v>
      </c>
      <c r="F1070" t="s">
        <v>178</v>
      </c>
      <c r="G1070" t="s">
        <v>62</v>
      </c>
      <c r="H1070" t="s">
        <v>62</v>
      </c>
      <c r="I1070" t="s">
        <v>62</v>
      </c>
      <c r="J1070" t="s">
        <v>62</v>
      </c>
      <c r="K1070" t="s">
        <v>62</v>
      </c>
      <c r="L1070" t="s">
        <v>97</v>
      </c>
      <c r="M1070" t="s">
        <v>85</v>
      </c>
      <c r="N1070">
        <v>10202058</v>
      </c>
      <c r="O1070" s="32">
        <v>44544</v>
      </c>
      <c r="P1070" t="s">
        <v>63</v>
      </c>
      <c r="Q1070" t="s">
        <v>64</v>
      </c>
      <c r="S1070" t="s">
        <v>64</v>
      </c>
      <c r="T1070" t="s">
        <v>64</v>
      </c>
    </row>
    <row r="1071" spans="1:20" x14ac:dyDescent="0.35">
      <c r="A1071" s="33" t="str">
        <f>HYPERLINK("https://reports.beta.ofsted.gov.uk/provider/2/2637805","Ofsted Children's Home Webpage")</f>
        <v>Ofsted Children's Home Webpage</v>
      </c>
      <c r="B1071">
        <v>2637805</v>
      </c>
      <c r="C1071" t="s">
        <v>60</v>
      </c>
      <c r="D1071" t="s">
        <v>295</v>
      </c>
      <c r="E1071" t="s">
        <v>65</v>
      </c>
      <c r="F1071" t="s">
        <v>1189</v>
      </c>
      <c r="G1071" t="s">
        <v>62</v>
      </c>
      <c r="H1071" t="s">
        <v>62</v>
      </c>
      <c r="I1071" t="s">
        <v>62</v>
      </c>
      <c r="J1071" t="s">
        <v>62</v>
      </c>
      <c r="K1071" t="s">
        <v>62</v>
      </c>
      <c r="L1071" t="s">
        <v>395</v>
      </c>
      <c r="M1071" t="s">
        <v>92</v>
      </c>
      <c r="N1071">
        <v>10197524</v>
      </c>
      <c r="O1071" s="32">
        <v>44544</v>
      </c>
      <c r="P1071" t="s">
        <v>63</v>
      </c>
      <c r="Q1071" t="s">
        <v>73</v>
      </c>
      <c r="S1071" t="s">
        <v>73</v>
      </c>
      <c r="T1071" t="s">
        <v>73</v>
      </c>
    </row>
    <row r="1072" spans="1:20" x14ac:dyDescent="0.35">
      <c r="A1072" s="33" t="str">
        <f>HYPERLINK("https://reports.beta.ofsted.gov.uk/provider/2/2638148","Ofsted Children's Home Webpage")</f>
        <v>Ofsted Children's Home Webpage</v>
      </c>
      <c r="B1072">
        <v>2638148</v>
      </c>
      <c r="C1072" t="s">
        <v>60</v>
      </c>
      <c r="D1072" t="s">
        <v>295</v>
      </c>
      <c r="E1072" t="s">
        <v>65</v>
      </c>
      <c r="F1072" t="s">
        <v>1190</v>
      </c>
      <c r="G1072" t="s">
        <v>62</v>
      </c>
      <c r="H1072" t="s">
        <v>62</v>
      </c>
      <c r="I1072" t="s">
        <v>62</v>
      </c>
      <c r="J1072" t="s">
        <v>62</v>
      </c>
      <c r="K1072" t="s">
        <v>62</v>
      </c>
      <c r="L1072" t="s">
        <v>517</v>
      </c>
      <c r="M1072" t="s">
        <v>92</v>
      </c>
      <c r="N1072">
        <v>10202067</v>
      </c>
      <c r="O1072" s="32">
        <v>44530</v>
      </c>
      <c r="P1072" t="s">
        <v>63</v>
      </c>
      <c r="Q1072" t="s">
        <v>64</v>
      </c>
      <c r="S1072" t="s">
        <v>64</v>
      </c>
      <c r="T1072" t="s">
        <v>64</v>
      </c>
    </row>
    <row r="1073" spans="1:20" x14ac:dyDescent="0.35">
      <c r="A1073" s="33" t="str">
        <f>HYPERLINK("https://reports.beta.ofsted.gov.uk/provider/2/2639632","Ofsted Children's Home Webpage")</f>
        <v>Ofsted Children's Home Webpage</v>
      </c>
      <c r="B1073">
        <v>2639632</v>
      </c>
      <c r="C1073" t="s">
        <v>60</v>
      </c>
      <c r="D1073" t="s">
        <v>295</v>
      </c>
      <c r="E1073" t="s">
        <v>65</v>
      </c>
      <c r="F1073" t="s">
        <v>1191</v>
      </c>
      <c r="G1073" t="s">
        <v>62</v>
      </c>
      <c r="H1073" t="s">
        <v>62</v>
      </c>
      <c r="I1073" t="s">
        <v>62</v>
      </c>
      <c r="J1073" t="s">
        <v>62</v>
      </c>
      <c r="K1073" t="s">
        <v>62</v>
      </c>
      <c r="L1073" t="s">
        <v>257</v>
      </c>
      <c r="M1073" t="s">
        <v>92</v>
      </c>
      <c r="N1073">
        <v>10209737</v>
      </c>
      <c r="O1073" s="32">
        <v>44537</v>
      </c>
      <c r="P1073" t="s">
        <v>63</v>
      </c>
      <c r="Q1073" t="s">
        <v>64</v>
      </c>
      <c r="S1073" t="s">
        <v>64</v>
      </c>
      <c r="T1073" t="s">
        <v>158</v>
      </c>
    </row>
    <row r="1074" spans="1:20" x14ac:dyDescent="0.35">
      <c r="A1074" s="33" t="str">
        <f>HYPERLINK("https://reports.beta.ofsted.gov.uk/provider/2/2642423","Ofsted Children's Home Webpage")</f>
        <v>Ofsted Children's Home Webpage</v>
      </c>
      <c r="B1074">
        <v>2642423</v>
      </c>
      <c r="C1074" t="s">
        <v>60</v>
      </c>
      <c r="D1074" t="s">
        <v>295</v>
      </c>
      <c r="E1074" t="s">
        <v>65</v>
      </c>
      <c r="F1074" t="s">
        <v>628</v>
      </c>
      <c r="G1074" t="s">
        <v>62</v>
      </c>
      <c r="H1074" t="s">
        <v>62</v>
      </c>
      <c r="I1074" t="s">
        <v>62</v>
      </c>
      <c r="J1074" t="s">
        <v>62</v>
      </c>
      <c r="K1074" t="s">
        <v>62</v>
      </c>
      <c r="L1074" t="s">
        <v>115</v>
      </c>
      <c r="M1074" t="s">
        <v>77</v>
      </c>
      <c r="N1074">
        <v>10202035</v>
      </c>
      <c r="O1074" s="32">
        <v>44544</v>
      </c>
      <c r="P1074" t="s">
        <v>63</v>
      </c>
      <c r="Q1074" t="s">
        <v>64</v>
      </c>
      <c r="S1074" t="s">
        <v>64</v>
      </c>
      <c r="T1074" t="s">
        <v>64</v>
      </c>
    </row>
    <row r="1075" spans="1:20" x14ac:dyDescent="0.35">
      <c r="A1075" s="33" t="str">
        <f>HYPERLINK("https://reports.beta.ofsted.gov.uk/provider/2/2650054","Ofsted Children's Home Webpage")</f>
        <v>Ofsted Children's Home Webpage</v>
      </c>
      <c r="B1075">
        <v>2650054</v>
      </c>
      <c r="C1075" t="s">
        <v>60</v>
      </c>
      <c r="D1075" t="s">
        <v>295</v>
      </c>
      <c r="E1075" t="s">
        <v>65</v>
      </c>
      <c r="F1075" t="s">
        <v>643</v>
      </c>
      <c r="G1075" t="s">
        <v>62</v>
      </c>
      <c r="H1075" t="s">
        <v>62</v>
      </c>
      <c r="I1075" t="s">
        <v>62</v>
      </c>
      <c r="J1075" t="s">
        <v>62</v>
      </c>
      <c r="K1075" t="s">
        <v>62</v>
      </c>
      <c r="L1075" t="s">
        <v>526</v>
      </c>
      <c r="M1075" t="s">
        <v>85</v>
      </c>
      <c r="N1075">
        <v>10213247</v>
      </c>
      <c r="O1075" s="32">
        <v>44516</v>
      </c>
      <c r="P1075" t="s">
        <v>63</v>
      </c>
      <c r="Q1075" t="s">
        <v>64</v>
      </c>
      <c r="S1075" t="s">
        <v>158</v>
      </c>
      <c r="T1075" t="s">
        <v>158</v>
      </c>
    </row>
    <row r="1076" spans="1:20" x14ac:dyDescent="0.35">
      <c r="A1076" s="33" t="str">
        <f>HYPERLINK("https://reports.beta.ofsted.gov.uk/provider/2/2652939","Ofsted Children's Home Webpage")</f>
        <v>Ofsted Children's Home Webpage</v>
      </c>
      <c r="B1076">
        <v>2652939</v>
      </c>
      <c r="C1076" t="s">
        <v>60</v>
      </c>
      <c r="D1076" t="s">
        <v>295</v>
      </c>
      <c r="E1076" t="s">
        <v>65</v>
      </c>
      <c r="F1076" t="s">
        <v>1192</v>
      </c>
      <c r="G1076" t="s">
        <v>62</v>
      </c>
      <c r="H1076" t="s">
        <v>62</v>
      </c>
      <c r="I1076" t="s">
        <v>62</v>
      </c>
      <c r="J1076" t="s">
        <v>62</v>
      </c>
      <c r="K1076" t="s">
        <v>62</v>
      </c>
      <c r="L1076" t="s">
        <v>131</v>
      </c>
      <c r="M1076" t="s">
        <v>92</v>
      </c>
      <c r="N1076">
        <v>10217115</v>
      </c>
      <c r="O1076" s="32">
        <v>44543</v>
      </c>
      <c r="P1076" t="s">
        <v>250</v>
      </c>
    </row>
    <row r="1077" spans="1:20" x14ac:dyDescent="0.35">
      <c r="A1077" s="33" t="str">
        <f>HYPERLINK("https://reports.beta.ofsted.gov.uk/provider/2/2655552","Ofsted Children's Home Webpage")</f>
        <v>Ofsted Children's Home Webpage</v>
      </c>
      <c r="B1077">
        <v>2655552</v>
      </c>
      <c r="C1077" t="s">
        <v>122</v>
      </c>
      <c r="D1077" t="s">
        <v>295</v>
      </c>
      <c r="E1077" t="s">
        <v>65</v>
      </c>
      <c r="F1077" t="s">
        <v>1193</v>
      </c>
      <c r="G1077" t="s">
        <v>62</v>
      </c>
      <c r="H1077" t="s">
        <v>62</v>
      </c>
      <c r="I1077" t="s">
        <v>62</v>
      </c>
      <c r="J1077" t="s">
        <v>62</v>
      </c>
      <c r="K1077" t="s">
        <v>62</v>
      </c>
      <c r="L1077" t="s">
        <v>89</v>
      </c>
      <c r="M1077" t="s">
        <v>88</v>
      </c>
      <c r="N1077">
        <v>10217177</v>
      </c>
      <c r="O1077" s="32">
        <v>44546</v>
      </c>
      <c r="P1077" t="s">
        <v>250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AC3A84C7C2884E9A1EB36B5C43D54F" ma:contentTypeVersion="13" ma:contentTypeDescription="Create a new document." ma:contentTypeScope="" ma:versionID="01afc644afe82990108e5739c4d4d92e">
  <xsd:schema xmlns:xsd="http://www.w3.org/2001/XMLSchema" xmlns:xs="http://www.w3.org/2001/XMLSchema" xmlns:p="http://schemas.microsoft.com/office/2006/metadata/properties" xmlns:ns3="4a8fb6cc-7f76-44d1-b130-5e167d37c730" xmlns:ns4="32f8418b-e7fc-4524-8eb0-3fc6186058a4" targetNamespace="http://schemas.microsoft.com/office/2006/metadata/properties" ma:root="true" ma:fieldsID="13c81bf5f8da587a8c39dafecddf86d5" ns3:_="" ns4:_="">
    <xsd:import namespace="4a8fb6cc-7f76-44d1-b130-5e167d37c730"/>
    <xsd:import namespace="32f8418b-e7fc-4524-8eb0-3fc6186058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fb6cc-7f76-44d1-b130-5e167d37c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f8418b-e7fc-4524-8eb0-3fc6186058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5A53FD-CB20-46D4-AE8E-AFEC8CD9508C}">
  <ds:schemaRefs>
    <ds:schemaRef ds:uri="http://schemas.microsoft.com/sharepoint/v3/contenttype/forms"/>
  </ds:schemaRefs>
</ds:datastoreItem>
</file>

<file path=customXml/itemProps2.xml><?xml version="1.0" encoding="utf-8"?>
<ds:datastoreItem xmlns:ds="http://schemas.openxmlformats.org/officeDocument/2006/customXml" ds:itemID="{3562280A-CB64-4846-939D-07EFC6BFC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fb6cc-7f76-44d1-b130-5e167d37c730"/>
    <ds:schemaRef ds:uri="32f8418b-e7fc-4524-8eb0-3fc6186058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AEF1D-C1B6-4A94-AA70-F816F3940AD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2f8418b-e7fc-4524-8eb0-3fc6186058a4"/>
    <ds:schemaRef ds:uri="4a8fb6cc-7f76-44d1-b130-5e167d37c7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Contents</vt:lpstr>
      <vt:lpstr>Inspection level data</vt:lpstr>
      <vt:lpstr>'Cover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 for children's homes</dc:title>
  <dc:creator/>
  <cp:keywords>Social care, Ofsted, children</cp:keywords>
  <cp:lastModifiedBy/>
  <dcterms:created xsi:type="dcterms:W3CDTF">2019-07-31T13:48:34Z</dcterms:created>
  <dcterms:modified xsi:type="dcterms:W3CDTF">2022-02-09T14:38:00Z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0x010100A5AC3A84C7C2884E9A1EB36B5C43D54F</vt:lpwstr>
  </property>
</Properties>
</file>