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G:\NW-GIR2-A\Service Development\Admin\GOV.UK\Jan\"/>
    </mc:Choice>
  </mc:AlternateContent>
  <xr:revisionPtr revIDLastSave="0" documentId="13_ncr:1_{EAAF99E6-0327-4C54-B10E-7861C94B8F38}" xr6:coauthVersionLast="45" xr6:coauthVersionMax="45" xr10:uidLastSave="{00000000-0000-0000-0000-000000000000}"/>
  <bookViews>
    <workbookView xWindow="-106" yWindow="-106" windowWidth="18768" windowHeight="10196" activeTab="1" xr2:uid="{00000000-000D-0000-FFFF-FFFF00000000}"/>
  </bookViews>
  <sheets>
    <sheet name="Guidance" sheetId="49" r:id="rId1"/>
    <sheet name="Calculator" sheetId="21" r:id="rId2"/>
    <sheet name="type of claims" sheetId="43" state="hidden" r:id="rId3"/>
    <sheet name="basic fee" sheetId="10" state="hidden" r:id="rId4"/>
    <sheet name="gross ppe proxy" sheetId="24" state="hidden" r:id="rId5"/>
    <sheet name="trial length proxy" sheetId="27" state="hidden" r:id="rId6"/>
    <sheet name="cal ppe" sheetId="28" state="hidden" r:id="rId7"/>
  </sheets>
  <definedNames>
    <definedName name="_xlnm._FilterDatabase" localSheetId="2" hidden="1">'type of claims'!$A$1:$F$31</definedName>
    <definedName name="A">Calculator!$I$40:$I$41</definedName>
    <definedName name="adj_ppe">Calculator!$B$47</definedName>
    <definedName name="basic_fee">Calculator!$B$50</definedName>
    <definedName name="basic_fee_table">'basic fee'!$C$14:$M$24</definedName>
    <definedName name="basic_ppe">Calculator!$B$46</definedName>
    <definedName name="basic_ppe_table">'basic fee'!$C$2:$M$12</definedName>
    <definedName name="case_number">Calculator!$B$4</definedName>
    <definedName name="case_type">Calculator!$B$44</definedName>
    <definedName name="Caseid">'type of claims'!$B$2:$C$38</definedName>
    <definedName name="CaseNumberList">Calculator!$I$52:$I$54</definedName>
    <definedName name="class">Calculator!$B$5</definedName>
    <definedName name="class_A1">'gross ppe proxy'!$A$2:$E$13</definedName>
    <definedName name="class_A2">'gross ppe proxy'!$A$14:$E$23</definedName>
    <definedName name="class_A3">'gross ppe proxy'!$A$24:$E$32</definedName>
    <definedName name="class_B1">'gross ppe proxy'!$A$33:$E$45</definedName>
    <definedName name="class_B2">'gross ppe proxy'!$A$46:$E$54</definedName>
    <definedName name="class_B3">'gross ppe proxy'!$A$55:$E$63</definedName>
    <definedName name="class_C1">'gross ppe proxy'!$A$64:$E$75</definedName>
    <definedName name="class_C2">'gross ppe proxy'!$A$76:$E$84</definedName>
    <definedName name="class_C3">'gross ppe proxy'!$A$85:$E$93</definedName>
    <definedName name="class_D1">'gross ppe proxy'!$A$94:$E$104</definedName>
    <definedName name="class_D2">'gross ppe proxy'!$A$105:$E$113</definedName>
    <definedName name="class_D3">'gross ppe proxy'!$A$114:$E$122</definedName>
    <definedName name="class_E1">'gross ppe proxy'!$A$123:$E$133</definedName>
    <definedName name="class_E2">'gross ppe proxy'!$A$134:$E$142</definedName>
    <definedName name="class_E3">'gross ppe proxy'!$A$143:$E$151</definedName>
    <definedName name="class_F1">'gross ppe proxy'!$A$152:$E$162</definedName>
    <definedName name="class_F2">'gross ppe proxy'!$A$163:$E$171</definedName>
    <definedName name="class_F3">'gross ppe proxy'!$A$172:$E$180</definedName>
    <definedName name="class_G1">'gross ppe proxy'!$A$181:$E$192</definedName>
    <definedName name="class_G2">'gross ppe proxy'!$A$193:$E$201</definedName>
    <definedName name="class_G3">'gross ppe proxy'!$A$202:$E$210</definedName>
    <definedName name="class_H1">'gross ppe proxy'!$A$211:$E$222</definedName>
    <definedName name="class_H2">'gross ppe proxy'!$A$223:$E$231</definedName>
    <definedName name="class_H3">'gross ppe proxy'!$A$232:$E$240</definedName>
    <definedName name="class_I1">'gross ppe proxy'!$A$241:$E$252</definedName>
    <definedName name="class_I2">'gross ppe proxy'!$A$253:$E$261</definedName>
    <definedName name="class_I3">'gross ppe proxy'!$A$262:$E$270</definedName>
    <definedName name="class_J1">'gross ppe proxy'!$A$271:$E$281</definedName>
    <definedName name="class_J2">'gross ppe proxy'!$A$282:$E$290</definedName>
    <definedName name="class_J3">'gross ppe proxy'!$A$291:$E$299</definedName>
    <definedName name="class_K1">'gross ppe proxy'!$A$300:$E$311</definedName>
    <definedName name="class_K2">'gross ppe proxy'!$A$312:$E$320</definedName>
    <definedName name="class_K3">'gross ppe proxy'!$A$321:$E$329</definedName>
    <definedName name="class_type">Calculator!$B$48</definedName>
    <definedName name="cls_A">'cal ppe'!$A$2:$C$13</definedName>
    <definedName name="cls_B">'cal ppe'!$D$2:$F$14</definedName>
    <definedName name="cls_C">'cal ppe'!$G$2:$I$13</definedName>
    <definedName name="cls_D">'cal ppe'!$J$2:$L$12</definedName>
    <definedName name="cls_E">'cal ppe'!$M$2:$O$12</definedName>
    <definedName name="cls_F">'cal ppe'!$P$2:$R$12</definedName>
    <definedName name="cls_G">'cal ppe'!$S$2:$U$13</definedName>
    <definedName name="cls_H">'cal ppe'!$V$2:$X$13</definedName>
    <definedName name="cls_I">'cal ppe'!$Y$2:$AA$13</definedName>
    <definedName name="cls_J">'cal ppe'!$AB$2:$AD$12</definedName>
    <definedName name="cls_K">'cal ppe'!$AE$2:$AG$13</definedName>
    <definedName name="col_A1">'gross ppe proxy'!$C$2:$C$13</definedName>
    <definedName name="col_A2">'gross ppe proxy'!$C$14:$C$23</definedName>
    <definedName name="col_A3">'gross ppe proxy'!$C$24:$C$32</definedName>
    <definedName name="col_B1">'gross ppe proxy'!$C$33:$C$45</definedName>
    <definedName name="col_B2">'gross ppe proxy'!$C$46:$C$54</definedName>
    <definedName name="col_B3">'gross ppe proxy'!$C$55:$C$63</definedName>
    <definedName name="col_C1">'gross ppe proxy'!$C$64:$C$75</definedName>
    <definedName name="col_C2">'gross ppe proxy'!$C$76:$C$84</definedName>
    <definedName name="col_C3">'gross ppe proxy'!$C$85:$C$93</definedName>
    <definedName name="col_D1">'gross ppe proxy'!$C$94:$C$104</definedName>
    <definedName name="col_D2">'gross ppe proxy'!$C$105:$C$113</definedName>
    <definedName name="col_D3">'gross ppe proxy'!$C$114:$C$122</definedName>
    <definedName name="col_E1">'gross ppe proxy'!$C$123:$C$133</definedName>
    <definedName name="col_E2">'gross ppe proxy'!$C$134:$C$142</definedName>
    <definedName name="col_E3">'gross ppe proxy'!$C$143:$C$151</definedName>
    <definedName name="col_F1">'gross ppe proxy'!$C$152:$C$162</definedName>
    <definedName name="col_F2">'gross ppe proxy'!$C$163:$C$171</definedName>
    <definedName name="col_F3">'gross ppe proxy'!$C$172:$C$180</definedName>
    <definedName name="col_G1">'gross ppe proxy'!$C$181:$C$192</definedName>
    <definedName name="col_G2">'gross ppe proxy'!$C$193:$C$201</definedName>
    <definedName name="col_G3">'gross ppe proxy'!$C$202:$C$210</definedName>
    <definedName name="col_H1">'gross ppe proxy'!$C$211:$C$222</definedName>
    <definedName name="col_H2">'gross ppe proxy'!$C$223:$C$231</definedName>
    <definedName name="col_H3">'gross ppe proxy'!$C$232:$C$240</definedName>
    <definedName name="col_I1">'gross ppe proxy'!$C$241:$C$252</definedName>
    <definedName name="col_I2">'gross ppe proxy'!$C$253:$C$261</definedName>
    <definedName name="col_I3">'gross ppe proxy'!$C$262:$C$270</definedName>
    <definedName name="col_J1">'gross ppe proxy'!$C$271:$C$281</definedName>
    <definedName name="col_J2">'gross ppe proxy'!$C$282:$C$290</definedName>
    <definedName name="col_J3">'gross ppe proxy'!$C$291:$C$299</definedName>
    <definedName name="col_K1">'gross ppe proxy'!$C$300:$C$311</definedName>
    <definedName name="col_K2">'gross ppe proxy'!$C$312:$C$320</definedName>
    <definedName name="col_K3">'gross ppe proxy'!$C$321:$C$329</definedName>
    <definedName name="col_type">Calculator!$B$49</definedName>
    <definedName name="Comm_for_trial">Calculator!$B$13</definedName>
    <definedName name="cracked_basicfeeA">'basic fee'!$C$72</definedName>
    <definedName name="cracked_basicfeeB">'basic fee'!$D$16</definedName>
    <definedName name="cracked_basicfeeC">'basic fee'!$E$16</definedName>
    <definedName name="cracked_basicfeeD">'basic fee'!$F$16</definedName>
    <definedName name="cracked_basicfeeE">'basic fee'!$G$16</definedName>
    <definedName name="cracked_basicfeeF">'basic fee'!$H$16</definedName>
    <definedName name="cracked_basicfeeG">'basic fee'!$I$16</definedName>
    <definedName name="cracked_basicfeeH">'basic fee'!$J$16</definedName>
    <definedName name="cracked_basicfeeI">'basic fee'!$K$16</definedName>
    <definedName name="cracked_basicfeeJ">'basic fee'!$L$16</definedName>
    <definedName name="cracked_basicfeeK">'basic fee'!$M$16</definedName>
    <definedName name="cracked_ppeA">'basic fee'!$C$4</definedName>
    <definedName name="cracked_ppeB">'basic fee'!$D$4</definedName>
    <definedName name="cracked_ppeC">'basic fee'!$E$4</definedName>
    <definedName name="cracked_ppeD">'basic fee'!$F$4</definedName>
    <definedName name="cracked_ppeE">'basic fee'!$G$4</definedName>
    <definedName name="cracked_ppeF">'basic fee'!$H$4</definedName>
    <definedName name="cracked_ppeG">'basic fee'!$I$4</definedName>
    <definedName name="cracked_ppeH">'basic fee'!$J$4</definedName>
    <definedName name="cracked_ppeI">'basic fee'!$K$4</definedName>
    <definedName name="cracked_ppeJ">'basic fee'!$L$4</definedName>
    <definedName name="cracked_ppeK">'basic fee'!$M$4</definedName>
    <definedName name="defendants">Calculator!$B$9</definedName>
    <definedName name="fee_1">Calculator!$B$58</definedName>
    <definedName name="gplea_basicfeeA">'basic fee'!$C$73</definedName>
    <definedName name="gplea_basicfeeB">'basic fee'!$D$17</definedName>
    <definedName name="gplea_basicfeeC">'basic fee'!$E$17</definedName>
    <definedName name="gplea_basicfeeD">'basic fee'!$F$17</definedName>
    <definedName name="gplea_basicfeeE">'basic fee'!$G$17</definedName>
    <definedName name="gplea_basicfeeF">'basic fee'!$H$17</definedName>
    <definedName name="gplea_basicfeeG">'basic fee'!$I$17</definedName>
    <definedName name="gplea_basicfeeH">'basic fee'!$J$17</definedName>
    <definedName name="gplea_basicfeeI">'basic fee'!$K$17</definedName>
    <definedName name="gplea_basicfeeJ">'basic fee'!$L$17</definedName>
    <definedName name="gplea_basicfeeK">'basic fee'!$M$17</definedName>
    <definedName name="gplea_ppeA">'basic fee'!$C$5</definedName>
    <definedName name="gplea_ppeB">'basic fee'!$D$5</definedName>
    <definedName name="gplea_ppeC">'basic fee'!$E$5</definedName>
    <definedName name="gplea_ppeD">'basic fee'!$F$5</definedName>
    <definedName name="gplea_ppeE">'basic fee'!$G$5</definedName>
    <definedName name="gplea_ppeF">'basic fee'!$H$5</definedName>
    <definedName name="gplea_ppeG">'basic fee'!$I$5</definedName>
    <definedName name="gplea_ppeH">'basic fee'!$J$5</definedName>
    <definedName name="gplea_ppeI">'basic fee'!$K$5</definedName>
    <definedName name="gplea_ppeJ">'basic fee'!$L$5</definedName>
    <definedName name="gplea_ppeK">'basic fee'!$M$5</definedName>
    <definedName name="incr_fee">Calculator!$B$66</definedName>
    <definedName name="incr_ppe">Calculator!$B$65</definedName>
    <definedName name="max_ppe">Calculator!$B$41</definedName>
    <definedName name="no_def_uplifts">Calculator!$B$45</definedName>
    <definedName name="only_fixed_fee">Calculator!$B$51</definedName>
    <definedName name="ppe">Calculator!$B$8</definedName>
    <definedName name="ppe_1">Calculator!$B$57</definedName>
    <definedName name="ppe_2">Calculator!$B$61</definedName>
    <definedName name="ppe_cut_off">Calculator!$B$53</definedName>
    <definedName name="ppe_incr">1.5</definedName>
    <definedName name="ppe_uplifts_tot_amt">Calculator!$B$67</definedName>
    <definedName name="_xlnm.Print_Area" localSheetId="1">Calculator!$A$1:$F$76</definedName>
    <definedName name="rate_2">Calculator!$B$63</definedName>
    <definedName name="row_no1">Calculator!$B$56</definedName>
    <definedName name="row_no2">Calculator!$B$60</definedName>
    <definedName name="S">Calculator!$I$45:$I$46</definedName>
    <definedName name="Sol_Type">Calculator!$B$10</definedName>
    <definedName name="SolicitorType">Calculator!$I$56:$I$58</definedName>
    <definedName name="T">Calculator!$I$4:$I$36</definedName>
    <definedName name="trial_basicfeeA">'basic fee'!$C$71</definedName>
    <definedName name="trial_basicfeeB">'basic fee'!$D$15</definedName>
    <definedName name="trial_basicfeeC">'basic fee'!$E$15</definedName>
    <definedName name="trial_basicfeeD">'basic fee'!$F$15</definedName>
    <definedName name="trial_basicfeeE">'basic fee'!$G$15</definedName>
    <definedName name="trial_basicfeeF">'basic fee'!$H$15</definedName>
    <definedName name="trial_basicfeeG">'basic fee'!$I$15</definedName>
    <definedName name="trial_basicfeeH">'basic fee'!$J$15</definedName>
    <definedName name="trial_basicfeeI">'basic fee'!$K$15</definedName>
    <definedName name="trial_basicfeeJ">'basic fee'!$L$15</definedName>
    <definedName name="trial_basicfeeK">'basic fee'!$M$15</definedName>
    <definedName name="trial_fee_pct">Calculator!$B$68</definedName>
    <definedName name="trial_fee_percent">'basic fee'!$B$30:$C$67</definedName>
    <definedName name="trial_len">Calculator!$B$7</definedName>
    <definedName name="trial_len_table">#REF!</definedName>
    <definedName name="trial_len_type">Calculator!$B$43</definedName>
    <definedName name="trial_ppeA">'basic fee'!$C$3</definedName>
    <definedName name="trial_ppeB">'basic fee'!$D$3</definedName>
    <definedName name="trial_ppeC">'basic fee'!$E$3</definedName>
    <definedName name="trial_ppeD">'basic fee'!$F$3</definedName>
    <definedName name="trial_ppeE">'basic fee'!$G$3</definedName>
    <definedName name="trial_ppeF">'basic fee'!$H$3</definedName>
    <definedName name="trial_ppeG">'basic fee'!$I$3</definedName>
    <definedName name="trial_ppeH">'basic fee'!$J$3</definedName>
    <definedName name="trial_ppeI">'basic fee'!$K$3</definedName>
    <definedName name="trial_ppeJ">'basic fee'!$L$3</definedName>
    <definedName name="trial_ppeK">'basic fee'!$M$3</definedName>
    <definedName name="trial_type">Calculator!$B$42</definedName>
    <definedName name="trial_uplifts">'trial length proxy'!$B$4:$L$204</definedName>
    <definedName name="trial_uplifts_fee">Calculator!$B$52</definedName>
    <definedName name="trial_uplifts_ppe">'trial length proxy'!$B$207:$L$407</definedName>
    <definedName name="trial_uplifts_total">'trial length proxy'!$O$5:$Z$204</definedName>
    <definedName name="w_ppe_uplifts">Calculator!$B$64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21" l="1"/>
  <c r="B69" i="21" l="1"/>
  <c r="B23" i="21" s="1"/>
  <c r="B17" i="10" l="1"/>
  <c r="A17" i="10"/>
  <c r="B16" i="10"/>
  <c r="A16" i="10"/>
  <c r="B15" i="10"/>
  <c r="A15" i="10"/>
  <c r="B45" i="21" l="1"/>
  <c r="B42" i="21" l="1"/>
  <c r="C62" i="10" l="1"/>
  <c r="C63" i="10"/>
  <c r="C64" i="10"/>
  <c r="C65" i="10"/>
  <c r="C66" i="10"/>
  <c r="C67" i="10"/>
  <c r="C61" i="10"/>
  <c r="B43" i="21"/>
  <c r="B50" i="21" s="1"/>
  <c r="H23" i="21"/>
  <c r="A13" i="24"/>
  <c r="E2" i="24"/>
  <c r="E3" i="24"/>
  <c r="E4" i="24"/>
  <c r="E5" i="24"/>
  <c r="E6" i="24"/>
  <c r="E7" i="24"/>
  <c r="E8" i="24"/>
  <c r="E9" i="24"/>
  <c r="E10" i="24"/>
  <c r="E11" i="24"/>
  <c r="E14" i="24"/>
  <c r="E15" i="24"/>
  <c r="E16" i="24"/>
  <c r="E17" i="24"/>
  <c r="E18" i="24"/>
  <c r="E19" i="24"/>
  <c r="E20" i="24"/>
  <c r="E21" i="24"/>
  <c r="A23" i="24"/>
  <c r="A71" i="10"/>
  <c r="A72" i="10"/>
  <c r="A73" i="10"/>
  <c r="A18" i="10"/>
  <c r="B18" i="10"/>
  <c r="A19" i="10"/>
  <c r="B19" i="10"/>
  <c r="A20" i="10"/>
  <c r="B20" i="10"/>
  <c r="A21" i="10"/>
  <c r="B21" i="10"/>
  <c r="B22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2" i="28"/>
  <c r="F2" i="28"/>
  <c r="I2" i="28"/>
  <c r="L2" i="28"/>
  <c r="O2" i="28"/>
  <c r="R2" i="28"/>
  <c r="U2" i="28"/>
  <c r="H211" i="27" s="1"/>
  <c r="X2" i="28"/>
  <c r="AA2" i="28"/>
  <c r="AD2" i="28"/>
  <c r="AG2" i="28"/>
  <c r="C3" i="28"/>
  <c r="F3" i="28"/>
  <c r="I3" i="28"/>
  <c r="L3" i="28"/>
  <c r="O3" i="28"/>
  <c r="F210" i="27" s="1"/>
  <c r="R3" i="28"/>
  <c r="U3" i="28"/>
  <c r="X3" i="28"/>
  <c r="AA3" i="28"/>
  <c r="AD3" i="28"/>
  <c r="AG3" i="28"/>
  <c r="C4" i="28"/>
  <c r="F4" i="28"/>
  <c r="I4" i="28"/>
  <c r="L4" i="28"/>
  <c r="O4" i="28"/>
  <c r="R4" i="28"/>
  <c r="U4" i="28"/>
  <c r="X4" i="28"/>
  <c r="AA4" i="28"/>
  <c r="AD4" i="28"/>
  <c r="AG4" i="28"/>
  <c r="C5" i="28"/>
  <c r="F5" i="28"/>
  <c r="I5" i="28"/>
  <c r="L5" i="28"/>
  <c r="O5" i="28"/>
  <c r="R5" i="28"/>
  <c r="U5" i="28"/>
  <c r="X5" i="28"/>
  <c r="AA5" i="28"/>
  <c r="AD5" i="28"/>
  <c r="AG5" i="28"/>
  <c r="C6" i="28"/>
  <c r="F6" i="28"/>
  <c r="I6" i="28"/>
  <c r="L6" i="28"/>
  <c r="O6" i="28"/>
  <c r="R6" i="28"/>
  <c r="U6" i="28"/>
  <c r="X6" i="28"/>
  <c r="AA6" i="28"/>
  <c r="AD6" i="28"/>
  <c r="AG6" i="28"/>
  <c r="C7" i="28"/>
  <c r="F7" i="28"/>
  <c r="I7" i="28"/>
  <c r="L7" i="28"/>
  <c r="O7" i="28"/>
  <c r="F281" i="27" s="1"/>
  <c r="R7" i="28"/>
  <c r="U7" i="28"/>
  <c r="X7" i="28"/>
  <c r="AA7" i="28"/>
  <c r="AD7" i="28"/>
  <c r="AG7" i="28"/>
  <c r="C8" i="28"/>
  <c r="F8" i="28"/>
  <c r="I8" i="28"/>
  <c r="L8" i="28"/>
  <c r="O8" i="28"/>
  <c r="R8" i="28"/>
  <c r="U8" i="28"/>
  <c r="X8" i="28"/>
  <c r="AA8" i="28"/>
  <c r="AD8" i="28"/>
  <c r="AG8" i="28"/>
  <c r="C9" i="28"/>
  <c r="F9" i="28"/>
  <c r="I9" i="28"/>
  <c r="L9" i="28"/>
  <c r="O9" i="28"/>
  <c r="R9" i="28"/>
  <c r="U9" i="28"/>
  <c r="X9" i="28"/>
  <c r="AA9" i="28"/>
  <c r="AD9" i="28"/>
  <c r="AG9" i="28"/>
  <c r="C10" i="28"/>
  <c r="F10" i="28"/>
  <c r="I10" i="28"/>
  <c r="L10" i="28"/>
  <c r="O10" i="28"/>
  <c r="R10" i="28"/>
  <c r="U10" i="28"/>
  <c r="X10" i="28"/>
  <c r="AA10" i="28"/>
  <c r="AD10" i="28"/>
  <c r="AG10" i="28"/>
  <c r="C11" i="28"/>
  <c r="F11" i="28"/>
  <c r="I11" i="28"/>
  <c r="L11" i="28"/>
  <c r="O11" i="28"/>
  <c r="R11" i="28"/>
  <c r="U11" i="28"/>
  <c r="X11" i="28"/>
  <c r="AA11" i="28"/>
  <c r="AD11" i="28"/>
  <c r="AG11" i="28"/>
  <c r="F12" i="28"/>
  <c r="I12" i="28"/>
  <c r="U12" i="28"/>
  <c r="X12" i="28"/>
  <c r="AA12" i="28"/>
  <c r="AG12" i="28"/>
  <c r="F13" i="28"/>
  <c r="H4" i="21"/>
  <c r="I4" i="21"/>
  <c r="H5" i="21"/>
  <c r="I5" i="21"/>
  <c r="H6" i="21"/>
  <c r="I6" i="21"/>
  <c r="H7" i="21"/>
  <c r="I7" i="21"/>
  <c r="H8" i="21"/>
  <c r="I8" i="21"/>
  <c r="H10" i="21"/>
  <c r="A14" i="21"/>
  <c r="B14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4" i="21"/>
  <c r="H40" i="21"/>
  <c r="I40" i="21"/>
  <c r="H41" i="21"/>
  <c r="I41" i="21"/>
  <c r="B41" i="21"/>
  <c r="B47" i="21" s="1"/>
  <c r="H45" i="21"/>
  <c r="I45" i="21"/>
  <c r="H46" i="21"/>
  <c r="I46" i="21"/>
  <c r="B68" i="21"/>
  <c r="A2" i="24"/>
  <c r="A3" i="24"/>
  <c r="A4" i="24"/>
  <c r="A5" i="24"/>
  <c r="A6" i="24"/>
  <c r="A7" i="24"/>
  <c r="A8" i="24"/>
  <c r="A9" i="24"/>
  <c r="A10" i="24"/>
  <c r="A11" i="24"/>
  <c r="A12" i="24"/>
  <c r="A14" i="24"/>
  <c r="A15" i="24"/>
  <c r="A16" i="24"/>
  <c r="A17" i="24"/>
  <c r="A18" i="24"/>
  <c r="A19" i="24"/>
  <c r="A20" i="24"/>
  <c r="A21" i="24"/>
  <c r="A22" i="24"/>
  <c r="A24" i="24"/>
  <c r="E24" i="24"/>
  <c r="A25" i="24"/>
  <c r="E25" i="24"/>
  <c r="A26" i="24"/>
  <c r="E26" i="24"/>
  <c r="A27" i="24"/>
  <c r="E27" i="24"/>
  <c r="A28" i="24"/>
  <c r="E28" i="24"/>
  <c r="A29" i="24"/>
  <c r="E29" i="24"/>
  <c r="A30" i="24"/>
  <c r="E30" i="24"/>
  <c r="A31" i="24"/>
  <c r="E31" i="24"/>
  <c r="A32" i="24"/>
  <c r="A33" i="24"/>
  <c r="E33" i="24"/>
  <c r="A34" i="24"/>
  <c r="E34" i="24"/>
  <c r="A35" i="24"/>
  <c r="E35" i="24"/>
  <c r="A36" i="24"/>
  <c r="E36" i="24"/>
  <c r="A37" i="24"/>
  <c r="E37" i="24"/>
  <c r="A38" i="24"/>
  <c r="E38" i="24"/>
  <c r="A39" i="24"/>
  <c r="E39" i="24"/>
  <c r="A40" i="24"/>
  <c r="E40" i="24"/>
  <c r="A41" i="24"/>
  <c r="E41" i="24"/>
  <c r="A42" i="24"/>
  <c r="E42" i="24"/>
  <c r="A43" i="24"/>
  <c r="E43" i="24"/>
  <c r="A44" i="24"/>
  <c r="E44" i="24"/>
  <c r="A45" i="24"/>
  <c r="A46" i="24"/>
  <c r="E46" i="24"/>
  <c r="A47" i="24"/>
  <c r="E47" i="24"/>
  <c r="A48" i="24"/>
  <c r="E48" i="24"/>
  <c r="A49" i="24"/>
  <c r="E49" i="24"/>
  <c r="A50" i="24"/>
  <c r="E50" i="24"/>
  <c r="A51" i="24"/>
  <c r="E51" i="24"/>
  <c r="A52" i="24"/>
  <c r="E52" i="24"/>
  <c r="A53" i="24"/>
  <c r="E53" i="24"/>
  <c r="A54" i="24"/>
  <c r="A55" i="24"/>
  <c r="E55" i="24"/>
  <c r="A56" i="24"/>
  <c r="E56" i="24"/>
  <c r="A57" i="24"/>
  <c r="E57" i="24"/>
  <c r="A58" i="24"/>
  <c r="E58" i="24"/>
  <c r="A59" i="24"/>
  <c r="E59" i="24"/>
  <c r="A60" i="24"/>
  <c r="E60" i="24"/>
  <c r="A61" i="24"/>
  <c r="E61" i="24"/>
  <c r="A62" i="24"/>
  <c r="E62" i="24"/>
  <c r="A63" i="24"/>
  <c r="A64" i="24"/>
  <c r="E64" i="24"/>
  <c r="A65" i="24"/>
  <c r="E65" i="24"/>
  <c r="A66" i="24"/>
  <c r="E66" i="24"/>
  <c r="A67" i="24"/>
  <c r="E67" i="24"/>
  <c r="A68" i="24"/>
  <c r="E68" i="24"/>
  <c r="A69" i="24"/>
  <c r="E69" i="24"/>
  <c r="A70" i="24"/>
  <c r="E70" i="24"/>
  <c r="A71" i="24"/>
  <c r="E71" i="24"/>
  <c r="A72" i="24"/>
  <c r="E72" i="24"/>
  <c r="A73" i="24"/>
  <c r="E73" i="24"/>
  <c r="A74" i="24"/>
  <c r="E74" i="24"/>
  <c r="A75" i="24"/>
  <c r="A76" i="24"/>
  <c r="E76" i="24"/>
  <c r="A77" i="24"/>
  <c r="E77" i="24"/>
  <c r="A78" i="24"/>
  <c r="E78" i="24"/>
  <c r="A79" i="24"/>
  <c r="E79" i="24"/>
  <c r="A80" i="24"/>
  <c r="E80" i="24"/>
  <c r="A81" i="24"/>
  <c r="E81" i="24"/>
  <c r="A82" i="24"/>
  <c r="E82" i="24"/>
  <c r="A83" i="24"/>
  <c r="E83" i="24"/>
  <c r="A84" i="24"/>
  <c r="A85" i="24"/>
  <c r="E85" i="24"/>
  <c r="A86" i="24"/>
  <c r="E86" i="24"/>
  <c r="A87" i="24"/>
  <c r="E87" i="24"/>
  <c r="A88" i="24"/>
  <c r="E88" i="24"/>
  <c r="A89" i="24"/>
  <c r="E89" i="24"/>
  <c r="A90" i="24"/>
  <c r="E90" i="24"/>
  <c r="A91" i="24"/>
  <c r="E91" i="24"/>
  <c r="A92" i="24"/>
  <c r="E92" i="24"/>
  <c r="A93" i="24"/>
  <c r="A94" i="24"/>
  <c r="E94" i="24"/>
  <c r="A95" i="24"/>
  <c r="E95" i="24"/>
  <c r="A96" i="24"/>
  <c r="E96" i="24"/>
  <c r="A97" i="24"/>
  <c r="E97" i="24"/>
  <c r="A98" i="24"/>
  <c r="E98" i="24"/>
  <c r="A99" i="24"/>
  <c r="E99" i="24"/>
  <c r="A100" i="24"/>
  <c r="E100" i="24"/>
  <c r="A101" i="24"/>
  <c r="E101" i="24"/>
  <c r="A102" i="24"/>
  <c r="E102" i="24"/>
  <c r="A103" i="24"/>
  <c r="E103" i="24"/>
  <c r="A104" i="24"/>
  <c r="A105" i="24"/>
  <c r="E105" i="24"/>
  <c r="A106" i="24"/>
  <c r="E106" i="24"/>
  <c r="A107" i="24"/>
  <c r="E107" i="24"/>
  <c r="A108" i="24"/>
  <c r="E108" i="24"/>
  <c r="A109" i="24"/>
  <c r="E109" i="24"/>
  <c r="A110" i="24"/>
  <c r="E110" i="24"/>
  <c r="A111" i="24"/>
  <c r="E111" i="24"/>
  <c r="A112" i="24"/>
  <c r="E112" i="24"/>
  <c r="A113" i="24"/>
  <c r="A114" i="24"/>
  <c r="E114" i="24"/>
  <c r="A115" i="24"/>
  <c r="E115" i="24"/>
  <c r="A116" i="24"/>
  <c r="E116" i="24"/>
  <c r="A117" i="24"/>
  <c r="E117" i="24"/>
  <c r="A118" i="24"/>
  <c r="E118" i="24"/>
  <c r="A119" i="24"/>
  <c r="E119" i="24"/>
  <c r="A120" i="24"/>
  <c r="E120" i="24"/>
  <c r="A121" i="24"/>
  <c r="E121" i="24"/>
  <c r="A122" i="24"/>
  <c r="A123" i="24"/>
  <c r="E123" i="24"/>
  <c r="A124" i="24"/>
  <c r="E124" i="24"/>
  <c r="A125" i="24"/>
  <c r="E125" i="24"/>
  <c r="A126" i="24"/>
  <c r="E126" i="24"/>
  <c r="A127" i="24"/>
  <c r="E127" i="24"/>
  <c r="A128" i="24"/>
  <c r="E128" i="24"/>
  <c r="A129" i="24"/>
  <c r="E129" i="24"/>
  <c r="A130" i="24"/>
  <c r="E130" i="24"/>
  <c r="A131" i="24"/>
  <c r="E131" i="24"/>
  <c r="A132" i="24"/>
  <c r="E132" i="24"/>
  <c r="A133" i="24"/>
  <c r="A134" i="24"/>
  <c r="E134" i="24"/>
  <c r="A135" i="24"/>
  <c r="E135" i="24"/>
  <c r="A136" i="24"/>
  <c r="E136" i="24"/>
  <c r="A137" i="24"/>
  <c r="E137" i="24"/>
  <c r="A138" i="24"/>
  <c r="E138" i="24"/>
  <c r="A139" i="24"/>
  <c r="E139" i="24"/>
  <c r="A140" i="24"/>
  <c r="E140" i="24"/>
  <c r="A141" i="24"/>
  <c r="E141" i="24"/>
  <c r="A142" i="24"/>
  <c r="A143" i="24"/>
  <c r="E143" i="24"/>
  <c r="A144" i="24"/>
  <c r="E144" i="24"/>
  <c r="A145" i="24"/>
  <c r="E145" i="24"/>
  <c r="A146" i="24"/>
  <c r="E146" i="24"/>
  <c r="A147" i="24"/>
  <c r="E147" i="24"/>
  <c r="A148" i="24"/>
  <c r="E148" i="24"/>
  <c r="A149" i="24"/>
  <c r="E149" i="24"/>
  <c r="A150" i="24"/>
  <c r="E150" i="24"/>
  <c r="A151" i="24"/>
  <c r="A152" i="24"/>
  <c r="E152" i="24"/>
  <c r="A153" i="24"/>
  <c r="E153" i="24"/>
  <c r="A154" i="24"/>
  <c r="E154" i="24"/>
  <c r="A155" i="24"/>
  <c r="E155" i="24"/>
  <c r="A156" i="24"/>
  <c r="E156" i="24"/>
  <c r="A157" i="24"/>
  <c r="E157" i="24"/>
  <c r="A158" i="24"/>
  <c r="E158" i="24"/>
  <c r="A159" i="24"/>
  <c r="E159" i="24"/>
  <c r="A160" i="24"/>
  <c r="E160" i="24"/>
  <c r="A161" i="24"/>
  <c r="E161" i="24"/>
  <c r="A162" i="24"/>
  <c r="A163" i="24"/>
  <c r="E163" i="24"/>
  <c r="A164" i="24"/>
  <c r="E164" i="24"/>
  <c r="A165" i="24"/>
  <c r="E165" i="24"/>
  <c r="A166" i="24"/>
  <c r="E166" i="24"/>
  <c r="A167" i="24"/>
  <c r="E167" i="24"/>
  <c r="A168" i="24"/>
  <c r="E168" i="24"/>
  <c r="A169" i="24"/>
  <c r="E169" i="24"/>
  <c r="A170" i="24"/>
  <c r="E170" i="24"/>
  <c r="A171" i="24"/>
  <c r="A172" i="24"/>
  <c r="E172" i="24"/>
  <c r="A173" i="24"/>
  <c r="E173" i="24"/>
  <c r="A174" i="24"/>
  <c r="E174" i="24"/>
  <c r="A175" i="24"/>
  <c r="E175" i="24"/>
  <c r="A176" i="24"/>
  <c r="E176" i="24"/>
  <c r="A177" i="24"/>
  <c r="E177" i="24"/>
  <c r="A178" i="24"/>
  <c r="E178" i="24"/>
  <c r="A179" i="24"/>
  <c r="E179" i="24"/>
  <c r="A180" i="24"/>
  <c r="A181" i="24"/>
  <c r="E181" i="24"/>
  <c r="A182" i="24"/>
  <c r="E182" i="24"/>
  <c r="A183" i="24"/>
  <c r="E183" i="24"/>
  <c r="A184" i="24"/>
  <c r="E184" i="24"/>
  <c r="A185" i="24"/>
  <c r="E185" i="24"/>
  <c r="A186" i="24"/>
  <c r="E186" i="24"/>
  <c r="A187" i="24"/>
  <c r="E187" i="24"/>
  <c r="A188" i="24"/>
  <c r="E188" i="24"/>
  <c r="A189" i="24"/>
  <c r="E189" i="24"/>
  <c r="A190" i="24"/>
  <c r="E190" i="24"/>
  <c r="A191" i="24"/>
  <c r="A192" i="24"/>
  <c r="A193" i="24"/>
  <c r="E193" i="24"/>
  <c r="A194" i="24"/>
  <c r="E194" i="24"/>
  <c r="A195" i="24"/>
  <c r="E195" i="24"/>
  <c r="A196" i="24"/>
  <c r="E196" i="24"/>
  <c r="A197" i="24"/>
  <c r="E197" i="24"/>
  <c r="A198" i="24"/>
  <c r="E198" i="24"/>
  <c r="A199" i="24"/>
  <c r="E199" i="24"/>
  <c r="A200" i="24"/>
  <c r="E200" i="24"/>
  <c r="A201" i="24"/>
  <c r="A202" i="24"/>
  <c r="E202" i="24"/>
  <c r="A203" i="24"/>
  <c r="E203" i="24"/>
  <c r="A204" i="24"/>
  <c r="E204" i="24"/>
  <c r="A205" i="24"/>
  <c r="E205" i="24"/>
  <c r="A206" i="24"/>
  <c r="E206" i="24"/>
  <c r="A207" i="24"/>
  <c r="E207" i="24"/>
  <c r="A208" i="24"/>
  <c r="E208" i="24"/>
  <c r="A209" i="24"/>
  <c r="E209" i="24"/>
  <c r="A210" i="24"/>
  <c r="A211" i="24"/>
  <c r="E211" i="24"/>
  <c r="A212" i="24"/>
  <c r="E212" i="24"/>
  <c r="A213" i="24"/>
  <c r="E213" i="24"/>
  <c r="A214" i="24"/>
  <c r="E214" i="24"/>
  <c r="A215" i="24"/>
  <c r="E215" i="24"/>
  <c r="A216" i="24"/>
  <c r="E216" i="24"/>
  <c r="A217" i="24"/>
  <c r="E217" i="24"/>
  <c r="A218" i="24"/>
  <c r="E218" i="24"/>
  <c r="A219" i="24"/>
  <c r="E219" i="24"/>
  <c r="A220" i="24"/>
  <c r="E220" i="24"/>
  <c r="A221" i="24"/>
  <c r="E221" i="24"/>
  <c r="A222" i="24"/>
  <c r="A223" i="24"/>
  <c r="E223" i="24"/>
  <c r="A224" i="24"/>
  <c r="E224" i="24"/>
  <c r="A225" i="24"/>
  <c r="E225" i="24"/>
  <c r="A226" i="24"/>
  <c r="E226" i="24"/>
  <c r="A227" i="24"/>
  <c r="E227" i="24"/>
  <c r="A228" i="24"/>
  <c r="E228" i="24"/>
  <c r="A229" i="24"/>
  <c r="E229" i="24"/>
  <c r="A230" i="24"/>
  <c r="E230" i="24"/>
  <c r="A231" i="24"/>
  <c r="A232" i="24"/>
  <c r="E232" i="24"/>
  <c r="A233" i="24"/>
  <c r="E233" i="24"/>
  <c r="A234" i="24"/>
  <c r="E234" i="24"/>
  <c r="A235" i="24"/>
  <c r="E235" i="24"/>
  <c r="A236" i="24"/>
  <c r="E236" i="24"/>
  <c r="A237" i="24"/>
  <c r="E237" i="24"/>
  <c r="A238" i="24"/>
  <c r="E238" i="24"/>
  <c r="A239" i="24"/>
  <c r="E239" i="24"/>
  <c r="A240" i="24"/>
  <c r="A241" i="24"/>
  <c r="E241" i="24"/>
  <c r="A242" i="24"/>
  <c r="E242" i="24"/>
  <c r="A243" i="24"/>
  <c r="E243" i="24"/>
  <c r="A244" i="24"/>
  <c r="E244" i="24"/>
  <c r="A245" i="24"/>
  <c r="E245" i="24"/>
  <c r="A246" i="24"/>
  <c r="E246" i="24"/>
  <c r="A247" i="24"/>
  <c r="E247" i="24"/>
  <c r="A248" i="24"/>
  <c r="E248" i="24"/>
  <c r="A249" i="24"/>
  <c r="E249" i="24"/>
  <c r="A250" i="24"/>
  <c r="E250" i="24"/>
  <c r="A251" i="24"/>
  <c r="E251" i="24"/>
  <c r="A252" i="24"/>
  <c r="A253" i="24"/>
  <c r="E253" i="24"/>
  <c r="A254" i="24"/>
  <c r="E254" i="24"/>
  <c r="A255" i="24"/>
  <c r="E255" i="24"/>
  <c r="A256" i="24"/>
  <c r="E256" i="24"/>
  <c r="A257" i="24"/>
  <c r="E257" i="24"/>
  <c r="A258" i="24"/>
  <c r="E258" i="24"/>
  <c r="A259" i="24"/>
  <c r="E259" i="24"/>
  <c r="A260" i="24"/>
  <c r="E260" i="24"/>
  <c r="A261" i="24"/>
  <c r="A262" i="24"/>
  <c r="E262" i="24"/>
  <c r="A263" i="24"/>
  <c r="E263" i="24"/>
  <c r="A264" i="24"/>
  <c r="E264" i="24"/>
  <c r="A265" i="24"/>
  <c r="E265" i="24"/>
  <c r="A266" i="24"/>
  <c r="E266" i="24"/>
  <c r="A267" i="24"/>
  <c r="E267" i="24"/>
  <c r="A268" i="24"/>
  <c r="E268" i="24"/>
  <c r="A269" i="24"/>
  <c r="E269" i="24"/>
  <c r="A270" i="24"/>
  <c r="A271" i="24"/>
  <c r="E271" i="24"/>
  <c r="A272" i="24"/>
  <c r="E272" i="24"/>
  <c r="A273" i="24"/>
  <c r="E273" i="24"/>
  <c r="A274" i="24"/>
  <c r="E274" i="24"/>
  <c r="A275" i="24"/>
  <c r="E275" i="24"/>
  <c r="A276" i="24"/>
  <c r="E276" i="24"/>
  <c r="A277" i="24"/>
  <c r="E277" i="24"/>
  <c r="A278" i="24"/>
  <c r="E278" i="24"/>
  <c r="A279" i="24"/>
  <c r="E279" i="24"/>
  <c r="A280" i="24"/>
  <c r="E280" i="24"/>
  <c r="A281" i="24"/>
  <c r="A282" i="24"/>
  <c r="E282" i="24"/>
  <c r="A283" i="24"/>
  <c r="E283" i="24"/>
  <c r="A284" i="24"/>
  <c r="E284" i="24"/>
  <c r="A285" i="24"/>
  <c r="E285" i="24"/>
  <c r="A286" i="24"/>
  <c r="E286" i="24"/>
  <c r="A287" i="24"/>
  <c r="E287" i="24"/>
  <c r="A288" i="24"/>
  <c r="E288" i="24"/>
  <c r="A289" i="24"/>
  <c r="E289" i="24"/>
  <c r="A290" i="24"/>
  <c r="A291" i="24"/>
  <c r="E291" i="24"/>
  <c r="A292" i="24"/>
  <c r="E292" i="24"/>
  <c r="A293" i="24"/>
  <c r="E293" i="24"/>
  <c r="A294" i="24"/>
  <c r="E294" i="24"/>
  <c r="A295" i="24"/>
  <c r="E295" i="24"/>
  <c r="A296" i="24"/>
  <c r="E296" i="24"/>
  <c r="A297" i="24"/>
  <c r="E297" i="24"/>
  <c r="A298" i="24"/>
  <c r="E298" i="24"/>
  <c r="A299" i="24"/>
  <c r="A300" i="24"/>
  <c r="E300" i="24"/>
  <c r="A301" i="24"/>
  <c r="E301" i="24"/>
  <c r="A302" i="24"/>
  <c r="E302" i="24"/>
  <c r="A303" i="24"/>
  <c r="E303" i="24"/>
  <c r="A304" i="24"/>
  <c r="E304" i="24"/>
  <c r="A305" i="24"/>
  <c r="E305" i="24"/>
  <c r="A306" i="24"/>
  <c r="E306" i="24"/>
  <c r="A307" i="24"/>
  <c r="E307" i="24"/>
  <c r="A308" i="24"/>
  <c r="E308" i="24"/>
  <c r="A309" i="24"/>
  <c r="E309" i="24"/>
  <c r="A310" i="24"/>
  <c r="E310" i="24"/>
  <c r="A311" i="24"/>
  <c r="A312" i="24"/>
  <c r="E312" i="24"/>
  <c r="A313" i="24"/>
  <c r="E313" i="24"/>
  <c r="A314" i="24"/>
  <c r="E314" i="24"/>
  <c r="A315" i="24"/>
  <c r="E315" i="24"/>
  <c r="A316" i="24"/>
  <c r="E316" i="24"/>
  <c r="A317" i="24"/>
  <c r="E317" i="24"/>
  <c r="A318" i="24"/>
  <c r="E318" i="24"/>
  <c r="A319" i="24"/>
  <c r="E319" i="24"/>
  <c r="A320" i="24"/>
  <c r="A321" i="24"/>
  <c r="E321" i="24"/>
  <c r="A322" i="24"/>
  <c r="E322" i="24"/>
  <c r="A323" i="24"/>
  <c r="E323" i="24"/>
  <c r="A324" i="24"/>
  <c r="E324" i="24"/>
  <c r="A325" i="24"/>
  <c r="E325" i="24"/>
  <c r="A326" i="24"/>
  <c r="E326" i="24"/>
  <c r="A327" i="24"/>
  <c r="E327" i="24"/>
  <c r="A328" i="24"/>
  <c r="E328" i="24"/>
  <c r="A329" i="24"/>
  <c r="P1" i="27"/>
  <c r="B81" i="27"/>
  <c r="Q1" i="27"/>
  <c r="R1" i="27"/>
  <c r="D6" i="27"/>
  <c r="S1" i="27"/>
  <c r="T1" i="27"/>
  <c r="U1" i="27"/>
  <c r="V1" i="27"/>
  <c r="W1" i="27"/>
  <c r="X1" i="27"/>
  <c r="Y1" i="27"/>
  <c r="Z1" i="27"/>
  <c r="O6" i="27"/>
  <c r="O7" i="27" s="1"/>
  <c r="O8" i="27" s="1"/>
  <c r="O9" i="27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O37" i="27" s="1"/>
  <c r="O38" i="27" s="1"/>
  <c r="O39" i="27" s="1"/>
  <c r="O40" i="27" s="1"/>
  <c r="O41" i="27" s="1"/>
  <c r="O42" i="27" s="1"/>
  <c r="O43" i="27" s="1"/>
  <c r="O44" i="27" s="1"/>
  <c r="O45" i="27" s="1"/>
  <c r="O46" i="27" s="1"/>
  <c r="O47" i="27" s="1"/>
  <c r="O48" i="27" s="1"/>
  <c r="O49" i="27" s="1"/>
  <c r="O50" i="27" s="1"/>
  <c r="O51" i="27" s="1"/>
  <c r="O52" i="27" s="1"/>
  <c r="O53" i="27" s="1"/>
  <c r="O54" i="27" s="1"/>
  <c r="O55" i="27" s="1"/>
  <c r="O56" i="27" s="1"/>
  <c r="O57" i="27" s="1"/>
  <c r="O58" i="27" s="1"/>
  <c r="O59" i="27" s="1"/>
  <c r="O60" i="27" s="1"/>
  <c r="O61" i="27" s="1"/>
  <c r="O62" i="27" s="1"/>
  <c r="O63" i="27" s="1"/>
  <c r="O64" i="27" s="1"/>
  <c r="O65" i="27" s="1"/>
  <c r="O66" i="27" s="1"/>
  <c r="O67" i="27" s="1"/>
  <c r="O68" i="27" s="1"/>
  <c r="O69" i="27" s="1"/>
  <c r="O70" i="27" s="1"/>
  <c r="O71" i="27" s="1"/>
  <c r="O72" i="27" s="1"/>
  <c r="O73" i="27" s="1"/>
  <c r="O74" i="27" s="1"/>
  <c r="O75" i="27" s="1"/>
  <c r="O76" i="27" s="1"/>
  <c r="O77" i="27" s="1"/>
  <c r="O78" i="27" s="1"/>
  <c r="O79" i="27" s="1"/>
  <c r="O80" i="27" s="1"/>
  <c r="O81" i="27" s="1"/>
  <c r="O82" i="27" s="1"/>
  <c r="O83" i="27" s="1"/>
  <c r="O84" i="27" s="1"/>
  <c r="O85" i="27" s="1"/>
  <c r="O86" i="27" s="1"/>
  <c r="O87" i="27" s="1"/>
  <c r="O88" i="27" s="1"/>
  <c r="O89" i="27" s="1"/>
  <c r="O90" i="27" s="1"/>
  <c r="O91" i="27" s="1"/>
  <c r="O92" i="27" s="1"/>
  <c r="O93" i="27" s="1"/>
  <c r="O94" i="27" s="1"/>
  <c r="O95" i="27" s="1"/>
  <c r="O96" i="27" s="1"/>
  <c r="O97" i="27" s="1"/>
  <c r="O98" i="27" s="1"/>
  <c r="O99" i="27" s="1"/>
  <c r="O100" i="27" s="1"/>
  <c r="O101" i="27" s="1"/>
  <c r="O102" i="27" s="1"/>
  <c r="O103" i="27" s="1"/>
  <c r="O104" i="27" s="1"/>
  <c r="O105" i="27" s="1"/>
  <c r="O106" i="27" s="1"/>
  <c r="O107" i="27" s="1"/>
  <c r="O108" i="27" s="1"/>
  <c r="O109" i="27" s="1"/>
  <c r="O110" i="27" s="1"/>
  <c r="O111" i="27" s="1"/>
  <c r="O112" i="27" s="1"/>
  <c r="O113" i="27" s="1"/>
  <c r="O114" i="27" s="1"/>
  <c r="O115" i="27" s="1"/>
  <c r="O116" i="27" s="1"/>
  <c r="O117" i="27" s="1"/>
  <c r="O118" i="27" s="1"/>
  <c r="O119" i="27" s="1"/>
  <c r="O120" i="27" s="1"/>
  <c r="O121" i="27" s="1"/>
  <c r="O122" i="27" s="1"/>
  <c r="O123" i="27" s="1"/>
  <c r="O124" i="27" s="1"/>
  <c r="O125" i="27" s="1"/>
  <c r="O126" i="27" s="1"/>
  <c r="O127" i="27" s="1"/>
  <c r="O128" i="27" s="1"/>
  <c r="O129" i="27" s="1"/>
  <c r="O130" i="27" s="1"/>
  <c r="O131" i="27" s="1"/>
  <c r="O132" i="27" s="1"/>
  <c r="O133" i="27" s="1"/>
  <c r="O134" i="27" s="1"/>
  <c r="O135" i="27" s="1"/>
  <c r="O136" i="27" s="1"/>
  <c r="O137" i="27" s="1"/>
  <c r="O138" i="27" s="1"/>
  <c r="O139" i="27" s="1"/>
  <c r="O140" i="27" s="1"/>
  <c r="O141" i="27" s="1"/>
  <c r="O142" i="27" s="1"/>
  <c r="O143" i="27" s="1"/>
  <c r="O144" i="27" s="1"/>
  <c r="O145" i="27" s="1"/>
  <c r="O146" i="27" s="1"/>
  <c r="O147" i="27" s="1"/>
  <c r="O148" i="27" s="1"/>
  <c r="O149" i="27" s="1"/>
  <c r="O150" i="27" s="1"/>
  <c r="O151" i="27" s="1"/>
  <c r="O152" i="27" s="1"/>
  <c r="O153" i="27" s="1"/>
  <c r="O154" i="27" s="1"/>
  <c r="O155" i="27" s="1"/>
  <c r="O156" i="27" s="1"/>
  <c r="O157" i="27" s="1"/>
  <c r="O158" i="27" s="1"/>
  <c r="O159" i="27" s="1"/>
  <c r="O160" i="27" s="1"/>
  <c r="O161" i="27" s="1"/>
  <c r="O162" i="27" s="1"/>
  <c r="O163" i="27" s="1"/>
  <c r="O164" i="27" s="1"/>
  <c r="O165" i="27" s="1"/>
  <c r="O166" i="27" s="1"/>
  <c r="O167" i="27" s="1"/>
  <c r="O168" i="27" s="1"/>
  <c r="O169" i="27" s="1"/>
  <c r="O170" i="27" s="1"/>
  <c r="O171" i="27" s="1"/>
  <c r="O172" i="27" s="1"/>
  <c r="O173" i="27" s="1"/>
  <c r="O174" i="27" s="1"/>
  <c r="O175" i="27" s="1"/>
  <c r="O176" i="27" s="1"/>
  <c r="O177" i="27" s="1"/>
  <c r="O178" i="27" s="1"/>
  <c r="O179" i="27" s="1"/>
  <c r="O180" i="27" s="1"/>
  <c r="O181" i="27" s="1"/>
  <c r="O182" i="27" s="1"/>
  <c r="O183" i="27" s="1"/>
  <c r="O184" i="27" s="1"/>
  <c r="O185" i="27" s="1"/>
  <c r="O186" i="27" s="1"/>
  <c r="O187" i="27" s="1"/>
  <c r="O188" i="27" s="1"/>
  <c r="O189" i="27" s="1"/>
  <c r="O190" i="27" s="1"/>
  <c r="O191" i="27" s="1"/>
  <c r="O192" i="27" s="1"/>
  <c r="O193" i="27" s="1"/>
  <c r="O194" i="27" s="1"/>
  <c r="O195" i="27" s="1"/>
  <c r="O196" i="27" s="1"/>
  <c r="O197" i="27" s="1"/>
  <c r="O198" i="27" s="1"/>
  <c r="O199" i="27" s="1"/>
  <c r="O200" i="27" s="1"/>
  <c r="O201" i="27" s="1"/>
  <c r="O202" i="27" s="1"/>
  <c r="O203" i="27" s="1"/>
  <c r="O204" i="27" s="1"/>
  <c r="G35" i="27"/>
  <c r="K37" i="27"/>
  <c r="G40" i="27"/>
  <c r="K43" i="27"/>
  <c r="K47" i="27"/>
  <c r="D51" i="27"/>
  <c r="H51" i="27"/>
  <c r="D52" i="27"/>
  <c r="K52" i="27"/>
  <c r="L52" i="27"/>
  <c r="D53" i="27"/>
  <c r="D54" i="27"/>
  <c r="K54" i="27"/>
  <c r="D55" i="27"/>
  <c r="K55" i="27"/>
  <c r="D56" i="27"/>
  <c r="G56" i="27"/>
  <c r="D57" i="27"/>
  <c r="D58" i="27"/>
  <c r="D59" i="27"/>
  <c r="D60" i="27"/>
  <c r="D61" i="27"/>
  <c r="D62" i="27"/>
  <c r="D63" i="27"/>
  <c r="D64" i="27"/>
  <c r="D65" i="27"/>
  <c r="D66" i="27"/>
  <c r="I66" i="27"/>
  <c r="D67" i="27"/>
  <c r="D68" i="27"/>
  <c r="H68" i="27"/>
  <c r="D69" i="27"/>
  <c r="G69" i="27"/>
  <c r="D70" i="27"/>
  <c r="H70" i="27"/>
  <c r="D71" i="27"/>
  <c r="L71" i="27"/>
  <c r="D72" i="27"/>
  <c r="D73" i="27"/>
  <c r="G73" i="27"/>
  <c r="D74" i="27"/>
  <c r="D75" i="27"/>
  <c r="L75" i="27"/>
  <c r="D76" i="27"/>
  <c r="D77" i="27"/>
  <c r="I77" i="27"/>
  <c r="K77" i="27"/>
  <c r="D78" i="27"/>
  <c r="I78" i="27"/>
  <c r="D79" i="27"/>
  <c r="B80" i="27"/>
  <c r="D80" i="27"/>
  <c r="D81" i="27"/>
  <c r="L81" i="27"/>
  <c r="D82" i="27"/>
  <c r="L82" i="27"/>
  <c r="D83" i="27"/>
  <c r="I83" i="27"/>
  <c r="D84" i="27"/>
  <c r="K84" i="27"/>
  <c r="D85" i="27"/>
  <c r="D86" i="27"/>
  <c r="K86" i="27"/>
  <c r="D87" i="27"/>
  <c r="D88" i="27"/>
  <c r="K88" i="27"/>
  <c r="D89" i="27"/>
  <c r="D90" i="27"/>
  <c r="K90" i="27"/>
  <c r="D91" i="27"/>
  <c r="H91" i="27"/>
  <c r="D92" i="27"/>
  <c r="K92" i="27"/>
  <c r="C93" i="27"/>
  <c r="D93" i="27"/>
  <c r="B94" i="27"/>
  <c r="D94" i="27"/>
  <c r="I94" i="27"/>
  <c r="D95" i="27"/>
  <c r="H95" i="27"/>
  <c r="I95" i="27"/>
  <c r="B96" i="27"/>
  <c r="D96" i="27"/>
  <c r="D97" i="27"/>
  <c r="I97" i="27"/>
  <c r="K97" i="27"/>
  <c r="D98" i="27"/>
  <c r="H98" i="27"/>
  <c r="I98" i="27"/>
  <c r="D99" i="27"/>
  <c r="H99" i="27"/>
  <c r="I99" i="27"/>
  <c r="B100" i="27"/>
  <c r="D100" i="27"/>
  <c r="I100" i="27"/>
  <c r="L100" i="27"/>
  <c r="D101" i="27"/>
  <c r="B102" i="27"/>
  <c r="D102" i="27"/>
  <c r="H102" i="27"/>
  <c r="D103" i="27"/>
  <c r="K103" i="27"/>
  <c r="D104" i="27"/>
  <c r="D105" i="27"/>
  <c r="I105" i="27"/>
  <c r="D106" i="27"/>
  <c r="G106" i="27"/>
  <c r="D107" i="27"/>
  <c r="L107" i="27"/>
  <c r="D108" i="27"/>
  <c r="H108" i="27"/>
  <c r="D109" i="27"/>
  <c r="I109" i="27"/>
  <c r="D110" i="27"/>
  <c r="K110" i="27"/>
  <c r="L110" i="27"/>
  <c r="D111" i="27"/>
  <c r="D112" i="27"/>
  <c r="L112" i="27"/>
  <c r="D113" i="27"/>
  <c r="G113" i="27"/>
  <c r="L113" i="27"/>
  <c r="D114" i="27"/>
  <c r="G114" i="27"/>
  <c r="K114" i="27"/>
  <c r="D115" i="27"/>
  <c r="G115" i="27"/>
  <c r="I115" i="27"/>
  <c r="D116" i="27"/>
  <c r="K116" i="27"/>
  <c r="L116" i="27"/>
  <c r="D117" i="27"/>
  <c r="L117" i="27"/>
  <c r="D118" i="27"/>
  <c r="L118" i="27"/>
  <c r="D119" i="27"/>
  <c r="K119" i="27"/>
  <c r="L119" i="27"/>
  <c r="D120" i="27"/>
  <c r="D121" i="27"/>
  <c r="I121" i="27"/>
  <c r="K121" i="27"/>
  <c r="D122" i="27"/>
  <c r="H122" i="27"/>
  <c r="D123" i="27"/>
  <c r="H123" i="27"/>
  <c r="L123" i="27"/>
  <c r="D124" i="27"/>
  <c r="L124" i="27"/>
  <c r="D125" i="27"/>
  <c r="G125" i="27"/>
  <c r="I125" i="27"/>
  <c r="D126" i="27"/>
  <c r="H126" i="27"/>
  <c r="K126" i="27"/>
  <c r="D127" i="27"/>
  <c r="D128" i="27"/>
  <c r="H128" i="27"/>
  <c r="K128" i="27"/>
  <c r="D129" i="27"/>
  <c r="G129" i="27"/>
  <c r="I129" i="27"/>
  <c r="K129" i="27"/>
  <c r="D130" i="27"/>
  <c r="D131" i="27"/>
  <c r="K131" i="27"/>
  <c r="B132" i="27"/>
  <c r="D132" i="27"/>
  <c r="D133" i="27"/>
  <c r="L133" i="27"/>
  <c r="D134" i="27"/>
  <c r="H134" i="27"/>
  <c r="D135" i="27"/>
  <c r="I135" i="27"/>
  <c r="D136" i="27"/>
  <c r="G136" i="27"/>
  <c r="K136" i="27"/>
  <c r="L136" i="27"/>
  <c r="D137" i="27"/>
  <c r="L137" i="27"/>
  <c r="D138" i="27"/>
  <c r="K138" i="27"/>
  <c r="D139" i="27"/>
  <c r="G139" i="27"/>
  <c r="H139" i="27"/>
  <c r="K139" i="27"/>
  <c r="D140" i="27"/>
  <c r="H140" i="27"/>
  <c r="K140" i="27"/>
  <c r="D141" i="27"/>
  <c r="I141" i="27"/>
  <c r="K141" i="27"/>
  <c r="D142" i="27"/>
  <c r="H142" i="27"/>
  <c r="K142" i="27"/>
  <c r="B143" i="27"/>
  <c r="D143" i="27"/>
  <c r="H143" i="27"/>
  <c r="K143" i="27"/>
  <c r="D144" i="27"/>
  <c r="K144" i="27"/>
  <c r="L144" i="27"/>
  <c r="D145" i="27"/>
  <c r="G145" i="27"/>
  <c r="H145" i="27"/>
  <c r="K145" i="27"/>
  <c r="D146" i="27"/>
  <c r="H146" i="27"/>
  <c r="I146" i="27"/>
  <c r="K146" i="27"/>
  <c r="D147" i="27"/>
  <c r="H147" i="27"/>
  <c r="I147" i="27"/>
  <c r="K147" i="27"/>
  <c r="L147" i="27"/>
  <c r="B148" i="27"/>
  <c r="D148" i="27"/>
  <c r="K148" i="27"/>
  <c r="B149" i="27"/>
  <c r="D149" i="27"/>
  <c r="I149" i="27"/>
  <c r="K149" i="27"/>
  <c r="D150" i="27"/>
  <c r="H150" i="27"/>
  <c r="K150" i="27"/>
  <c r="L150" i="27"/>
  <c r="D151" i="27"/>
  <c r="G151" i="27"/>
  <c r="H151" i="27"/>
  <c r="I151" i="27"/>
  <c r="K151" i="27"/>
  <c r="L151" i="27"/>
  <c r="D152" i="27"/>
  <c r="K152" i="27"/>
  <c r="D153" i="27"/>
  <c r="G153" i="27"/>
  <c r="K153" i="27"/>
  <c r="L153" i="27"/>
  <c r="D154" i="27"/>
  <c r="K154" i="27"/>
  <c r="D155" i="27"/>
  <c r="G155" i="27"/>
  <c r="H155" i="27"/>
  <c r="K155" i="27"/>
  <c r="L155" i="27"/>
  <c r="D156" i="27"/>
  <c r="K156" i="27"/>
  <c r="L156" i="27"/>
  <c r="D157" i="27"/>
  <c r="G157" i="27"/>
  <c r="H157" i="27"/>
  <c r="K157" i="27"/>
  <c r="L157" i="27"/>
  <c r="D158" i="27"/>
  <c r="H158" i="27"/>
  <c r="K158" i="27"/>
  <c r="L158" i="27"/>
  <c r="D159" i="27"/>
  <c r="H159" i="27"/>
  <c r="K159" i="27"/>
  <c r="L159" i="27"/>
  <c r="D160" i="27"/>
  <c r="K160" i="27"/>
  <c r="C161" i="27"/>
  <c r="D161" i="27"/>
  <c r="K161" i="27"/>
  <c r="D162" i="27"/>
  <c r="G162" i="27"/>
  <c r="K162" i="27"/>
  <c r="L162" i="27"/>
  <c r="D163" i="27"/>
  <c r="K163" i="27"/>
  <c r="L163" i="27"/>
  <c r="B164" i="27"/>
  <c r="D164" i="27"/>
  <c r="G164" i="27"/>
  <c r="H164" i="27"/>
  <c r="K164" i="27"/>
  <c r="L164" i="27"/>
  <c r="B165" i="27"/>
  <c r="D165" i="27"/>
  <c r="H165" i="27"/>
  <c r="K165" i="27"/>
  <c r="B166" i="27"/>
  <c r="D166" i="27"/>
  <c r="H166" i="27"/>
  <c r="K166" i="27"/>
  <c r="D167" i="27"/>
  <c r="E167" i="27"/>
  <c r="K167" i="27"/>
  <c r="L167" i="27"/>
  <c r="D168" i="27"/>
  <c r="H168" i="27"/>
  <c r="K168" i="27"/>
  <c r="C169" i="27"/>
  <c r="D169" i="27"/>
  <c r="G169" i="27"/>
  <c r="H169" i="27"/>
  <c r="K169" i="27"/>
  <c r="L169" i="27"/>
  <c r="D170" i="27"/>
  <c r="H170" i="27"/>
  <c r="K170" i="27"/>
  <c r="D171" i="27"/>
  <c r="G171" i="27"/>
  <c r="H171" i="27"/>
  <c r="K171" i="27"/>
  <c r="L171" i="27"/>
  <c r="B172" i="27"/>
  <c r="D172" i="27"/>
  <c r="H172" i="27"/>
  <c r="I172" i="27"/>
  <c r="K172" i="27"/>
  <c r="B173" i="27"/>
  <c r="D173" i="27"/>
  <c r="H173" i="27"/>
  <c r="K173" i="27"/>
  <c r="D174" i="27"/>
  <c r="K174" i="27"/>
  <c r="L174" i="27"/>
  <c r="D175" i="27"/>
  <c r="K175" i="27"/>
  <c r="B176" i="27"/>
  <c r="D176" i="27"/>
  <c r="H176" i="27"/>
  <c r="K176" i="27"/>
  <c r="L176" i="27"/>
  <c r="D177" i="27"/>
  <c r="H177" i="27"/>
  <c r="I177" i="27"/>
  <c r="K177" i="27"/>
  <c r="D178" i="27"/>
  <c r="G178" i="27"/>
  <c r="I178" i="27"/>
  <c r="K178" i="27"/>
  <c r="L178" i="27"/>
  <c r="D179" i="27"/>
  <c r="H179" i="27"/>
  <c r="K179" i="27"/>
  <c r="B180" i="27"/>
  <c r="D180" i="27"/>
  <c r="G180" i="27"/>
  <c r="H180" i="27"/>
  <c r="K180" i="27"/>
  <c r="B181" i="27"/>
  <c r="D181" i="27"/>
  <c r="K181" i="27"/>
  <c r="L181" i="27"/>
  <c r="D182" i="27"/>
  <c r="H182" i="27"/>
  <c r="I182" i="27"/>
  <c r="K182" i="27"/>
  <c r="D183" i="27"/>
  <c r="H183" i="27"/>
  <c r="K183" i="27"/>
  <c r="L183" i="27"/>
  <c r="B184" i="27"/>
  <c r="D184" i="27"/>
  <c r="H184" i="27"/>
  <c r="K184" i="27"/>
  <c r="D185" i="27"/>
  <c r="F185" i="27"/>
  <c r="G185" i="27"/>
  <c r="K185" i="27"/>
  <c r="L185" i="27"/>
  <c r="D186" i="27"/>
  <c r="H186" i="27"/>
  <c r="I186" i="27"/>
  <c r="K186" i="27"/>
  <c r="B187" i="27"/>
  <c r="D187" i="27"/>
  <c r="G187" i="27"/>
  <c r="I187" i="27"/>
  <c r="K187" i="27"/>
  <c r="L187" i="27"/>
  <c r="D188" i="27"/>
  <c r="E188" i="27"/>
  <c r="H188" i="27"/>
  <c r="K188" i="27"/>
  <c r="L188" i="27"/>
  <c r="D189" i="27"/>
  <c r="H189" i="27"/>
  <c r="K189" i="27"/>
  <c r="D190" i="27"/>
  <c r="H190" i="27"/>
  <c r="K190" i="27"/>
  <c r="L190" i="27"/>
  <c r="B191" i="27"/>
  <c r="D191" i="27"/>
  <c r="E191" i="27"/>
  <c r="H191" i="27"/>
  <c r="K191" i="27"/>
  <c r="L191" i="27"/>
  <c r="B192" i="27"/>
  <c r="D192" i="27"/>
  <c r="K192" i="27"/>
  <c r="L192" i="27"/>
  <c r="D193" i="27"/>
  <c r="H193" i="27"/>
  <c r="I193" i="27"/>
  <c r="K193" i="27"/>
  <c r="B194" i="27"/>
  <c r="D194" i="27"/>
  <c r="E194" i="27"/>
  <c r="I194" i="27"/>
  <c r="K194" i="27"/>
  <c r="L194" i="27"/>
  <c r="D195" i="27"/>
  <c r="E195" i="27"/>
  <c r="H195" i="27"/>
  <c r="K195" i="27"/>
  <c r="L195" i="27"/>
  <c r="D196" i="27"/>
  <c r="H196" i="27"/>
  <c r="I196" i="27"/>
  <c r="K196" i="27"/>
  <c r="L196" i="27"/>
  <c r="C197" i="27"/>
  <c r="D197" i="27"/>
  <c r="K197" i="27"/>
  <c r="L197" i="27"/>
  <c r="D198" i="27"/>
  <c r="H198" i="27"/>
  <c r="I198" i="27"/>
  <c r="K198" i="27"/>
  <c r="L198" i="27"/>
  <c r="B199" i="27"/>
  <c r="D199" i="27"/>
  <c r="H199" i="27"/>
  <c r="K199" i="27"/>
  <c r="B200" i="27"/>
  <c r="D200" i="27"/>
  <c r="H200" i="27"/>
  <c r="K200" i="27"/>
  <c r="L200" i="27"/>
  <c r="D201" i="27"/>
  <c r="K201" i="27"/>
  <c r="L201" i="27"/>
  <c r="D202" i="27"/>
  <c r="H202" i="27"/>
  <c r="K202" i="27"/>
  <c r="L202" i="27"/>
  <c r="D203" i="27"/>
  <c r="H203" i="27"/>
  <c r="I203" i="27"/>
  <c r="K203" i="27"/>
  <c r="L203" i="27"/>
  <c r="C204" i="27"/>
  <c r="D204" i="27"/>
  <c r="K204" i="27"/>
  <c r="B208" i="27"/>
  <c r="C208" i="27"/>
  <c r="D208" i="27"/>
  <c r="F208" i="27"/>
  <c r="G208" i="27"/>
  <c r="J208" i="27"/>
  <c r="K208" i="27"/>
  <c r="B209" i="27"/>
  <c r="C209" i="27"/>
  <c r="D209" i="27"/>
  <c r="F209" i="27"/>
  <c r="G209" i="27"/>
  <c r="H209" i="27"/>
  <c r="J209" i="27"/>
  <c r="K209" i="27"/>
  <c r="L209" i="27"/>
  <c r="B210" i="27"/>
  <c r="C210" i="27"/>
  <c r="D210" i="27"/>
  <c r="E210" i="27"/>
  <c r="G210" i="27"/>
  <c r="H210" i="27"/>
  <c r="I210" i="27"/>
  <c r="J210" i="27"/>
  <c r="K210" i="27"/>
  <c r="L210" i="27"/>
  <c r="B211" i="27"/>
  <c r="C211" i="27"/>
  <c r="F211" i="27"/>
  <c r="G211" i="27"/>
  <c r="J211" i="27"/>
  <c r="K211" i="27"/>
  <c r="B212" i="27"/>
  <c r="C212" i="27"/>
  <c r="F212" i="27"/>
  <c r="G212" i="27"/>
  <c r="J212" i="27"/>
  <c r="K212" i="27"/>
  <c r="L212" i="27"/>
  <c r="B213" i="27"/>
  <c r="C213" i="27"/>
  <c r="D213" i="27"/>
  <c r="E213" i="27"/>
  <c r="G213" i="27"/>
  <c r="H213" i="27"/>
  <c r="J213" i="27"/>
  <c r="K213" i="27"/>
  <c r="C214" i="27"/>
  <c r="F214" i="27"/>
  <c r="G214" i="27"/>
  <c r="H214" i="27"/>
  <c r="J214" i="27"/>
  <c r="K214" i="27"/>
  <c r="C215" i="27"/>
  <c r="E215" i="27"/>
  <c r="G215" i="27"/>
  <c r="H215" i="27"/>
  <c r="I215" i="27"/>
  <c r="K215" i="27"/>
  <c r="C216" i="27"/>
  <c r="D216" i="27"/>
  <c r="G216" i="27"/>
  <c r="H216" i="27"/>
  <c r="K216" i="27"/>
  <c r="L216" i="27"/>
  <c r="C217" i="27"/>
  <c r="D217" i="27"/>
  <c r="G217" i="27"/>
  <c r="H217" i="27"/>
  <c r="K217" i="27"/>
  <c r="L217" i="27"/>
  <c r="B218" i="27"/>
  <c r="C218" i="27"/>
  <c r="D218" i="27"/>
  <c r="E218" i="27"/>
  <c r="F218" i="27"/>
  <c r="G218" i="27"/>
  <c r="H218" i="27"/>
  <c r="I218" i="27"/>
  <c r="J218" i="27"/>
  <c r="K218" i="27"/>
  <c r="C219" i="27"/>
  <c r="D219" i="27"/>
  <c r="F219" i="27"/>
  <c r="G219" i="27"/>
  <c r="H219" i="27"/>
  <c r="K219" i="27"/>
  <c r="C220" i="27"/>
  <c r="D220" i="27"/>
  <c r="F220" i="27"/>
  <c r="G220" i="27"/>
  <c r="H220" i="27"/>
  <c r="K220" i="27"/>
  <c r="L220" i="27"/>
  <c r="C221" i="27"/>
  <c r="D221" i="27"/>
  <c r="E221" i="27"/>
  <c r="G221" i="27"/>
  <c r="H221" i="27"/>
  <c r="I221" i="27"/>
  <c r="K221" i="27"/>
  <c r="L221" i="27"/>
  <c r="C222" i="27"/>
  <c r="D222" i="27"/>
  <c r="G222" i="27"/>
  <c r="H222" i="27"/>
  <c r="K222" i="27"/>
  <c r="L222" i="27"/>
  <c r="D223" i="27"/>
  <c r="E223" i="27"/>
  <c r="G223" i="27"/>
  <c r="H223" i="27"/>
  <c r="I223" i="27"/>
  <c r="K223" i="27"/>
  <c r="L223" i="27"/>
  <c r="B224" i="27"/>
  <c r="D224" i="27"/>
  <c r="F224" i="27"/>
  <c r="G224" i="27"/>
  <c r="H224" i="27"/>
  <c r="I224" i="27"/>
  <c r="J224" i="27"/>
  <c r="K224" i="27"/>
  <c r="L224" i="27"/>
  <c r="D225" i="27"/>
  <c r="E225" i="27"/>
  <c r="F225" i="27"/>
  <c r="G225" i="27"/>
  <c r="H225" i="27"/>
  <c r="I225" i="27"/>
  <c r="K225" i="27"/>
  <c r="L225" i="27"/>
  <c r="B226" i="27"/>
  <c r="D226" i="27"/>
  <c r="F226" i="27"/>
  <c r="G226" i="27"/>
  <c r="H226" i="27"/>
  <c r="I226" i="27"/>
  <c r="K226" i="27"/>
  <c r="L226" i="27"/>
  <c r="D227" i="27"/>
  <c r="E227" i="27"/>
  <c r="F227" i="27"/>
  <c r="G227" i="27"/>
  <c r="H227" i="27"/>
  <c r="I227" i="27"/>
  <c r="K227" i="27"/>
  <c r="L227" i="27"/>
  <c r="B228" i="27"/>
  <c r="D228" i="27"/>
  <c r="E228" i="27"/>
  <c r="F228" i="27"/>
  <c r="H228" i="27"/>
  <c r="I228" i="27"/>
  <c r="J228" i="27"/>
  <c r="L228" i="27"/>
  <c r="C229" i="27"/>
  <c r="D229" i="27"/>
  <c r="E229" i="27"/>
  <c r="F229" i="27"/>
  <c r="G229" i="27"/>
  <c r="H229" i="27"/>
  <c r="I229" i="27"/>
  <c r="L229" i="27"/>
  <c r="B230" i="27"/>
  <c r="D230" i="27"/>
  <c r="E230" i="27"/>
  <c r="F230" i="27"/>
  <c r="H230" i="27"/>
  <c r="I230" i="27"/>
  <c r="J230" i="27"/>
  <c r="L230" i="27"/>
  <c r="B231" i="27"/>
  <c r="D231" i="27"/>
  <c r="E231" i="27"/>
  <c r="F231" i="27"/>
  <c r="H231" i="27"/>
  <c r="I231" i="27"/>
  <c r="J231" i="27"/>
  <c r="L231" i="27"/>
  <c r="B232" i="27"/>
  <c r="C232" i="27"/>
  <c r="D232" i="27"/>
  <c r="E232" i="27"/>
  <c r="F232" i="27"/>
  <c r="G232" i="27"/>
  <c r="H232" i="27"/>
  <c r="I232" i="27"/>
  <c r="J232" i="27"/>
  <c r="K232" i="27"/>
  <c r="L232" i="27"/>
  <c r="D233" i="27"/>
  <c r="E233" i="27"/>
  <c r="F233" i="27"/>
  <c r="H233" i="27"/>
  <c r="I233" i="27"/>
  <c r="L233" i="27"/>
  <c r="B234" i="27"/>
  <c r="D234" i="27"/>
  <c r="E234" i="27"/>
  <c r="F234" i="27"/>
  <c r="H234" i="27"/>
  <c r="I234" i="27"/>
  <c r="J234" i="27"/>
  <c r="L234" i="27"/>
  <c r="B235" i="27"/>
  <c r="C235" i="27"/>
  <c r="D235" i="27"/>
  <c r="E235" i="27"/>
  <c r="F235" i="27"/>
  <c r="G235" i="27"/>
  <c r="H235" i="27"/>
  <c r="I235" i="27"/>
  <c r="J235" i="27"/>
  <c r="K235" i="27"/>
  <c r="L235" i="27"/>
  <c r="B236" i="27"/>
  <c r="C236" i="27"/>
  <c r="D236" i="27"/>
  <c r="E236" i="27"/>
  <c r="F236" i="27"/>
  <c r="G236" i="27"/>
  <c r="H236" i="27"/>
  <c r="I236" i="27"/>
  <c r="J236" i="27"/>
  <c r="K236" i="27"/>
  <c r="L236" i="27"/>
  <c r="B237" i="27"/>
  <c r="C237" i="27"/>
  <c r="D237" i="27"/>
  <c r="E237" i="27"/>
  <c r="F237" i="27"/>
  <c r="H237" i="27"/>
  <c r="I237" i="27"/>
  <c r="K237" i="27"/>
  <c r="L237" i="27"/>
  <c r="B238" i="27"/>
  <c r="D238" i="27"/>
  <c r="E238" i="27"/>
  <c r="F238" i="27"/>
  <c r="H238" i="27"/>
  <c r="I238" i="27"/>
  <c r="J238" i="27"/>
  <c r="L238" i="27"/>
  <c r="B239" i="27"/>
  <c r="C239" i="27"/>
  <c r="D239" i="27"/>
  <c r="E239" i="27"/>
  <c r="F239" i="27"/>
  <c r="G239" i="27"/>
  <c r="H239" i="27"/>
  <c r="I239" i="27"/>
  <c r="J239" i="27"/>
  <c r="K239" i="27"/>
  <c r="L239" i="27"/>
  <c r="B240" i="27"/>
  <c r="C240" i="27"/>
  <c r="D240" i="27"/>
  <c r="E240" i="27"/>
  <c r="F240" i="27"/>
  <c r="G240" i="27"/>
  <c r="H240" i="27"/>
  <c r="I240" i="27"/>
  <c r="J240" i="27"/>
  <c r="K240" i="27"/>
  <c r="L240" i="27"/>
  <c r="B241" i="27"/>
  <c r="C241" i="27"/>
  <c r="D241" i="27"/>
  <c r="E241" i="27"/>
  <c r="F241" i="27"/>
  <c r="H241" i="27"/>
  <c r="I241" i="27"/>
  <c r="J241" i="27"/>
  <c r="K241" i="27"/>
  <c r="L241" i="27"/>
  <c r="B242" i="27"/>
  <c r="E242" i="27"/>
  <c r="F242" i="27"/>
  <c r="H242" i="27"/>
  <c r="I242" i="27"/>
  <c r="J242" i="27"/>
  <c r="L242" i="27"/>
  <c r="B243" i="27"/>
  <c r="C243" i="27"/>
  <c r="E243" i="27"/>
  <c r="F243" i="27"/>
  <c r="G243" i="27"/>
  <c r="H243" i="27"/>
  <c r="I243" i="27"/>
  <c r="J243" i="27"/>
  <c r="K243" i="27"/>
  <c r="L243" i="27"/>
  <c r="B244" i="27"/>
  <c r="C244" i="27"/>
  <c r="D244" i="27"/>
  <c r="E244" i="27"/>
  <c r="F244" i="27"/>
  <c r="G244" i="27"/>
  <c r="H244" i="27"/>
  <c r="I244" i="27"/>
  <c r="J244" i="27"/>
  <c r="K244" i="27"/>
  <c r="L244" i="27"/>
  <c r="B245" i="27"/>
  <c r="C245" i="27"/>
  <c r="D245" i="27"/>
  <c r="E245" i="27"/>
  <c r="F245" i="27"/>
  <c r="H245" i="27"/>
  <c r="I245" i="27"/>
  <c r="J245" i="27"/>
  <c r="K245" i="27"/>
  <c r="L245" i="27"/>
  <c r="B246" i="27"/>
  <c r="C246" i="27"/>
  <c r="E246" i="27"/>
  <c r="F246" i="27"/>
  <c r="H246" i="27"/>
  <c r="I246" i="27"/>
  <c r="J246" i="27"/>
  <c r="L246" i="27"/>
  <c r="B247" i="27"/>
  <c r="C247" i="27"/>
  <c r="E247" i="27"/>
  <c r="F247" i="27"/>
  <c r="H247" i="27"/>
  <c r="I247" i="27"/>
  <c r="J247" i="27"/>
  <c r="K247" i="27"/>
  <c r="L247" i="27"/>
  <c r="B248" i="27"/>
  <c r="C248" i="27"/>
  <c r="E248" i="27"/>
  <c r="F248" i="27"/>
  <c r="G248" i="27"/>
  <c r="H248" i="27"/>
  <c r="I248" i="27"/>
  <c r="J248" i="27"/>
  <c r="K248" i="27"/>
  <c r="L248" i="27"/>
  <c r="B249" i="27"/>
  <c r="C249" i="27"/>
  <c r="D249" i="27"/>
  <c r="E249" i="27"/>
  <c r="F249" i="27"/>
  <c r="G249" i="27"/>
  <c r="H249" i="27"/>
  <c r="I249" i="27"/>
  <c r="J249" i="27"/>
  <c r="K249" i="27"/>
  <c r="L249" i="27"/>
  <c r="B250" i="27"/>
  <c r="C250" i="27"/>
  <c r="D250" i="27"/>
  <c r="E250" i="27"/>
  <c r="F250" i="27"/>
  <c r="H250" i="27"/>
  <c r="I250" i="27"/>
  <c r="J250" i="27"/>
  <c r="B251" i="27"/>
  <c r="C251" i="27"/>
  <c r="E251" i="27"/>
  <c r="F251" i="27"/>
  <c r="G251" i="27"/>
  <c r="I251" i="27"/>
  <c r="J251" i="27"/>
  <c r="K251" i="27"/>
  <c r="B252" i="27"/>
  <c r="C252" i="27"/>
  <c r="D252" i="27"/>
  <c r="E252" i="27"/>
  <c r="F252" i="27"/>
  <c r="G252" i="27"/>
  <c r="H252" i="27"/>
  <c r="I252" i="27"/>
  <c r="J252" i="27"/>
  <c r="K252" i="27"/>
  <c r="L252" i="27"/>
  <c r="B253" i="27"/>
  <c r="C253" i="27"/>
  <c r="D253" i="27"/>
  <c r="E253" i="27"/>
  <c r="F253" i="27"/>
  <c r="G253" i="27"/>
  <c r="H253" i="27"/>
  <c r="I253" i="27"/>
  <c r="J253" i="27"/>
  <c r="K253" i="27"/>
  <c r="L253" i="27"/>
  <c r="B254" i="27"/>
  <c r="C254" i="27"/>
  <c r="E254" i="27"/>
  <c r="F254" i="27"/>
  <c r="I254" i="27"/>
  <c r="J254" i="27"/>
  <c r="L254" i="27"/>
  <c r="B255" i="27"/>
  <c r="C255" i="27"/>
  <c r="E255" i="27"/>
  <c r="F255" i="27"/>
  <c r="G255" i="27"/>
  <c r="I255" i="27"/>
  <c r="J255" i="27"/>
  <c r="K255" i="27"/>
  <c r="B256" i="27"/>
  <c r="C256" i="27"/>
  <c r="D256" i="27"/>
  <c r="F256" i="27"/>
  <c r="G256" i="27"/>
  <c r="I256" i="27"/>
  <c r="J256" i="27"/>
  <c r="K256" i="27"/>
  <c r="B257" i="27"/>
  <c r="C257" i="27"/>
  <c r="F257" i="27"/>
  <c r="G257" i="27"/>
  <c r="I257" i="27"/>
  <c r="J257" i="27"/>
  <c r="K257" i="27"/>
  <c r="B258" i="27"/>
  <c r="C258" i="27"/>
  <c r="D258" i="27"/>
  <c r="F258" i="27"/>
  <c r="H258" i="27"/>
  <c r="I258" i="27"/>
  <c r="J258" i="27"/>
  <c r="K258" i="27"/>
  <c r="L258" i="27"/>
  <c r="B259" i="27"/>
  <c r="C259" i="27"/>
  <c r="F259" i="27"/>
  <c r="G259" i="27"/>
  <c r="I259" i="27"/>
  <c r="J259" i="27"/>
  <c r="K259" i="27"/>
  <c r="B260" i="27"/>
  <c r="C260" i="27"/>
  <c r="F260" i="27"/>
  <c r="G260" i="27"/>
  <c r="I260" i="27"/>
  <c r="J260" i="27"/>
  <c r="K260" i="27"/>
  <c r="B261" i="27"/>
  <c r="C261" i="27"/>
  <c r="D261" i="27"/>
  <c r="F261" i="27"/>
  <c r="G261" i="27"/>
  <c r="H261" i="27"/>
  <c r="I261" i="27"/>
  <c r="J261" i="27"/>
  <c r="K261" i="27"/>
  <c r="L261" i="27"/>
  <c r="B262" i="27"/>
  <c r="C262" i="27"/>
  <c r="D262" i="27"/>
  <c r="E262" i="27"/>
  <c r="F262" i="27"/>
  <c r="I262" i="27"/>
  <c r="J262" i="27"/>
  <c r="K262" i="27"/>
  <c r="B263" i="27"/>
  <c r="C263" i="27"/>
  <c r="F263" i="27"/>
  <c r="G263" i="27"/>
  <c r="I263" i="27"/>
  <c r="J263" i="27"/>
  <c r="K263" i="27"/>
  <c r="B264" i="27"/>
  <c r="C264" i="27"/>
  <c r="F264" i="27"/>
  <c r="G264" i="27"/>
  <c r="H264" i="27"/>
  <c r="I264" i="27"/>
  <c r="J264" i="27"/>
  <c r="K264" i="27"/>
  <c r="L264" i="27"/>
  <c r="B265" i="27"/>
  <c r="C265" i="27"/>
  <c r="D265" i="27"/>
  <c r="E265" i="27"/>
  <c r="F265" i="27"/>
  <c r="G265" i="27"/>
  <c r="H265" i="27"/>
  <c r="I265" i="27"/>
  <c r="J265" i="27"/>
  <c r="K265" i="27"/>
  <c r="L265" i="27"/>
  <c r="B266" i="27"/>
  <c r="C266" i="27"/>
  <c r="E266" i="27"/>
  <c r="F266" i="27"/>
  <c r="I266" i="27"/>
  <c r="J266" i="27"/>
  <c r="K266" i="27"/>
  <c r="B267" i="27"/>
  <c r="C267" i="27"/>
  <c r="E267" i="27"/>
  <c r="F267" i="27"/>
  <c r="G267" i="27"/>
  <c r="I267" i="27"/>
  <c r="J267" i="27"/>
  <c r="K267" i="27"/>
  <c r="B268" i="27"/>
  <c r="C268" i="27"/>
  <c r="D268" i="27"/>
  <c r="F268" i="27"/>
  <c r="G268" i="27"/>
  <c r="H268" i="27"/>
  <c r="I268" i="27"/>
  <c r="J268" i="27"/>
  <c r="K268" i="27"/>
  <c r="L268" i="27"/>
  <c r="B269" i="27"/>
  <c r="C269" i="27"/>
  <c r="E269" i="27"/>
  <c r="F269" i="27"/>
  <c r="G269" i="27"/>
  <c r="H269" i="27"/>
  <c r="I269" i="27"/>
  <c r="J269" i="27"/>
  <c r="K269" i="27"/>
  <c r="B270" i="27"/>
  <c r="C270" i="27"/>
  <c r="F270" i="27"/>
  <c r="G270" i="27"/>
  <c r="H270" i="27"/>
  <c r="I270" i="27"/>
  <c r="J270" i="27"/>
  <c r="K270" i="27"/>
  <c r="B271" i="27"/>
  <c r="C271" i="27"/>
  <c r="E271" i="27"/>
  <c r="F271" i="27"/>
  <c r="G271" i="27"/>
  <c r="I271" i="27"/>
  <c r="J271" i="27"/>
  <c r="K271" i="27"/>
  <c r="B272" i="27"/>
  <c r="C272" i="27"/>
  <c r="D272" i="27"/>
  <c r="F272" i="27"/>
  <c r="G272" i="27"/>
  <c r="H272" i="27"/>
  <c r="I272" i="27"/>
  <c r="J272" i="27"/>
  <c r="K272" i="27"/>
  <c r="L272" i="27"/>
  <c r="B273" i="27"/>
  <c r="C273" i="27"/>
  <c r="E273" i="27"/>
  <c r="F273" i="27"/>
  <c r="G273" i="27"/>
  <c r="H273" i="27"/>
  <c r="I273" i="27"/>
  <c r="J273" i="27"/>
  <c r="K273" i="27"/>
  <c r="B274" i="27"/>
  <c r="C274" i="27"/>
  <c r="F274" i="27"/>
  <c r="G274" i="27"/>
  <c r="H274" i="27"/>
  <c r="I274" i="27"/>
  <c r="J274" i="27"/>
  <c r="K274" i="27"/>
  <c r="B275" i="27"/>
  <c r="C275" i="27"/>
  <c r="E275" i="27"/>
  <c r="F275" i="27"/>
  <c r="G275" i="27"/>
  <c r="I275" i="27"/>
  <c r="J275" i="27"/>
  <c r="K275" i="27"/>
  <c r="B276" i="27"/>
  <c r="C276" i="27"/>
  <c r="D276" i="27"/>
  <c r="F276" i="27"/>
  <c r="G276" i="27"/>
  <c r="H276" i="27"/>
  <c r="I276" i="27"/>
  <c r="J276" i="27"/>
  <c r="K276" i="27"/>
  <c r="L276" i="27"/>
  <c r="B277" i="27"/>
  <c r="C277" i="27"/>
  <c r="E277" i="27"/>
  <c r="F277" i="27"/>
  <c r="G277" i="27"/>
  <c r="H277" i="27"/>
  <c r="I277" i="27"/>
  <c r="J277" i="27"/>
  <c r="K277" i="27"/>
  <c r="B278" i="27"/>
  <c r="C278" i="27"/>
  <c r="F278" i="27"/>
  <c r="G278" i="27"/>
  <c r="H278" i="27"/>
  <c r="I278" i="27"/>
  <c r="J278" i="27"/>
  <c r="K278" i="27"/>
  <c r="B279" i="27"/>
  <c r="C279" i="27"/>
  <c r="E279" i="27"/>
  <c r="F279" i="27"/>
  <c r="G279" i="27"/>
  <c r="I279" i="27"/>
  <c r="J279" i="27"/>
  <c r="K279" i="27"/>
  <c r="B280" i="27"/>
  <c r="C280" i="27"/>
  <c r="D280" i="27"/>
  <c r="F280" i="27"/>
  <c r="G280" i="27"/>
  <c r="H280" i="27"/>
  <c r="I280" i="27"/>
  <c r="J280" i="27"/>
  <c r="K280" i="27"/>
  <c r="L280" i="27"/>
  <c r="B281" i="27"/>
  <c r="C281" i="27"/>
  <c r="D281" i="27"/>
  <c r="E281" i="27"/>
  <c r="G281" i="27"/>
  <c r="H281" i="27"/>
  <c r="I281" i="27"/>
  <c r="J281" i="27"/>
  <c r="K281" i="27"/>
  <c r="L281" i="27"/>
  <c r="B282" i="27"/>
  <c r="C282" i="27"/>
  <c r="D282" i="27"/>
  <c r="E282" i="27"/>
  <c r="F282" i="27"/>
  <c r="G282" i="27"/>
  <c r="H282" i="27"/>
  <c r="I282" i="27"/>
  <c r="J282" i="27"/>
  <c r="K282" i="27"/>
  <c r="L282" i="27"/>
  <c r="B283" i="27"/>
  <c r="C283" i="27"/>
  <c r="D283" i="27"/>
  <c r="E283" i="27"/>
  <c r="F283" i="27"/>
  <c r="G283" i="27"/>
  <c r="H283" i="27"/>
  <c r="I283" i="27"/>
  <c r="J283" i="27"/>
  <c r="K283" i="27"/>
  <c r="L283" i="27"/>
  <c r="B284" i="27"/>
  <c r="C284" i="27"/>
  <c r="D284" i="27"/>
  <c r="E284" i="27"/>
  <c r="F284" i="27"/>
  <c r="G284" i="27"/>
  <c r="H284" i="27"/>
  <c r="I284" i="27"/>
  <c r="J284" i="27"/>
  <c r="K284" i="27"/>
  <c r="L284" i="27"/>
  <c r="B285" i="27"/>
  <c r="C285" i="27"/>
  <c r="D285" i="27"/>
  <c r="E285" i="27"/>
  <c r="F285" i="27"/>
  <c r="G285" i="27"/>
  <c r="H285" i="27"/>
  <c r="I285" i="27"/>
  <c r="J285" i="27"/>
  <c r="K285" i="27"/>
  <c r="L285" i="27"/>
  <c r="B286" i="27"/>
  <c r="C286" i="27"/>
  <c r="D286" i="27"/>
  <c r="E286" i="27"/>
  <c r="F286" i="27"/>
  <c r="G286" i="27"/>
  <c r="H286" i="27"/>
  <c r="I286" i="27"/>
  <c r="J286" i="27"/>
  <c r="K286" i="27"/>
  <c r="L286" i="27"/>
  <c r="B287" i="27"/>
  <c r="C287" i="27"/>
  <c r="D287" i="27"/>
  <c r="E287" i="27"/>
  <c r="F287" i="27"/>
  <c r="G287" i="27"/>
  <c r="H287" i="27"/>
  <c r="I287" i="27"/>
  <c r="J287" i="27"/>
  <c r="K287" i="27"/>
  <c r="L287" i="27"/>
  <c r="B288" i="27"/>
  <c r="C288" i="27"/>
  <c r="D288" i="27"/>
  <c r="E288" i="27"/>
  <c r="F288" i="27"/>
  <c r="G288" i="27"/>
  <c r="H288" i="27"/>
  <c r="I288" i="27"/>
  <c r="J288" i="27"/>
  <c r="K288" i="27"/>
  <c r="L288" i="27"/>
  <c r="B289" i="27"/>
  <c r="C289" i="27"/>
  <c r="D289" i="27"/>
  <c r="E289" i="27"/>
  <c r="F289" i="27"/>
  <c r="G289" i="27"/>
  <c r="H289" i="27"/>
  <c r="I289" i="27"/>
  <c r="J289" i="27"/>
  <c r="K289" i="27"/>
  <c r="L289" i="27"/>
  <c r="B290" i="27"/>
  <c r="C290" i="27"/>
  <c r="D290" i="27"/>
  <c r="E290" i="27"/>
  <c r="F290" i="27"/>
  <c r="G290" i="27"/>
  <c r="H290" i="27"/>
  <c r="I290" i="27"/>
  <c r="J290" i="27"/>
  <c r="K290" i="27"/>
  <c r="L290" i="27"/>
  <c r="B291" i="27"/>
  <c r="C291" i="27"/>
  <c r="D291" i="27"/>
  <c r="E291" i="27"/>
  <c r="F291" i="27"/>
  <c r="G291" i="27"/>
  <c r="H291" i="27"/>
  <c r="I291" i="27"/>
  <c r="J291" i="27"/>
  <c r="K291" i="27"/>
  <c r="L291" i="27"/>
  <c r="B292" i="27"/>
  <c r="C292" i="27"/>
  <c r="D292" i="27"/>
  <c r="E292" i="27"/>
  <c r="F292" i="27"/>
  <c r="G292" i="27"/>
  <c r="H292" i="27"/>
  <c r="I292" i="27"/>
  <c r="J292" i="27"/>
  <c r="K292" i="27"/>
  <c r="L292" i="27"/>
  <c r="B293" i="27"/>
  <c r="C293" i="27"/>
  <c r="D293" i="27"/>
  <c r="E293" i="27"/>
  <c r="F293" i="27"/>
  <c r="G293" i="27"/>
  <c r="H293" i="27"/>
  <c r="I293" i="27"/>
  <c r="J293" i="27"/>
  <c r="K293" i="27"/>
  <c r="L293" i="27"/>
  <c r="B294" i="27"/>
  <c r="C294" i="27"/>
  <c r="D294" i="27"/>
  <c r="E294" i="27"/>
  <c r="F294" i="27"/>
  <c r="G294" i="27"/>
  <c r="H294" i="27"/>
  <c r="I294" i="27"/>
  <c r="J294" i="27"/>
  <c r="K294" i="27"/>
  <c r="L294" i="27"/>
  <c r="B295" i="27"/>
  <c r="C295" i="27"/>
  <c r="D295" i="27"/>
  <c r="E295" i="27"/>
  <c r="F295" i="27"/>
  <c r="G295" i="27"/>
  <c r="H295" i="27"/>
  <c r="I295" i="27"/>
  <c r="J295" i="27"/>
  <c r="K295" i="27"/>
  <c r="L295" i="27"/>
  <c r="B296" i="27"/>
  <c r="C296" i="27"/>
  <c r="D296" i="27"/>
  <c r="E296" i="27"/>
  <c r="F296" i="27"/>
  <c r="G296" i="27"/>
  <c r="H296" i="27"/>
  <c r="I296" i="27"/>
  <c r="J296" i="27"/>
  <c r="K296" i="27"/>
  <c r="L296" i="27"/>
  <c r="B297" i="27"/>
  <c r="C297" i="27"/>
  <c r="D297" i="27"/>
  <c r="E297" i="27"/>
  <c r="F297" i="27"/>
  <c r="G297" i="27"/>
  <c r="H297" i="27"/>
  <c r="I297" i="27"/>
  <c r="J297" i="27"/>
  <c r="K297" i="27"/>
  <c r="L297" i="27"/>
  <c r="B298" i="27"/>
  <c r="C298" i="27"/>
  <c r="D298" i="27"/>
  <c r="E298" i="27"/>
  <c r="F298" i="27"/>
  <c r="G298" i="27"/>
  <c r="H298" i="27"/>
  <c r="I298" i="27"/>
  <c r="J298" i="27"/>
  <c r="K298" i="27"/>
  <c r="L298" i="27"/>
  <c r="B299" i="27"/>
  <c r="C299" i="27"/>
  <c r="D299" i="27"/>
  <c r="E299" i="27"/>
  <c r="F299" i="27"/>
  <c r="G299" i="27"/>
  <c r="H299" i="27"/>
  <c r="I299" i="27"/>
  <c r="J299" i="27"/>
  <c r="K299" i="27"/>
  <c r="L299" i="27"/>
  <c r="B300" i="27"/>
  <c r="C300" i="27"/>
  <c r="D300" i="27"/>
  <c r="E300" i="27"/>
  <c r="F300" i="27"/>
  <c r="G300" i="27"/>
  <c r="H300" i="27"/>
  <c r="I300" i="27"/>
  <c r="J300" i="27"/>
  <c r="K300" i="27"/>
  <c r="L300" i="27"/>
  <c r="B301" i="27"/>
  <c r="C301" i="27"/>
  <c r="D301" i="27"/>
  <c r="E301" i="27"/>
  <c r="F301" i="27"/>
  <c r="G301" i="27"/>
  <c r="H301" i="27"/>
  <c r="I301" i="27"/>
  <c r="J301" i="27"/>
  <c r="K301" i="27"/>
  <c r="L301" i="27"/>
  <c r="B302" i="27"/>
  <c r="C302" i="27"/>
  <c r="D302" i="27"/>
  <c r="E302" i="27"/>
  <c r="F302" i="27"/>
  <c r="G302" i="27"/>
  <c r="H302" i="27"/>
  <c r="I302" i="27"/>
  <c r="J302" i="27"/>
  <c r="K302" i="27"/>
  <c r="L302" i="27"/>
  <c r="B303" i="27"/>
  <c r="C303" i="27"/>
  <c r="D303" i="27"/>
  <c r="E303" i="27"/>
  <c r="F303" i="27"/>
  <c r="G303" i="27"/>
  <c r="H303" i="27"/>
  <c r="I303" i="27"/>
  <c r="J303" i="27"/>
  <c r="K303" i="27"/>
  <c r="L303" i="27"/>
  <c r="B304" i="27"/>
  <c r="C304" i="27"/>
  <c r="D304" i="27"/>
  <c r="E304" i="27"/>
  <c r="F304" i="27"/>
  <c r="G304" i="27"/>
  <c r="H304" i="27"/>
  <c r="I304" i="27"/>
  <c r="J304" i="27"/>
  <c r="K304" i="27"/>
  <c r="L304" i="27"/>
  <c r="B305" i="27"/>
  <c r="C305" i="27"/>
  <c r="D305" i="27"/>
  <c r="E305" i="27"/>
  <c r="F305" i="27"/>
  <c r="G305" i="27"/>
  <c r="H305" i="27"/>
  <c r="I305" i="27"/>
  <c r="J305" i="27"/>
  <c r="K305" i="27"/>
  <c r="L305" i="27"/>
  <c r="B306" i="27"/>
  <c r="C306" i="27"/>
  <c r="D306" i="27"/>
  <c r="E306" i="27"/>
  <c r="F306" i="27"/>
  <c r="G306" i="27"/>
  <c r="H306" i="27"/>
  <c r="I306" i="27"/>
  <c r="J306" i="27"/>
  <c r="K306" i="27"/>
  <c r="L306" i="27"/>
  <c r="B307" i="27"/>
  <c r="C307" i="27"/>
  <c r="D307" i="27"/>
  <c r="E307" i="27"/>
  <c r="F307" i="27"/>
  <c r="G307" i="27"/>
  <c r="H307" i="27"/>
  <c r="I307" i="27"/>
  <c r="J307" i="27"/>
  <c r="K307" i="27"/>
  <c r="L307" i="27"/>
  <c r="B308" i="27"/>
  <c r="C308" i="27"/>
  <c r="D308" i="27"/>
  <c r="E308" i="27"/>
  <c r="F308" i="27"/>
  <c r="G308" i="27"/>
  <c r="H308" i="27"/>
  <c r="I308" i="27"/>
  <c r="J308" i="27"/>
  <c r="K308" i="27"/>
  <c r="L308" i="27"/>
  <c r="B309" i="27"/>
  <c r="C309" i="27"/>
  <c r="D309" i="27"/>
  <c r="E309" i="27"/>
  <c r="F309" i="27"/>
  <c r="G309" i="27"/>
  <c r="H309" i="27"/>
  <c r="I309" i="27"/>
  <c r="J309" i="27"/>
  <c r="K309" i="27"/>
  <c r="L309" i="27"/>
  <c r="B310" i="27"/>
  <c r="C310" i="27"/>
  <c r="D310" i="27"/>
  <c r="E310" i="27"/>
  <c r="F310" i="27"/>
  <c r="G310" i="27"/>
  <c r="H310" i="27"/>
  <c r="I310" i="27"/>
  <c r="J310" i="27"/>
  <c r="K310" i="27"/>
  <c r="L310" i="27"/>
  <c r="B311" i="27"/>
  <c r="C311" i="27"/>
  <c r="D311" i="27"/>
  <c r="E311" i="27"/>
  <c r="F311" i="27"/>
  <c r="G311" i="27"/>
  <c r="H311" i="27"/>
  <c r="I311" i="27"/>
  <c r="J311" i="27"/>
  <c r="K311" i="27"/>
  <c r="L311" i="27"/>
  <c r="B312" i="27"/>
  <c r="C312" i="27"/>
  <c r="D312" i="27"/>
  <c r="E312" i="27"/>
  <c r="F312" i="27"/>
  <c r="G312" i="27"/>
  <c r="H312" i="27"/>
  <c r="I312" i="27"/>
  <c r="J312" i="27"/>
  <c r="K312" i="27"/>
  <c r="L312" i="27"/>
  <c r="B313" i="27"/>
  <c r="C313" i="27"/>
  <c r="D313" i="27"/>
  <c r="E313" i="27"/>
  <c r="F313" i="27"/>
  <c r="G313" i="27"/>
  <c r="H313" i="27"/>
  <c r="I313" i="27"/>
  <c r="J313" i="27"/>
  <c r="K313" i="27"/>
  <c r="L313" i="27"/>
  <c r="B314" i="27"/>
  <c r="C314" i="27"/>
  <c r="D314" i="27"/>
  <c r="E314" i="27"/>
  <c r="F314" i="27"/>
  <c r="G314" i="27"/>
  <c r="H314" i="27"/>
  <c r="I314" i="27"/>
  <c r="J314" i="27"/>
  <c r="K314" i="27"/>
  <c r="L314" i="27"/>
  <c r="B315" i="27"/>
  <c r="C315" i="27"/>
  <c r="D315" i="27"/>
  <c r="E315" i="27"/>
  <c r="F315" i="27"/>
  <c r="G315" i="27"/>
  <c r="H315" i="27"/>
  <c r="I315" i="27"/>
  <c r="J315" i="27"/>
  <c r="K315" i="27"/>
  <c r="L315" i="27"/>
  <c r="B316" i="27"/>
  <c r="C316" i="27"/>
  <c r="D316" i="27"/>
  <c r="E316" i="27"/>
  <c r="F316" i="27"/>
  <c r="G316" i="27"/>
  <c r="H316" i="27"/>
  <c r="I316" i="27"/>
  <c r="J316" i="27"/>
  <c r="K316" i="27"/>
  <c r="L316" i="27"/>
  <c r="B317" i="27"/>
  <c r="C317" i="27"/>
  <c r="D317" i="27"/>
  <c r="E317" i="27"/>
  <c r="F317" i="27"/>
  <c r="G317" i="27"/>
  <c r="H317" i="27"/>
  <c r="I317" i="27"/>
  <c r="J317" i="27"/>
  <c r="K317" i="27"/>
  <c r="L317" i="27"/>
  <c r="B318" i="27"/>
  <c r="C318" i="27"/>
  <c r="D318" i="27"/>
  <c r="E318" i="27"/>
  <c r="F318" i="27"/>
  <c r="G318" i="27"/>
  <c r="H318" i="27"/>
  <c r="I318" i="27"/>
  <c r="J318" i="27"/>
  <c r="K318" i="27"/>
  <c r="L318" i="27"/>
  <c r="B319" i="27"/>
  <c r="C319" i="27"/>
  <c r="D319" i="27"/>
  <c r="E319" i="27"/>
  <c r="F319" i="27"/>
  <c r="G319" i="27"/>
  <c r="H319" i="27"/>
  <c r="I319" i="27"/>
  <c r="J319" i="27"/>
  <c r="K319" i="27"/>
  <c r="L319" i="27"/>
  <c r="B320" i="27"/>
  <c r="C320" i="27"/>
  <c r="D320" i="27"/>
  <c r="E320" i="27"/>
  <c r="F320" i="27"/>
  <c r="G320" i="27"/>
  <c r="H320" i="27"/>
  <c r="I320" i="27"/>
  <c r="J320" i="27"/>
  <c r="K320" i="27"/>
  <c r="L320" i="27"/>
  <c r="B321" i="27"/>
  <c r="C321" i="27"/>
  <c r="D321" i="27"/>
  <c r="E321" i="27"/>
  <c r="F321" i="27"/>
  <c r="G321" i="27"/>
  <c r="H321" i="27"/>
  <c r="I321" i="27"/>
  <c r="J321" i="27"/>
  <c r="K321" i="27"/>
  <c r="L321" i="27"/>
  <c r="B322" i="27"/>
  <c r="C322" i="27"/>
  <c r="D322" i="27"/>
  <c r="E322" i="27"/>
  <c r="F322" i="27"/>
  <c r="G322" i="27"/>
  <c r="H322" i="27"/>
  <c r="I322" i="27"/>
  <c r="J322" i="27"/>
  <c r="K322" i="27"/>
  <c r="L322" i="27"/>
  <c r="B323" i="27"/>
  <c r="C323" i="27"/>
  <c r="D323" i="27"/>
  <c r="E323" i="27"/>
  <c r="F323" i="27"/>
  <c r="G323" i="27"/>
  <c r="H323" i="27"/>
  <c r="I323" i="27"/>
  <c r="J323" i="27"/>
  <c r="K323" i="27"/>
  <c r="L323" i="27"/>
  <c r="B324" i="27"/>
  <c r="C324" i="27"/>
  <c r="D324" i="27"/>
  <c r="E324" i="27"/>
  <c r="F324" i="27"/>
  <c r="G324" i="27"/>
  <c r="H324" i="27"/>
  <c r="I324" i="27"/>
  <c r="J324" i="27"/>
  <c r="K324" i="27"/>
  <c r="L324" i="27"/>
  <c r="B325" i="27"/>
  <c r="C325" i="27"/>
  <c r="D325" i="27"/>
  <c r="E325" i="27"/>
  <c r="F325" i="27"/>
  <c r="G325" i="27"/>
  <c r="H325" i="27"/>
  <c r="I325" i="27"/>
  <c r="J325" i="27"/>
  <c r="K325" i="27"/>
  <c r="L325" i="27"/>
  <c r="B326" i="27"/>
  <c r="C326" i="27"/>
  <c r="D326" i="27"/>
  <c r="E326" i="27"/>
  <c r="F326" i="27"/>
  <c r="G326" i="27"/>
  <c r="H326" i="27"/>
  <c r="I326" i="27"/>
  <c r="J326" i="27"/>
  <c r="K326" i="27"/>
  <c r="L326" i="27"/>
  <c r="B327" i="27"/>
  <c r="C327" i="27"/>
  <c r="D327" i="27"/>
  <c r="E327" i="27"/>
  <c r="F327" i="27"/>
  <c r="G327" i="27"/>
  <c r="H327" i="27"/>
  <c r="I327" i="27"/>
  <c r="J327" i="27"/>
  <c r="K327" i="27"/>
  <c r="L327" i="27"/>
  <c r="B328" i="27"/>
  <c r="C328" i="27"/>
  <c r="D328" i="27"/>
  <c r="E328" i="27"/>
  <c r="F328" i="27"/>
  <c r="G328" i="27"/>
  <c r="H328" i="27"/>
  <c r="I328" i="27"/>
  <c r="J328" i="27"/>
  <c r="K328" i="27"/>
  <c r="L328" i="27"/>
  <c r="B329" i="27"/>
  <c r="C329" i="27"/>
  <c r="D329" i="27"/>
  <c r="E329" i="27"/>
  <c r="F329" i="27"/>
  <c r="G329" i="27"/>
  <c r="H329" i="27"/>
  <c r="I329" i="27"/>
  <c r="J329" i="27"/>
  <c r="K329" i="27"/>
  <c r="L329" i="27"/>
  <c r="B330" i="27"/>
  <c r="C330" i="27"/>
  <c r="D330" i="27"/>
  <c r="E330" i="27"/>
  <c r="F330" i="27"/>
  <c r="G330" i="27"/>
  <c r="H330" i="27"/>
  <c r="I330" i="27"/>
  <c r="J330" i="27"/>
  <c r="K330" i="27"/>
  <c r="L330" i="27"/>
  <c r="B331" i="27"/>
  <c r="C331" i="27"/>
  <c r="D331" i="27"/>
  <c r="E331" i="27"/>
  <c r="F331" i="27"/>
  <c r="G331" i="27"/>
  <c r="H331" i="27"/>
  <c r="I331" i="27"/>
  <c r="J331" i="27"/>
  <c r="K331" i="27"/>
  <c r="L331" i="27"/>
  <c r="B332" i="27"/>
  <c r="C332" i="27"/>
  <c r="D332" i="27"/>
  <c r="E332" i="27"/>
  <c r="F332" i="27"/>
  <c r="G332" i="27"/>
  <c r="H332" i="27"/>
  <c r="I332" i="27"/>
  <c r="J332" i="27"/>
  <c r="K332" i="27"/>
  <c r="L332" i="27"/>
  <c r="B333" i="27"/>
  <c r="C333" i="27"/>
  <c r="D333" i="27"/>
  <c r="E333" i="27"/>
  <c r="F333" i="27"/>
  <c r="G333" i="27"/>
  <c r="H333" i="27"/>
  <c r="I333" i="27"/>
  <c r="J333" i="27"/>
  <c r="K333" i="27"/>
  <c r="L333" i="27"/>
  <c r="B334" i="27"/>
  <c r="C334" i="27"/>
  <c r="D334" i="27"/>
  <c r="E334" i="27"/>
  <c r="F334" i="27"/>
  <c r="G334" i="27"/>
  <c r="H334" i="27"/>
  <c r="I334" i="27"/>
  <c r="J334" i="27"/>
  <c r="K334" i="27"/>
  <c r="L334" i="27"/>
  <c r="B335" i="27"/>
  <c r="C335" i="27"/>
  <c r="D335" i="27"/>
  <c r="E335" i="27"/>
  <c r="F335" i="27"/>
  <c r="G335" i="27"/>
  <c r="H335" i="27"/>
  <c r="I335" i="27"/>
  <c r="J335" i="27"/>
  <c r="K335" i="27"/>
  <c r="L335" i="27"/>
  <c r="B336" i="27"/>
  <c r="C336" i="27"/>
  <c r="D336" i="27"/>
  <c r="E336" i="27"/>
  <c r="F336" i="27"/>
  <c r="G336" i="27"/>
  <c r="H336" i="27"/>
  <c r="I336" i="27"/>
  <c r="J336" i="27"/>
  <c r="K336" i="27"/>
  <c r="L336" i="27"/>
  <c r="B337" i="27"/>
  <c r="C337" i="27"/>
  <c r="D337" i="27"/>
  <c r="E337" i="27"/>
  <c r="F337" i="27"/>
  <c r="G337" i="27"/>
  <c r="H337" i="27"/>
  <c r="I337" i="27"/>
  <c r="J337" i="27"/>
  <c r="K337" i="27"/>
  <c r="L337" i="27"/>
  <c r="B338" i="27"/>
  <c r="C338" i="27"/>
  <c r="D338" i="27"/>
  <c r="E338" i="27"/>
  <c r="F338" i="27"/>
  <c r="G338" i="27"/>
  <c r="H338" i="27"/>
  <c r="I338" i="27"/>
  <c r="J338" i="27"/>
  <c r="K338" i="27"/>
  <c r="L338" i="27"/>
  <c r="B339" i="27"/>
  <c r="C339" i="27"/>
  <c r="D339" i="27"/>
  <c r="E339" i="27"/>
  <c r="F339" i="27"/>
  <c r="G339" i="27"/>
  <c r="H339" i="27"/>
  <c r="I339" i="27"/>
  <c r="J339" i="27"/>
  <c r="K339" i="27"/>
  <c r="L339" i="27"/>
  <c r="B340" i="27"/>
  <c r="C340" i="27"/>
  <c r="D340" i="27"/>
  <c r="E340" i="27"/>
  <c r="F340" i="27"/>
  <c r="G340" i="27"/>
  <c r="H340" i="27"/>
  <c r="I340" i="27"/>
  <c r="J340" i="27"/>
  <c r="K340" i="27"/>
  <c r="L340" i="27"/>
  <c r="B341" i="27"/>
  <c r="C341" i="27"/>
  <c r="D341" i="27"/>
  <c r="E341" i="27"/>
  <c r="F341" i="27"/>
  <c r="G341" i="27"/>
  <c r="H341" i="27"/>
  <c r="I341" i="27"/>
  <c r="J341" i="27"/>
  <c r="K341" i="27"/>
  <c r="L341" i="27"/>
  <c r="B342" i="27"/>
  <c r="C342" i="27"/>
  <c r="D342" i="27"/>
  <c r="E342" i="27"/>
  <c r="F342" i="27"/>
  <c r="G342" i="27"/>
  <c r="H342" i="27"/>
  <c r="I342" i="27"/>
  <c r="J342" i="27"/>
  <c r="K342" i="27"/>
  <c r="L342" i="27"/>
  <c r="B343" i="27"/>
  <c r="C343" i="27"/>
  <c r="D343" i="27"/>
  <c r="E343" i="27"/>
  <c r="F343" i="27"/>
  <c r="G343" i="27"/>
  <c r="H343" i="27"/>
  <c r="I343" i="27"/>
  <c r="J343" i="27"/>
  <c r="K343" i="27"/>
  <c r="L343" i="27"/>
  <c r="B344" i="27"/>
  <c r="C344" i="27"/>
  <c r="D344" i="27"/>
  <c r="E344" i="27"/>
  <c r="F344" i="27"/>
  <c r="G344" i="27"/>
  <c r="H344" i="27"/>
  <c r="I344" i="27"/>
  <c r="J344" i="27"/>
  <c r="K344" i="27"/>
  <c r="L344" i="27"/>
  <c r="B345" i="27"/>
  <c r="C345" i="27"/>
  <c r="D345" i="27"/>
  <c r="E345" i="27"/>
  <c r="F345" i="27"/>
  <c r="G345" i="27"/>
  <c r="H345" i="27"/>
  <c r="I345" i="27"/>
  <c r="J345" i="27"/>
  <c r="K345" i="27"/>
  <c r="L345" i="27"/>
  <c r="B346" i="27"/>
  <c r="C346" i="27"/>
  <c r="D346" i="27"/>
  <c r="E346" i="27"/>
  <c r="F346" i="27"/>
  <c r="G346" i="27"/>
  <c r="H346" i="27"/>
  <c r="I346" i="27"/>
  <c r="J346" i="27"/>
  <c r="K346" i="27"/>
  <c r="L346" i="27"/>
  <c r="B347" i="27"/>
  <c r="C347" i="27"/>
  <c r="D347" i="27"/>
  <c r="E347" i="27"/>
  <c r="F347" i="27"/>
  <c r="G347" i="27"/>
  <c r="H347" i="27"/>
  <c r="I347" i="27"/>
  <c r="J347" i="27"/>
  <c r="K347" i="27"/>
  <c r="L347" i="27"/>
  <c r="B348" i="27"/>
  <c r="C348" i="27"/>
  <c r="D348" i="27"/>
  <c r="E348" i="27"/>
  <c r="F348" i="27"/>
  <c r="G348" i="27"/>
  <c r="H348" i="27"/>
  <c r="I348" i="27"/>
  <c r="J348" i="27"/>
  <c r="K348" i="27"/>
  <c r="L348" i="27"/>
  <c r="B349" i="27"/>
  <c r="C349" i="27"/>
  <c r="D349" i="27"/>
  <c r="E349" i="27"/>
  <c r="F349" i="27"/>
  <c r="G349" i="27"/>
  <c r="H349" i="27"/>
  <c r="I349" i="27"/>
  <c r="J349" i="27"/>
  <c r="K349" i="27"/>
  <c r="L349" i="27"/>
  <c r="B350" i="27"/>
  <c r="C350" i="27"/>
  <c r="D350" i="27"/>
  <c r="E350" i="27"/>
  <c r="F350" i="27"/>
  <c r="G350" i="27"/>
  <c r="H350" i="27"/>
  <c r="I350" i="27"/>
  <c r="J350" i="27"/>
  <c r="K350" i="27"/>
  <c r="L350" i="27"/>
  <c r="B351" i="27"/>
  <c r="C351" i="27"/>
  <c r="D351" i="27"/>
  <c r="E351" i="27"/>
  <c r="F351" i="27"/>
  <c r="G351" i="27"/>
  <c r="H351" i="27"/>
  <c r="I351" i="27"/>
  <c r="J351" i="27"/>
  <c r="K351" i="27"/>
  <c r="L351" i="27"/>
  <c r="B352" i="27"/>
  <c r="C352" i="27"/>
  <c r="D352" i="27"/>
  <c r="E352" i="27"/>
  <c r="F352" i="27"/>
  <c r="G352" i="27"/>
  <c r="H352" i="27"/>
  <c r="I352" i="27"/>
  <c r="J352" i="27"/>
  <c r="K352" i="27"/>
  <c r="L352" i="27"/>
  <c r="B353" i="27"/>
  <c r="C353" i="27"/>
  <c r="D353" i="27"/>
  <c r="E353" i="27"/>
  <c r="F353" i="27"/>
  <c r="G353" i="27"/>
  <c r="H353" i="27"/>
  <c r="I353" i="27"/>
  <c r="J353" i="27"/>
  <c r="K353" i="27"/>
  <c r="L353" i="27"/>
  <c r="B354" i="27"/>
  <c r="C354" i="27"/>
  <c r="D354" i="27"/>
  <c r="E354" i="27"/>
  <c r="F354" i="27"/>
  <c r="G354" i="27"/>
  <c r="H354" i="27"/>
  <c r="I354" i="27"/>
  <c r="J354" i="27"/>
  <c r="K354" i="27"/>
  <c r="L354" i="27"/>
  <c r="B355" i="27"/>
  <c r="C355" i="27"/>
  <c r="D355" i="27"/>
  <c r="E355" i="27"/>
  <c r="F355" i="27"/>
  <c r="G355" i="27"/>
  <c r="H355" i="27"/>
  <c r="I355" i="27"/>
  <c r="J355" i="27"/>
  <c r="K355" i="27"/>
  <c r="L355" i="27"/>
  <c r="B356" i="27"/>
  <c r="C356" i="27"/>
  <c r="D356" i="27"/>
  <c r="E356" i="27"/>
  <c r="F356" i="27"/>
  <c r="G356" i="27"/>
  <c r="H356" i="27"/>
  <c r="I356" i="27"/>
  <c r="J356" i="27"/>
  <c r="K356" i="27"/>
  <c r="L356" i="27"/>
  <c r="B357" i="27"/>
  <c r="C357" i="27"/>
  <c r="D357" i="27"/>
  <c r="E357" i="27"/>
  <c r="F357" i="27"/>
  <c r="G357" i="27"/>
  <c r="H357" i="27"/>
  <c r="I357" i="27"/>
  <c r="J357" i="27"/>
  <c r="K357" i="27"/>
  <c r="L357" i="27"/>
  <c r="B358" i="27"/>
  <c r="C358" i="27"/>
  <c r="D358" i="27"/>
  <c r="E358" i="27"/>
  <c r="F358" i="27"/>
  <c r="G358" i="27"/>
  <c r="H358" i="27"/>
  <c r="I358" i="27"/>
  <c r="J358" i="27"/>
  <c r="K358" i="27"/>
  <c r="L358" i="27"/>
  <c r="B359" i="27"/>
  <c r="C359" i="27"/>
  <c r="D359" i="27"/>
  <c r="E359" i="27"/>
  <c r="F359" i="27"/>
  <c r="G359" i="27"/>
  <c r="H359" i="27"/>
  <c r="I359" i="27"/>
  <c r="J359" i="27"/>
  <c r="K359" i="27"/>
  <c r="L359" i="27"/>
  <c r="B360" i="27"/>
  <c r="C360" i="27"/>
  <c r="D360" i="27"/>
  <c r="E360" i="27"/>
  <c r="F360" i="27"/>
  <c r="G360" i="27"/>
  <c r="H360" i="27"/>
  <c r="I360" i="27"/>
  <c r="J360" i="27"/>
  <c r="K360" i="27"/>
  <c r="L360" i="27"/>
  <c r="B361" i="27"/>
  <c r="C361" i="27"/>
  <c r="D361" i="27"/>
  <c r="E361" i="27"/>
  <c r="F361" i="27"/>
  <c r="G361" i="27"/>
  <c r="H361" i="27"/>
  <c r="I361" i="27"/>
  <c r="J361" i="27"/>
  <c r="K361" i="27"/>
  <c r="L361" i="27"/>
  <c r="B362" i="27"/>
  <c r="C362" i="27"/>
  <c r="D362" i="27"/>
  <c r="E362" i="27"/>
  <c r="F362" i="27"/>
  <c r="G362" i="27"/>
  <c r="H362" i="27"/>
  <c r="I362" i="27"/>
  <c r="J362" i="27"/>
  <c r="K362" i="27"/>
  <c r="L362" i="27"/>
  <c r="B363" i="27"/>
  <c r="C363" i="27"/>
  <c r="D363" i="27"/>
  <c r="E363" i="27"/>
  <c r="F363" i="27"/>
  <c r="G363" i="27"/>
  <c r="H363" i="27"/>
  <c r="I363" i="27"/>
  <c r="J363" i="27"/>
  <c r="K363" i="27"/>
  <c r="L363" i="27"/>
  <c r="B364" i="27"/>
  <c r="C364" i="27"/>
  <c r="D364" i="27"/>
  <c r="E364" i="27"/>
  <c r="F364" i="27"/>
  <c r="G364" i="27"/>
  <c r="H364" i="27"/>
  <c r="I364" i="27"/>
  <c r="J364" i="27"/>
  <c r="K364" i="27"/>
  <c r="L364" i="27"/>
  <c r="B365" i="27"/>
  <c r="C365" i="27"/>
  <c r="D365" i="27"/>
  <c r="E365" i="27"/>
  <c r="F365" i="27"/>
  <c r="G365" i="27"/>
  <c r="H365" i="27"/>
  <c r="I365" i="27"/>
  <c r="J365" i="27"/>
  <c r="K365" i="27"/>
  <c r="L365" i="27"/>
  <c r="B366" i="27"/>
  <c r="C366" i="27"/>
  <c r="D366" i="27"/>
  <c r="E366" i="27"/>
  <c r="F366" i="27"/>
  <c r="G366" i="27"/>
  <c r="H366" i="27"/>
  <c r="I366" i="27"/>
  <c r="J366" i="27"/>
  <c r="K366" i="27"/>
  <c r="L366" i="27"/>
  <c r="B367" i="27"/>
  <c r="C367" i="27"/>
  <c r="D367" i="27"/>
  <c r="E367" i="27"/>
  <c r="F367" i="27"/>
  <c r="G367" i="27"/>
  <c r="H367" i="27"/>
  <c r="I367" i="27"/>
  <c r="J367" i="27"/>
  <c r="K367" i="27"/>
  <c r="L367" i="27"/>
  <c r="B368" i="27"/>
  <c r="C368" i="27"/>
  <c r="D368" i="27"/>
  <c r="E368" i="27"/>
  <c r="F368" i="27"/>
  <c r="G368" i="27"/>
  <c r="H368" i="27"/>
  <c r="I368" i="27"/>
  <c r="J368" i="27"/>
  <c r="K368" i="27"/>
  <c r="L368" i="27"/>
  <c r="B369" i="27"/>
  <c r="C369" i="27"/>
  <c r="D369" i="27"/>
  <c r="E369" i="27"/>
  <c r="F369" i="27"/>
  <c r="G369" i="27"/>
  <c r="H369" i="27"/>
  <c r="I369" i="27"/>
  <c r="J369" i="27"/>
  <c r="K369" i="27"/>
  <c r="L369" i="27"/>
  <c r="B370" i="27"/>
  <c r="C370" i="27"/>
  <c r="D370" i="27"/>
  <c r="E370" i="27"/>
  <c r="F370" i="27"/>
  <c r="G370" i="27"/>
  <c r="H370" i="27"/>
  <c r="I370" i="27"/>
  <c r="J370" i="27"/>
  <c r="K370" i="27"/>
  <c r="L370" i="27"/>
  <c r="B371" i="27"/>
  <c r="C371" i="27"/>
  <c r="D371" i="27"/>
  <c r="E371" i="27"/>
  <c r="F371" i="27"/>
  <c r="G371" i="27"/>
  <c r="H371" i="27"/>
  <c r="I371" i="27"/>
  <c r="J371" i="27"/>
  <c r="K371" i="27"/>
  <c r="L371" i="27"/>
  <c r="B372" i="27"/>
  <c r="C372" i="27"/>
  <c r="D372" i="27"/>
  <c r="E372" i="27"/>
  <c r="F372" i="27"/>
  <c r="G372" i="27"/>
  <c r="H372" i="27"/>
  <c r="I372" i="27"/>
  <c r="J372" i="27"/>
  <c r="K372" i="27"/>
  <c r="L372" i="27"/>
  <c r="B373" i="27"/>
  <c r="C373" i="27"/>
  <c r="D373" i="27"/>
  <c r="E373" i="27"/>
  <c r="F373" i="27"/>
  <c r="G373" i="27"/>
  <c r="H373" i="27"/>
  <c r="I373" i="27"/>
  <c r="J373" i="27"/>
  <c r="K373" i="27"/>
  <c r="L373" i="27"/>
  <c r="B374" i="27"/>
  <c r="C374" i="27"/>
  <c r="D374" i="27"/>
  <c r="E374" i="27"/>
  <c r="F374" i="27"/>
  <c r="G374" i="27"/>
  <c r="H374" i="27"/>
  <c r="I374" i="27"/>
  <c r="J374" i="27"/>
  <c r="K374" i="27"/>
  <c r="L374" i="27"/>
  <c r="B375" i="27"/>
  <c r="C375" i="27"/>
  <c r="D375" i="27"/>
  <c r="E375" i="27"/>
  <c r="F375" i="27"/>
  <c r="G375" i="27"/>
  <c r="H375" i="27"/>
  <c r="I375" i="27"/>
  <c r="J375" i="27"/>
  <c r="K375" i="27"/>
  <c r="L375" i="27"/>
  <c r="B376" i="27"/>
  <c r="C376" i="27"/>
  <c r="D376" i="27"/>
  <c r="E376" i="27"/>
  <c r="F376" i="27"/>
  <c r="G376" i="27"/>
  <c r="H376" i="27"/>
  <c r="I376" i="27"/>
  <c r="J376" i="27"/>
  <c r="K376" i="27"/>
  <c r="L376" i="27"/>
  <c r="B377" i="27"/>
  <c r="C377" i="27"/>
  <c r="D377" i="27"/>
  <c r="E377" i="27"/>
  <c r="F377" i="27"/>
  <c r="G377" i="27"/>
  <c r="H377" i="27"/>
  <c r="I377" i="27"/>
  <c r="J377" i="27"/>
  <c r="K377" i="27"/>
  <c r="L377" i="27"/>
  <c r="B378" i="27"/>
  <c r="C378" i="27"/>
  <c r="D378" i="27"/>
  <c r="E378" i="27"/>
  <c r="F378" i="27"/>
  <c r="G378" i="27"/>
  <c r="H378" i="27"/>
  <c r="I378" i="27"/>
  <c r="J378" i="27"/>
  <c r="K378" i="27"/>
  <c r="L378" i="27"/>
  <c r="B379" i="27"/>
  <c r="C379" i="27"/>
  <c r="D379" i="27"/>
  <c r="E379" i="27"/>
  <c r="F379" i="27"/>
  <c r="G379" i="27"/>
  <c r="H379" i="27"/>
  <c r="I379" i="27"/>
  <c r="J379" i="27"/>
  <c r="K379" i="27"/>
  <c r="L379" i="27"/>
  <c r="B380" i="27"/>
  <c r="C380" i="27"/>
  <c r="D380" i="27"/>
  <c r="E380" i="27"/>
  <c r="F380" i="27"/>
  <c r="G380" i="27"/>
  <c r="H380" i="27"/>
  <c r="I380" i="27"/>
  <c r="J380" i="27"/>
  <c r="K380" i="27"/>
  <c r="L380" i="27"/>
  <c r="B381" i="27"/>
  <c r="C381" i="27"/>
  <c r="D381" i="27"/>
  <c r="E381" i="27"/>
  <c r="F381" i="27"/>
  <c r="G381" i="27"/>
  <c r="H381" i="27"/>
  <c r="I381" i="27"/>
  <c r="J381" i="27"/>
  <c r="K381" i="27"/>
  <c r="L381" i="27"/>
  <c r="B382" i="27"/>
  <c r="C382" i="27"/>
  <c r="D382" i="27"/>
  <c r="E382" i="27"/>
  <c r="F382" i="27"/>
  <c r="G382" i="27"/>
  <c r="H382" i="27"/>
  <c r="I382" i="27"/>
  <c r="J382" i="27"/>
  <c r="K382" i="27"/>
  <c r="L382" i="27"/>
  <c r="B383" i="27"/>
  <c r="C383" i="27"/>
  <c r="D383" i="27"/>
  <c r="E383" i="27"/>
  <c r="F383" i="27"/>
  <c r="G383" i="27"/>
  <c r="H383" i="27"/>
  <c r="I383" i="27"/>
  <c r="J383" i="27"/>
  <c r="K383" i="27"/>
  <c r="L383" i="27"/>
  <c r="B384" i="27"/>
  <c r="C384" i="27"/>
  <c r="D384" i="27"/>
  <c r="E384" i="27"/>
  <c r="F384" i="27"/>
  <c r="G384" i="27"/>
  <c r="H384" i="27"/>
  <c r="I384" i="27"/>
  <c r="J384" i="27"/>
  <c r="K384" i="27"/>
  <c r="L384" i="27"/>
  <c r="B385" i="27"/>
  <c r="C385" i="27"/>
  <c r="D385" i="27"/>
  <c r="E385" i="27"/>
  <c r="F385" i="27"/>
  <c r="G385" i="27"/>
  <c r="H385" i="27"/>
  <c r="I385" i="27"/>
  <c r="J385" i="27"/>
  <c r="K385" i="27"/>
  <c r="L385" i="27"/>
  <c r="B386" i="27"/>
  <c r="C386" i="27"/>
  <c r="D386" i="27"/>
  <c r="E386" i="27"/>
  <c r="F386" i="27"/>
  <c r="G386" i="27"/>
  <c r="H386" i="27"/>
  <c r="I386" i="27"/>
  <c r="J386" i="27"/>
  <c r="K386" i="27"/>
  <c r="L386" i="27"/>
  <c r="B387" i="27"/>
  <c r="C387" i="27"/>
  <c r="D387" i="27"/>
  <c r="E387" i="27"/>
  <c r="F387" i="27"/>
  <c r="G387" i="27"/>
  <c r="H387" i="27"/>
  <c r="I387" i="27"/>
  <c r="J387" i="27"/>
  <c r="K387" i="27"/>
  <c r="L387" i="27"/>
  <c r="B388" i="27"/>
  <c r="C388" i="27"/>
  <c r="D388" i="27"/>
  <c r="E388" i="27"/>
  <c r="F388" i="27"/>
  <c r="G388" i="27"/>
  <c r="H388" i="27"/>
  <c r="I388" i="27"/>
  <c r="J388" i="27"/>
  <c r="K388" i="27"/>
  <c r="L388" i="27"/>
  <c r="B389" i="27"/>
  <c r="C389" i="27"/>
  <c r="D389" i="27"/>
  <c r="E389" i="27"/>
  <c r="F389" i="27"/>
  <c r="G389" i="27"/>
  <c r="H389" i="27"/>
  <c r="I389" i="27"/>
  <c r="J389" i="27"/>
  <c r="K389" i="27"/>
  <c r="L389" i="27"/>
  <c r="B390" i="27"/>
  <c r="C390" i="27"/>
  <c r="D390" i="27"/>
  <c r="E390" i="27"/>
  <c r="F390" i="27"/>
  <c r="G390" i="27"/>
  <c r="H390" i="27"/>
  <c r="I390" i="27"/>
  <c r="J390" i="27"/>
  <c r="K390" i="27"/>
  <c r="L390" i="27"/>
  <c r="B391" i="27"/>
  <c r="C391" i="27"/>
  <c r="D391" i="27"/>
  <c r="E391" i="27"/>
  <c r="F391" i="27"/>
  <c r="G391" i="27"/>
  <c r="H391" i="27"/>
  <c r="I391" i="27"/>
  <c r="J391" i="27"/>
  <c r="K391" i="27"/>
  <c r="L391" i="27"/>
  <c r="B392" i="27"/>
  <c r="C392" i="27"/>
  <c r="D392" i="27"/>
  <c r="E392" i="27"/>
  <c r="F392" i="27"/>
  <c r="G392" i="27"/>
  <c r="H392" i="27"/>
  <c r="I392" i="27"/>
  <c r="J392" i="27"/>
  <c r="K392" i="27"/>
  <c r="L392" i="27"/>
  <c r="B393" i="27"/>
  <c r="C393" i="27"/>
  <c r="D393" i="27"/>
  <c r="E393" i="27"/>
  <c r="F393" i="27"/>
  <c r="G393" i="27"/>
  <c r="H393" i="27"/>
  <c r="I393" i="27"/>
  <c r="J393" i="27"/>
  <c r="K393" i="27"/>
  <c r="L393" i="27"/>
  <c r="B394" i="27"/>
  <c r="C394" i="27"/>
  <c r="D394" i="27"/>
  <c r="E394" i="27"/>
  <c r="F394" i="27"/>
  <c r="G394" i="27"/>
  <c r="H394" i="27"/>
  <c r="I394" i="27"/>
  <c r="J394" i="27"/>
  <c r="K394" i="27"/>
  <c r="L394" i="27"/>
  <c r="B395" i="27"/>
  <c r="C395" i="27"/>
  <c r="D395" i="27"/>
  <c r="E395" i="27"/>
  <c r="F395" i="27"/>
  <c r="G395" i="27"/>
  <c r="H395" i="27"/>
  <c r="I395" i="27"/>
  <c r="J395" i="27"/>
  <c r="K395" i="27"/>
  <c r="L395" i="27"/>
  <c r="B396" i="27"/>
  <c r="C396" i="27"/>
  <c r="D396" i="27"/>
  <c r="E396" i="27"/>
  <c r="F396" i="27"/>
  <c r="G396" i="27"/>
  <c r="H396" i="27"/>
  <c r="I396" i="27"/>
  <c r="J396" i="27"/>
  <c r="K396" i="27"/>
  <c r="L396" i="27"/>
  <c r="B397" i="27"/>
  <c r="C397" i="27"/>
  <c r="D397" i="27"/>
  <c r="E397" i="27"/>
  <c r="F397" i="27"/>
  <c r="G397" i="27"/>
  <c r="H397" i="27"/>
  <c r="I397" i="27"/>
  <c r="J397" i="27"/>
  <c r="K397" i="27"/>
  <c r="L397" i="27"/>
  <c r="B398" i="27"/>
  <c r="C398" i="27"/>
  <c r="D398" i="27"/>
  <c r="E398" i="27"/>
  <c r="F398" i="27"/>
  <c r="G398" i="27"/>
  <c r="H398" i="27"/>
  <c r="I398" i="27"/>
  <c r="J398" i="27"/>
  <c r="K398" i="27"/>
  <c r="L398" i="27"/>
  <c r="B399" i="27"/>
  <c r="C399" i="27"/>
  <c r="D399" i="27"/>
  <c r="E399" i="27"/>
  <c r="F399" i="27"/>
  <c r="G399" i="27"/>
  <c r="H399" i="27"/>
  <c r="I399" i="27"/>
  <c r="J399" i="27"/>
  <c r="K399" i="27"/>
  <c r="L399" i="27"/>
  <c r="B400" i="27"/>
  <c r="C400" i="27"/>
  <c r="D400" i="27"/>
  <c r="E400" i="27"/>
  <c r="F400" i="27"/>
  <c r="G400" i="27"/>
  <c r="H400" i="27"/>
  <c r="I400" i="27"/>
  <c r="J400" i="27"/>
  <c r="K400" i="27"/>
  <c r="L400" i="27"/>
  <c r="B401" i="27"/>
  <c r="C401" i="27"/>
  <c r="D401" i="27"/>
  <c r="E401" i="27"/>
  <c r="F401" i="27"/>
  <c r="G401" i="27"/>
  <c r="H401" i="27"/>
  <c r="I401" i="27"/>
  <c r="J401" i="27"/>
  <c r="K401" i="27"/>
  <c r="L401" i="27"/>
  <c r="B402" i="27"/>
  <c r="C402" i="27"/>
  <c r="D402" i="27"/>
  <c r="E402" i="27"/>
  <c r="F402" i="27"/>
  <c r="G402" i="27"/>
  <c r="H402" i="27"/>
  <c r="I402" i="27"/>
  <c r="J402" i="27"/>
  <c r="K402" i="27"/>
  <c r="L402" i="27"/>
  <c r="B403" i="27"/>
  <c r="C403" i="27"/>
  <c r="D403" i="27"/>
  <c r="E403" i="27"/>
  <c r="F403" i="27"/>
  <c r="G403" i="27"/>
  <c r="H403" i="27"/>
  <c r="I403" i="27"/>
  <c r="J403" i="27"/>
  <c r="K403" i="27"/>
  <c r="L403" i="27"/>
  <c r="B404" i="27"/>
  <c r="C404" i="27"/>
  <c r="D404" i="27"/>
  <c r="E404" i="27"/>
  <c r="F404" i="27"/>
  <c r="G404" i="27"/>
  <c r="H404" i="27"/>
  <c r="I404" i="27"/>
  <c r="J404" i="27"/>
  <c r="K404" i="27"/>
  <c r="L404" i="27"/>
  <c r="B405" i="27"/>
  <c r="C405" i="27"/>
  <c r="D405" i="27"/>
  <c r="E405" i="27"/>
  <c r="F405" i="27"/>
  <c r="G405" i="27"/>
  <c r="H405" i="27"/>
  <c r="I405" i="27"/>
  <c r="J405" i="27"/>
  <c r="K405" i="27"/>
  <c r="L405" i="27"/>
  <c r="B406" i="27"/>
  <c r="C406" i="27"/>
  <c r="D406" i="27"/>
  <c r="E406" i="27"/>
  <c r="F406" i="27"/>
  <c r="G406" i="27"/>
  <c r="H406" i="27"/>
  <c r="I406" i="27"/>
  <c r="J406" i="27"/>
  <c r="K406" i="27"/>
  <c r="L406" i="27"/>
  <c r="B407" i="27"/>
  <c r="C407" i="27"/>
  <c r="D407" i="27"/>
  <c r="E407" i="27"/>
  <c r="F407" i="27"/>
  <c r="G407" i="27"/>
  <c r="H407" i="27"/>
  <c r="I407" i="27"/>
  <c r="J407" i="27"/>
  <c r="K407" i="27"/>
  <c r="L407" i="27"/>
  <c r="P2" i="43"/>
  <c r="Q2" i="43"/>
  <c r="R2" i="43"/>
  <c r="S2" i="43"/>
  <c r="T2" i="43"/>
  <c r="P3" i="43"/>
  <c r="Q3" i="43"/>
  <c r="R3" i="43"/>
  <c r="S3" i="43"/>
  <c r="T3" i="43"/>
  <c r="P4" i="43"/>
  <c r="Q4" i="43"/>
  <c r="R4" i="43"/>
  <c r="S4" i="43"/>
  <c r="T4" i="43"/>
  <c r="P5" i="43"/>
  <c r="Q5" i="43"/>
  <c r="R5" i="43"/>
  <c r="S5" i="43"/>
  <c r="T5" i="43"/>
  <c r="P6" i="43"/>
  <c r="Q6" i="43"/>
  <c r="R6" i="43"/>
  <c r="S6" i="43"/>
  <c r="T6" i="43"/>
  <c r="P7" i="43"/>
  <c r="Q7" i="43"/>
  <c r="R7" i="43"/>
  <c r="S7" i="43"/>
  <c r="T7" i="43"/>
  <c r="P8" i="43"/>
  <c r="Q8" i="43"/>
  <c r="R8" i="43"/>
  <c r="S8" i="43"/>
  <c r="T8" i="43"/>
  <c r="P9" i="43"/>
  <c r="Q9" i="43"/>
  <c r="R9" i="43"/>
  <c r="S9" i="43"/>
  <c r="T9" i="43"/>
  <c r="P10" i="43"/>
  <c r="Q10" i="43"/>
  <c r="R10" i="43"/>
  <c r="S10" i="43"/>
  <c r="T10" i="43"/>
  <c r="P11" i="43"/>
  <c r="Q11" i="43"/>
  <c r="R11" i="43"/>
  <c r="S11" i="43"/>
  <c r="T11" i="43"/>
  <c r="P12" i="43"/>
  <c r="Q12" i="43"/>
  <c r="R12" i="43"/>
  <c r="S12" i="43"/>
  <c r="T12" i="43"/>
  <c r="P13" i="43"/>
  <c r="Q13" i="43"/>
  <c r="R13" i="43"/>
  <c r="S13" i="43"/>
  <c r="T13" i="43"/>
  <c r="P14" i="43"/>
  <c r="Q14" i="43"/>
  <c r="R14" i="43"/>
  <c r="S14" i="43"/>
  <c r="T14" i="43"/>
  <c r="P15" i="43"/>
  <c r="Q15" i="43"/>
  <c r="R15" i="43"/>
  <c r="S15" i="43"/>
  <c r="T15" i="43"/>
  <c r="P16" i="43"/>
  <c r="Q16" i="43"/>
  <c r="R16" i="43"/>
  <c r="S16" i="43"/>
  <c r="T16" i="43"/>
  <c r="P17" i="43"/>
  <c r="Q17" i="43"/>
  <c r="R17" i="43"/>
  <c r="S17" i="43"/>
  <c r="T17" i="43"/>
  <c r="P18" i="43"/>
  <c r="Q18" i="43"/>
  <c r="R18" i="43"/>
  <c r="S18" i="43"/>
  <c r="T18" i="43"/>
  <c r="P19" i="43"/>
  <c r="Q19" i="43"/>
  <c r="R19" i="43"/>
  <c r="S19" i="43"/>
  <c r="T19" i="43"/>
  <c r="P20" i="43"/>
  <c r="Q20" i="43"/>
  <c r="R20" i="43"/>
  <c r="S20" i="43"/>
  <c r="T20" i="43"/>
  <c r="P21" i="43"/>
  <c r="Q21" i="43"/>
  <c r="R21" i="43"/>
  <c r="S21" i="43"/>
  <c r="T21" i="43"/>
  <c r="P22" i="43"/>
  <c r="Q22" i="43"/>
  <c r="R22" i="43"/>
  <c r="S22" i="43"/>
  <c r="T22" i="43"/>
  <c r="P23" i="43"/>
  <c r="Q23" i="43"/>
  <c r="R23" i="43"/>
  <c r="S23" i="43"/>
  <c r="T23" i="43"/>
  <c r="P24" i="43"/>
  <c r="Q24" i="43"/>
  <c r="R24" i="43"/>
  <c r="S24" i="43"/>
  <c r="T24" i="43"/>
  <c r="P25" i="43"/>
  <c r="Q25" i="43"/>
  <c r="R25" i="43"/>
  <c r="S25" i="43"/>
  <c r="T25" i="43"/>
  <c r="P39" i="43"/>
  <c r="Q39" i="43"/>
  <c r="R39" i="43"/>
  <c r="S39" i="43"/>
  <c r="T39" i="43"/>
  <c r="L7" i="27"/>
  <c r="H7" i="27"/>
  <c r="L10" i="27"/>
  <c r="L9" i="27"/>
  <c r="F9" i="27"/>
  <c r="D9" i="27"/>
  <c r="L8" i="27"/>
  <c r="F8" i="27"/>
  <c r="D8" i="27"/>
  <c r="K7" i="27"/>
  <c r="F7" i="27"/>
  <c r="D7" i="27"/>
  <c r="K6" i="27"/>
  <c r="L5" i="27"/>
  <c r="D5" i="27"/>
  <c r="H10" i="27"/>
  <c r="F10" i="27"/>
  <c r="D10" i="27"/>
  <c r="H8" i="27"/>
  <c r="B8" i="27"/>
  <c r="H5" i="27"/>
  <c r="H24" i="27"/>
  <c r="L24" i="27"/>
  <c r="L23" i="27"/>
  <c r="J23" i="27"/>
  <c r="H23" i="27"/>
  <c r="F23" i="27"/>
  <c r="D23" i="27"/>
  <c r="L22" i="27"/>
  <c r="H22" i="27"/>
  <c r="F22" i="27"/>
  <c r="D22" i="27"/>
  <c r="L21" i="27"/>
  <c r="H21" i="27"/>
  <c r="F21" i="27"/>
  <c r="D21" i="27"/>
  <c r="L20" i="27"/>
  <c r="F19" i="27"/>
  <c r="H18" i="27"/>
  <c r="F17" i="27"/>
  <c r="H16" i="27"/>
  <c r="F15" i="27"/>
  <c r="H14" i="27"/>
  <c r="F13" i="27"/>
  <c r="H12" i="27"/>
  <c r="F11" i="27"/>
  <c r="H20" i="27"/>
  <c r="L18" i="27"/>
  <c r="D18" i="27"/>
  <c r="L16" i="27"/>
  <c r="D16" i="27"/>
  <c r="B15" i="27"/>
  <c r="L14" i="27"/>
  <c r="D14" i="27"/>
  <c r="B13" i="27"/>
  <c r="L12" i="27"/>
  <c r="D12" i="27"/>
  <c r="F20" i="27"/>
  <c r="D20" i="27"/>
  <c r="L19" i="27"/>
  <c r="H19" i="27"/>
  <c r="D19" i="27"/>
  <c r="F18" i="27"/>
  <c r="L17" i="27"/>
  <c r="H17" i="27"/>
  <c r="D17" i="27"/>
  <c r="F16" i="27"/>
  <c r="B16" i="27"/>
  <c r="L15" i="27"/>
  <c r="H15" i="27"/>
  <c r="D15" i="27"/>
  <c r="F14" i="27"/>
  <c r="B14" i="27"/>
  <c r="L13" i="27"/>
  <c r="H13" i="27"/>
  <c r="D13" i="27"/>
  <c r="F12" i="27"/>
  <c r="L11" i="27"/>
  <c r="H11" i="27"/>
  <c r="D11" i="27"/>
  <c r="F5" i="27"/>
  <c r="K20" i="27"/>
  <c r="I20" i="27"/>
  <c r="G20" i="27"/>
  <c r="K19" i="27"/>
  <c r="I19" i="27"/>
  <c r="G19" i="27"/>
  <c r="K18" i="27"/>
  <c r="I18" i="27"/>
  <c r="G18" i="27"/>
  <c r="E18" i="27"/>
  <c r="C18" i="27"/>
  <c r="K17" i="27"/>
  <c r="I17" i="27"/>
  <c r="G17" i="27"/>
  <c r="E17" i="27"/>
  <c r="K16" i="27"/>
  <c r="I16" i="27"/>
  <c r="G16" i="27"/>
  <c r="E16" i="27"/>
  <c r="K15" i="27"/>
  <c r="I15" i="27"/>
  <c r="G15" i="27"/>
  <c r="E15" i="27"/>
  <c r="K14" i="27"/>
  <c r="I14" i="27"/>
  <c r="G14" i="27"/>
  <c r="E14" i="27"/>
  <c r="C14" i="27"/>
  <c r="K13" i="27"/>
  <c r="I13" i="27"/>
  <c r="G13" i="27"/>
  <c r="E13" i="27"/>
  <c r="K12" i="27"/>
  <c r="I12" i="27"/>
  <c r="G12" i="27"/>
  <c r="E12" i="27"/>
  <c r="K11" i="27"/>
  <c r="I11" i="27"/>
  <c r="G11" i="27"/>
  <c r="E11" i="27"/>
  <c r="I10" i="27"/>
  <c r="E10" i="27"/>
  <c r="H9" i="27"/>
  <c r="E9" i="27"/>
  <c r="K8" i="27"/>
  <c r="G8" i="27"/>
  <c r="C8" i="27"/>
  <c r="I7" i="27"/>
  <c r="E7" i="27"/>
  <c r="B7" i="27"/>
  <c r="J6" i="27"/>
  <c r="G6" i="27"/>
  <c r="B6" i="27"/>
  <c r="F24" i="27"/>
  <c r="J50" i="27"/>
  <c r="H50" i="27"/>
  <c r="F50" i="27"/>
  <c r="D50" i="27"/>
  <c r="D49" i="27"/>
  <c r="B49" i="27"/>
  <c r="D24" i="27"/>
  <c r="L50" i="27"/>
  <c r="L49" i="27"/>
  <c r="H49" i="27"/>
  <c r="F49" i="27"/>
  <c r="L48" i="27"/>
  <c r="H48" i="27"/>
  <c r="F48" i="27"/>
  <c r="D48" i="27"/>
  <c r="L47" i="27"/>
  <c r="J47" i="27"/>
  <c r="H47" i="27"/>
  <c r="F47" i="27"/>
  <c r="D47" i="27"/>
  <c r="B47" i="27"/>
  <c r="L46" i="27"/>
  <c r="H46" i="27"/>
  <c r="F46" i="27"/>
  <c r="D46" i="27"/>
  <c r="B46" i="27"/>
  <c r="L45" i="27"/>
  <c r="J45" i="27"/>
  <c r="H45" i="27"/>
  <c r="F45" i="27"/>
  <c r="D45" i="27"/>
  <c r="L44" i="27"/>
  <c r="H44" i="27"/>
  <c r="F44" i="27"/>
  <c r="D44" i="27"/>
  <c r="B44" i="27"/>
  <c r="L43" i="27"/>
  <c r="J43" i="27"/>
  <c r="H43" i="27"/>
  <c r="F43" i="27"/>
  <c r="D43" i="27"/>
  <c r="L42" i="27"/>
  <c r="H42" i="27"/>
  <c r="F42" i="27"/>
  <c r="D42" i="27"/>
  <c r="L41" i="27"/>
  <c r="J41" i="27"/>
  <c r="H41" i="27"/>
  <c r="F41" i="27"/>
  <c r="D41" i="27"/>
  <c r="B41" i="27"/>
  <c r="L40" i="27"/>
  <c r="H40" i="27"/>
  <c r="F40" i="27"/>
  <c r="D40" i="27"/>
  <c r="L39" i="27"/>
  <c r="J39" i="27"/>
  <c r="H39" i="27"/>
  <c r="F39" i="27"/>
  <c r="D39" i="27"/>
  <c r="B39" i="27"/>
  <c r="L38" i="27"/>
  <c r="H38" i="27"/>
  <c r="F38" i="27"/>
  <c r="D38" i="27"/>
  <c r="B38" i="27"/>
  <c r="L37" i="27"/>
  <c r="J37" i="27"/>
  <c r="H37" i="27"/>
  <c r="F37" i="27"/>
  <c r="D37" i="27"/>
  <c r="L36" i="27"/>
  <c r="H36" i="27"/>
  <c r="F36" i="27"/>
  <c r="D36" i="27"/>
  <c r="B36" i="27"/>
  <c r="L35" i="27"/>
  <c r="J35" i="27"/>
  <c r="H35" i="27"/>
  <c r="F35" i="27"/>
  <c r="D35" i="27"/>
  <c r="L34" i="27"/>
  <c r="H34" i="27"/>
  <c r="F34" i="27"/>
  <c r="D34" i="27"/>
  <c r="L33" i="27"/>
  <c r="J33" i="27"/>
  <c r="H33" i="27"/>
  <c r="F33" i="27"/>
  <c r="D33" i="27"/>
  <c r="B33" i="27"/>
  <c r="L32" i="27"/>
  <c r="H32" i="27"/>
  <c r="F32" i="27"/>
  <c r="D32" i="27"/>
  <c r="L31" i="27"/>
  <c r="J31" i="27"/>
  <c r="H31" i="27"/>
  <c r="F31" i="27"/>
  <c r="D31" i="27"/>
  <c r="B31" i="27"/>
  <c r="L30" i="27"/>
  <c r="H30" i="27"/>
  <c r="F30" i="27"/>
  <c r="D30" i="27"/>
  <c r="B30" i="27"/>
  <c r="L29" i="27"/>
  <c r="J29" i="27"/>
  <c r="H29" i="27"/>
  <c r="F29" i="27"/>
  <c r="D29" i="27"/>
  <c r="L28" i="27"/>
  <c r="H28" i="27"/>
  <c r="F28" i="27"/>
  <c r="D28" i="27"/>
  <c r="B28" i="27"/>
  <c r="L27" i="27"/>
  <c r="J27" i="27"/>
  <c r="H27" i="27"/>
  <c r="F27" i="27"/>
  <c r="D27" i="27"/>
  <c r="L26" i="27"/>
  <c r="H26" i="27"/>
  <c r="F26" i="27"/>
  <c r="D26" i="27"/>
  <c r="L25" i="27"/>
  <c r="J25" i="27"/>
  <c r="H25" i="27"/>
  <c r="F25" i="27"/>
  <c r="D25" i="27"/>
  <c r="B25" i="27"/>
  <c r="K24" i="27"/>
  <c r="G24" i="27"/>
  <c r="E24" i="27"/>
  <c r="C24" i="27"/>
  <c r="I23" i="27"/>
  <c r="E23" i="27"/>
  <c r="I22" i="27"/>
  <c r="E22" i="27"/>
  <c r="I21" i="27"/>
  <c r="E21" i="27"/>
  <c r="G10" i="27"/>
  <c r="I9" i="27"/>
  <c r="I8" i="27"/>
  <c r="C7" i="27"/>
  <c r="I6" i="27"/>
  <c r="I39" i="27"/>
  <c r="E39" i="27"/>
  <c r="I38" i="27"/>
  <c r="E38" i="27"/>
  <c r="I37" i="27"/>
  <c r="E37" i="27"/>
  <c r="I36" i="27"/>
  <c r="E36" i="27"/>
  <c r="I35" i="27"/>
  <c r="E35" i="27"/>
  <c r="I34" i="27"/>
  <c r="E34" i="27"/>
  <c r="I33" i="27"/>
  <c r="E33" i="27"/>
  <c r="I32" i="27"/>
  <c r="E32" i="27"/>
  <c r="I31" i="27"/>
  <c r="E31" i="27"/>
  <c r="I30" i="27"/>
  <c r="E30" i="27"/>
  <c r="I29" i="27"/>
  <c r="E29" i="27"/>
  <c r="I28" i="27"/>
  <c r="E28" i="27"/>
  <c r="I27" i="27"/>
  <c r="E27" i="27"/>
  <c r="I26" i="27"/>
  <c r="E26" i="27"/>
  <c r="I25" i="27"/>
  <c r="E25" i="27"/>
  <c r="K23" i="27"/>
  <c r="K22" i="27"/>
  <c r="C22" i="27"/>
  <c r="K21" i="27"/>
  <c r="E20" i="27"/>
  <c r="C10" i="27"/>
  <c r="K9" i="27"/>
  <c r="G29" i="27"/>
  <c r="G28" i="27"/>
  <c r="G27" i="27"/>
  <c r="G26" i="27"/>
  <c r="G25" i="27"/>
  <c r="K25" i="27"/>
  <c r="F6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9" i="27"/>
  <c r="F83" i="27"/>
  <c r="F87" i="27"/>
  <c r="F91" i="27"/>
  <c r="F95" i="27"/>
  <c r="F99" i="27"/>
  <c r="F103" i="27"/>
  <c r="F107" i="27"/>
  <c r="F111" i="27"/>
  <c r="F115" i="27"/>
  <c r="F119" i="27"/>
  <c r="F123" i="27"/>
  <c r="F127" i="27"/>
  <c r="F131" i="27"/>
  <c r="F135" i="27"/>
  <c r="F139" i="27"/>
  <c r="F143" i="27"/>
  <c r="F147" i="27"/>
  <c r="F151" i="27"/>
  <c r="F155" i="27"/>
  <c r="F159" i="27"/>
  <c r="F78" i="27"/>
  <c r="F82" i="27"/>
  <c r="F86" i="27"/>
  <c r="F90" i="27"/>
  <c r="F94" i="27"/>
  <c r="F98" i="27"/>
  <c r="F102" i="27"/>
  <c r="F106" i="27"/>
  <c r="F110" i="27"/>
  <c r="F114" i="27"/>
  <c r="F118" i="27"/>
  <c r="F81" i="27"/>
  <c r="F85" i="27"/>
  <c r="F89" i="27"/>
  <c r="F93" i="27"/>
  <c r="F97" i="27"/>
  <c r="F101" i="27"/>
  <c r="F105" i="27"/>
  <c r="F109" i="27"/>
  <c r="F113" i="27"/>
  <c r="F117" i="27"/>
  <c r="F121" i="27"/>
  <c r="F125" i="27"/>
  <c r="F129" i="27"/>
  <c r="F133" i="27"/>
  <c r="F137" i="27"/>
  <c r="F141" i="27"/>
  <c r="F145" i="27"/>
  <c r="F149" i="27"/>
  <c r="F153" i="27"/>
  <c r="F157" i="27"/>
  <c r="F190" i="27"/>
  <c r="F186" i="27"/>
  <c r="F182" i="27"/>
  <c r="F178" i="27"/>
  <c r="F174" i="27"/>
  <c r="F170" i="27"/>
  <c r="F166" i="27"/>
  <c r="F162" i="27"/>
  <c r="F156" i="27"/>
  <c r="F148" i="27"/>
  <c r="F144" i="27"/>
  <c r="F140" i="27"/>
  <c r="F132" i="27"/>
  <c r="F124" i="27"/>
  <c r="F112" i="27"/>
  <c r="F96" i="27"/>
  <c r="F80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87" i="27"/>
  <c r="F183" i="27"/>
  <c r="F179" i="27"/>
  <c r="F175" i="27"/>
  <c r="F171" i="27"/>
  <c r="F167" i="27"/>
  <c r="F163" i="27"/>
  <c r="F154" i="27"/>
  <c r="F146" i="27"/>
  <c r="F142" i="27"/>
  <c r="F134" i="27"/>
  <c r="F126" i="27"/>
  <c r="F108" i="27"/>
  <c r="F92" i="27"/>
  <c r="F188" i="27"/>
  <c r="F184" i="27"/>
  <c r="F180" i="27"/>
  <c r="F176" i="27"/>
  <c r="F172" i="27"/>
  <c r="F168" i="27"/>
  <c r="F164" i="27"/>
  <c r="F160" i="27"/>
  <c r="F152" i="27"/>
  <c r="F136" i="27"/>
  <c r="F128" i="27"/>
  <c r="F120" i="27"/>
  <c r="F104" i="27"/>
  <c r="F88" i="27"/>
  <c r="B145" i="27"/>
  <c r="B141" i="27"/>
  <c r="B137" i="27"/>
  <c r="B129" i="27"/>
  <c r="B125" i="27"/>
  <c r="B121" i="27"/>
  <c r="B113" i="27"/>
  <c r="B109" i="27"/>
  <c r="B105" i="27"/>
  <c r="B97" i="27"/>
  <c r="B93" i="27"/>
  <c r="B89" i="27"/>
  <c r="J51" i="27"/>
  <c r="J55" i="27"/>
  <c r="J59" i="27"/>
  <c r="J63" i="27"/>
  <c r="J67" i="27"/>
  <c r="J71" i="27"/>
  <c r="J75" i="27"/>
  <c r="B51" i="27"/>
  <c r="B52" i="27"/>
  <c r="B53" i="27"/>
  <c r="B55" i="27"/>
  <c r="B56" i="27"/>
  <c r="B57" i="27"/>
  <c r="B59" i="27"/>
  <c r="B60" i="27"/>
  <c r="B61" i="27"/>
  <c r="B63" i="27"/>
  <c r="B64" i="27"/>
  <c r="B65" i="27"/>
  <c r="B67" i="27"/>
  <c r="B68" i="27"/>
  <c r="B69" i="27"/>
  <c r="B71" i="27"/>
  <c r="B72" i="27"/>
  <c r="B73" i="27"/>
  <c r="B75" i="27"/>
  <c r="B76" i="27"/>
  <c r="B77" i="27"/>
  <c r="J139" i="27"/>
  <c r="B139" i="27"/>
  <c r="B135" i="27"/>
  <c r="J131" i="27"/>
  <c r="B131" i="27"/>
  <c r="B127" i="27"/>
  <c r="J123" i="27"/>
  <c r="B119" i="27"/>
  <c r="J115" i="27"/>
  <c r="B115" i="27"/>
  <c r="J107" i="27"/>
  <c r="B107" i="27"/>
  <c r="B103" i="27"/>
  <c r="J99" i="27"/>
  <c r="B99" i="27"/>
  <c r="B95" i="27"/>
  <c r="J91" i="27"/>
  <c r="B87" i="27"/>
  <c r="J83" i="27"/>
  <c r="B83" i="27"/>
  <c r="H76" i="27"/>
  <c r="J114" i="27" l="1"/>
  <c r="J154" i="27"/>
  <c r="J151" i="27"/>
  <c r="J157" i="27"/>
  <c r="J168" i="27"/>
  <c r="J160" i="27"/>
  <c r="J195" i="27"/>
  <c r="F138" i="27"/>
  <c r="F158" i="27"/>
  <c r="F173" i="27"/>
  <c r="F177" i="27"/>
  <c r="F150" i="27"/>
  <c r="F161" i="27"/>
  <c r="F165" i="27"/>
  <c r="F189" i="27"/>
  <c r="C158" i="27"/>
  <c r="C153" i="27"/>
  <c r="C155" i="27"/>
  <c r="C168" i="27"/>
  <c r="C26" i="27"/>
  <c r="C86" i="27"/>
  <c r="C142" i="27"/>
  <c r="E256" i="27"/>
  <c r="E260" i="27"/>
  <c r="E264" i="27"/>
  <c r="E268" i="27"/>
  <c r="E272" i="27"/>
  <c r="E276" i="27"/>
  <c r="L251" i="27"/>
  <c r="L255" i="27"/>
  <c r="L259" i="27"/>
  <c r="L263" i="27"/>
  <c r="L267" i="27"/>
  <c r="L271" i="27"/>
  <c r="L275" i="27"/>
  <c r="H251" i="27"/>
  <c r="H255" i="27"/>
  <c r="H259" i="27"/>
  <c r="H263" i="27"/>
  <c r="H267" i="27"/>
  <c r="D243" i="27"/>
  <c r="D247" i="27"/>
  <c r="D251" i="27"/>
  <c r="D255" i="27"/>
  <c r="D259" i="27"/>
  <c r="D263" i="27"/>
  <c r="D267" i="27"/>
  <c r="D271" i="27"/>
  <c r="D275" i="27"/>
  <c r="D279" i="27"/>
  <c r="K230" i="27"/>
  <c r="K234" i="27"/>
  <c r="G230" i="27"/>
  <c r="G234" i="27"/>
  <c r="G238" i="27"/>
  <c r="G242" i="27"/>
  <c r="G246" i="27"/>
  <c r="G250" i="27"/>
  <c r="C226" i="27"/>
  <c r="C230" i="27"/>
  <c r="J217" i="27"/>
  <c r="J221" i="27"/>
  <c r="B217" i="27"/>
  <c r="B221" i="27"/>
  <c r="B225" i="27"/>
  <c r="I208" i="27"/>
  <c r="I212" i="27"/>
  <c r="E208" i="27"/>
  <c r="E212" i="27"/>
  <c r="J220" i="27"/>
  <c r="J219" i="27"/>
  <c r="B219" i="27"/>
  <c r="B216" i="27"/>
  <c r="B214" i="27"/>
  <c r="I213" i="27"/>
  <c r="J204" i="27"/>
  <c r="C152" i="27"/>
  <c r="F130" i="27"/>
  <c r="F122" i="27"/>
  <c r="I5" i="27"/>
  <c r="I43" i="27"/>
  <c r="I46" i="27"/>
  <c r="I50" i="27"/>
  <c r="I58" i="27"/>
  <c r="I63" i="27"/>
  <c r="I71" i="27"/>
  <c r="I72" i="27"/>
  <c r="I75" i="27"/>
  <c r="I79" i="27"/>
  <c r="I80" i="27"/>
  <c r="I84" i="27"/>
  <c r="I85" i="27"/>
  <c r="I90" i="27"/>
  <c r="I91" i="27"/>
  <c r="I93" i="27"/>
  <c r="I96" i="27"/>
  <c r="I101" i="27"/>
  <c r="I102" i="27"/>
  <c r="I104" i="27"/>
  <c r="I106" i="27"/>
  <c r="I114" i="27"/>
  <c r="I118" i="27"/>
  <c r="I122" i="27"/>
  <c r="I123" i="27"/>
  <c r="I127" i="27"/>
  <c r="I128" i="27"/>
  <c r="I130" i="27"/>
  <c r="I140" i="27"/>
  <c r="I142" i="27"/>
  <c r="I145" i="27"/>
  <c r="I157" i="27"/>
  <c r="I158" i="27"/>
  <c r="I162" i="27"/>
  <c r="I44" i="27"/>
  <c r="I48" i="27"/>
  <c r="I61" i="27"/>
  <c r="I65" i="27"/>
  <c r="I68" i="27"/>
  <c r="I74" i="27"/>
  <c r="I76" i="27"/>
  <c r="I81" i="27"/>
  <c r="I82" i="27"/>
  <c r="I92" i="27"/>
  <c r="I110" i="27"/>
  <c r="I111" i="27"/>
  <c r="I117" i="27"/>
  <c r="I136" i="27"/>
  <c r="I138" i="27"/>
  <c r="I150" i="27"/>
  <c r="I155" i="27"/>
  <c r="I160" i="27"/>
  <c r="I163" i="27"/>
  <c r="I164" i="27"/>
  <c r="I167" i="27"/>
  <c r="I169" i="27"/>
  <c r="I171" i="27"/>
  <c r="I174" i="27"/>
  <c r="I176" i="27"/>
  <c r="I40" i="27"/>
  <c r="I47" i="27"/>
  <c r="I60" i="27"/>
  <c r="I67" i="27"/>
  <c r="I70" i="27"/>
  <c r="I88" i="27"/>
  <c r="I107" i="27"/>
  <c r="I108" i="27"/>
  <c r="I116" i="27"/>
  <c r="I124" i="27"/>
  <c r="I126" i="27"/>
  <c r="I131" i="27"/>
  <c r="I132" i="27"/>
  <c r="I137" i="27"/>
  <c r="I139" i="27"/>
  <c r="I143" i="27"/>
  <c r="I144" i="27"/>
  <c r="I148" i="27"/>
  <c r="I152" i="27"/>
  <c r="I166" i="27"/>
  <c r="I173" i="27"/>
  <c r="I179" i="27"/>
  <c r="I181" i="27"/>
  <c r="I183" i="27"/>
  <c r="I188" i="27"/>
  <c r="I190" i="27"/>
  <c r="I200" i="27"/>
  <c r="I202" i="27"/>
  <c r="I42" i="27"/>
  <c r="E78" i="27"/>
  <c r="E115" i="27"/>
  <c r="E129" i="27"/>
  <c r="E148" i="27"/>
  <c r="E159" i="27"/>
  <c r="E137" i="27"/>
  <c r="E143" i="27"/>
  <c r="E151" i="27"/>
  <c r="E156" i="27"/>
  <c r="E166" i="27"/>
  <c r="E175" i="27"/>
  <c r="E110" i="27"/>
  <c r="E114" i="27"/>
  <c r="E117" i="27"/>
  <c r="E145" i="27"/>
  <c r="E149" i="27"/>
  <c r="E162" i="27"/>
  <c r="E172" i="27"/>
  <c r="E180" i="27"/>
  <c r="E182" i="27"/>
  <c r="E199" i="27"/>
  <c r="E203" i="27"/>
  <c r="B24" i="21"/>
  <c r="H271" i="27"/>
  <c r="H275" i="27"/>
  <c r="H279" i="27"/>
  <c r="K238" i="27"/>
  <c r="K242" i="27"/>
  <c r="K246" i="27"/>
  <c r="K250" i="27"/>
  <c r="K254" i="27"/>
  <c r="G254" i="27"/>
  <c r="G258" i="27"/>
  <c r="G262" i="27"/>
  <c r="G266" i="27"/>
  <c r="C234" i="27"/>
  <c r="C238" i="27"/>
  <c r="C242" i="27"/>
  <c r="J225" i="27"/>
  <c r="J229" i="27"/>
  <c r="J233" i="27"/>
  <c r="J237" i="27"/>
  <c r="F213" i="27"/>
  <c r="F217" i="27"/>
  <c r="F221" i="27"/>
  <c r="B229" i="27"/>
  <c r="B233" i="27"/>
  <c r="I216" i="27"/>
  <c r="I220" i="27"/>
  <c r="E216" i="27"/>
  <c r="E220" i="27"/>
  <c r="E224" i="27"/>
  <c r="L211" i="27"/>
  <c r="L215" i="27"/>
  <c r="L219" i="27"/>
  <c r="D211" i="27"/>
  <c r="D215" i="27"/>
  <c r="E280" i="27"/>
  <c r="L279" i="27"/>
  <c r="E278" i="27"/>
  <c r="L277" i="27"/>
  <c r="D277" i="27"/>
  <c r="E274" i="27"/>
  <c r="L273" i="27"/>
  <c r="D273" i="27"/>
  <c r="E270" i="27"/>
  <c r="L269" i="27"/>
  <c r="D269" i="27"/>
  <c r="D266" i="27"/>
  <c r="L262" i="27"/>
  <c r="H262" i="27"/>
  <c r="D260" i="27"/>
  <c r="E259" i="27"/>
  <c r="E257" i="27"/>
  <c r="L256" i="27"/>
  <c r="H256" i="27"/>
  <c r="D254" i="27"/>
  <c r="D246" i="27"/>
  <c r="G245" i="27"/>
  <c r="G241" i="27"/>
  <c r="G237" i="27"/>
  <c r="G233" i="27"/>
  <c r="C233" i="27"/>
  <c r="K229" i="27"/>
  <c r="C227" i="27"/>
  <c r="J226" i="27"/>
  <c r="C225" i="27"/>
  <c r="C223" i="27"/>
  <c r="J222" i="27"/>
  <c r="F222" i="27"/>
  <c r="B222" i="27"/>
  <c r="I219" i="27"/>
  <c r="E219" i="27"/>
  <c r="L218" i="27"/>
  <c r="E217" i="27"/>
  <c r="F216" i="27"/>
  <c r="B215" i="27"/>
  <c r="I214" i="27"/>
  <c r="E214" i="27"/>
  <c r="L213" i="27"/>
  <c r="D212" i="27"/>
  <c r="E211" i="27"/>
  <c r="H208" i="27"/>
  <c r="I204" i="27"/>
  <c r="E202" i="27"/>
  <c r="I201" i="27"/>
  <c r="I199" i="27"/>
  <c r="E198" i="27"/>
  <c r="I197" i="27"/>
  <c r="I195" i="27"/>
  <c r="I192" i="27"/>
  <c r="I189" i="27"/>
  <c r="I185" i="27"/>
  <c r="E183" i="27"/>
  <c r="F181" i="27"/>
  <c r="I180" i="27"/>
  <c r="E178" i="27"/>
  <c r="I175" i="27"/>
  <c r="E174" i="27"/>
  <c r="F169" i="27"/>
  <c r="I168" i="27"/>
  <c r="I161" i="27"/>
  <c r="J159" i="27"/>
  <c r="E157" i="27"/>
  <c r="I156" i="27"/>
  <c r="I154" i="27"/>
  <c r="E144" i="27"/>
  <c r="E130" i="27"/>
  <c r="I120" i="27"/>
  <c r="I119" i="27"/>
  <c r="F116" i="27"/>
  <c r="I103" i="27"/>
  <c r="F100" i="27"/>
  <c r="E96" i="27"/>
  <c r="I86" i="27"/>
  <c r="F84" i="27"/>
  <c r="I73" i="27"/>
  <c r="I69" i="27"/>
  <c r="I62" i="27"/>
  <c r="I59" i="27"/>
  <c r="L278" i="27"/>
  <c r="D278" i="27"/>
  <c r="L274" i="27"/>
  <c r="D274" i="27"/>
  <c r="L270" i="27"/>
  <c r="D270" i="27"/>
  <c r="L266" i="27"/>
  <c r="H266" i="27"/>
  <c r="D264" i="27"/>
  <c r="E263" i="27"/>
  <c r="E261" i="27"/>
  <c r="L260" i="27"/>
  <c r="H260" i="27"/>
  <c r="E258" i="27"/>
  <c r="L257" i="27"/>
  <c r="H257" i="27"/>
  <c r="D257" i="27"/>
  <c r="H254" i="27"/>
  <c r="L250" i="27"/>
  <c r="D248" i="27"/>
  <c r="G247" i="27"/>
  <c r="D242" i="27"/>
  <c r="K233" i="27"/>
  <c r="K231" i="27"/>
  <c r="G231" i="27"/>
  <c r="C231" i="27"/>
  <c r="K228" i="27"/>
  <c r="G228" i="27"/>
  <c r="C228" i="27"/>
  <c r="J227" i="27"/>
  <c r="B227" i="27"/>
  <c r="E226" i="27"/>
  <c r="C224" i="27"/>
  <c r="J223" i="27"/>
  <c r="F223" i="27"/>
  <c r="B223" i="27"/>
  <c r="I222" i="27"/>
  <c r="E222" i="27"/>
  <c r="B220" i="27"/>
  <c r="I217" i="27"/>
  <c r="J216" i="27"/>
  <c r="J215" i="27"/>
  <c r="F215" i="27"/>
  <c r="L214" i="27"/>
  <c r="D214" i="27"/>
  <c r="H212" i="27"/>
  <c r="I211" i="27"/>
  <c r="I209" i="27"/>
  <c r="E209" i="27"/>
  <c r="L208" i="27"/>
  <c r="J203" i="27"/>
  <c r="J196" i="27"/>
  <c r="C196" i="27"/>
  <c r="I191" i="27"/>
  <c r="E190" i="27"/>
  <c r="I184" i="27"/>
  <c r="I170" i="27"/>
  <c r="J167" i="27"/>
  <c r="I165" i="27"/>
  <c r="E164" i="27"/>
  <c r="C160" i="27"/>
  <c r="I159" i="27"/>
  <c r="E154" i="27"/>
  <c r="I153" i="27"/>
  <c r="J152" i="27"/>
  <c r="I134" i="27"/>
  <c r="I133" i="27"/>
  <c r="E127" i="27"/>
  <c r="I113" i="27"/>
  <c r="I112" i="27"/>
  <c r="C105" i="27"/>
  <c r="I89" i="27"/>
  <c r="I87" i="27"/>
  <c r="I64" i="27"/>
  <c r="E46" i="27"/>
  <c r="L61" i="27"/>
  <c r="L67" i="27"/>
  <c r="L73" i="27"/>
  <c r="L87" i="27"/>
  <c r="L94" i="27"/>
  <c r="L95" i="27"/>
  <c r="L98" i="27"/>
  <c r="L99" i="27"/>
  <c r="L105" i="27"/>
  <c r="L108" i="27"/>
  <c r="L120" i="27"/>
  <c r="L121" i="27"/>
  <c r="L126" i="27"/>
  <c r="L129" i="27"/>
  <c r="L146" i="27"/>
  <c r="L148" i="27"/>
  <c r="L152" i="27"/>
  <c r="L160" i="27"/>
  <c r="L55" i="27"/>
  <c r="L57" i="27"/>
  <c r="L59" i="27"/>
  <c r="L63" i="27"/>
  <c r="L69" i="27"/>
  <c r="L79" i="27"/>
  <c r="L102" i="27"/>
  <c r="L114" i="27"/>
  <c r="L115" i="27"/>
  <c r="L122" i="27"/>
  <c r="L125" i="27"/>
  <c r="L127" i="27"/>
  <c r="L128" i="27"/>
  <c r="L130" i="27"/>
  <c r="L131" i="27"/>
  <c r="L132" i="27"/>
  <c r="L134" i="27"/>
  <c r="L135" i="27"/>
  <c r="L139" i="27"/>
  <c r="L140" i="27"/>
  <c r="L141" i="27"/>
  <c r="L143" i="27"/>
  <c r="L149" i="27"/>
  <c r="L161" i="27"/>
  <c r="L166" i="27"/>
  <c r="L170" i="27"/>
  <c r="L173" i="27"/>
  <c r="L175" i="27"/>
  <c r="L177" i="27"/>
  <c r="L179" i="27"/>
  <c r="L180" i="27"/>
  <c r="H53" i="27"/>
  <c r="H55" i="27"/>
  <c r="H66" i="27"/>
  <c r="H100" i="27"/>
  <c r="H117" i="27"/>
  <c r="H124" i="27"/>
  <c r="H132" i="27"/>
  <c r="H133" i="27"/>
  <c r="H137" i="27"/>
  <c r="H141" i="27"/>
  <c r="H144" i="27"/>
  <c r="H149" i="27"/>
  <c r="H152" i="27"/>
  <c r="H153" i="27"/>
  <c r="H156" i="27"/>
  <c r="H160" i="27"/>
  <c r="H161" i="27"/>
  <c r="H163" i="27"/>
  <c r="H85" i="27"/>
  <c r="H89" i="27"/>
  <c r="H93" i="27"/>
  <c r="H109" i="27"/>
  <c r="H148" i="27"/>
  <c r="H154" i="27"/>
  <c r="H162" i="27"/>
  <c r="H178" i="27"/>
  <c r="H181" i="27"/>
  <c r="B84" i="27"/>
  <c r="B98" i="27"/>
  <c r="B108" i="27"/>
  <c r="B110" i="27"/>
  <c r="B112" i="27"/>
  <c r="B114" i="27"/>
  <c r="B116" i="27"/>
  <c r="B142" i="27"/>
  <c r="B104" i="27"/>
  <c r="B124" i="27"/>
  <c r="B134" i="27"/>
  <c r="B146" i="27"/>
  <c r="L204" i="27"/>
  <c r="H204" i="27"/>
  <c r="B202" i="27"/>
  <c r="H201" i="27"/>
  <c r="L199" i="27"/>
  <c r="H197" i="27"/>
  <c r="H194" i="27"/>
  <c r="L193" i="27"/>
  <c r="H192" i="27"/>
  <c r="L189" i="27"/>
  <c r="B188" i="27"/>
  <c r="H187" i="27"/>
  <c r="L186" i="27"/>
  <c r="H185" i="27"/>
  <c r="L184" i="27"/>
  <c r="L182" i="27"/>
  <c r="H175" i="27"/>
  <c r="H174" i="27"/>
  <c r="L172" i="27"/>
  <c r="B170" i="27"/>
  <c r="L168" i="27"/>
  <c r="H167" i="27"/>
  <c r="L165" i="27"/>
  <c r="L154" i="27"/>
  <c r="L145" i="27"/>
  <c r="L142" i="27"/>
  <c r="L138" i="27"/>
  <c r="H136" i="27"/>
  <c r="H135" i="27"/>
  <c r="H127" i="27"/>
  <c r="H125" i="27"/>
  <c r="B106" i="27"/>
  <c r="H104" i="27"/>
  <c r="B92" i="27"/>
  <c r="L86" i="27"/>
  <c r="H82" i="27"/>
  <c r="H78" i="27"/>
  <c r="H72" i="27"/>
  <c r="L65" i="27"/>
  <c r="L51" i="27"/>
  <c r="B79" i="27"/>
  <c r="B91" i="27"/>
  <c r="B111" i="27"/>
  <c r="B123" i="27"/>
  <c r="B78" i="27"/>
  <c r="B74" i="27"/>
  <c r="B70" i="27"/>
  <c r="B66" i="27"/>
  <c r="B62" i="27"/>
  <c r="B58" i="27"/>
  <c r="B54" i="27"/>
  <c r="B5" i="27"/>
  <c r="B85" i="27"/>
  <c r="B101" i="27"/>
  <c r="B117" i="27"/>
  <c r="B133" i="27"/>
  <c r="B24" i="27"/>
  <c r="B26" i="27"/>
  <c r="B29" i="27"/>
  <c r="B34" i="27"/>
  <c r="B37" i="27"/>
  <c r="B42" i="27"/>
  <c r="B45" i="27"/>
  <c r="B9" i="27"/>
  <c r="B18" i="27"/>
  <c r="B11" i="27"/>
  <c r="B19" i="27"/>
  <c r="B21" i="27"/>
  <c r="B23" i="27"/>
  <c r="B204" i="27"/>
  <c r="B203" i="27"/>
  <c r="B197" i="27"/>
  <c r="B196" i="27"/>
  <c r="B195" i="27"/>
  <c r="B189" i="27"/>
  <c r="B186" i="27"/>
  <c r="B185" i="27"/>
  <c r="B182" i="27"/>
  <c r="B177" i="27"/>
  <c r="B174" i="27"/>
  <c r="B169" i="27"/>
  <c r="B168" i="27"/>
  <c r="B167" i="27"/>
  <c r="B163" i="27"/>
  <c r="B162" i="27"/>
  <c r="B161" i="27"/>
  <c r="B160" i="27"/>
  <c r="B159" i="27"/>
  <c r="B158" i="27"/>
  <c r="B156" i="27"/>
  <c r="B155" i="27"/>
  <c r="B154" i="27"/>
  <c r="B153" i="27"/>
  <c r="B152" i="27"/>
  <c r="B150" i="27"/>
  <c r="B147" i="27"/>
  <c r="B144" i="27"/>
  <c r="B126" i="27"/>
  <c r="B122" i="27"/>
  <c r="B120" i="27"/>
  <c r="B118" i="27"/>
  <c r="B88" i="27"/>
  <c r="B82" i="27"/>
  <c r="B27" i="27"/>
  <c r="B32" i="27"/>
  <c r="B35" i="27"/>
  <c r="B40" i="27"/>
  <c r="B43" i="27"/>
  <c r="B48" i="27"/>
  <c r="B50" i="27"/>
  <c r="B12" i="27"/>
  <c r="B20" i="27"/>
  <c r="B17" i="27"/>
  <c r="B22" i="27"/>
  <c r="B10" i="27"/>
  <c r="B201" i="27"/>
  <c r="B198" i="27"/>
  <c r="B193" i="27"/>
  <c r="B190" i="27"/>
  <c r="B183" i="27"/>
  <c r="B179" i="27"/>
  <c r="B178" i="27"/>
  <c r="B175" i="27"/>
  <c r="B171" i="27"/>
  <c r="B157" i="27"/>
  <c r="B151" i="27"/>
  <c r="B140" i="27"/>
  <c r="B138" i="27"/>
  <c r="B136" i="27"/>
  <c r="B130" i="27"/>
  <c r="B128" i="27"/>
  <c r="B90" i="27"/>
  <c r="B86" i="27"/>
  <c r="C5" i="27"/>
  <c r="C39" i="27"/>
  <c r="C41" i="27"/>
  <c r="C50" i="27"/>
  <c r="C53" i="27"/>
  <c r="C54" i="27"/>
  <c r="C66" i="27"/>
  <c r="C67" i="27"/>
  <c r="C68" i="27"/>
  <c r="C69" i="27"/>
  <c r="C78" i="27"/>
  <c r="C80" i="27"/>
  <c r="C82" i="27"/>
  <c r="C84" i="27"/>
  <c r="C87" i="27"/>
  <c r="C89" i="27"/>
  <c r="C104" i="27"/>
  <c r="C108" i="27"/>
  <c r="C114" i="27"/>
  <c r="C116" i="27"/>
  <c r="C117" i="27"/>
  <c r="C126" i="27"/>
  <c r="C127" i="27"/>
  <c r="C128" i="27"/>
  <c r="C129" i="27"/>
  <c r="C137" i="27"/>
  <c r="C138" i="27"/>
  <c r="C28" i="27"/>
  <c r="C37" i="27"/>
  <c r="C43" i="27"/>
  <c r="C46" i="27"/>
  <c r="C47" i="27"/>
  <c r="C57" i="27"/>
  <c r="C70" i="27"/>
  <c r="C71" i="27"/>
  <c r="C72" i="27"/>
  <c r="C73" i="27"/>
  <c r="C98" i="27"/>
  <c r="C110" i="27"/>
  <c r="C113" i="27"/>
  <c r="C130" i="27"/>
  <c r="C139" i="27"/>
  <c r="C30" i="27"/>
  <c r="C42" i="27"/>
  <c r="C49" i="27"/>
  <c r="C61" i="27"/>
  <c r="C62" i="27"/>
  <c r="C74" i="27"/>
  <c r="C83" i="27"/>
  <c r="C112" i="27"/>
  <c r="C122" i="27"/>
  <c r="C124" i="27"/>
  <c r="C134" i="27"/>
  <c r="C143" i="27"/>
  <c r="C148" i="27"/>
  <c r="C151" i="27"/>
  <c r="C156" i="27"/>
  <c r="C164" i="27"/>
  <c r="C166" i="27"/>
  <c r="C174" i="27"/>
  <c r="C180" i="27"/>
  <c r="C182" i="27"/>
  <c r="C190" i="27"/>
  <c r="C194" i="27"/>
  <c r="C198" i="27"/>
  <c r="C202" i="27"/>
  <c r="C6" i="27"/>
  <c r="C31" i="27"/>
  <c r="C38" i="27"/>
  <c r="C45" i="27"/>
  <c r="C59" i="27"/>
  <c r="C60" i="27"/>
  <c r="C85" i="27"/>
  <c r="C90" i="27"/>
  <c r="C91" i="27"/>
  <c r="C97" i="27"/>
  <c r="C101" i="27"/>
  <c r="C102" i="27"/>
  <c r="C109" i="27"/>
  <c r="C120" i="27"/>
  <c r="C125" i="27"/>
  <c r="C132" i="27"/>
  <c r="C135" i="27"/>
  <c r="C144" i="27"/>
  <c r="C145" i="27"/>
  <c r="C149" i="27"/>
  <c r="C154" i="27"/>
  <c r="C157" i="27"/>
  <c r="C159" i="27"/>
  <c r="C162" i="27"/>
  <c r="C167" i="27"/>
  <c r="C172" i="27"/>
  <c r="C175" i="27"/>
  <c r="C178" i="27"/>
  <c r="C183" i="27"/>
  <c r="C188" i="27"/>
  <c r="C191" i="27"/>
  <c r="C195" i="27"/>
  <c r="C199" i="27"/>
  <c r="C203" i="27"/>
  <c r="J74" i="27"/>
  <c r="J70" i="27"/>
  <c r="J66" i="27"/>
  <c r="J62" i="27"/>
  <c r="J58" i="27"/>
  <c r="J54" i="27"/>
  <c r="J5" i="27"/>
  <c r="J89" i="27"/>
  <c r="J97" i="27"/>
  <c r="J105" i="27"/>
  <c r="J113" i="27"/>
  <c r="J121" i="27"/>
  <c r="J129" i="27"/>
  <c r="J137" i="27"/>
  <c r="J145" i="27"/>
  <c r="C20" i="27"/>
  <c r="C11" i="27"/>
  <c r="C15" i="27"/>
  <c r="C19" i="27"/>
  <c r="J20" i="27"/>
  <c r="J10" i="27"/>
  <c r="C189" i="27"/>
  <c r="J188" i="27"/>
  <c r="C187" i="27"/>
  <c r="J186" i="27"/>
  <c r="C186" i="27"/>
  <c r="J185" i="27"/>
  <c r="C150" i="27"/>
  <c r="J149" i="27"/>
  <c r="C140" i="27"/>
  <c r="C133" i="27"/>
  <c r="J112" i="27"/>
  <c r="J88" i="27"/>
  <c r="C64" i="27"/>
  <c r="C63" i="27"/>
  <c r="C25" i="27"/>
  <c r="E5" i="27"/>
  <c r="E44" i="27"/>
  <c r="E48" i="27"/>
  <c r="E77" i="27"/>
  <c r="E88" i="27"/>
  <c r="E100" i="27"/>
  <c r="E103" i="27"/>
  <c r="E112" i="27"/>
  <c r="E119" i="27"/>
  <c r="E120" i="27"/>
  <c r="E121" i="27"/>
  <c r="E122" i="27"/>
  <c r="E131" i="27"/>
  <c r="E132" i="27"/>
  <c r="E6" i="27"/>
  <c r="E50" i="27"/>
  <c r="E51" i="27"/>
  <c r="E52" i="27"/>
  <c r="E55" i="27"/>
  <c r="E85" i="27"/>
  <c r="E91" i="27"/>
  <c r="E93" i="27"/>
  <c r="E95" i="27"/>
  <c r="E97" i="27"/>
  <c r="E99" i="27"/>
  <c r="E102" i="27"/>
  <c r="E106" i="27"/>
  <c r="E118" i="27"/>
  <c r="E123" i="27"/>
  <c r="E124" i="27"/>
  <c r="E125" i="27"/>
  <c r="E133" i="27"/>
  <c r="E134" i="27"/>
  <c r="E135" i="27"/>
  <c r="E136" i="27"/>
  <c r="E57" i="27"/>
  <c r="E80" i="27"/>
  <c r="E82" i="27"/>
  <c r="E87" i="27"/>
  <c r="E107" i="27"/>
  <c r="E116" i="27"/>
  <c r="E139" i="27"/>
  <c r="E146" i="27"/>
  <c r="E150" i="27"/>
  <c r="E152" i="27"/>
  <c r="E155" i="27"/>
  <c r="E160" i="27"/>
  <c r="E165" i="27"/>
  <c r="E168" i="27"/>
  <c r="E170" i="27"/>
  <c r="E173" i="27"/>
  <c r="E176" i="27"/>
  <c r="E181" i="27"/>
  <c r="E184" i="27"/>
  <c r="E186" i="27"/>
  <c r="E189" i="27"/>
  <c r="E192" i="27"/>
  <c r="E196" i="27"/>
  <c r="E200" i="27"/>
  <c r="E204" i="27"/>
  <c r="E49" i="27"/>
  <c r="E56" i="27"/>
  <c r="E84" i="27"/>
  <c r="E89" i="27"/>
  <c r="E108" i="27"/>
  <c r="E111" i="27"/>
  <c r="E126" i="27"/>
  <c r="E128" i="27"/>
  <c r="E138" i="27"/>
  <c r="E140" i="27"/>
  <c r="E141" i="27"/>
  <c r="E142" i="27"/>
  <c r="E147" i="27"/>
  <c r="E153" i="27"/>
  <c r="E158" i="27"/>
  <c r="E161" i="27"/>
  <c r="E163" i="27"/>
  <c r="E169" i="27"/>
  <c r="E171" i="27"/>
  <c r="E177" i="27"/>
  <c r="E179" i="27"/>
  <c r="E185" i="27"/>
  <c r="E187" i="27"/>
  <c r="E193" i="27"/>
  <c r="E197" i="27"/>
  <c r="E201" i="27"/>
  <c r="E19" i="27"/>
  <c r="J87" i="27"/>
  <c r="J119" i="27"/>
  <c r="J73" i="27"/>
  <c r="J61" i="27"/>
  <c r="J26" i="27"/>
  <c r="J28" i="27"/>
  <c r="J30" i="27"/>
  <c r="J32" i="27"/>
  <c r="J34" i="27"/>
  <c r="J36" i="27"/>
  <c r="J38" i="27"/>
  <c r="J40" i="27"/>
  <c r="J42" i="27"/>
  <c r="J44" i="27"/>
  <c r="J46" i="27"/>
  <c r="J48" i="27"/>
  <c r="J49" i="27"/>
  <c r="J9" i="27"/>
  <c r="C12" i="27"/>
  <c r="C16" i="27"/>
  <c r="J18" i="27"/>
  <c r="J7" i="27"/>
  <c r="C201" i="27"/>
  <c r="J200" i="27"/>
  <c r="C200" i="27"/>
  <c r="J199" i="27"/>
  <c r="C193" i="27"/>
  <c r="J192" i="27"/>
  <c r="C192" i="27"/>
  <c r="J191" i="27"/>
  <c r="C181" i="27"/>
  <c r="J180" i="27"/>
  <c r="C179" i="27"/>
  <c r="J178" i="27"/>
  <c r="C173" i="27"/>
  <c r="J172" i="27"/>
  <c r="C171" i="27"/>
  <c r="J170" i="27"/>
  <c r="C170" i="27"/>
  <c r="J169" i="27"/>
  <c r="J144" i="27"/>
  <c r="C136" i="27"/>
  <c r="C121" i="27"/>
  <c r="C99" i="27"/>
  <c r="C76" i="27"/>
  <c r="C75" i="27"/>
  <c r="C65" i="27"/>
  <c r="C58" i="27"/>
  <c r="E45" i="27"/>
  <c r="J80" i="27"/>
  <c r="J100" i="27"/>
  <c r="J102" i="27"/>
  <c r="J106" i="27"/>
  <c r="J122" i="27"/>
  <c r="J124" i="27"/>
  <c r="J132" i="27"/>
  <c r="J134" i="27"/>
  <c r="J78" i="27"/>
  <c r="J82" i="27"/>
  <c r="J84" i="27"/>
  <c r="J92" i="27"/>
  <c r="J104" i="27"/>
  <c r="J108" i="27"/>
  <c r="J126" i="27"/>
  <c r="J128" i="27"/>
  <c r="J136" i="27"/>
  <c r="J96" i="27"/>
  <c r="J120" i="27"/>
  <c r="J138" i="27"/>
  <c r="J140" i="27"/>
  <c r="J142" i="27"/>
  <c r="J147" i="27"/>
  <c r="J150" i="27"/>
  <c r="J155" i="27"/>
  <c r="J163" i="27"/>
  <c r="J165" i="27"/>
  <c r="J173" i="27"/>
  <c r="J179" i="27"/>
  <c r="J181" i="27"/>
  <c r="J189" i="27"/>
  <c r="J193" i="27"/>
  <c r="J197" i="27"/>
  <c r="J201" i="27"/>
  <c r="J8" i="27"/>
  <c r="J24" i="27"/>
  <c r="J16" i="27"/>
  <c r="J12" i="27"/>
  <c r="J110" i="27"/>
  <c r="J118" i="27"/>
  <c r="J130" i="27"/>
  <c r="J143" i="27"/>
  <c r="J148" i="27"/>
  <c r="J153" i="27"/>
  <c r="J156" i="27"/>
  <c r="J158" i="27"/>
  <c r="J161" i="27"/>
  <c r="J166" i="27"/>
  <c r="J171" i="27"/>
  <c r="J174" i="27"/>
  <c r="J177" i="27"/>
  <c r="J182" i="27"/>
  <c r="J187" i="27"/>
  <c r="J190" i="27"/>
  <c r="J194" i="27"/>
  <c r="J198" i="27"/>
  <c r="J202" i="27"/>
  <c r="J21" i="27"/>
  <c r="J19" i="27"/>
  <c r="J17" i="27"/>
  <c r="J15" i="27"/>
  <c r="J13" i="27"/>
  <c r="J11" i="27"/>
  <c r="J79" i="27"/>
  <c r="J95" i="27"/>
  <c r="J103" i="27"/>
  <c r="J111" i="27"/>
  <c r="J127" i="27"/>
  <c r="J135" i="27"/>
  <c r="J77" i="27"/>
  <c r="J69" i="27"/>
  <c r="J65" i="27"/>
  <c r="J57" i="27"/>
  <c r="J53" i="27"/>
  <c r="C21" i="27"/>
  <c r="C23" i="27"/>
  <c r="C9" i="27"/>
  <c r="J76" i="27"/>
  <c r="J72" i="27"/>
  <c r="J68" i="27"/>
  <c r="J64" i="27"/>
  <c r="J60" i="27"/>
  <c r="J56" i="27"/>
  <c r="J52" i="27"/>
  <c r="J85" i="27"/>
  <c r="J93" i="27"/>
  <c r="J101" i="27"/>
  <c r="J109" i="27"/>
  <c r="J117" i="27"/>
  <c r="J125" i="27"/>
  <c r="J133" i="27"/>
  <c r="J141" i="27"/>
  <c r="C13" i="27"/>
  <c r="C17" i="27"/>
  <c r="J14" i="27"/>
  <c r="J22" i="27"/>
  <c r="C185" i="27"/>
  <c r="J184" i="27"/>
  <c r="C184" i="27"/>
  <c r="J183" i="27"/>
  <c r="C177" i="27"/>
  <c r="J176" i="27"/>
  <c r="C176" i="27"/>
  <c r="J175" i="27"/>
  <c r="C165" i="27"/>
  <c r="J164" i="27"/>
  <c r="C163" i="27"/>
  <c r="J162" i="27"/>
  <c r="C147" i="27"/>
  <c r="J146" i="27"/>
  <c r="C146" i="27"/>
  <c r="C141" i="27"/>
  <c r="C131" i="27"/>
  <c r="C123" i="27"/>
  <c r="C119" i="27"/>
  <c r="C106" i="27"/>
  <c r="E104" i="27"/>
  <c r="C95" i="27"/>
  <c r="C94" i="27"/>
  <c r="E92" i="27"/>
  <c r="E81" i="27"/>
  <c r="C79" i="27"/>
  <c r="C77" i="27"/>
  <c r="C55" i="27"/>
  <c r="E53" i="27"/>
  <c r="C51" i="27"/>
  <c r="C34" i="27"/>
  <c r="H57" i="27"/>
  <c r="H58" i="27"/>
  <c r="H60" i="27"/>
  <c r="H74" i="27"/>
  <c r="H90" i="27"/>
  <c r="H94" i="27"/>
  <c r="H101" i="27"/>
  <c r="H110" i="27"/>
  <c r="H113" i="27"/>
  <c r="H114" i="27"/>
  <c r="H116" i="27"/>
  <c r="H129" i="27"/>
  <c r="H138" i="27"/>
  <c r="H62" i="27"/>
  <c r="H64" i="27"/>
  <c r="H77" i="27"/>
  <c r="H83" i="27"/>
  <c r="H112" i="27"/>
  <c r="H119" i="27"/>
  <c r="H120" i="27"/>
  <c r="H121" i="27"/>
  <c r="H130" i="27"/>
  <c r="H131" i="27"/>
  <c r="K27" i="27"/>
  <c r="K32" i="27"/>
  <c r="K35" i="27"/>
  <c r="K42" i="27"/>
  <c r="K45" i="27"/>
  <c r="K46" i="27"/>
  <c r="K56" i="27"/>
  <c r="K85" i="27"/>
  <c r="K87" i="27"/>
  <c r="K91" i="27"/>
  <c r="K93" i="27"/>
  <c r="K99" i="27"/>
  <c r="K111" i="27"/>
  <c r="K118" i="27"/>
  <c r="K120" i="27"/>
  <c r="K123" i="27"/>
  <c r="K130" i="27"/>
  <c r="K133" i="27"/>
  <c r="K135" i="27"/>
  <c r="K33" i="27"/>
  <c r="K39" i="27"/>
  <c r="K41" i="27"/>
  <c r="K76" i="27"/>
  <c r="K80" i="27"/>
  <c r="K81" i="27"/>
  <c r="K98" i="27"/>
  <c r="K102" i="27"/>
  <c r="K106" i="27"/>
  <c r="K107" i="27"/>
  <c r="K115" i="27"/>
  <c r="K117" i="27"/>
  <c r="K122" i="27"/>
  <c r="K124" i="27"/>
  <c r="K125" i="27"/>
  <c r="K127" i="27"/>
  <c r="K132" i="27"/>
  <c r="K134" i="27"/>
  <c r="K137" i="27"/>
  <c r="G61" i="27"/>
  <c r="G79" i="27"/>
  <c r="G86" i="27"/>
  <c r="G96" i="27"/>
  <c r="G65" i="27"/>
  <c r="G109" i="27"/>
  <c r="G132" i="27"/>
  <c r="B17" i="21"/>
  <c r="B46" i="21"/>
  <c r="G33" i="27"/>
  <c r="G37" i="27"/>
  <c r="G42" i="27"/>
  <c r="G46" i="27"/>
  <c r="G50" i="27"/>
  <c r="G9" i="27"/>
  <c r="G22" i="27"/>
  <c r="G31" i="27"/>
  <c r="G38" i="27"/>
  <c r="G43" i="27"/>
  <c r="G44" i="27"/>
  <c r="G45" i="27"/>
  <c r="G51" i="27"/>
  <c r="G55" i="27"/>
  <c r="G77" i="27"/>
  <c r="G78" i="27"/>
  <c r="G82" i="27"/>
  <c r="G85" i="27"/>
  <c r="G89" i="27"/>
  <c r="G93" i="27"/>
  <c r="G97" i="27"/>
  <c r="G100" i="27"/>
  <c r="G104" i="27"/>
  <c r="G108" i="27"/>
  <c r="G112" i="27"/>
  <c r="G5" i="27"/>
  <c r="G36" i="27"/>
  <c r="G47" i="27"/>
  <c r="G48" i="27"/>
  <c r="G49" i="27"/>
  <c r="G52" i="27"/>
  <c r="G57" i="27"/>
  <c r="G90" i="27"/>
  <c r="G91" i="27"/>
  <c r="G92" i="27"/>
  <c r="G204" i="27"/>
  <c r="G202" i="27"/>
  <c r="G200" i="27"/>
  <c r="G198" i="27"/>
  <c r="G196" i="27"/>
  <c r="G194" i="27"/>
  <c r="G192" i="27"/>
  <c r="G190" i="27"/>
  <c r="G183" i="27"/>
  <c r="G181" i="27"/>
  <c r="G176" i="27"/>
  <c r="G174" i="27"/>
  <c r="G167" i="27"/>
  <c r="G165" i="27"/>
  <c r="G160" i="27"/>
  <c r="G158" i="27"/>
  <c r="G149" i="27"/>
  <c r="G147" i="27"/>
  <c r="G144" i="27"/>
  <c r="G142" i="27"/>
  <c r="G138" i="27"/>
  <c r="G135" i="27"/>
  <c r="G131" i="27"/>
  <c r="G128" i="27"/>
  <c r="G124" i="27"/>
  <c r="G121" i="27"/>
  <c r="G111" i="27"/>
  <c r="G110" i="27"/>
  <c r="G99" i="27"/>
  <c r="G98" i="27"/>
  <c r="G87" i="27"/>
  <c r="G84" i="27"/>
  <c r="G83" i="27"/>
  <c r="G80" i="27"/>
  <c r="G76" i="27"/>
  <c r="G72" i="27"/>
  <c r="G68" i="27"/>
  <c r="G64" i="27"/>
  <c r="G60" i="27"/>
  <c r="G41" i="27"/>
  <c r="G34" i="27"/>
  <c r="G32" i="27"/>
  <c r="G23" i="27"/>
  <c r="G7" i="27"/>
  <c r="G188" i="27"/>
  <c r="G186" i="27"/>
  <c r="G179" i="27"/>
  <c r="G177" i="27"/>
  <c r="G172" i="27"/>
  <c r="G170" i="27"/>
  <c r="G163" i="27"/>
  <c r="G161" i="27"/>
  <c r="G156" i="27"/>
  <c r="G154" i="27"/>
  <c r="G152" i="27"/>
  <c r="G150" i="27"/>
  <c r="G141" i="27"/>
  <c r="G134" i="27"/>
  <c r="G130" i="27"/>
  <c r="G127" i="27"/>
  <c r="G123" i="27"/>
  <c r="G120" i="27"/>
  <c r="G107" i="27"/>
  <c r="G101" i="27"/>
  <c r="G94" i="27"/>
  <c r="G88" i="27"/>
  <c r="G75" i="27"/>
  <c r="G71" i="27"/>
  <c r="G67" i="27"/>
  <c r="G63" i="27"/>
  <c r="G59" i="27"/>
  <c r="G54" i="27"/>
  <c r="G53" i="27"/>
  <c r="G39" i="27"/>
  <c r="G21" i="27"/>
  <c r="G203" i="27"/>
  <c r="G201" i="27"/>
  <c r="G199" i="27"/>
  <c r="G197" i="27"/>
  <c r="G195" i="27"/>
  <c r="G193" i="27"/>
  <c r="G191" i="27"/>
  <c r="G189" i="27"/>
  <c r="G184" i="27"/>
  <c r="G182" i="27"/>
  <c r="G175" i="27"/>
  <c r="G173" i="27"/>
  <c r="G168" i="27"/>
  <c r="G166" i="27"/>
  <c r="G159" i="27"/>
  <c r="G148" i="27"/>
  <c r="G146" i="27"/>
  <c r="G143" i="27"/>
  <c r="G140" i="27"/>
  <c r="G137" i="27"/>
  <c r="G133" i="27"/>
  <c r="G126" i="27"/>
  <c r="G122" i="27"/>
  <c r="G119" i="27"/>
  <c r="G118" i="27"/>
  <c r="G117" i="27"/>
  <c r="G116" i="27"/>
  <c r="G105" i="27"/>
  <c r="G103" i="27"/>
  <c r="G102" i="27"/>
  <c r="G95" i="27"/>
  <c r="G81" i="27"/>
  <c r="G74" i="27"/>
  <c r="G70" i="27"/>
  <c r="G66" i="27"/>
  <c r="G62" i="27"/>
  <c r="G58" i="27"/>
  <c r="G30" i="27"/>
  <c r="K30" i="27"/>
  <c r="K34" i="27"/>
  <c r="K38" i="27"/>
  <c r="K40" i="27"/>
  <c r="K44" i="27"/>
  <c r="K48" i="27"/>
  <c r="K5" i="27"/>
  <c r="K26" i="27"/>
  <c r="K29" i="27"/>
  <c r="K36" i="27"/>
  <c r="K49" i="27"/>
  <c r="K50" i="27"/>
  <c r="K53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8" i="27"/>
  <c r="K79" i="27"/>
  <c r="K82" i="27"/>
  <c r="K83" i="27"/>
  <c r="K100" i="27"/>
  <c r="K101" i="27"/>
  <c r="K104" i="27"/>
  <c r="K105" i="27"/>
  <c r="K108" i="27"/>
  <c r="K109" i="27"/>
  <c r="K112" i="27"/>
  <c r="K113" i="27"/>
  <c r="K10" i="27"/>
  <c r="K28" i="27"/>
  <c r="K31" i="27"/>
  <c r="K51" i="27"/>
  <c r="K89" i="27"/>
  <c r="K94" i="27"/>
  <c r="K95" i="27"/>
  <c r="K96" i="27"/>
  <c r="H6" i="27"/>
  <c r="H52" i="27"/>
  <c r="H56" i="27"/>
  <c r="H81" i="27"/>
  <c r="H84" i="27"/>
  <c r="H88" i="27"/>
  <c r="H92" i="27"/>
  <c r="H96" i="27"/>
  <c r="H103" i="27"/>
  <c r="H107" i="27"/>
  <c r="H111" i="27"/>
  <c r="H115" i="27"/>
  <c r="H118" i="27"/>
  <c r="H54" i="27"/>
  <c r="H59" i="27"/>
  <c r="H61" i="27"/>
  <c r="H63" i="27"/>
  <c r="H65" i="27"/>
  <c r="H67" i="27"/>
  <c r="H69" i="27"/>
  <c r="H71" i="27"/>
  <c r="H73" i="27"/>
  <c r="H75" i="27"/>
  <c r="H79" i="27"/>
  <c r="H80" i="27"/>
  <c r="H86" i="27"/>
  <c r="H87" i="27"/>
  <c r="H97" i="27"/>
  <c r="H105" i="27"/>
  <c r="H106" i="27"/>
  <c r="L6" i="27"/>
  <c r="L54" i="27"/>
  <c r="L76" i="27"/>
  <c r="L77" i="27"/>
  <c r="L84" i="27"/>
  <c r="L85" i="27"/>
  <c r="L88" i="27"/>
  <c r="L89" i="27"/>
  <c r="L92" i="27"/>
  <c r="L93" i="27"/>
  <c r="L96" i="27"/>
  <c r="L97" i="27"/>
  <c r="L111" i="27"/>
  <c r="L109" i="27"/>
  <c r="L106" i="27"/>
  <c r="L104" i="27"/>
  <c r="L103" i="27"/>
  <c r="L101" i="27"/>
  <c r="L91" i="27"/>
  <c r="L90" i="27"/>
  <c r="L83" i="27"/>
  <c r="L80" i="27"/>
  <c r="L78" i="27"/>
  <c r="L74" i="27"/>
  <c r="L72" i="27"/>
  <c r="L70" i="27"/>
  <c r="L68" i="27"/>
  <c r="L66" i="27"/>
  <c r="L64" i="27"/>
  <c r="L62" i="27"/>
  <c r="L60" i="27"/>
  <c r="L58" i="27"/>
  <c r="L56" i="27"/>
  <c r="L53" i="27"/>
  <c r="J81" i="27"/>
  <c r="J86" i="27"/>
  <c r="J90" i="27"/>
  <c r="J94" i="27"/>
  <c r="J98" i="27"/>
  <c r="J116" i="27"/>
  <c r="E8" i="27"/>
  <c r="E43" i="27"/>
  <c r="E47" i="27"/>
  <c r="E40" i="27"/>
  <c r="E41" i="27"/>
  <c r="E42" i="27"/>
  <c r="E54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9" i="27"/>
  <c r="E83" i="27"/>
  <c r="E86" i="27"/>
  <c r="E90" i="27"/>
  <c r="E94" i="27"/>
  <c r="E98" i="27"/>
  <c r="E101" i="27"/>
  <c r="E105" i="27"/>
  <c r="E109" i="27"/>
  <c r="E113" i="27"/>
  <c r="C27" i="27"/>
  <c r="C29" i="27"/>
  <c r="C32" i="27"/>
  <c r="C36" i="27"/>
  <c r="C40" i="27"/>
  <c r="C44" i="27"/>
  <c r="C48" i="27"/>
  <c r="C33" i="27"/>
  <c r="C35" i="27"/>
  <c r="C52" i="27"/>
  <c r="C56" i="27"/>
  <c r="C81" i="27"/>
  <c r="C88" i="27"/>
  <c r="C92" i="27"/>
  <c r="C96" i="27"/>
  <c r="C100" i="27"/>
  <c r="C103" i="27"/>
  <c r="C107" i="27"/>
  <c r="C111" i="27"/>
  <c r="C115" i="27"/>
  <c r="C118" i="27"/>
  <c r="I24" i="27"/>
  <c r="I41" i="27"/>
  <c r="I45" i="27"/>
  <c r="I49" i="27"/>
  <c r="I51" i="27"/>
  <c r="I52" i="27"/>
  <c r="I53" i="27"/>
  <c r="I54" i="27"/>
  <c r="I55" i="27"/>
  <c r="I56" i="27"/>
  <c r="I57" i="27"/>
  <c r="B51" i="21"/>
  <c r="B44" i="21"/>
  <c r="B52" i="21" l="1"/>
  <c r="B54" i="21" s="1"/>
  <c r="B53" i="21"/>
  <c r="B64" i="21" s="1"/>
  <c r="B48" i="21"/>
  <c r="B49" i="21"/>
  <c r="B56" i="21"/>
  <c r="B18" i="21" l="1"/>
  <c r="B60" i="21"/>
  <c r="B62" i="21"/>
  <c r="B58" i="21"/>
  <c r="B59" i="21"/>
  <c r="B57" i="21"/>
  <c r="B65" i="21" l="1"/>
  <c r="B63" i="21"/>
  <c r="B61" i="21"/>
  <c r="B66" i="21" l="1"/>
  <c r="B67" i="21" s="1"/>
  <c r="B72" i="21" s="1"/>
  <c r="B19" i="21" l="1"/>
  <c r="B29" i="21" l="1"/>
  <c r="B27" i="21"/>
  <c r="B25" i="21"/>
  <c r="B21" i="21"/>
  <c r="B73" i="21" s="1"/>
  <c r="B31" i="21" l="1"/>
</calcChain>
</file>

<file path=xl/sharedStrings.xml><?xml version="1.0" encoding="utf-8"?>
<sst xmlns="http://schemas.openxmlformats.org/spreadsheetml/2006/main" count="883" uniqueCount="294">
  <si>
    <t>Class</t>
  </si>
  <si>
    <t>Class type</t>
  </si>
  <si>
    <t>A</t>
  </si>
  <si>
    <t>G</t>
  </si>
  <si>
    <t>C</t>
  </si>
  <si>
    <t>trial_len</t>
  </si>
  <si>
    <t>trial_len_type</t>
  </si>
  <si>
    <t>Case type</t>
  </si>
  <si>
    <t>PPE</t>
  </si>
  <si>
    <t>B</t>
  </si>
  <si>
    <t>D</t>
  </si>
  <si>
    <t>E</t>
  </si>
  <si>
    <t>F</t>
  </si>
  <si>
    <t>H</t>
  </si>
  <si>
    <t>I</t>
  </si>
  <si>
    <t>Basic trial fee</t>
  </si>
  <si>
    <t>Max PPE</t>
  </si>
  <si>
    <t>Adjusted PPE</t>
  </si>
  <si>
    <t>ppe</t>
  </si>
  <si>
    <t>trial fee</t>
  </si>
  <si>
    <t>type</t>
  </si>
  <si>
    <t>A1</t>
  </si>
  <si>
    <t>A2</t>
  </si>
  <si>
    <t>class type</t>
  </si>
  <si>
    <t>Col type</t>
  </si>
  <si>
    <t>row_no1</t>
  </si>
  <si>
    <t>row_no2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</si>
  <si>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</si>
  <si>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</si>
  <si>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</si>
  <si>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</si>
  <si>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</si>
  <si>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</si>
  <si>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</si>
  <si>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</si>
  <si>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</si>
  <si>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</si>
  <si>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</si>
  <si>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</si>
  <si>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</si>
  <si>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</si>
  <si>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I1</t>
  </si>
  <si>
    <t>I2</t>
  </si>
  <si>
    <t>Case information</t>
  </si>
  <si>
    <t>Number of defendants</t>
  </si>
  <si>
    <t>No of defendants uplift</t>
  </si>
  <si>
    <t>A smooth</t>
  </si>
  <si>
    <t>A rate</t>
  </si>
  <si>
    <t>B smooth</t>
  </si>
  <si>
    <t>B rate</t>
  </si>
  <si>
    <t>C smooth</t>
  </si>
  <si>
    <t>C rate</t>
  </si>
  <si>
    <t>D smooth</t>
  </si>
  <si>
    <t>D rate</t>
  </si>
  <si>
    <t>E smooth</t>
  </si>
  <si>
    <t>E rate</t>
  </si>
  <si>
    <t>F smooth</t>
  </si>
  <si>
    <t>F rate</t>
  </si>
  <si>
    <t>G smooth</t>
  </si>
  <si>
    <t>G rate</t>
  </si>
  <si>
    <t>H smooth</t>
  </si>
  <si>
    <t>H rate</t>
  </si>
  <si>
    <t>I smooth</t>
  </si>
  <si>
    <t>I rate</t>
  </si>
  <si>
    <t>A3</t>
  </si>
  <si>
    <t>B3</t>
  </si>
  <si>
    <t>C3</t>
  </si>
  <si>
    <t>D3</t>
  </si>
  <si>
    <t>E3</t>
  </si>
  <si>
    <t>F3</t>
  </si>
  <si>
    <t>G3</t>
  </si>
  <si>
    <t>H3</t>
  </si>
  <si>
    <t>I3</t>
  </si>
  <si>
    <t>Trial type</t>
  </si>
  <si>
    <t>PPE cut off</t>
  </si>
  <si>
    <t>col_type</t>
  </si>
  <si>
    <t>adj_ppe</t>
  </si>
  <si>
    <t>class_type</t>
  </si>
  <si>
    <t>PPE incremental</t>
  </si>
  <si>
    <t>ppe_1</t>
  </si>
  <si>
    <t>ppe_2</t>
  </si>
  <si>
    <t>rate_2</t>
  </si>
  <si>
    <t>incr_ppe</t>
  </si>
  <si>
    <t>basic_ppe</t>
  </si>
  <si>
    <t>ppe_cut_off</t>
  </si>
  <si>
    <t>w_ppe_uplifts</t>
  </si>
  <si>
    <t>fee_1</t>
  </si>
  <si>
    <t>incr_fee</t>
  </si>
  <si>
    <t>ppe_uplifts_tot_amt</t>
  </si>
  <si>
    <t>basic_fee</t>
  </si>
  <si>
    <t>trial_uplifts_fee</t>
  </si>
  <si>
    <t>Calculation</t>
  </si>
  <si>
    <t>max_ppe</t>
  </si>
  <si>
    <t>class</t>
  </si>
  <si>
    <t>trial_type</t>
  </si>
  <si>
    <t>defendants</t>
  </si>
  <si>
    <t>case_type</t>
  </si>
  <si>
    <t>no_def_uplifts</t>
  </si>
  <si>
    <t>Result</t>
  </si>
  <si>
    <t>Trial length in days</t>
  </si>
  <si>
    <t>incremental fee per page</t>
  </si>
  <si>
    <t>Only Fixed Fee</t>
  </si>
  <si>
    <t>only_fixed_fee</t>
  </si>
  <si>
    <t>Basic PPE cut off</t>
  </si>
  <si>
    <t>Remarks</t>
  </si>
  <si>
    <t>Homicide and related grave offences</t>
  </si>
  <si>
    <t>Lesser ofences involving violence or damage, and less serious drug offences</t>
  </si>
  <si>
    <t>Burglary, etc</t>
  </si>
  <si>
    <t>Other offences of dishonesty</t>
  </si>
  <si>
    <t>Offences aginst public justice</t>
  </si>
  <si>
    <t>Trial Type</t>
  </si>
  <si>
    <t>Trial Length</t>
  </si>
  <si>
    <t xml:space="preserve">Total in whole numbers </t>
  </si>
  <si>
    <t xml:space="preserve">PPE </t>
  </si>
  <si>
    <t>Num of deft</t>
  </si>
  <si>
    <t>Offence Class</t>
  </si>
  <si>
    <t>Lower limit in hrs</t>
  </si>
  <si>
    <t>Cracked Trial</t>
  </si>
  <si>
    <t>Guilty Plea</t>
  </si>
  <si>
    <t>Appeal against conviction</t>
  </si>
  <si>
    <t>Appeal against sentence</t>
  </si>
  <si>
    <t>Committal for sentence</t>
  </si>
  <si>
    <t>Contempt</t>
  </si>
  <si>
    <t>Appeal against Sentence</t>
  </si>
  <si>
    <t>Appeal against Conviction</t>
  </si>
  <si>
    <t>Committal for Sentence</t>
  </si>
  <si>
    <t>Percentage of trial fees</t>
  </si>
  <si>
    <t>Trial</t>
  </si>
  <si>
    <t>Trial fee percentage</t>
  </si>
  <si>
    <t>trial_fee_pct</t>
  </si>
  <si>
    <t>Retrial</t>
  </si>
  <si>
    <t>Before trial transfer (org)</t>
  </si>
  <si>
    <t>During trial transfer (new) - Trial</t>
  </si>
  <si>
    <t>During trial transfer (new) - Retrial</t>
  </si>
  <si>
    <t>Transfer before retrial (org) - Retrial</t>
  </si>
  <si>
    <t>Transfer before retrial (new) - Retrial</t>
  </si>
  <si>
    <t>Transfer during/after retrial (org) - Retrial</t>
  </si>
  <si>
    <t>Transfer during/after retrial (new) - Retrial</t>
  </si>
  <si>
    <t>Before trial transfer (new) - Cracked</t>
  </si>
  <si>
    <t>Before trial transfer (new) - Trial</t>
  </si>
  <si>
    <t>During trial transfer (org) - Trial</t>
  </si>
  <si>
    <t>Note:</t>
  </si>
  <si>
    <t>Basis</t>
  </si>
  <si>
    <t>Type of bills</t>
  </si>
  <si>
    <t>Case type id</t>
  </si>
  <si>
    <t>No change of solicitor</t>
  </si>
  <si>
    <t>Percentage</t>
  </si>
  <si>
    <t>1. Org - original solicitor, New - new solicitor</t>
  </si>
  <si>
    <t>2. For the same case, trial and retrial will be billed separately even if there is no change in solicitor</t>
  </si>
  <si>
    <t>E.g. A case with trial lasted 10 days and a retrial for 5 days,</t>
  </si>
  <si>
    <t>a trial bill for a 10 days and a retrial bill for 5 days</t>
  </si>
  <si>
    <t>Claim up to the day before the transfer</t>
  </si>
  <si>
    <t>Claim for the full trial length</t>
  </si>
  <si>
    <t>Claim for the full retrial length</t>
  </si>
  <si>
    <t>Claim up to retrial day before the transfer</t>
  </si>
  <si>
    <t>Case Number</t>
  </si>
  <si>
    <t>S</t>
  </si>
  <si>
    <t>T</t>
  </si>
  <si>
    <t>Blank</t>
  </si>
  <si>
    <t>Invalid Case Number</t>
  </si>
  <si>
    <t>Refer to type of claims worksheet</t>
  </si>
  <si>
    <t>Do not delete this column</t>
  </si>
  <si>
    <t>Trial type (name)</t>
  </si>
  <si>
    <t>Description (Stat Instrument 855)</t>
  </si>
  <si>
    <t xml:space="preserve"> 0-200 days.</t>
  </si>
  <si>
    <t>J</t>
  </si>
  <si>
    <t>K</t>
  </si>
  <si>
    <t>J1</t>
  </si>
  <si>
    <t>J2</t>
  </si>
  <si>
    <t>J3</t>
  </si>
  <si>
    <t>K1</t>
  </si>
  <si>
    <t>K2</t>
  </si>
  <si>
    <t>K3</t>
  </si>
  <si>
    <t>J smooth</t>
  </si>
  <si>
    <t>J rate</t>
  </si>
  <si>
    <t>K smooth</t>
  </si>
  <si>
    <t>K rate</t>
  </si>
  <si>
    <t>Row 1</t>
  </si>
  <si>
    <t>Row 2</t>
  </si>
  <si>
    <t>Check</t>
  </si>
  <si>
    <t>case_number</t>
  </si>
  <si>
    <t>Serious sexual offences</t>
  </si>
  <si>
    <t>Miscellaneous other offences</t>
  </si>
  <si>
    <t>Offences involving serious violence or damage, and serious drug offences</t>
  </si>
  <si>
    <t>Sexual offences and offences against children</t>
  </si>
  <si>
    <t>Other offences of dishonesty (&gt;£30,000)</t>
  </si>
  <si>
    <t>Other offences of dishonesty (&gt;£100,000)</t>
  </si>
  <si>
    <t>Up to and including PCMH transfer (org)</t>
  </si>
  <si>
    <t>Up to and including PCMH transfer (new) - Guilty Plea</t>
  </si>
  <si>
    <t>Up to and including PCMH transfer (new) - Cracked</t>
  </si>
  <si>
    <t>Up to and including PCMH transfer (new) - Trial</t>
  </si>
  <si>
    <t>Gross PPE Proxy</t>
  </si>
  <si>
    <t>With PPE Gross Proxy?</t>
  </si>
  <si>
    <t>Trial length proxy</t>
  </si>
  <si>
    <t>Basic trial fee+trial length proxy</t>
  </si>
  <si>
    <t xml:space="preserve">Litigator Graduated Fee Scheme Calculator Guidance </t>
  </si>
  <si>
    <t xml:space="preserve">  Please do not modify this spreadsheet in any other way as this will affect the accuracy of the calculations. </t>
  </si>
  <si>
    <t xml:space="preserve">  In order to use the Litigator Fee calculator, you should:</t>
  </si>
  <si>
    <t xml:space="preserve">  Calculating the case fee</t>
  </si>
  <si>
    <t xml:space="preserve">  Once you have entered all of this information, the calculator will automatically calculate the correct litigator fee. </t>
  </si>
  <si>
    <t xml:space="preserve">  Important Note</t>
  </si>
  <si>
    <t xml:space="preserve">  Instruction on using the calculator</t>
  </si>
  <si>
    <t>2-4 defendants - 20% of total case fee with uplifts
5 or more defendants - 30% of total case fee with uplifts</t>
  </si>
  <si>
    <t xml:space="preserve">  (2) Select the appropriate offence class (i.e. Offence Class A-K) using the drop-down box.</t>
  </si>
  <si>
    <t xml:space="preserve">  (3) Select the appropriate case type (e.g. Guilty Plea, Cracked Trial) using the drop-down box.</t>
  </si>
  <si>
    <t xml:space="preserve">  (4) Enter the actual length of trial (in whole days).</t>
  </si>
  <si>
    <t xml:space="preserve">  (5) Enter the total number of pages of prosecution evidence (PPE) served in the case.</t>
  </si>
  <si>
    <t xml:space="preserve">  (6) Enter the total number of defendants represented by your firm.</t>
  </si>
  <si>
    <t xml:space="preserve">  (1) Select the type of case in Cell B4. A - Appeal, S - Committal for sentence and T - On Trial</t>
  </si>
  <si>
    <t>Cracked trial</t>
  </si>
  <si>
    <t>Guilty plea</t>
  </si>
  <si>
    <t>Discontinuances</t>
  </si>
  <si>
    <t>Cracked before retrial</t>
  </si>
  <si>
    <t>PPE cut off for basic fee</t>
  </si>
  <si>
    <t>Basic fee</t>
  </si>
  <si>
    <t>Breach of Crown Court order</t>
  </si>
  <si>
    <t>Breach of Crown Court Order</t>
  </si>
  <si>
    <t>Only for the new solicitor</t>
  </si>
  <si>
    <t>Transfer before retrial (new) - Cracked Retrial</t>
  </si>
  <si>
    <t>Breach of Crown Court Order (new)</t>
  </si>
  <si>
    <t>*Trial fee includes travel time cost but excludes travel expenses</t>
  </si>
  <si>
    <t>Overall total case fee (with VAT)</t>
  </si>
  <si>
    <t>Basic trial fee [1] (without VAT)</t>
  </si>
  <si>
    <t>Trial Length Proxy [2] (without VAT)</t>
  </si>
  <si>
    <t>PPE Proxy [3] (without VAT)</t>
  </si>
  <si>
    <t>Basic Fee (without VAT)</t>
  </si>
  <si>
    <t>Trial Length Proxy (without VAT)</t>
  </si>
  <si>
    <t>Fixed fee + Trial Length Proxy (without VAT)</t>
  </si>
  <si>
    <t>trial fee (without VAT)</t>
  </si>
  <si>
    <t>incremental fee per page (without VAT)</t>
  </si>
  <si>
    <t>Incremental range fee (without VAT)</t>
  </si>
  <si>
    <t>Fixed fee+Trial Length Proxy+PPE Proxy (without VAT)</t>
  </si>
  <si>
    <t>The Litigator Graduated Fee Scheme Calculator 
(exclude travel disbursements)</t>
  </si>
  <si>
    <t>Transfer during retrial (org) - Retrial</t>
  </si>
  <si>
    <t>Transfer during retrial (new) - Retrial</t>
  </si>
  <si>
    <t>Transfer after retrial and before sentence hearing (org) - Retrial</t>
  </si>
  <si>
    <t>Transfer after retrial and before sentence hearing (new) - Retrial</t>
  </si>
  <si>
    <t>Transfer after trial and before sentence hearing (org) - Trial</t>
  </si>
  <si>
    <t>Transfer after trial and before sentence hearing (new) - Trial</t>
  </si>
  <si>
    <t>Max 10,000 pages (whole number)</t>
  </si>
  <si>
    <t>Hearing subsequent to Sentence</t>
  </si>
  <si>
    <t>Hearing Subsequent to Sentence</t>
  </si>
  <si>
    <t>Total case fee [4]=[1]+[2]+[3] (without VAT)</t>
  </si>
  <si>
    <t xml:space="preserve">  The overall fee (without VAT) is shown in cell B23 "Overall total case fee." </t>
  </si>
  <si>
    <t xml:space="preserve">  (7) Enter the total number Committal Hearings attended by your firm.</t>
  </si>
  <si>
    <t>VAT (20%)</t>
  </si>
  <si>
    <t>Either Way Guilty plea/Cracked trial (fixed fee)</t>
  </si>
  <si>
    <t>Either Way GP/CT Up to and including PCMH transfer (org)</t>
  </si>
  <si>
    <t xml:space="preserve">Either Way GP/CT Up to and including PCMH transfer (new) </t>
  </si>
  <si>
    <t>Either Way GP/CT Before trial transfer (org)</t>
  </si>
  <si>
    <t>Either Way GP/CT Before trial transfer (new)</t>
  </si>
  <si>
    <t>Either Way GP/CT Transfer before retrial (org)</t>
  </si>
  <si>
    <t>Either Way GP/CT Transfer during retrial (new)</t>
  </si>
  <si>
    <t>as a close guide to the final fee and not as the definitive fee.</t>
  </si>
  <si>
    <t>Version Date: March 2014 (v8)</t>
  </si>
  <si>
    <t>Incorporating 8.75% reduction (effective from 20th March 2014).</t>
  </si>
  <si>
    <t>The calculated case fee is exclusive of travel disbursements.</t>
  </si>
  <si>
    <t>Case fee without VAT is calculated as the difference between</t>
  </si>
  <si>
    <t>case fee with VAT and VAT.</t>
  </si>
  <si>
    <t>The litigator fee scheme has 3 basic elements:</t>
  </si>
  <si>
    <t>3. PPE proxy</t>
  </si>
  <si>
    <t>There are 31 different scenario with or without change of</t>
  </si>
  <si>
    <t>solicitor at different stages of a trial for different</t>
  </si>
  <si>
    <t>trial outcomes.</t>
  </si>
  <si>
    <t xml:space="preserve">The fees in the spreadsheet are applicable to </t>
  </si>
  <si>
    <t>a max PPE of 10,000 pages</t>
  </si>
  <si>
    <t>The fees in the fee tables are exclusive of VAT.</t>
  </si>
  <si>
    <t>This calculator may show a small difference to the final amount paid</t>
  </si>
  <si>
    <t>by the LAA due to rounding issues - please use this calculator</t>
  </si>
  <si>
    <t>and/or a max trial length of 200 days.</t>
  </si>
  <si>
    <t>1. Basic trial fee</t>
  </si>
  <si>
    <t>2. Length of trial proxy</t>
  </si>
  <si>
    <t>Total case fee (exc uplifts)</t>
  </si>
  <si>
    <t>Solicitor Type</t>
  </si>
  <si>
    <t>Senior Solicitor</t>
  </si>
  <si>
    <t>Solicitor</t>
  </si>
  <si>
    <t>Trainee</t>
  </si>
  <si>
    <t>Special Preparation [5] (without VAT)</t>
  </si>
  <si>
    <t>Consideration fee for unused material [6]
 (0-3 hours) (without VAT)</t>
  </si>
  <si>
    <t>Defendant Uplifts [7] (without VAT)</t>
  </si>
  <si>
    <t>Overall total case fee [4]+[5]+[6]+[7] (without VAT)</t>
  </si>
  <si>
    <t>Solictor Rate</t>
  </si>
  <si>
    <t xml:space="preserve">Solicitor Type </t>
  </si>
  <si>
    <t>Special Prep &amp;Unused Material</t>
  </si>
  <si>
    <t>Special Prep</t>
  </si>
  <si>
    <t>Number of hours</t>
  </si>
  <si>
    <t>Unused Material</t>
  </si>
  <si>
    <t>Total Number of hours</t>
  </si>
  <si>
    <t>Unused material (total hours)</t>
  </si>
  <si>
    <t xml:space="preserve">Unused material applies </t>
  </si>
  <si>
    <t>Does Unused materials apply?</t>
  </si>
  <si>
    <t>N</t>
  </si>
  <si>
    <t>Y</t>
  </si>
  <si>
    <t>Special Preparation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</si>
</sst>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0.0000"/>
    <numFmt numFmtId="167" formatCode="0.000"/>
    <numFmt numFmtId="168" formatCode="#,##0.0000"/>
    <numFmt numFmtId="169" formatCode="&quot;£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Book Antiqua"/>
      <family val="1"/>
    </font>
    <font>
      <sz val="7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sz val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" fontId="0" fillId="0" borderId="0" xfId="0" applyNumberFormat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2" fontId="0" fillId="0" borderId="0" xfId="0" applyNumberFormat="1"/>
    <xf numFmtId="0" fontId="0" fillId="0" borderId="0" xfId="0" applyFill="1"/>
    <xf numFmtId="0" fontId="2" fillId="2" borderId="1" xfId="0" applyFont="1" applyFill="1" applyBorder="1"/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0" fontId="2" fillId="0" borderId="1" xfId="0" applyFont="1" applyFill="1" applyBorder="1"/>
    <xf numFmtId="0" fontId="0" fillId="0" borderId="7" xfId="0" applyBorder="1"/>
    <xf numFmtId="0" fontId="2" fillId="0" borderId="1" xfId="0" applyFont="1" applyFill="1" applyBorder="1" applyAlignment="1">
      <alignment horizontal="center"/>
    </xf>
    <xf numFmtId="2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0" fontId="8" fillId="3" borderId="1" xfId="0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 applyProtection="1"/>
    <xf numFmtId="0" fontId="7" fillId="3" borderId="1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Fill="1" applyAlignment="1" applyProtection="1">
      <alignment horizontal="left"/>
    </xf>
    <xf numFmtId="49" fontId="5" fillId="4" borderId="8" xfId="0" applyNumberFormat="1" applyFont="1" applyFill="1" applyBorder="1" applyAlignment="1" applyProtection="1"/>
    <xf numFmtId="4" fontId="0" fillId="0" borderId="0" xfId="0" applyNumberForma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/>
    <xf numFmtId="49" fontId="5" fillId="4" borderId="9" xfId="0" applyNumberFormat="1" applyFont="1" applyFill="1" applyBorder="1" applyAlignment="1" applyProtection="1"/>
    <xf numFmtId="0" fontId="0" fillId="0" borderId="0" xfId="0" quotePrefix="1" applyProtection="1"/>
    <xf numFmtId="10" fontId="0" fillId="0" borderId="0" xfId="0" applyNumberFormat="1" applyProtection="1"/>
    <xf numFmtId="0" fontId="0" fillId="0" borderId="4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 applyProtection="1">
      <alignment wrapText="1"/>
    </xf>
    <xf numFmtId="0" fontId="6" fillId="0" borderId="1" xfId="0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wrapText="1"/>
    </xf>
    <xf numFmtId="49" fontId="5" fillId="0" borderId="7" xfId="0" applyNumberFormat="1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  <protection locked="0"/>
    </xf>
    <xf numFmtId="9" fontId="0" fillId="0" borderId="3" xfId="0" applyNumberFormat="1" applyBorder="1"/>
    <xf numFmtId="9" fontId="0" fillId="0" borderId="5" xfId="0" applyNumberFormat="1" applyBorder="1"/>
    <xf numFmtId="9" fontId="0" fillId="0" borderId="11" xfId="0" applyNumberFormat="1" applyBorder="1"/>
    <xf numFmtId="9" fontId="0" fillId="0" borderId="0" xfId="0" applyNumberFormat="1" applyBorder="1"/>
    <xf numFmtId="3" fontId="2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wrapText="1"/>
    </xf>
    <xf numFmtId="1" fontId="0" fillId="0" borderId="0" xfId="0" applyNumberFormat="1" applyProtection="1"/>
    <xf numFmtId="0" fontId="0" fillId="0" borderId="4" xfId="0" applyFill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3" xfId="3" applyNumberFormat="1" applyFont="1" applyBorder="1" applyAlignment="1">
      <alignment horizontal="center"/>
    </xf>
    <xf numFmtId="0" fontId="7" fillId="0" borderId="12" xfId="0" applyFont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vertical="center"/>
    </xf>
    <xf numFmtId="0" fontId="0" fillId="2" borderId="0" xfId="0" applyFill="1" applyProtection="1"/>
    <xf numFmtId="0" fontId="2" fillId="0" borderId="0" xfId="0" applyFont="1" applyFill="1" applyBorder="1"/>
    <xf numFmtId="0" fontId="0" fillId="0" borderId="0" xfId="0" applyFill="1" applyBorder="1"/>
    <xf numFmtId="3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3" fontId="0" fillId="0" borderId="0" xfId="0" applyNumberFormat="1" applyFill="1" applyBorder="1"/>
    <xf numFmtId="166" fontId="0" fillId="0" borderId="0" xfId="0" applyNumberFormat="1"/>
    <xf numFmtId="3" fontId="4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/>
    <xf numFmtId="9" fontId="0" fillId="0" borderId="0" xfId="0" applyNumberFormat="1" applyFill="1"/>
    <xf numFmtId="10" fontId="0" fillId="0" borderId="0" xfId="3" applyNumberFormat="1" applyFont="1" applyFill="1"/>
    <xf numFmtId="3" fontId="0" fillId="0" borderId="3" xfId="0" applyNumberFormat="1" applyFill="1" applyBorder="1"/>
    <xf numFmtId="165" fontId="0" fillId="0" borderId="0" xfId="3" applyNumberFormat="1" applyFont="1" applyFill="1" applyBorder="1"/>
    <xf numFmtId="165" fontId="0" fillId="0" borderId="0" xfId="0" applyNumberFormat="1" applyFill="1" applyBorder="1"/>
    <xf numFmtId="9" fontId="0" fillId="0" borderId="0" xfId="0" applyNumberFormat="1" applyFill="1" applyBorder="1"/>
    <xf numFmtId="2" fontId="0" fillId="0" borderId="0" xfId="0" applyNumberFormat="1" applyFill="1" applyBorder="1"/>
    <xf numFmtId="167" fontId="0" fillId="0" borderId="0" xfId="0" applyNumberFormat="1" applyFill="1" applyBorder="1"/>
    <xf numFmtId="0" fontId="0" fillId="0" borderId="3" xfId="0" applyFill="1" applyBorder="1"/>
    <xf numFmtId="3" fontId="1" fillId="0" borderId="3" xfId="2" applyNumberFormat="1" applyFill="1" applyBorder="1"/>
    <xf numFmtId="0" fontId="0" fillId="0" borderId="5" xfId="0" applyFill="1" applyBorder="1"/>
    <xf numFmtId="3" fontId="0" fillId="0" borderId="5" xfId="0" applyNumberFormat="1" applyFill="1" applyBorder="1"/>
    <xf numFmtId="164" fontId="0" fillId="0" borderId="0" xfId="0" applyNumberFormat="1" applyFill="1" applyBorder="1"/>
    <xf numFmtId="3" fontId="1" fillId="0" borderId="0" xfId="2" applyNumberFormat="1" applyFill="1" applyBorder="1"/>
    <xf numFmtId="166" fontId="0" fillId="0" borderId="4" xfId="0" applyNumberFormat="1" applyFill="1" applyBorder="1"/>
    <xf numFmtId="166" fontId="0" fillId="0" borderId="6" xfId="0" applyNumberFormat="1" applyFill="1" applyBorder="1"/>
    <xf numFmtId="4" fontId="0" fillId="0" borderId="0" xfId="0" applyNumberFormat="1" applyFill="1" applyProtection="1"/>
    <xf numFmtId="4" fontId="0" fillId="0" borderId="0" xfId="0" applyNumberFormat="1" applyFill="1" applyAlignment="1" applyProtection="1">
      <alignment horizontal="left"/>
    </xf>
    <xf numFmtId="3" fontId="0" fillId="6" borderId="13" xfId="0" applyNumberFormat="1" applyFill="1" applyBorder="1" applyAlignment="1" applyProtection="1">
      <alignment horizontal="right"/>
    </xf>
    <xf numFmtId="0" fontId="9" fillId="6" borderId="4" xfId="0" applyFont="1" applyFill="1" applyBorder="1" applyAlignment="1" applyProtection="1">
      <alignment horizontal="right"/>
    </xf>
    <xf numFmtId="0" fontId="0" fillId="6" borderId="4" xfId="0" applyFill="1" applyBorder="1" applyAlignment="1" applyProtection="1">
      <alignment horizontal="right"/>
    </xf>
    <xf numFmtId="3" fontId="0" fillId="6" borderId="4" xfId="0" applyNumberFormat="1" applyFill="1" applyBorder="1" applyProtection="1"/>
    <xf numFmtId="4" fontId="4" fillId="6" borderId="2" xfId="0" applyNumberFormat="1" applyFont="1" applyFill="1" applyBorder="1" applyProtection="1"/>
    <xf numFmtId="0" fontId="0" fillId="6" borderId="4" xfId="0" applyFill="1" applyBorder="1" applyProtection="1"/>
    <xf numFmtId="4" fontId="0" fillId="6" borderId="4" xfId="0" applyNumberFormat="1" applyFill="1" applyBorder="1" applyProtection="1"/>
    <xf numFmtId="168" fontId="0" fillId="6" borderId="4" xfId="0" applyNumberFormat="1" applyFill="1" applyBorder="1" applyProtection="1"/>
    <xf numFmtId="9" fontId="0" fillId="6" borderId="4" xfId="0" applyNumberFormat="1" applyFill="1" applyBorder="1" applyProtection="1"/>
    <xf numFmtId="4" fontId="2" fillId="6" borderId="2" xfId="0" applyNumberFormat="1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right"/>
    </xf>
    <xf numFmtId="4" fontId="4" fillId="6" borderId="13" xfId="0" applyNumberFormat="1" applyFont="1" applyFill="1" applyBorder="1" applyProtection="1"/>
    <xf numFmtId="3" fontId="4" fillId="6" borderId="6" xfId="0" applyNumberFormat="1" applyFont="1" applyFill="1" applyBorder="1" applyProtection="1"/>
    <xf numFmtId="168" fontId="0" fillId="6" borderId="14" xfId="0" applyNumberFormat="1" applyFill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wrapText="1"/>
    </xf>
    <xf numFmtId="0" fontId="2" fillId="7" borderId="1" xfId="0" applyFont="1" applyFill="1" applyBorder="1" applyAlignment="1" applyProtection="1">
      <alignment vertical="center"/>
    </xf>
    <xf numFmtId="0" fontId="11" fillId="0" borderId="1" xfId="0" applyFont="1" applyBorder="1" applyProtection="1"/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 wrapText="1"/>
    </xf>
    <xf numFmtId="0" fontId="10" fillId="6" borderId="7" xfId="0" applyFont="1" applyFill="1" applyBorder="1" applyAlignment="1" applyProtection="1">
      <alignment wrapText="1"/>
    </xf>
    <xf numFmtId="0" fontId="10" fillId="6" borderId="3" xfId="0" applyFont="1" applyFill="1" applyBorder="1" applyProtection="1"/>
    <xf numFmtId="0" fontId="10" fillId="6" borderId="3" xfId="0" applyFont="1" applyFill="1" applyBorder="1" applyAlignment="1" applyProtection="1">
      <alignment wrapText="1"/>
    </xf>
    <xf numFmtId="0" fontId="11" fillId="6" borderId="7" xfId="0" applyFont="1" applyFill="1" applyBorder="1" applyAlignment="1" applyProtection="1">
      <alignment wrapText="1"/>
    </xf>
    <xf numFmtId="0" fontId="11" fillId="6" borderId="3" xfId="0" applyFont="1" applyFill="1" applyBorder="1" applyAlignment="1" applyProtection="1">
      <alignment wrapText="1"/>
    </xf>
    <xf numFmtId="0" fontId="11" fillId="6" borderId="5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10" fillId="6" borderId="15" xfId="0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Protection="1"/>
    <xf numFmtId="0" fontId="2" fillId="7" borderId="7" xfId="0" applyFont="1" applyFill="1" applyBorder="1" applyAlignment="1" applyProtection="1">
      <alignment vertical="center"/>
    </xf>
    <xf numFmtId="169" fontId="0" fillId="8" borderId="1" xfId="0" applyNumberFormat="1" applyFill="1" applyBorder="1" applyProtection="1"/>
    <xf numFmtId="169" fontId="2" fillId="8" borderId="1" xfId="0" applyNumberFormat="1" applyFont="1" applyFill="1" applyBorder="1" applyProtection="1"/>
    <xf numFmtId="169" fontId="2" fillId="8" borderId="1" xfId="0" applyNumberFormat="1" applyFont="1" applyFill="1" applyBorder="1" applyAlignment="1" applyProtection="1">
      <alignment vertical="center" wrapText="1"/>
    </xf>
    <xf numFmtId="169" fontId="2" fillId="8" borderId="1" xfId="0" applyNumberFormat="1" applyFont="1" applyFill="1" applyBorder="1" applyAlignment="1" applyProtection="1">
      <alignment vertical="center"/>
    </xf>
    <xf numFmtId="0" fontId="3" fillId="9" borderId="0" xfId="0" applyFont="1" applyFill="1"/>
    <xf numFmtId="0" fontId="0" fillId="9" borderId="0" xfId="0" applyFill="1"/>
    <xf numFmtId="3" fontId="0" fillId="9" borderId="0" xfId="0" applyNumberFormat="1" applyFill="1"/>
    <xf numFmtId="4" fontId="0" fillId="9" borderId="0" xfId="0" applyNumberFormat="1" applyFill="1"/>
    <xf numFmtId="0" fontId="0" fillId="9" borderId="11" xfId="0" applyFill="1" applyBorder="1"/>
    <xf numFmtId="0" fontId="0" fillId="9" borderId="0" xfId="0" applyFill="1" applyBorder="1"/>
    <xf numFmtId="0" fontId="0" fillId="9" borderId="4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6" xfId="0" applyFill="1" applyBorder="1"/>
    <xf numFmtId="0" fontId="2" fillId="5" borderId="18" xfId="0" applyFont="1" applyFill="1" applyBorder="1"/>
    <xf numFmtId="0" fontId="0" fillId="5" borderId="10" xfId="0" applyFill="1" applyBorder="1"/>
    <xf numFmtId="0" fontId="0" fillId="5" borderId="2" xfId="0" applyFill="1" applyBorder="1"/>
    <xf numFmtId="0" fontId="2" fillId="8" borderId="18" xfId="0" applyFont="1" applyFill="1" applyBorder="1"/>
    <xf numFmtId="0" fontId="0" fillId="8" borderId="10" xfId="0" applyFill="1" applyBorder="1"/>
    <xf numFmtId="0" fontId="0" fillId="8" borderId="2" xfId="0" applyFill="1" applyBorder="1"/>
    <xf numFmtId="0" fontId="2" fillId="9" borderId="11" xfId="0" applyFont="1" applyFill="1" applyBorder="1"/>
    <xf numFmtId="0" fontId="2" fillId="4" borderId="18" xfId="0" applyFont="1" applyFill="1" applyBorder="1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3" fillId="2" borderId="18" xfId="0" applyFont="1" applyFill="1" applyBorder="1"/>
    <xf numFmtId="0" fontId="0" fillId="2" borderId="2" xfId="0" applyFill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2" fillId="0" borderId="1" xfId="0" applyNumberFormat="1" applyFont="1" applyBorder="1" applyAlignment="1"/>
    <xf numFmtId="4" fontId="2" fillId="0" borderId="2" xfId="0" applyNumberFormat="1" applyFont="1" applyBorder="1" applyAlignment="1"/>
    <xf numFmtId="4" fontId="0" fillId="0" borderId="0" xfId="0" applyNumberFormat="1"/>
    <xf numFmtId="4" fontId="2" fillId="0" borderId="0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7" xfId="0" applyNumberFormat="1" applyBorder="1"/>
    <xf numFmtId="4" fontId="2" fillId="2" borderId="1" xfId="0" applyNumberFormat="1" applyFont="1" applyFill="1" applyBorder="1" applyAlignment="1">
      <alignment horizontal="center"/>
    </xf>
    <xf numFmtId="4" fontId="1" fillId="0" borderId="3" xfId="2" applyNumberFormat="1" applyFill="1" applyBorder="1"/>
    <xf numFmtId="4" fontId="0" fillId="0" borderId="3" xfId="0" applyNumberFormat="1" applyFill="1" applyBorder="1"/>
    <xf numFmtId="4" fontId="1" fillId="0" borderId="5" xfId="2" applyNumberFormat="1" applyFill="1" applyBorder="1"/>
    <xf numFmtId="0" fontId="7" fillId="0" borderId="0" xfId="0" applyFont="1" applyFill="1" applyBorder="1" applyAlignment="1" applyProtection="1">
      <alignment horizontal="left" wrapText="1"/>
    </xf>
    <xf numFmtId="3" fontId="0" fillId="0" borderId="0" xfId="3" applyNumberFormat="1" applyFont="1" applyFill="1" applyBorder="1"/>
    <xf numFmtId="0" fontId="10" fillId="10" borderId="19" xfId="0" applyFont="1" applyFill="1" applyBorder="1" applyProtection="1"/>
    <xf numFmtId="0" fontId="10" fillId="10" borderId="20" xfId="0" applyFont="1" applyFill="1" applyBorder="1" applyAlignment="1" applyProtection="1">
      <alignment horizontal="left"/>
    </xf>
    <xf numFmtId="0" fontId="10" fillId="10" borderId="5" xfId="0" applyFont="1" applyFill="1" applyBorder="1" applyAlignment="1" applyProtection="1">
      <alignment horizontal="left"/>
    </xf>
    <xf numFmtId="0" fontId="10" fillId="10" borderId="19" xfId="0" applyFont="1" applyFill="1" applyBorder="1" applyAlignment="1" applyProtection="1">
      <alignment horizontal="left"/>
    </xf>
    <xf numFmtId="0" fontId="10" fillId="10" borderId="20" xfId="0" applyFont="1" applyFill="1" applyBorder="1" applyProtection="1"/>
    <xf numFmtId="4" fontId="10" fillId="10" borderId="20" xfId="0" applyNumberFormat="1" applyFont="1" applyFill="1" applyBorder="1" applyProtection="1"/>
    <xf numFmtId="0" fontId="10" fillId="10" borderId="21" xfId="0" applyFont="1" applyFill="1" applyBorder="1" applyProtection="1"/>
    <xf numFmtId="0" fontId="10" fillId="0" borderId="5" xfId="0" applyFont="1" applyBorder="1" applyProtection="1"/>
    <xf numFmtId="1" fontId="0" fillId="0" borderId="0" xfId="0" applyNumberFormat="1" applyBorder="1"/>
    <xf numFmtId="0" fontId="0" fillId="0" borderId="11" xfId="0" applyBorder="1"/>
    <xf numFmtId="9" fontId="0" fillId="0" borderId="0" xfId="0" applyNumberFormat="1"/>
    <xf numFmtId="0" fontId="0" fillId="11" borderId="0" xfId="0" applyFill="1" applyProtection="1"/>
    <xf numFmtId="0" fontId="2" fillId="10" borderId="0" xfId="0" applyFont="1" applyFill="1" applyProtection="1"/>
    <xf numFmtId="165" fontId="0" fillId="0" borderId="0" xfId="3" applyNumberFormat="1" applyFont="1"/>
    <xf numFmtId="169" fontId="0" fillId="0" borderId="1" xfId="0" applyNumberFormat="1" applyFill="1" applyBorder="1" applyProtection="1"/>
    <xf numFmtId="169" fontId="2" fillId="0" borderId="5" xfId="0" applyNumberFormat="1" applyFont="1" applyFill="1" applyBorder="1" applyProtection="1"/>
    <xf numFmtId="4" fontId="0" fillId="0" borderId="0" xfId="0" applyNumberFormat="1" applyProtection="1"/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9" fontId="0" fillId="0" borderId="7" xfId="0" applyNumberFormat="1" applyBorder="1"/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4" fontId="0" fillId="12" borderId="3" xfId="0" applyNumberFormat="1" applyFill="1" applyBorder="1"/>
    <xf numFmtId="4" fontId="0" fillId="12" borderId="4" xfId="0" applyNumberFormat="1" applyFill="1" applyBorder="1"/>
    <xf numFmtId="4" fontId="0" fillId="12" borderId="5" xfId="0" applyNumberFormat="1" applyFill="1" applyBorder="1"/>
    <xf numFmtId="0" fontId="4" fillId="11" borderId="0" xfId="0" applyFont="1" applyFill="1" applyProtection="1"/>
    <xf numFmtId="0" fontId="4" fillId="0" borderId="3" xfId="0" applyFont="1" applyBorder="1"/>
    <xf numFmtId="0" fontId="4" fillId="0" borderId="16" xfId="0" applyFont="1" applyBorder="1"/>
    <xf numFmtId="0" fontId="0" fillId="0" borderId="5" xfId="0" applyFill="1" applyBorder="1" applyAlignment="1">
      <alignment horizontal="center"/>
    </xf>
    <xf numFmtId="0" fontId="1" fillId="0" borderId="0" xfId="2" applyNumberFormat="1" applyFill="1" applyBorder="1"/>
    <xf numFmtId="0" fontId="0" fillId="13" borderId="0" xfId="0" applyFill="1"/>
    <xf numFmtId="0" fontId="0" fillId="13" borderId="22" xfId="0" applyFill="1" applyBorder="1"/>
    <xf numFmtId="0" fontId="0" fillId="13" borderId="12" xfId="0" applyFill="1" applyBorder="1"/>
    <xf numFmtId="0" fontId="0" fillId="9" borderId="13" xfId="0" applyFill="1" applyBorder="1"/>
    <xf numFmtId="0" fontId="0" fillId="13" borderId="11" xfId="0" applyFill="1" applyBorder="1"/>
    <xf numFmtId="0" fontId="0" fillId="13" borderId="0" xfId="0" applyFill="1" applyBorder="1"/>
    <xf numFmtId="0" fontId="1" fillId="13" borderId="11" xfId="0" applyFont="1" applyFill="1" applyBorder="1"/>
    <xf numFmtId="0" fontId="0" fillId="13" borderId="16" xfId="0" applyFill="1" applyBorder="1"/>
    <xf numFmtId="0" fontId="0" fillId="13" borderId="17" xfId="0" applyFill="1" applyBorder="1"/>
    <xf numFmtId="0" fontId="0" fillId="11" borderId="0" xfId="0" applyFont="1" applyFill="1" applyProtection="1"/>
    <xf numFmtId="0" fontId="10" fillId="0" borderId="0" xfId="0" applyFont="1" applyAlignment="1">
      <alignment wrapText="1"/>
    </xf>
    <xf numFmtId="0" fontId="1" fillId="0" borderId="0" xfId="0" applyFont="1"/>
    <xf numFmtId="0" fontId="13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Protection="1"/>
    <xf numFmtId="4" fontId="2" fillId="6" borderId="1" xfId="0" applyNumberFormat="1" applyFont="1" applyFill="1" applyBorder="1" applyAlignment="1" applyProtection="1">
      <alignment horizontal="right"/>
    </xf>
    <xf numFmtId="4" fontId="4" fillId="6" borderId="7" xfId="0" applyNumberFormat="1" applyFont="1" applyFill="1" applyBorder="1" applyProtection="1"/>
    <xf numFmtId="4" fontId="1" fillId="6" borderId="5" xfId="0" applyNumberFormat="1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</cellXfs>
  <cellStyles count="4">
    <cellStyle name="Normal" xfId="0" builtinId="0"/>
    <cellStyle name="Normal_Crime_codes" xfId="1" xr:uid="{00000000-0005-0000-0000-000001000000}"/>
    <cellStyle name="Normal_lit fee by gfee format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/>
  <dimension ref="A1:Q30"/>
  <sheetViews>
    <sheetView workbookViewId="0"/>
  </sheetViews>
  <sheetFormatPr defaultColWidth="9.1640625" defaultRowHeight="13.05" x14ac:dyDescent="0.3"/>
  <cols>
    <col min="1" max="1" width="19.5" style="134" customWidth="1"/>
    <col min="2" max="8" width="9.1640625" style="134"/>
    <col min="9" max="9" width="10" style="134" customWidth="1"/>
    <col min="10" max="16384" width="9.1640625" style="134"/>
  </cols>
  <sheetData>
    <row r="1" spans="1:17" ht="15.5" x14ac:dyDescent="0.35">
      <c r="A1" s="154" t="s">
        <v>195</v>
      </c>
      <c r="B1" s="153"/>
      <c r="C1" s="153"/>
      <c r="D1" s="153"/>
      <c r="E1" s="153"/>
      <c r="F1" s="153"/>
      <c r="G1" s="153"/>
      <c r="H1" s="153"/>
      <c r="I1" s="155"/>
    </row>
    <row r="2" spans="1:17" ht="15.5" x14ac:dyDescent="0.35">
      <c r="A2" s="133"/>
      <c r="K2" s="205" t="s">
        <v>254</v>
      </c>
      <c r="L2" s="206"/>
      <c r="M2" s="206"/>
      <c r="N2" s="206"/>
      <c r="O2" s="206"/>
      <c r="P2" s="206"/>
      <c r="Q2" s="207"/>
    </row>
    <row r="3" spans="1:17" ht="12.8" customHeight="1" x14ac:dyDescent="0.3">
      <c r="A3" s="150" t="s">
        <v>200</v>
      </c>
      <c r="B3" s="151"/>
      <c r="C3" s="151"/>
      <c r="D3" s="151"/>
      <c r="E3" s="151"/>
      <c r="F3" s="151"/>
      <c r="G3" s="151"/>
      <c r="H3" s="151"/>
      <c r="I3" s="152"/>
      <c r="K3" s="208" t="s">
        <v>255</v>
      </c>
      <c r="L3" s="209"/>
      <c r="M3" s="209"/>
      <c r="N3" s="209"/>
      <c r="O3" s="209"/>
      <c r="P3" s="209"/>
      <c r="Q3" s="139"/>
    </row>
    <row r="4" spans="1:17" ht="15" customHeight="1" x14ac:dyDescent="0.3">
      <c r="A4" s="149"/>
      <c r="B4" s="138"/>
      <c r="C4" s="138"/>
      <c r="D4" s="138"/>
      <c r="E4" s="138"/>
      <c r="F4" s="138"/>
      <c r="G4" s="138"/>
      <c r="H4" s="138"/>
      <c r="I4" s="139"/>
      <c r="K4" s="208"/>
      <c r="L4" s="209"/>
      <c r="M4" s="209"/>
      <c r="N4" s="209"/>
      <c r="O4" s="209"/>
      <c r="P4" s="209"/>
      <c r="Q4" s="139"/>
    </row>
    <row r="5" spans="1:17" ht="12.8" customHeight="1" x14ac:dyDescent="0.3">
      <c r="A5" s="137" t="s">
        <v>196</v>
      </c>
      <c r="B5" s="138"/>
      <c r="C5" s="138"/>
      <c r="D5" s="138"/>
      <c r="E5" s="138"/>
      <c r="F5" s="138"/>
      <c r="G5" s="138"/>
      <c r="H5" s="138"/>
      <c r="I5" s="139"/>
      <c r="K5" s="208" t="s">
        <v>256</v>
      </c>
      <c r="L5" s="209"/>
      <c r="M5" s="209"/>
      <c r="N5" s="209"/>
      <c r="O5" s="209"/>
      <c r="P5" s="209"/>
      <c r="Q5" s="139"/>
    </row>
    <row r="6" spans="1:17" ht="12.8" customHeight="1" x14ac:dyDescent="0.3">
      <c r="A6" s="140"/>
      <c r="B6" s="141"/>
      <c r="C6" s="141"/>
      <c r="D6" s="141"/>
      <c r="E6" s="141"/>
      <c r="F6" s="141"/>
      <c r="G6" s="141"/>
      <c r="H6" s="141"/>
      <c r="I6" s="142"/>
      <c r="K6" s="208" t="s">
        <v>257</v>
      </c>
      <c r="L6" s="209"/>
      <c r="M6" s="209"/>
      <c r="N6" s="209"/>
      <c r="O6" s="209"/>
      <c r="P6" s="209"/>
      <c r="Q6" s="139"/>
    </row>
    <row r="7" spans="1:17" ht="12.8" customHeight="1" x14ac:dyDescent="0.35">
      <c r="A7" s="133"/>
      <c r="K7" s="208" t="s">
        <v>258</v>
      </c>
      <c r="L7" s="209"/>
      <c r="M7" s="209"/>
      <c r="N7" s="209"/>
      <c r="O7" s="209"/>
      <c r="P7" s="209"/>
      <c r="Q7" s="139"/>
    </row>
    <row r="8" spans="1:17" ht="12.8" customHeight="1" x14ac:dyDescent="0.3">
      <c r="K8" s="208"/>
      <c r="L8" s="209"/>
      <c r="M8" s="209"/>
      <c r="N8" s="209"/>
      <c r="O8" s="209"/>
      <c r="P8" s="209"/>
      <c r="Q8" s="139"/>
    </row>
    <row r="9" spans="1:17" x14ac:dyDescent="0.3">
      <c r="A9" s="143" t="s">
        <v>201</v>
      </c>
      <c r="B9" s="144"/>
      <c r="C9" s="144"/>
      <c r="D9" s="144"/>
      <c r="E9" s="144"/>
      <c r="F9" s="144"/>
      <c r="G9" s="144"/>
      <c r="H9" s="144"/>
      <c r="I9" s="145"/>
      <c r="K9" s="208" t="s">
        <v>259</v>
      </c>
      <c r="L9" s="209"/>
      <c r="M9" s="209"/>
      <c r="N9" s="209"/>
      <c r="O9" s="209"/>
      <c r="P9" s="209"/>
      <c r="Q9" s="139"/>
    </row>
    <row r="10" spans="1:17" x14ac:dyDescent="0.3">
      <c r="A10" s="137"/>
      <c r="B10" s="138"/>
      <c r="C10" s="138"/>
      <c r="D10" s="138"/>
      <c r="E10" s="138"/>
      <c r="F10" s="138"/>
      <c r="G10" s="138"/>
      <c r="H10" s="138"/>
      <c r="I10" s="139"/>
      <c r="K10" s="208"/>
      <c r="L10" s="209"/>
      <c r="M10" s="209"/>
      <c r="N10" s="209"/>
      <c r="O10" s="209"/>
      <c r="P10" s="209"/>
      <c r="Q10" s="139"/>
    </row>
    <row r="11" spans="1:17" x14ac:dyDescent="0.3">
      <c r="A11" s="137" t="s">
        <v>197</v>
      </c>
      <c r="B11" s="138"/>
      <c r="C11" s="138"/>
      <c r="D11" s="138"/>
      <c r="E11" s="138"/>
      <c r="F11" s="138"/>
      <c r="G11" s="138"/>
      <c r="H11" s="138"/>
      <c r="I11" s="139"/>
      <c r="K11" s="210" t="s">
        <v>270</v>
      </c>
      <c r="L11" s="209"/>
      <c r="M11" s="209"/>
      <c r="N11" s="209"/>
      <c r="O11" s="209"/>
      <c r="P11" s="209"/>
      <c r="Q11" s="139"/>
    </row>
    <row r="12" spans="1:17" x14ac:dyDescent="0.3">
      <c r="A12" s="137"/>
      <c r="B12" s="138"/>
      <c r="C12" s="138"/>
      <c r="D12" s="138"/>
      <c r="E12" s="138"/>
      <c r="F12" s="138"/>
      <c r="G12" s="138"/>
      <c r="H12" s="138"/>
      <c r="I12" s="139"/>
      <c r="K12" s="210" t="s">
        <v>271</v>
      </c>
      <c r="L12" s="209"/>
      <c r="M12" s="209"/>
      <c r="N12" s="209"/>
      <c r="O12" s="209"/>
      <c r="P12" s="209"/>
      <c r="Q12" s="139"/>
    </row>
    <row r="13" spans="1:17" x14ac:dyDescent="0.3">
      <c r="A13" s="137" t="s">
        <v>208</v>
      </c>
      <c r="B13" s="138"/>
      <c r="C13" s="138"/>
      <c r="D13" s="138"/>
      <c r="E13" s="138"/>
      <c r="F13" s="138"/>
      <c r="G13" s="138"/>
      <c r="H13" s="138"/>
      <c r="I13" s="139"/>
      <c r="K13" s="208" t="s">
        <v>260</v>
      </c>
      <c r="L13" s="209"/>
      <c r="M13" s="209"/>
      <c r="N13" s="209"/>
      <c r="O13" s="209"/>
      <c r="P13" s="209"/>
      <c r="Q13" s="139"/>
    </row>
    <row r="14" spans="1:17" x14ac:dyDescent="0.3">
      <c r="A14" s="137" t="s">
        <v>203</v>
      </c>
      <c r="B14" s="138"/>
      <c r="C14" s="138"/>
      <c r="D14" s="138"/>
      <c r="E14" s="138"/>
      <c r="F14" s="138"/>
      <c r="G14" s="138"/>
      <c r="H14" s="138"/>
      <c r="I14" s="139"/>
      <c r="K14" s="208"/>
      <c r="L14" s="209"/>
      <c r="M14" s="209"/>
      <c r="N14" s="209"/>
      <c r="O14" s="209"/>
      <c r="P14" s="209"/>
      <c r="Q14" s="139"/>
    </row>
    <row r="15" spans="1:17" x14ac:dyDescent="0.3">
      <c r="A15" s="137" t="s">
        <v>204</v>
      </c>
      <c r="B15" s="138"/>
      <c r="C15" s="138"/>
      <c r="D15" s="138"/>
      <c r="E15" s="138"/>
      <c r="F15" s="138"/>
      <c r="G15" s="138"/>
      <c r="H15" s="138"/>
      <c r="I15" s="139"/>
      <c r="K15" s="208" t="s">
        <v>261</v>
      </c>
      <c r="L15" s="209"/>
      <c r="M15" s="209"/>
      <c r="N15" s="209"/>
      <c r="O15" s="209"/>
      <c r="P15" s="209"/>
      <c r="Q15" s="139"/>
    </row>
    <row r="16" spans="1:17" x14ac:dyDescent="0.3">
      <c r="A16" s="137" t="s">
        <v>205</v>
      </c>
      <c r="B16" s="138"/>
      <c r="C16" s="138"/>
      <c r="D16" s="138"/>
      <c r="E16" s="138"/>
      <c r="F16" s="138"/>
      <c r="G16" s="138"/>
      <c r="H16" s="138"/>
      <c r="I16" s="139"/>
      <c r="K16" s="208" t="s">
        <v>262</v>
      </c>
      <c r="L16" s="209"/>
      <c r="M16" s="209"/>
      <c r="N16" s="209"/>
      <c r="O16" s="209"/>
      <c r="P16" s="209"/>
      <c r="Q16" s="139"/>
    </row>
    <row r="17" spans="1:17" x14ac:dyDescent="0.3">
      <c r="A17" s="137" t="s">
        <v>206</v>
      </c>
      <c r="B17" s="138"/>
      <c r="C17" s="138"/>
      <c r="D17" s="138"/>
      <c r="E17" s="138"/>
      <c r="F17" s="138"/>
      <c r="G17" s="138"/>
      <c r="H17" s="138"/>
      <c r="I17" s="139"/>
      <c r="K17" s="208" t="s">
        <v>263</v>
      </c>
      <c r="L17" s="209"/>
      <c r="M17" s="209"/>
      <c r="N17" s="209"/>
      <c r="O17" s="209"/>
      <c r="P17" s="209"/>
      <c r="Q17" s="139"/>
    </row>
    <row r="18" spans="1:17" x14ac:dyDescent="0.3">
      <c r="A18" s="137" t="s">
        <v>207</v>
      </c>
      <c r="B18" s="138"/>
      <c r="C18" s="138"/>
      <c r="D18" s="138"/>
      <c r="E18" s="138"/>
      <c r="F18" s="138"/>
      <c r="G18" s="138"/>
      <c r="H18" s="138"/>
      <c r="I18" s="139"/>
      <c r="K18" s="208"/>
      <c r="L18" s="209"/>
      <c r="M18" s="209"/>
      <c r="N18" s="209"/>
      <c r="O18" s="209"/>
      <c r="P18" s="209"/>
      <c r="Q18" s="139"/>
    </row>
    <row r="19" spans="1:17" x14ac:dyDescent="0.3">
      <c r="A19" s="137" t="s">
        <v>244</v>
      </c>
      <c r="B19" s="138"/>
      <c r="C19" s="138"/>
      <c r="D19" s="138"/>
      <c r="E19" s="138"/>
      <c r="F19" s="138"/>
      <c r="G19" s="138"/>
      <c r="H19" s="138"/>
      <c r="I19" s="139"/>
      <c r="K19" s="208" t="s">
        <v>264</v>
      </c>
      <c r="L19" s="209"/>
      <c r="M19" s="209"/>
      <c r="N19" s="209"/>
      <c r="O19" s="209"/>
      <c r="P19" s="209"/>
      <c r="Q19" s="139"/>
    </row>
    <row r="20" spans="1:17" x14ac:dyDescent="0.3">
      <c r="A20" s="140"/>
      <c r="B20" s="141"/>
      <c r="C20" s="141"/>
      <c r="D20" s="141"/>
      <c r="E20" s="141"/>
      <c r="F20" s="141"/>
      <c r="G20" s="141"/>
      <c r="H20" s="141"/>
      <c r="I20" s="142"/>
      <c r="K20" s="208" t="s">
        <v>265</v>
      </c>
      <c r="L20" s="209"/>
      <c r="M20" s="209"/>
      <c r="N20" s="209"/>
      <c r="O20" s="209"/>
      <c r="P20" s="209"/>
      <c r="Q20" s="139"/>
    </row>
    <row r="21" spans="1:17" x14ac:dyDescent="0.3">
      <c r="A21" s="138"/>
      <c r="B21" s="138"/>
      <c r="C21" s="138"/>
      <c r="D21" s="138"/>
      <c r="E21" s="138"/>
      <c r="F21" s="138"/>
      <c r="G21" s="138"/>
      <c r="H21" s="138"/>
      <c r="I21" s="138"/>
      <c r="K21" s="210" t="s">
        <v>269</v>
      </c>
      <c r="L21" s="209"/>
      <c r="M21" s="209"/>
      <c r="N21" s="209"/>
      <c r="O21" s="209"/>
      <c r="P21" s="209"/>
      <c r="Q21" s="139"/>
    </row>
    <row r="22" spans="1:17" x14ac:dyDescent="0.3">
      <c r="A22" s="138"/>
      <c r="B22" s="138"/>
      <c r="C22" s="138"/>
      <c r="D22" s="138"/>
      <c r="E22" s="138"/>
      <c r="F22" s="138"/>
      <c r="G22" s="138"/>
      <c r="H22" s="138"/>
      <c r="I22" s="138"/>
      <c r="K22" s="208"/>
      <c r="L22" s="209"/>
      <c r="M22" s="209"/>
      <c r="N22" s="209"/>
      <c r="O22" s="209"/>
      <c r="P22" s="209"/>
      <c r="Q22" s="139"/>
    </row>
    <row r="23" spans="1:17" x14ac:dyDescent="0.3">
      <c r="A23" s="146" t="s">
        <v>198</v>
      </c>
      <c r="B23" s="147"/>
      <c r="C23" s="147"/>
      <c r="D23" s="147"/>
      <c r="E23" s="147"/>
      <c r="F23" s="147"/>
      <c r="G23" s="147"/>
      <c r="H23" s="147"/>
      <c r="I23" s="148"/>
      <c r="K23" s="208" t="s">
        <v>266</v>
      </c>
      <c r="L23" s="209"/>
      <c r="M23" s="209"/>
      <c r="N23" s="209"/>
      <c r="O23" s="209"/>
      <c r="P23" s="209"/>
      <c r="Q23" s="139"/>
    </row>
    <row r="24" spans="1:17" x14ac:dyDescent="0.3">
      <c r="A24" s="149"/>
      <c r="B24" s="138"/>
      <c r="C24" s="138"/>
      <c r="D24" s="138"/>
      <c r="E24" s="138"/>
      <c r="F24" s="138"/>
      <c r="G24" s="138"/>
      <c r="H24" s="138"/>
      <c r="I24" s="139"/>
      <c r="K24" s="208"/>
      <c r="L24" s="209"/>
      <c r="M24" s="209"/>
      <c r="N24" s="209"/>
      <c r="O24" s="209"/>
      <c r="P24" s="209"/>
      <c r="Q24" s="139"/>
    </row>
    <row r="25" spans="1:17" x14ac:dyDescent="0.3">
      <c r="A25" s="137" t="s">
        <v>199</v>
      </c>
      <c r="B25" s="138"/>
      <c r="C25" s="138"/>
      <c r="D25" s="138"/>
      <c r="E25" s="138"/>
      <c r="F25" s="138"/>
      <c r="G25" s="138"/>
      <c r="H25" s="138"/>
      <c r="I25" s="139"/>
      <c r="K25" s="208" t="s">
        <v>267</v>
      </c>
      <c r="L25" s="209"/>
      <c r="M25" s="209"/>
      <c r="N25" s="209"/>
      <c r="O25" s="209"/>
      <c r="P25" s="209"/>
      <c r="Q25" s="139"/>
    </row>
    <row r="26" spans="1:17" x14ac:dyDescent="0.3">
      <c r="A26" s="137" t="s">
        <v>243</v>
      </c>
      <c r="B26" s="138"/>
      <c r="C26" s="138"/>
      <c r="D26" s="138"/>
      <c r="E26" s="138"/>
      <c r="F26" s="138"/>
      <c r="G26" s="138"/>
      <c r="H26" s="138"/>
      <c r="I26" s="139"/>
      <c r="K26" s="208" t="s">
        <v>268</v>
      </c>
      <c r="L26" s="209"/>
      <c r="M26" s="209"/>
      <c r="N26" s="209"/>
      <c r="O26" s="209"/>
      <c r="P26" s="209"/>
      <c r="Q26" s="139"/>
    </row>
    <row r="27" spans="1:17" x14ac:dyDescent="0.3">
      <c r="A27" s="140"/>
      <c r="B27" s="141"/>
      <c r="C27" s="141"/>
      <c r="D27" s="141"/>
      <c r="E27" s="141"/>
      <c r="F27" s="141"/>
      <c r="G27" s="141"/>
      <c r="H27" s="141"/>
      <c r="I27" s="142"/>
      <c r="K27" s="211" t="s">
        <v>253</v>
      </c>
      <c r="L27" s="212"/>
      <c r="M27" s="212"/>
      <c r="N27" s="212"/>
      <c r="O27" s="212"/>
      <c r="P27" s="212"/>
      <c r="Q27" s="142"/>
    </row>
    <row r="28" spans="1:17" x14ac:dyDescent="0.3">
      <c r="B28" s="135"/>
      <c r="K28" s="204"/>
      <c r="L28" s="204"/>
      <c r="M28" s="204"/>
      <c r="N28" s="204"/>
      <c r="O28" s="204"/>
      <c r="P28" s="204"/>
    </row>
    <row r="29" spans="1:17" x14ac:dyDescent="0.3">
      <c r="B29" s="136"/>
    </row>
    <row r="30" spans="1:17" x14ac:dyDescent="0.3">
      <c r="B30" s="135"/>
    </row>
  </sheetData>
  <sheetProtection password="E9DC" sheet="1" objects="1" scenario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92"/>
  <sheetViews>
    <sheetView tabSelected="1" workbookViewId="0">
      <selection activeCell="B12" sqref="B12"/>
    </sheetView>
  </sheetViews>
  <sheetFormatPr defaultColWidth="9.1640625" defaultRowHeight="13.05" x14ac:dyDescent="0.3"/>
  <cols>
    <col min="1" max="1" width="41.1640625" style="28" customWidth="1"/>
    <col min="2" max="2" width="51.83203125" style="28" customWidth="1"/>
    <col min="3" max="3" width="2.1640625" style="29" hidden="1" customWidth="1"/>
    <col min="4" max="4" width="2" style="28" customWidth="1"/>
    <col min="5" max="5" width="11.33203125" style="28" customWidth="1"/>
    <col min="6" max="6" width="26.5" style="28" customWidth="1"/>
    <col min="7" max="7" width="14.1640625" style="29" customWidth="1"/>
    <col min="8" max="8" width="9.1640625" style="28" hidden="1" customWidth="1"/>
    <col min="9" max="9" width="53.08203125" style="28" hidden="1" customWidth="1"/>
    <col min="10" max="10" width="9.1640625" style="28" hidden="1" customWidth="1"/>
    <col min="11" max="11" width="35.25" style="28" bestFit="1" customWidth="1"/>
    <col min="12" max="16384" width="9.1640625" style="28"/>
  </cols>
  <sheetData>
    <row r="1" spans="1:11" ht="30.8" customHeight="1" x14ac:dyDescent="0.3">
      <c r="A1" s="224" t="s">
        <v>232</v>
      </c>
      <c r="B1" s="225"/>
      <c r="C1" s="225"/>
      <c r="D1" s="225"/>
      <c r="E1" s="225"/>
      <c r="F1" s="226"/>
      <c r="I1" s="185" t="s">
        <v>161</v>
      </c>
    </row>
    <row r="2" spans="1:11" ht="17.3" customHeight="1" x14ac:dyDescent="0.3">
      <c r="I2" s="29"/>
    </row>
    <row r="3" spans="1:11" ht="13.55" customHeight="1" x14ac:dyDescent="0.3">
      <c r="A3" s="114" t="s">
        <v>43</v>
      </c>
      <c r="E3" s="114" t="s">
        <v>104</v>
      </c>
      <c r="I3" s="71" t="s">
        <v>157</v>
      </c>
      <c r="J3" s="62" t="s">
        <v>289</v>
      </c>
      <c r="K3" s="62"/>
    </row>
    <row r="4" spans="1:11" x14ac:dyDescent="0.3">
      <c r="A4" s="126" t="s">
        <v>155</v>
      </c>
      <c r="B4" s="52"/>
      <c r="C4" s="173" t="s">
        <v>180</v>
      </c>
      <c r="E4" s="30" t="s">
        <v>0</v>
      </c>
      <c r="F4" s="31" t="s">
        <v>163</v>
      </c>
      <c r="G4" s="37"/>
      <c r="H4" s="184">
        <f>'basic fee'!A30</f>
        <v>1</v>
      </c>
      <c r="I4" s="184" t="str">
        <f>'basic fee'!B30</f>
        <v>Discontinuances</v>
      </c>
      <c r="J4" s="62" t="s">
        <v>291</v>
      </c>
      <c r="K4" s="62"/>
    </row>
    <row r="5" spans="1:11" x14ac:dyDescent="0.3">
      <c r="A5" s="126" t="s">
        <v>115</v>
      </c>
      <c r="B5" s="223"/>
      <c r="C5" s="174" t="s">
        <v>93</v>
      </c>
      <c r="E5" s="32" t="s">
        <v>2</v>
      </c>
      <c r="F5" s="48" t="s">
        <v>105</v>
      </c>
      <c r="G5" s="58"/>
      <c r="H5" s="184">
        <f>'basic fee'!A31</f>
        <v>2</v>
      </c>
      <c r="I5" s="184" t="str">
        <f>'basic fee'!B31</f>
        <v>Guilty Plea</v>
      </c>
      <c r="J5" s="62" t="s">
        <v>291</v>
      </c>
      <c r="K5" s="62"/>
    </row>
    <row r="6" spans="1:11" ht="18.399999999999999" x14ac:dyDescent="0.3">
      <c r="A6" s="126" t="s">
        <v>73</v>
      </c>
      <c r="B6" s="218"/>
      <c r="C6" s="174"/>
      <c r="E6" s="32" t="s">
        <v>9</v>
      </c>
      <c r="F6" s="48" t="s">
        <v>183</v>
      </c>
      <c r="G6" s="58"/>
      <c r="H6" s="184">
        <f>'basic fee'!A32</f>
        <v>3</v>
      </c>
      <c r="I6" s="184" t="str">
        <f>'basic fee'!B32</f>
        <v>Cracked Trial</v>
      </c>
      <c r="J6" s="62" t="s">
        <v>292</v>
      </c>
      <c r="K6" s="62"/>
    </row>
    <row r="7" spans="1:11" ht="18.399999999999999" x14ac:dyDescent="0.3">
      <c r="A7" s="126" t="s">
        <v>99</v>
      </c>
      <c r="B7" s="52"/>
      <c r="C7" s="174" t="s">
        <v>5</v>
      </c>
      <c r="E7" s="32" t="s">
        <v>4</v>
      </c>
      <c r="F7" s="48" t="s">
        <v>106</v>
      </c>
      <c r="G7" s="58"/>
      <c r="H7" s="184">
        <f>'basic fee'!A33</f>
        <v>4</v>
      </c>
      <c r="I7" s="184" t="str">
        <f>'basic fee'!B33</f>
        <v>Trial</v>
      </c>
      <c r="J7" s="62" t="s">
        <v>292</v>
      </c>
      <c r="K7" s="62"/>
    </row>
    <row r="8" spans="1:11" ht="18" customHeight="1" x14ac:dyDescent="0.3">
      <c r="A8" s="126" t="s">
        <v>8</v>
      </c>
      <c r="B8" s="52"/>
      <c r="C8" s="174" t="s">
        <v>18</v>
      </c>
      <c r="E8" s="32" t="s">
        <v>10</v>
      </c>
      <c r="F8" s="48" t="s">
        <v>184</v>
      </c>
      <c r="G8" s="58"/>
      <c r="H8" s="184">
        <f>'basic fee'!A37</f>
        <v>8</v>
      </c>
      <c r="I8" s="184" t="str">
        <f>'basic fee'!B37</f>
        <v>Contempt</v>
      </c>
      <c r="J8" s="62" t="s">
        <v>291</v>
      </c>
      <c r="K8" s="62"/>
    </row>
    <row r="9" spans="1:11" x14ac:dyDescent="0.3">
      <c r="A9" s="126" t="s">
        <v>44</v>
      </c>
      <c r="B9" s="52"/>
      <c r="C9" s="175" t="s">
        <v>95</v>
      </c>
      <c r="E9" s="32" t="s">
        <v>11</v>
      </c>
      <c r="F9" s="48" t="s">
        <v>107</v>
      </c>
      <c r="G9" s="58"/>
      <c r="H9" s="184">
        <v>27</v>
      </c>
      <c r="I9" s="184" t="s">
        <v>241</v>
      </c>
      <c r="J9" s="62" t="s">
        <v>291</v>
      </c>
      <c r="K9" s="62"/>
    </row>
    <row r="10" spans="1:11" x14ac:dyDescent="0.3">
      <c r="A10" s="126" t="s">
        <v>273</v>
      </c>
      <c r="B10" s="52"/>
      <c r="E10" s="32" t="s">
        <v>12</v>
      </c>
      <c r="F10" s="48" t="s">
        <v>108</v>
      </c>
      <c r="G10" s="58"/>
      <c r="H10" s="184">
        <f>'basic fee'!A40</f>
        <v>10</v>
      </c>
      <c r="I10" s="184" t="s">
        <v>212</v>
      </c>
      <c r="J10" s="62" t="s">
        <v>292</v>
      </c>
      <c r="K10" s="62"/>
    </row>
    <row r="11" spans="1:11" x14ac:dyDescent="0.3">
      <c r="A11" s="126" t="s">
        <v>293</v>
      </c>
      <c r="B11" s="52"/>
      <c r="E11" s="32" t="s">
        <v>3</v>
      </c>
      <c r="F11" s="48" t="s">
        <v>185</v>
      </c>
      <c r="G11" s="58"/>
      <c r="H11" s="184">
        <f>'basic fee'!A41</f>
        <v>11</v>
      </c>
      <c r="I11" s="184" t="s">
        <v>130</v>
      </c>
      <c r="J11" s="62" t="s">
        <v>292</v>
      </c>
      <c r="K11" s="62"/>
    </row>
    <row r="12" spans="1:11" x14ac:dyDescent="0.3">
      <c r="A12" s="126" t="s">
        <v>288</v>
      </c>
      <c r="B12" s="52"/>
      <c r="C12" s="34"/>
      <c r="E12" s="32" t="s">
        <v>13</v>
      </c>
      <c r="F12" s="48" t="s">
        <v>182</v>
      </c>
      <c r="G12" s="58"/>
      <c r="H12" s="184">
        <f>'basic fee'!A42</f>
        <v>12</v>
      </c>
      <c r="I12" s="184" t="s">
        <v>187</v>
      </c>
      <c r="J12" s="62" t="s">
        <v>291</v>
      </c>
      <c r="K12" s="62"/>
    </row>
    <row r="13" spans="1:11" x14ac:dyDescent="0.3">
      <c r="A13" s="194"/>
      <c r="B13" s="194"/>
      <c r="C13" s="34"/>
      <c r="E13" s="32" t="s">
        <v>14</v>
      </c>
      <c r="F13" s="48" t="s">
        <v>109</v>
      </c>
      <c r="G13" s="58"/>
      <c r="H13" s="184">
        <f>'basic fee'!A43</f>
        <v>13</v>
      </c>
      <c r="I13" s="184" t="s">
        <v>188</v>
      </c>
      <c r="J13" s="62" t="s">
        <v>291</v>
      </c>
      <c r="K13" s="62"/>
    </row>
    <row r="14" spans="1:11" ht="13.55" customHeight="1" x14ac:dyDescent="0.3">
      <c r="A14" s="194" t="str">
        <f>IF(B13&gt;=2,"Nb - Committal for Trial","")</f>
        <v/>
      </c>
      <c r="B14" s="195" t="str">
        <f>IF(B13&gt;=2,"if entering 2 or more, please refer to LGFS Guidance","")</f>
        <v/>
      </c>
      <c r="C14" s="34"/>
      <c r="E14" s="32" t="s">
        <v>165</v>
      </c>
      <c r="F14" s="48" t="s">
        <v>181</v>
      </c>
      <c r="G14" s="59"/>
      <c r="H14" s="184">
        <f>'basic fee'!A44</f>
        <v>14</v>
      </c>
      <c r="I14" s="184" t="s">
        <v>189</v>
      </c>
      <c r="J14" s="62" t="s">
        <v>292</v>
      </c>
      <c r="K14" s="62"/>
    </row>
    <row r="15" spans="1:11" ht="13.55" customHeight="1" x14ac:dyDescent="0.3">
      <c r="C15" s="34"/>
      <c r="E15" s="32" t="s">
        <v>166</v>
      </c>
      <c r="F15" s="48" t="s">
        <v>186</v>
      </c>
      <c r="G15" s="50"/>
      <c r="H15" s="184">
        <f>'basic fee'!A45</f>
        <v>15</v>
      </c>
      <c r="I15" s="184" t="s">
        <v>190</v>
      </c>
      <c r="J15" s="62" t="s">
        <v>292</v>
      </c>
      <c r="K15" s="62"/>
    </row>
    <row r="16" spans="1:11" x14ac:dyDescent="0.3">
      <c r="A16" s="114" t="s">
        <v>98</v>
      </c>
      <c r="C16" s="34"/>
      <c r="G16" s="60"/>
      <c r="H16" s="184">
        <f>'basic fee'!A46</f>
        <v>16</v>
      </c>
      <c r="I16" s="184" t="s">
        <v>131</v>
      </c>
      <c r="J16" s="62" t="s">
        <v>292</v>
      </c>
      <c r="K16" s="62"/>
    </row>
    <row r="17" spans="1:11" ht="15" customHeight="1" x14ac:dyDescent="0.3">
      <c r="A17" s="127" t="s">
        <v>222</v>
      </c>
      <c r="B17" s="129">
        <f>ROUND(IF(ISERROR(basic_fee*trial_fee_pct),0,basic_fee*trial_fee_pct),2)</f>
        <v>0</v>
      </c>
      <c r="C17" s="34"/>
      <c r="E17" s="35" t="s">
        <v>110</v>
      </c>
      <c r="F17" s="49" t="s">
        <v>160</v>
      </c>
      <c r="G17" s="60"/>
      <c r="H17" s="184">
        <f>'basic fee'!A47</f>
        <v>17</v>
      </c>
      <c r="I17" s="184" t="s">
        <v>138</v>
      </c>
      <c r="J17" s="62" t="s">
        <v>292</v>
      </c>
      <c r="K17" s="62"/>
    </row>
    <row r="18" spans="1:11" x14ac:dyDescent="0.3">
      <c r="A18" s="127" t="s">
        <v>223</v>
      </c>
      <c r="B18" s="129" t="e">
        <f>ROUND(trial_uplifts_fee*trial_fee_pct,2)</f>
        <v>#N/A</v>
      </c>
      <c r="E18" s="70"/>
      <c r="F18" s="69"/>
      <c r="G18" s="60"/>
      <c r="H18" s="184">
        <f>'basic fee'!A48</f>
        <v>18</v>
      </c>
      <c r="I18" s="184" t="s">
        <v>139</v>
      </c>
      <c r="J18" s="62" t="s">
        <v>292</v>
      </c>
      <c r="K18" s="62"/>
    </row>
    <row r="19" spans="1:11" x14ac:dyDescent="0.3">
      <c r="A19" s="127" t="s">
        <v>224</v>
      </c>
      <c r="B19" s="129" t="e">
        <f>ROUND(IF(w_ppe_uplifts="Y",ppe_uplifts_tot_amt-basic_fee-trial_uplifts_fee,0)*trial_fee_pct,2)</f>
        <v>#N/A</v>
      </c>
      <c r="E19" s="35" t="s">
        <v>111</v>
      </c>
      <c r="F19" s="49" t="s">
        <v>164</v>
      </c>
      <c r="G19" s="60"/>
      <c r="H19" s="184">
        <f>'basic fee'!A49</f>
        <v>19</v>
      </c>
      <c r="I19" s="184" t="s">
        <v>140</v>
      </c>
      <c r="J19" s="62" t="s">
        <v>292</v>
      </c>
      <c r="K19" s="62"/>
    </row>
    <row r="20" spans="1:11" x14ac:dyDescent="0.3">
      <c r="A20" s="127"/>
      <c r="B20" s="187"/>
      <c r="F20" s="47"/>
      <c r="G20" s="59"/>
      <c r="H20" s="184">
        <f>'basic fee'!A50</f>
        <v>20</v>
      </c>
      <c r="I20" s="184" t="s">
        <v>132</v>
      </c>
      <c r="J20" s="62" t="s">
        <v>292</v>
      </c>
      <c r="K20" s="62"/>
    </row>
    <row r="21" spans="1:11" x14ac:dyDescent="0.3">
      <c r="A21" s="115" t="s">
        <v>242</v>
      </c>
      <c r="B21" s="130" t="e">
        <f>ROUND(B72,2)</f>
        <v>#N/A</v>
      </c>
      <c r="E21" s="35" t="s">
        <v>113</v>
      </c>
      <c r="F21" s="49" t="s">
        <v>239</v>
      </c>
      <c r="G21" s="59"/>
      <c r="H21" s="184">
        <f>'basic fee'!A52</f>
        <v>22</v>
      </c>
      <c r="I21" s="184" t="s">
        <v>134</v>
      </c>
      <c r="J21" s="62" t="s">
        <v>292</v>
      </c>
      <c r="K21" s="62"/>
    </row>
    <row r="22" spans="1:11" ht="13.55" customHeight="1" x14ac:dyDescent="0.3">
      <c r="A22" s="180"/>
      <c r="B22" s="188"/>
      <c r="C22" s="34"/>
      <c r="G22" s="50"/>
      <c r="H22" s="184">
        <f>'basic fee'!A53</f>
        <v>23</v>
      </c>
      <c r="I22" s="184" t="s">
        <v>218</v>
      </c>
      <c r="J22" s="62" t="s">
        <v>292</v>
      </c>
      <c r="K22" s="62"/>
    </row>
    <row r="23" spans="1:11" x14ac:dyDescent="0.3">
      <c r="A23" s="214" t="s">
        <v>277</v>
      </c>
      <c r="B23" s="129" t="e">
        <f>ROUND(B11*B69,2)</f>
        <v>#N/A</v>
      </c>
      <c r="E23" s="38" t="s">
        <v>114</v>
      </c>
      <c r="F23" s="51" t="s">
        <v>112</v>
      </c>
      <c r="G23" s="50"/>
      <c r="H23" s="184">
        <f>'basic fee'!A54</f>
        <v>24</v>
      </c>
      <c r="I23" s="184" t="s">
        <v>135</v>
      </c>
      <c r="J23" s="62" t="s">
        <v>292</v>
      </c>
      <c r="K23" s="62"/>
    </row>
    <row r="24" spans="1:11" ht="23.6" customHeight="1" x14ac:dyDescent="0.3">
      <c r="A24" s="214" t="s">
        <v>278</v>
      </c>
      <c r="B24" s="129">
        <f>ROUND(IF(B70="Y", 64.68 + IF(B12&gt;3, (B12-3)*B69),0),2)</f>
        <v>0</v>
      </c>
      <c r="C24" s="96"/>
      <c r="E24" s="228" t="s">
        <v>202</v>
      </c>
      <c r="F24" s="229"/>
      <c r="G24" s="50"/>
      <c r="H24" s="184">
        <f>'basic fee'!A55</f>
        <v>25</v>
      </c>
      <c r="I24" s="184" t="s">
        <v>233</v>
      </c>
      <c r="J24" s="62" t="s">
        <v>292</v>
      </c>
      <c r="K24" s="62"/>
    </row>
    <row r="25" spans="1:11" x14ac:dyDescent="0.3">
      <c r="A25" s="127" t="s">
        <v>279</v>
      </c>
      <c r="B25" s="129" t="e">
        <f>ROUND(IF(OR(no_def_uplifts=0,only_fixed_fee="Y"),0,IF(no_def_uplifts&lt;=3,0.2*B72,0.3*B72)),2)</f>
        <v>#N/A</v>
      </c>
      <c r="E25" s="113"/>
      <c r="F25" s="113"/>
      <c r="G25" s="59"/>
      <c r="H25" s="184">
        <v>26</v>
      </c>
      <c r="I25" s="184" t="s">
        <v>234</v>
      </c>
      <c r="J25" s="62" t="s">
        <v>292</v>
      </c>
      <c r="K25" s="62"/>
    </row>
    <row r="26" spans="1:11" ht="12.8" customHeight="1" x14ac:dyDescent="0.3">
      <c r="A26" s="127"/>
      <c r="B26" s="187"/>
      <c r="C26" s="36"/>
      <c r="E26" s="35" t="s">
        <v>284</v>
      </c>
      <c r="F26" s="49" t="s">
        <v>285</v>
      </c>
      <c r="G26" s="50"/>
      <c r="H26" s="184">
        <v>28</v>
      </c>
      <c r="I26" s="184" t="s">
        <v>235</v>
      </c>
      <c r="J26" s="62" t="s">
        <v>292</v>
      </c>
      <c r="K26" s="62"/>
    </row>
    <row r="27" spans="1:11" ht="15" customHeight="1" x14ac:dyDescent="0.3">
      <c r="A27" s="116" t="s">
        <v>280</v>
      </c>
      <c r="B27" s="132" t="e">
        <f>ROUND(IF(OR(no_def_uplifts=0,only_fixed_fee="Y"),0,IF(no_def_uplifts&lt;=3,0.2*B72,0.3*B72))+B72+B23+B24,2)</f>
        <v>#N/A</v>
      </c>
      <c r="C27" s="34"/>
      <c r="F27" s="47"/>
      <c r="G27" s="61"/>
      <c r="H27" s="184">
        <v>29</v>
      </c>
      <c r="I27" s="184" t="s">
        <v>236</v>
      </c>
      <c r="J27" s="62" t="s">
        <v>292</v>
      </c>
      <c r="K27" s="62"/>
    </row>
    <row r="28" spans="1:11" ht="12.8" customHeight="1" x14ac:dyDescent="0.3">
      <c r="A28" s="127"/>
      <c r="B28" s="187"/>
      <c r="C28" s="34"/>
      <c r="E28" s="35" t="s">
        <v>286</v>
      </c>
      <c r="F28" s="49" t="s">
        <v>287</v>
      </c>
      <c r="G28" s="61"/>
      <c r="H28" s="184">
        <v>30</v>
      </c>
      <c r="I28" s="184" t="s">
        <v>237</v>
      </c>
      <c r="J28" s="62" t="s">
        <v>292</v>
      </c>
      <c r="K28" s="62"/>
    </row>
    <row r="29" spans="1:11" ht="12.8" customHeight="1" x14ac:dyDescent="0.3">
      <c r="A29" s="127" t="s">
        <v>245</v>
      </c>
      <c r="B29" s="130" t="e">
        <f>ROUND((IF(OR(no_def_uplifts=0,only_fixed_fee="Y"),0,IF(no_def_uplifts&lt;=3,0.2*B72,0.3*B72))+B72+B23+B24)*0.2,2)</f>
        <v>#N/A</v>
      </c>
      <c r="C29" s="34"/>
      <c r="G29" s="61"/>
      <c r="H29" s="184">
        <v>31</v>
      </c>
      <c r="I29" s="184" t="s">
        <v>238</v>
      </c>
      <c r="J29" s="62" t="s">
        <v>292</v>
      </c>
      <c r="K29" s="62"/>
    </row>
    <row r="30" spans="1:11" ht="15" customHeight="1" x14ac:dyDescent="0.3">
      <c r="A30" s="127"/>
      <c r="B30" s="187"/>
      <c r="C30" s="34"/>
      <c r="G30" s="61"/>
      <c r="H30" s="184">
        <v>32</v>
      </c>
      <c r="I30" s="199" t="s">
        <v>246</v>
      </c>
      <c r="J30" s="62" t="s">
        <v>291</v>
      </c>
      <c r="K30" s="62"/>
    </row>
    <row r="31" spans="1:11" ht="15" customHeight="1" x14ac:dyDescent="0.3">
      <c r="A31" s="117" t="s">
        <v>221</v>
      </c>
      <c r="B31" s="131" t="e">
        <f>+B27+B29</f>
        <v>#N/A</v>
      </c>
      <c r="C31" s="34"/>
      <c r="G31" s="61"/>
      <c r="H31" s="184">
        <v>33</v>
      </c>
      <c r="I31" s="199" t="s">
        <v>247</v>
      </c>
      <c r="J31" s="62" t="s">
        <v>291</v>
      </c>
      <c r="K31" s="62"/>
    </row>
    <row r="32" spans="1:11" ht="15" customHeight="1" x14ac:dyDescent="0.3">
      <c r="C32" s="34"/>
      <c r="G32" s="61"/>
      <c r="H32" s="184">
        <v>34</v>
      </c>
      <c r="I32" s="199" t="s">
        <v>248</v>
      </c>
      <c r="J32" s="62" t="s">
        <v>291</v>
      </c>
      <c r="K32" s="62"/>
    </row>
    <row r="33" spans="1:11" x14ac:dyDescent="0.3">
      <c r="A33" s="33" t="s">
        <v>220</v>
      </c>
      <c r="C33" s="97"/>
      <c r="H33" s="184">
        <v>35</v>
      </c>
      <c r="I33" s="199" t="s">
        <v>249</v>
      </c>
      <c r="J33" s="62" t="s">
        <v>291</v>
      </c>
      <c r="K33" s="62"/>
    </row>
    <row r="34" spans="1:11" x14ac:dyDescent="0.3">
      <c r="E34" s="227"/>
      <c r="F34" s="227"/>
      <c r="H34" s="184">
        <v>36</v>
      </c>
      <c r="I34" s="199" t="s">
        <v>250</v>
      </c>
      <c r="J34" s="62" t="s">
        <v>291</v>
      </c>
      <c r="K34" s="62"/>
    </row>
    <row r="35" spans="1:11" x14ac:dyDescent="0.3">
      <c r="E35" s="112"/>
      <c r="F35" s="113"/>
      <c r="H35" s="184">
        <v>37</v>
      </c>
      <c r="I35" s="199" t="s">
        <v>251</v>
      </c>
      <c r="J35" s="62" t="s">
        <v>291</v>
      </c>
      <c r="K35" s="62"/>
    </row>
    <row r="36" spans="1:11" x14ac:dyDescent="0.3">
      <c r="E36" s="50"/>
      <c r="F36" s="50"/>
      <c r="H36" s="184">
        <v>38</v>
      </c>
      <c r="I36" s="199" t="s">
        <v>252</v>
      </c>
      <c r="J36" s="62" t="s">
        <v>291</v>
      </c>
      <c r="K36" s="62"/>
    </row>
    <row r="37" spans="1:11" x14ac:dyDescent="0.3">
      <c r="C37" s="176" t="s">
        <v>92</v>
      </c>
    </row>
    <row r="38" spans="1:11" x14ac:dyDescent="0.3">
      <c r="B38" s="26"/>
      <c r="C38" s="174" t="s">
        <v>94</v>
      </c>
      <c r="E38" s="112"/>
      <c r="F38" s="112"/>
    </row>
    <row r="39" spans="1:11" x14ac:dyDescent="0.3">
      <c r="A39" s="33"/>
      <c r="B39" s="189"/>
      <c r="C39" s="174" t="s">
        <v>6</v>
      </c>
      <c r="E39" s="37"/>
      <c r="F39" s="50"/>
      <c r="I39" s="71" t="s">
        <v>2</v>
      </c>
    </row>
    <row r="40" spans="1:11" x14ac:dyDescent="0.3">
      <c r="A40" s="128" t="s">
        <v>91</v>
      </c>
      <c r="C40" s="174" t="s">
        <v>96</v>
      </c>
      <c r="E40" s="171"/>
      <c r="F40" s="171"/>
      <c r="H40" s="184">
        <f>+'basic fee'!A34</f>
        <v>5</v>
      </c>
      <c r="I40" s="184" t="str">
        <f>+'basic fee'!B34</f>
        <v>Appeal against Conviction</v>
      </c>
    </row>
    <row r="41" spans="1:11" ht="13.55" customHeight="1" x14ac:dyDescent="0.3">
      <c r="A41" s="118" t="s">
        <v>16</v>
      </c>
      <c r="B41" s="98">
        <f>10000</f>
        <v>10000</v>
      </c>
      <c r="C41" s="174" t="s">
        <v>97</v>
      </c>
      <c r="H41" s="184">
        <f>+'basic fee'!A35</f>
        <v>6</v>
      </c>
      <c r="I41" s="184" t="str">
        <f>+'basic fee'!B35</f>
        <v>Appeal against Sentence</v>
      </c>
    </row>
    <row r="42" spans="1:11" x14ac:dyDescent="0.3">
      <c r="A42" s="119" t="s">
        <v>162</v>
      </c>
      <c r="B42" s="99">
        <f>B6</f>
        <v>0</v>
      </c>
      <c r="C42" s="174" t="s">
        <v>83</v>
      </c>
    </row>
    <row r="43" spans="1:11" ht="13.55" customHeight="1" x14ac:dyDescent="0.3">
      <c r="A43" s="120" t="s">
        <v>73</v>
      </c>
      <c r="B43" s="100" t="e">
        <f>VLOOKUP(trial_type,Caseid,2,FALSE)</f>
        <v>#N/A</v>
      </c>
      <c r="C43" s="174" t="s">
        <v>76</v>
      </c>
    </row>
    <row r="44" spans="1:11" x14ac:dyDescent="0.3">
      <c r="A44" s="120" t="s">
        <v>7</v>
      </c>
      <c r="B44" s="100" t="e">
        <f>class&amp;trial_len_type</f>
        <v>#N/A</v>
      </c>
      <c r="C44" s="174" t="s">
        <v>77</v>
      </c>
      <c r="I44" s="71" t="s">
        <v>156</v>
      </c>
    </row>
    <row r="45" spans="1:11" x14ac:dyDescent="0.3">
      <c r="A45" s="120" t="s">
        <v>45</v>
      </c>
      <c r="B45" s="100">
        <f>MAX(+defendants-1,0)</f>
        <v>0</v>
      </c>
      <c r="C45" s="174" t="s">
        <v>75</v>
      </c>
      <c r="H45" s="184">
        <f>+'basic fee'!A36</f>
        <v>7</v>
      </c>
      <c r="I45" s="184" t="str">
        <f>+'basic fee'!B36</f>
        <v>Committal for Sentence</v>
      </c>
    </row>
    <row r="46" spans="1:11" x14ac:dyDescent="0.3">
      <c r="A46" s="120" t="s">
        <v>103</v>
      </c>
      <c r="B46" s="101">
        <f>IF(ISNA(HLOOKUP(class,basic_ppe_table,trial_len_type+1,FALSE)),0,HLOOKUP(class,basic_ppe_table,trial_len_type+1,FALSE))</f>
        <v>0</v>
      </c>
      <c r="C46" s="174" t="s">
        <v>89</v>
      </c>
      <c r="H46" s="184">
        <f>'basic fee'!A38</f>
        <v>9</v>
      </c>
      <c r="I46" s="184" t="str">
        <f>'basic fee'!B38</f>
        <v>Breach of Crown Court Order (new)</v>
      </c>
    </row>
    <row r="47" spans="1:11" x14ac:dyDescent="0.3">
      <c r="A47" s="120" t="s">
        <v>17</v>
      </c>
      <c r="B47" s="101">
        <f>MIN(ppe,max_ppe)</f>
        <v>10000</v>
      </c>
      <c r="C47" s="177" t="s">
        <v>102</v>
      </c>
      <c r="I47" s="184"/>
    </row>
    <row r="48" spans="1:11" x14ac:dyDescent="0.3">
      <c r="A48" s="120" t="s">
        <v>1</v>
      </c>
      <c r="B48" s="100" t="e">
        <f>"class_"&amp;case_type</f>
        <v>#N/A</v>
      </c>
      <c r="C48" s="177" t="s">
        <v>90</v>
      </c>
    </row>
    <row r="49" spans="1:9" x14ac:dyDescent="0.3">
      <c r="A49" s="120" t="s">
        <v>24</v>
      </c>
      <c r="B49" s="100" t="e">
        <f>"col_"&amp;case_type</f>
        <v>#N/A</v>
      </c>
      <c r="C49" s="177" t="s">
        <v>84</v>
      </c>
      <c r="I49" s="184" t="s">
        <v>158</v>
      </c>
    </row>
    <row r="50" spans="1:9" ht="15.7" customHeight="1" x14ac:dyDescent="0.3">
      <c r="A50" s="121" t="s">
        <v>225</v>
      </c>
      <c r="B50" s="109">
        <f>IF(ISNA(HLOOKUP(class,basic_fee_table,trial_len_type+1,FALSE)),0,HLOOKUP(class,basic_fee_table,trial_len_type+1,FALSE))</f>
        <v>0</v>
      </c>
      <c r="C50" s="177"/>
      <c r="I50" s="184" t="s">
        <v>159</v>
      </c>
    </row>
    <row r="51" spans="1:9" x14ac:dyDescent="0.3">
      <c r="A51" s="122" t="s">
        <v>101</v>
      </c>
      <c r="B51" s="100" t="e">
        <f>IF(trial_len_type&gt;3,"Y","N")</f>
        <v>#N/A</v>
      </c>
      <c r="C51" s="178"/>
    </row>
    <row r="52" spans="1:9" x14ac:dyDescent="0.3">
      <c r="A52" s="121" t="s">
        <v>226</v>
      </c>
      <c r="B52" s="109" t="e">
        <f>IF(AND(only_fixed_fee="N",trial_len_type=1),IF(trial_len&gt;2,HLOOKUP(class,trial_uplifts,trial_len+1,FALSE),0),0)</f>
        <v>#N/A</v>
      </c>
      <c r="C52" s="178" t="s">
        <v>25</v>
      </c>
      <c r="I52" s="184" t="s">
        <v>2</v>
      </c>
    </row>
    <row r="53" spans="1:9" x14ac:dyDescent="0.3">
      <c r="A53" s="123" t="s">
        <v>74</v>
      </c>
      <c r="B53" s="110" t="e">
        <f>IF(AND(only_fixed_fee="N",trial_len_type=1),IF(trial_len&gt;2,HLOOKUP(class,trial_uplifts_ppe,trial_len+1,FALSE),0),0)</f>
        <v>#N/A</v>
      </c>
      <c r="C53" s="178" t="s">
        <v>79</v>
      </c>
      <c r="I53" s="184" t="s">
        <v>156</v>
      </c>
    </row>
    <row r="54" spans="1:9" x14ac:dyDescent="0.3">
      <c r="A54" s="124" t="s">
        <v>227</v>
      </c>
      <c r="B54" s="102">
        <f>IF(ISERROR(basic_fee+trial_uplifts_fee),0,basic_fee+trial_uplifts_fee)</f>
        <v>0</v>
      </c>
      <c r="C54" s="178" t="s">
        <v>86</v>
      </c>
      <c r="I54" s="184" t="s">
        <v>157</v>
      </c>
    </row>
    <row r="55" spans="1:9" x14ac:dyDescent="0.3">
      <c r="A55" s="122" t="s">
        <v>191</v>
      </c>
      <c r="B55" s="103"/>
      <c r="C55" s="178"/>
    </row>
    <row r="56" spans="1:9" x14ac:dyDescent="0.3">
      <c r="A56" s="120" t="s">
        <v>177</v>
      </c>
      <c r="B56" s="101">
        <f ca="1">IF(ISERROR(MATCH(adj_ppe,INDIRECT(col_type),1)),0,MATCH(adj_ppe,INDIRECT(col_type),1))</f>
        <v>0</v>
      </c>
      <c r="C56" s="177" t="s">
        <v>26</v>
      </c>
      <c r="I56" s="213" t="s">
        <v>274</v>
      </c>
    </row>
    <row r="57" spans="1:9" ht="14.25" customHeight="1" x14ac:dyDescent="0.3">
      <c r="A57" s="120" t="s">
        <v>18</v>
      </c>
      <c r="B57" s="101">
        <f ca="1">IF(ISERROR(INDEX(INDIRECT(class_type),row_no1,3)),0,INDEX(INDIRECT(class_type),row_no1,3))</f>
        <v>0</v>
      </c>
      <c r="C57" s="177" t="s">
        <v>80</v>
      </c>
      <c r="I57" s="213" t="s">
        <v>275</v>
      </c>
    </row>
    <row r="58" spans="1:9" x14ac:dyDescent="0.3">
      <c r="A58" s="120" t="s">
        <v>228</v>
      </c>
      <c r="B58" s="104">
        <f ca="1">IF(ISERROR(INDEX(INDIRECT(class_type),row_no1,4)),0,INDEX(INDIRECT(class_type),row_no1,4))</f>
        <v>0</v>
      </c>
      <c r="C58" s="177"/>
      <c r="E58" s="39"/>
      <c r="I58" s="213" t="s">
        <v>276</v>
      </c>
    </row>
    <row r="59" spans="1:9" x14ac:dyDescent="0.3">
      <c r="A59" s="125" t="s">
        <v>229</v>
      </c>
      <c r="B59" s="111">
        <f ca="1">IF(ISERROR(INDEX(INDIRECT(class_type),row_no1,5)),0,INDEX(INDIRECT(class_type),row_no1,5))</f>
        <v>0</v>
      </c>
      <c r="C59" s="177" t="s">
        <v>81</v>
      </c>
    </row>
    <row r="60" spans="1:9" x14ac:dyDescent="0.3">
      <c r="A60" s="120" t="s">
        <v>178</v>
      </c>
      <c r="B60" s="101">
        <f ca="1">row_no1+1</f>
        <v>1</v>
      </c>
      <c r="C60" s="177" t="s">
        <v>85</v>
      </c>
    </row>
    <row r="61" spans="1:9" x14ac:dyDescent="0.3">
      <c r="A61" s="120" t="s">
        <v>18</v>
      </c>
      <c r="B61" s="101">
        <f ca="1">IF(ISERROR(INDEX(INDIRECT(class_type),row_no2,3)),0,INDEX(INDIRECT(class_type),row_no2,3))</f>
        <v>0</v>
      </c>
      <c r="C61" s="177" t="s">
        <v>82</v>
      </c>
    </row>
    <row r="62" spans="1:9" x14ac:dyDescent="0.3">
      <c r="A62" s="120" t="s">
        <v>228</v>
      </c>
      <c r="B62" s="104">
        <f ca="1">IF(ISERROR(INDEX(INDIRECT(class_type),row_no2,4)),0,INDEX(INDIRECT(class_type),row_no2,4))</f>
        <v>0</v>
      </c>
      <c r="C62" s="177" t="s">
        <v>87</v>
      </c>
    </row>
    <row r="63" spans="1:9" x14ac:dyDescent="0.3">
      <c r="A63" s="120" t="s">
        <v>229</v>
      </c>
      <c r="B63" s="105">
        <f ca="1">IF(ISERROR(INDEX(INDIRECT(class_type),row_no2,5)),0,INDEX(INDIRECT(class_type),row_no2,5))</f>
        <v>0</v>
      </c>
      <c r="C63" s="177" t="s">
        <v>88</v>
      </c>
    </row>
    <row r="64" spans="1:9" x14ac:dyDescent="0.3">
      <c r="A64" s="124" t="s">
        <v>192</v>
      </c>
      <c r="B64" s="108" t="e">
        <f>IF(AND(ppe&gt;basic_ppe,only_fixed_fee="N",adj_ppe&gt;ppe_cut_off),"Y","N")</f>
        <v>#N/A</v>
      </c>
      <c r="C64" s="177" t="s">
        <v>129</v>
      </c>
    </row>
    <row r="65" spans="1:9" x14ac:dyDescent="0.3">
      <c r="A65" s="120" t="s">
        <v>78</v>
      </c>
      <c r="B65" s="101" t="e">
        <f>IF(w_ppe_uplifts="Y",+adj_ppe-ppe_1,0)</f>
        <v>#N/A</v>
      </c>
      <c r="C65" s="177"/>
    </row>
    <row r="66" spans="1:9" x14ac:dyDescent="0.3">
      <c r="A66" s="120" t="s">
        <v>230</v>
      </c>
      <c r="B66" s="104" t="e">
        <f>IF(w_ppe_uplifts="Y",incr_ppe*rate_2,0)</f>
        <v>#N/A</v>
      </c>
      <c r="C66" s="179"/>
    </row>
    <row r="67" spans="1:9" ht="23.7" x14ac:dyDescent="0.3">
      <c r="A67" s="124" t="s">
        <v>231</v>
      </c>
      <c r="B67" s="102" t="e">
        <f>IF(w_ppe_uplifts="Y",fee_1+incr_fee,0)</f>
        <v>#N/A</v>
      </c>
    </row>
    <row r="68" spans="1:9" hidden="1" x14ac:dyDescent="0.3">
      <c r="A68" s="119" t="s">
        <v>128</v>
      </c>
      <c r="B68" s="106">
        <f>IF(ISNA(VLOOKUP(trial_type,trial_fee_percent,2,FALSE)),0,VLOOKUP(trial_type,trial_fee_percent,2,FALSE))</f>
        <v>0</v>
      </c>
    </row>
    <row r="69" spans="1:9" x14ac:dyDescent="0.3">
      <c r="A69" s="219" t="s">
        <v>281</v>
      </c>
      <c r="B69" s="221" t="e">
        <f>VLOOKUP(Sol_Type,'basic fee'!B70:C73,2,FALSE)</f>
        <v>#N/A</v>
      </c>
    </row>
    <row r="70" spans="1:9" x14ac:dyDescent="0.3">
      <c r="A70" s="219" t="s">
        <v>290</v>
      </c>
      <c r="B70" s="222" t="str">
        <f>IF(ISBLANK(case_number), "-", IF(case_number="T",VLOOKUP(B6,I4:J36,2,FALSE),"N"))</f>
        <v>-</v>
      </c>
    </row>
    <row r="71" spans="1:9" ht="6.05" customHeight="1" x14ac:dyDescent="0.3">
      <c r="A71" s="124"/>
      <c r="B71" s="220"/>
    </row>
    <row r="72" spans="1:9" x14ac:dyDescent="0.3">
      <c r="A72" s="124" t="s">
        <v>272</v>
      </c>
      <c r="B72" s="107" t="e">
        <f>SUM(MAX(B54,ppe_uplifts_tot_amt)*trial_fee_pct)</f>
        <v>#N/A</v>
      </c>
    </row>
    <row r="73" spans="1:9" x14ac:dyDescent="0.3">
      <c r="A73" s="124" t="s">
        <v>179</v>
      </c>
      <c r="B73" s="107" t="e">
        <f>+B72-B21</f>
        <v>#N/A</v>
      </c>
    </row>
    <row r="77" spans="1:9" x14ac:dyDescent="0.3">
      <c r="H77" s="29"/>
    </row>
    <row r="78" spans="1:9" x14ac:dyDescent="0.3">
      <c r="H78" s="29"/>
      <c r="I78" s="29"/>
    </row>
    <row r="79" spans="1:9" x14ac:dyDescent="0.3">
      <c r="H79" s="29"/>
      <c r="I79" s="29"/>
    </row>
    <row r="80" spans="1:9" x14ac:dyDescent="0.3">
      <c r="I80" s="29"/>
    </row>
    <row r="91" spans="2:2" x14ac:dyDescent="0.3">
      <c r="B91" s="40"/>
    </row>
    <row r="92" spans="2:2" x14ac:dyDescent="0.3">
      <c r="B92" s="40"/>
    </row>
  </sheetData>
  <mergeCells count="3">
    <mergeCell ref="A1:F1"/>
    <mergeCell ref="E34:F34"/>
    <mergeCell ref="E24:F24"/>
  </mergeCells>
  <phoneticPr fontId="0" type="noConversion"/>
  <dataValidations count="11">
    <dataValidation type="whole" operator="greaterThan" allowBlank="1" showInputMessage="1" showErrorMessage="1" error="PPE must be a whole number and is greater than 0" sqref="B38" xr:uid="{00000000-0002-0000-0100-000000000000}">
      <formula1>0</formula1>
    </dataValidation>
    <dataValidation type="list" allowBlank="1" showInputMessage="1" showErrorMessage="1" error="Class A to J _x000a_(in Uppercase)" sqref="B5" xr:uid="{00000000-0002-0000-0100-000001000000}">
      <formula1>"A,B,C,D,E,F,G,H,I,J,K"</formula1>
    </dataValidation>
    <dataValidation type="whole" allowBlank="1" showInputMessage="1" showErrorMessage="1" error="No of trial days between 0 and 200 days and must be a whole number" sqref="B7" xr:uid="{00000000-0002-0000-0100-000002000000}">
      <formula1>0</formula1>
      <formula2>200</formula2>
    </dataValidation>
    <dataValidation type="whole" allowBlank="1" showInputMessage="1" showErrorMessage="1" error="PPE must be a whole number between 1 and 10,000" sqref="B8" xr:uid="{00000000-0002-0000-0100-000003000000}">
      <formula1>1</formula1>
      <formula2>10000</formula2>
    </dataValidation>
    <dataValidation type="whole" operator="greaterThanOrEqual" allowBlank="1" showInputMessage="1" showErrorMessage="1" errorTitle="Committal for Trial" error="Committal for Trial must be a whole number._x000a__x000a_If entering 2 or more, please refer to the LGFS Guidance." sqref="B13" xr:uid="{00000000-0002-0000-0100-000004000000}">
      <formula1>0</formula1>
    </dataValidation>
    <dataValidation type="list" allowBlank="1" showInputMessage="1" showErrorMessage="1" sqref="B4" xr:uid="{00000000-0002-0000-0100-000005000000}">
      <formula1>CaseNumberList</formula1>
    </dataValidation>
    <dataValidation type="list" allowBlank="1" showInputMessage="1" showErrorMessage="1" sqref="B6" xr:uid="{00000000-0002-0000-0100-000006000000}">
      <formula1>INDIRECT(case_number)</formula1>
    </dataValidation>
    <dataValidation type="list" operator="greaterThan" allowBlank="1" showInputMessage="1" showErrorMessage="1" sqref="B10" xr:uid="{35BEB07F-9961-479B-A4D8-B24BCFE60B6D}">
      <formula1>SolicitorType</formula1>
    </dataValidation>
    <dataValidation type="whole" operator="greaterThanOrEqual" allowBlank="1" showInputMessage="1" showErrorMessage="1" error="Unused material must be a whole number." sqref="B12" xr:uid="{B3D183C6-0709-4160-906F-624F410E6F60}">
      <formula1>0</formula1>
    </dataValidation>
    <dataValidation type="whole" operator="greaterThan" allowBlank="1" showInputMessage="1" showErrorMessage="1" error="Special Prep must be a whole number and is greater than 0" sqref="B11" xr:uid="{B881D851-6E6A-436F-8D70-AF2935AABAC3}">
      <formula1>0</formula1>
    </dataValidation>
    <dataValidation type="whole" operator="greaterThan" allowBlank="1" showInputMessage="1" showErrorMessage="1" error="Number of Dependents must be a whole number and is greater than 0" sqref="B9" xr:uid="{5D13A6DC-7A84-463B-A136-5B6AE4574BE6}">
      <formula1>0</formula1>
    </dataValidation>
  </dataValidations>
  <pageMargins left="0.67" right="0.24" top="0.52" bottom="0.4" header="0.5" footer="0.37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pageSetUpPr fitToPage="1"/>
  </sheetPr>
  <dimension ref="A1:T83"/>
  <sheetViews>
    <sheetView workbookViewId="0">
      <pane ySplit="1" topLeftCell="A24" activePane="bottomLeft" state="frozen"/>
      <selection pane="bottomLeft" activeCell="G39" sqref="G39"/>
    </sheetView>
  </sheetViews>
  <sheetFormatPr defaultRowHeight="13.05" x14ac:dyDescent="0.3"/>
  <cols>
    <col min="2" max="2" width="45.83203125" customWidth="1"/>
    <col min="3" max="3" width="11.4140625" bestFit="1" customWidth="1"/>
    <col min="4" max="4" width="24.75" customWidth="1"/>
    <col min="5" max="5" width="11.4140625" customWidth="1"/>
    <col min="6" max="6" width="35.4140625" customWidth="1"/>
    <col min="9" max="11" width="9.1640625" style="12"/>
    <col min="12" max="12" width="25.1640625" style="12" bestFit="1" customWidth="1"/>
  </cols>
  <sheetData>
    <row r="1" spans="1:20" ht="24.05" customHeight="1" x14ac:dyDescent="0.3">
      <c r="A1" s="42"/>
      <c r="B1" s="65" t="s">
        <v>143</v>
      </c>
      <c r="C1" s="43" t="s">
        <v>144</v>
      </c>
      <c r="D1" s="65" t="s">
        <v>142</v>
      </c>
      <c r="E1" s="65" t="s">
        <v>146</v>
      </c>
      <c r="F1" s="64" t="s">
        <v>104</v>
      </c>
    </row>
    <row r="2" spans="1:20" x14ac:dyDescent="0.3">
      <c r="A2" s="66">
        <v>1</v>
      </c>
      <c r="B2" s="4" t="s">
        <v>211</v>
      </c>
      <c r="C2" s="66">
        <v>3</v>
      </c>
      <c r="D2" s="4" t="s">
        <v>118</v>
      </c>
      <c r="E2" s="67">
        <v>0.5</v>
      </c>
      <c r="F2" s="41" t="s">
        <v>145</v>
      </c>
      <c r="H2">
        <v>1</v>
      </c>
      <c r="I2" s="12" t="s">
        <v>211</v>
      </c>
      <c r="L2" s="12" t="s">
        <v>118</v>
      </c>
      <c r="M2">
        <v>0.5</v>
      </c>
      <c r="N2" t="s">
        <v>145</v>
      </c>
      <c r="P2">
        <f>IF(A2=H2,0,1)</f>
        <v>0</v>
      </c>
      <c r="Q2">
        <f>IF(B2=I2,0,1)</f>
        <v>0</v>
      </c>
      <c r="R2">
        <f>IF(D2=L2,0,1)</f>
        <v>0</v>
      </c>
      <c r="S2" s="183">
        <f>E2-M2</f>
        <v>0</v>
      </c>
      <c r="T2">
        <f>IF(F2=N2,0,1)</f>
        <v>0</v>
      </c>
    </row>
    <row r="3" spans="1:20" x14ac:dyDescent="0.3">
      <c r="A3" s="66">
        <v>2</v>
      </c>
      <c r="B3" s="4" t="s">
        <v>118</v>
      </c>
      <c r="C3" s="66">
        <v>3</v>
      </c>
      <c r="D3" s="4" t="s">
        <v>118</v>
      </c>
      <c r="E3" s="67">
        <v>1</v>
      </c>
      <c r="F3" s="41" t="s">
        <v>145</v>
      </c>
      <c r="H3">
        <v>2</v>
      </c>
      <c r="I3" s="12" t="s">
        <v>118</v>
      </c>
      <c r="L3" s="12" t="s">
        <v>118</v>
      </c>
      <c r="M3">
        <v>1</v>
      </c>
      <c r="N3" t="s">
        <v>145</v>
      </c>
      <c r="P3">
        <f t="shared" ref="P3:P25" si="0">IF(A3=H3,0,1)</f>
        <v>0</v>
      </c>
      <c r="Q3">
        <f t="shared" ref="Q3:Q25" si="1">IF(B3=I3,0,1)</f>
        <v>0</v>
      </c>
      <c r="R3">
        <f t="shared" ref="R3:R25" si="2">IF(D3=L3,0,1)</f>
        <v>0</v>
      </c>
      <c r="S3" s="183">
        <f t="shared" ref="S3:S25" si="3">E3-M3</f>
        <v>0</v>
      </c>
      <c r="T3">
        <f t="shared" ref="T3:T25" si="4">IF(F3=N3,0,1)</f>
        <v>0</v>
      </c>
    </row>
    <row r="4" spans="1:20" x14ac:dyDescent="0.3">
      <c r="A4" s="66">
        <v>3</v>
      </c>
      <c r="B4" s="4" t="s">
        <v>117</v>
      </c>
      <c r="C4" s="66">
        <v>2</v>
      </c>
      <c r="D4" s="4" t="s">
        <v>117</v>
      </c>
      <c r="E4" s="67">
        <v>1</v>
      </c>
      <c r="F4" s="41" t="s">
        <v>145</v>
      </c>
      <c r="H4">
        <v>3</v>
      </c>
      <c r="I4" s="12" t="s">
        <v>117</v>
      </c>
      <c r="L4" s="12" t="s">
        <v>117</v>
      </c>
      <c r="M4">
        <v>1</v>
      </c>
      <c r="N4" t="s">
        <v>145</v>
      </c>
      <c r="P4">
        <f t="shared" si="0"/>
        <v>0</v>
      </c>
      <c r="Q4">
        <f t="shared" si="1"/>
        <v>0</v>
      </c>
      <c r="R4">
        <f t="shared" si="2"/>
        <v>0</v>
      </c>
      <c r="S4" s="183">
        <f t="shared" si="3"/>
        <v>0</v>
      </c>
      <c r="T4">
        <f t="shared" si="4"/>
        <v>0</v>
      </c>
    </row>
    <row r="5" spans="1:20" x14ac:dyDescent="0.3">
      <c r="A5" s="66">
        <v>4</v>
      </c>
      <c r="B5" s="4" t="s">
        <v>127</v>
      </c>
      <c r="C5" s="66">
        <v>1</v>
      </c>
      <c r="D5" s="4" t="s">
        <v>127</v>
      </c>
      <c r="E5" s="67">
        <v>1</v>
      </c>
      <c r="F5" s="41" t="s">
        <v>145</v>
      </c>
      <c r="H5">
        <v>4</v>
      </c>
      <c r="I5" s="12" t="s">
        <v>127</v>
      </c>
      <c r="L5" s="12" t="s">
        <v>127</v>
      </c>
      <c r="M5">
        <v>1</v>
      </c>
      <c r="N5" t="s">
        <v>145</v>
      </c>
      <c r="P5">
        <f t="shared" si="0"/>
        <v>0</v>
      </c>
      <c r="Q5">
        <f t="shared" si="1"/>
        <v>0</v>
      </c>
      <c r="R5">
        <f t="shared" si="2"/>
        <v>0</v>
      </c>
      <c r="S5" s="183">
        <f t="shared" si="3"/>
        <v>0</v>
      </c>
      <c r="T5">
        <f t="shared" si="4"/>
        <v>0</v>
      </c>
    </row>
    <row r="6" spans="1:20" x14ac:dyDescent="0.3">
      <c r="A6" s="66">
        <v>5</v>
      </c>
      <c r="B6" s="4" t="s">
        <v>124</v>
      </c>
      <c r="C6" s="66">
        <v>4</v>
      </c>
      <c r="D6" s="4" t="s">
        <v>124</v>
      </c>
      <c r="E6" s="67">
        <v>1</v>
      </c>
      <c r="F6" s="41" t="s">
        <v>145</v>
      </c>
      <c r="H6">
        <v>5</v>
      </c>
      <c r="I6" s="12" t="s">
        <v>124</v>
      </c>
      <c r="L6" s="12" t="s">
        <v>124</v>
      </c>
      <c r="M6">
        <v>1</v>
      </c>
      <c r="N6" t="s">
        <v>145</v>
      </c>
      <c r="P6">
        <f t="shared" si="0"/>
        <v>0</v>
      </c>
      <c r="Q6">
        <f t="shared" si="1"/>
        <v>0</v>
      </c>
      <c r="R6">
        <f t="shared" si="2"/>
        <v>0</v>
      </c>
      <c r="S6" s="183">
        <f t="shared" si="3"/>
        <v>0</v>
      </c>
      <c r="T6">
        <f t="shared" si="4"/>
        <v>0</v>
      </c>
    </row>
    <row r="7" spans="1:20" x14ac:dyDescent="0.3">
      <c r="A7" s="66">
        <v>6</v>
      </c>
      <c r="B7" s="4" t="s">
        <v>123</v>
      </c>
      <c r="C7" s="66">
        <v>5</v>
      </c>
      <c r="D7" s="4" t="s">
        <v>123</v>
      </c>
      <c r="E7" s="67">
        <v>1</v>
      </c>
      <c r="F7" s="41" t="s">
        <v>145</v>
      </c>
      <c r="H7">
        <v>6</v>
      </c>
      <c r="I7" s="12" t="s">
        <v>123</v>
      </c>
      <c r="L7" s="12" t="s">
        <v>123</v>
      </c>
      <c r="M7">
        <v>1</v>
      </c>
      <c r="N7" t="s">
        <v>145</v>
      </c>
      <c r="P7">
        <f t="shared" si="0"/>
        <v>0</v>
      </c>
      <c r="Q7">
        <f t="shared" si="1"/>
        <v>0</v>
      </c>
      <c r="R7">
        <f t="shared" si="2"/>
        <v>0</v>
      </c>
      <c r="S7" s="183">
        <f t="shared" si="3"/>
        <v>0</v>
      </c>
      <c r="T7">
        <f t="shared" si="4"/>
        <v>0</v>
      </c>
    </row>
    <row r="8" spans="1:20" x14ac:dyDescent="0.3">
      <c r="A8" s="66">
        <v>7</v>
      </c>
      <c r="B8" s="4" t="s">
        <v>125</v>
      </c>
      <c r="C8" s="66">
        <v>6</v>
      </c>
      <c r="D8" s="4" t="s">
        <v>125</v>
      </c>
      <c r="E8" s="67">
        <v>1</v>
      </c>
      <c r="F8" s="41" t="s">
        <v>145</v>
      </c>
      <c r="H8">
        <v>7</v>
      </c>
      <c r="I8" s="12" t="s">
        <v>125</v>
      </c>
      <c r="L8" s="12" t="s">
        <v>125</v>
      </c>
      <c r="M8">
        <v>1</v>
      </c>
      <c r="N8" t="s">
        <v>145</v>
      </c>
      <c r="P8">
        <f t="shared" si="0"/>
        <v>0</v>
      </c>
      <c r="Q8">
        <f t="shared" si="1"/>
        <v>0</v>
      </c>
      <c r="R8">
        <f t="shared" si="2"/>
        <v>0</v>
      </c>
      <c r="S8" s="183">
        <f t="shared" si="3"/>
        <v>0</v>
      </c>
      <c r="T8">
        <f t="shared" si="4"/>
        <v>0</v>
      </c>
    </row>
    <row r="9" spans="1:20" x14ac:dyDescent="0.3">
      <c r="A9" s="66">
        <v>8</v>
      </c>
      <c r="B9" s="4" t="s">
        <v>122</v>
      </c>
      <c r="C9" s="66">
        <v>7</v>
      </c>
      <c r="D9" s="4" t="s">
        <v>122</v>
      </c>
      <c r="E9" s="67">
        <v>1</v>
      </c>
      <c r="F9" s="41" t="s">
        <v>145</v>
      </c>
      <c r="H9">
        <v>8</v>
      </c>
      <c r="I9" s="12" t="s">
        <v>122</v>
      </c>
      <c r="L9" s="12" t="s">
        <v>122</v>
      </c>
      <c r="M9">
        <v>1</v>
      </c>
      <c r="N9" t="s">
        <v>145</v>
      </c>
      <c r="P9">
        <f t="shared" si="0"/>
        <v>0</v>
      </c>
      <c r="Q9">
        <f t="shared" si="1"/>
        <v>0</v>
      </c>
      <c r="R9">
        <f t="shared" si="2"/>
        <v>0</v>
      </c>
      <c r="S9" s="183">
        <f t="shared" si="3"/>
        <v>0</v>
      </c>
      <c r="T9">
        <f t="shared" si="4"/>
        <v>0</v>
      </c>
    </row>
    <row r="10" spans="1:20" x14ac:dyDescent="0.3">
      <c r="A10" s="66">
        <v>9</v>
      </c>
      <c r="B10" s="182" t="s">
        <v>219</v>
      </c>
      <c r="C10" s="66">
        <v>8</v>
      </c>
      <c r="D10" s="4" t="s">
        <v>216</v>
      </c>
      <c r="E10" s="68">
        <v>1</v>
      </c>
      <c r="F10" s="4"/>
      <c r="H10">
        <v>9</v>
      </c>
      <c r="I10" s="12" t="s">
        <v>216</v>
      </c>
      <c r="L10" s="12" t="s">
        <v>216</v>
      </c>
      <c r="M10">
        <v>1</v>
      </c>
      <c r="N10" t="s">
        <v>217</v>
      </c>
      <c r="P10">
        <f t="shared" si="0"/>
        <v>0</v>
      </c>
      <c r="Q10">
        <f t="shared" si="1"/>
        <v>1</v>
      </c>
      <c r="R10">
        <f t="shared" si="2"/>
        <v>0</v>
      </c>
      <c r="S10" s="183">
        <f t="shared" si="3"/>
        <v>0</v>
      </c>
      <c r="T10">
        <f t="shared" si="4"/>
        <v>1</v>
      </c>
    </row>
    <row r="11" spans="1:20" x14ac:dyDescent="0.3">
      <c r="A11" s="66">
        <v>10</v>
      </c>
      <c r="B11" s="4" t="s">
        <v>212</v>
      </c>
      <c r="C11" s="66">
        <v>2</v>
      </c>
      <c r="D11" s="4" t="s">
        <v>117</v>
      </c>
      <c r="E11" s="68">
        <v>0.25</v>
      </c>
      <c r="F11" s="41" t="s">
        <v>145</v>
      </c>
      <c r="H11">
        <v>10</v>
      </c>
      <c r="I11" s="12" t="s">
        <v>212</v>
      </c>
      <c r="L11" s="12" t="s">
        <v>117</v>
      </c>
      <c r="M11">
        <v>0.25</v>
      </c>
      <c r="N11" t="s">
        <v>145</v>
      </c>
      <c r="P11">
        <f t="shared" si="0"/>
        <v>0</v>
      </c>
      <c r="Q11">
        <f t="shared" si="1"/>
        <v>0</v>
      </c>
      <c r="R11">
        <f t="shared" si="2"/>
        <v>0</v>
      </c>
      <c r="S11" s="183">
        <f t="shared" si="3"/>
        <v>0</v>
      </c>
      <c r="T11">
        <f t="shared" si="4"/>
        <v>0</v>
      </c>
    </row>
    <row r="12" spans="1:20" x14ac:dyDescent="0.3">
      <c r="A12" s="66">
        <v>11</v>
      </c>
      <c r="B12" s="4" t="s">
        <v>130</v>
      </c>
      <c r="C12" s="66">
        <v>1</v>
      </c>
      <c r="D12" s="4" t="s">
        <v>127</v>
      </c>
      <c r="E12" s="67">
        <v>0.25</v>
      </c>
      <c r="F12" s="41" t="s">
        <v>145</v>
      </c>
      <c r="H12">
        <v>11</v>
      </c>
      <c r="I12" s="12" t="s">
        <v>130</v>
      </c>
      <c r="L12" s="12" t="s">
        <v>127</v>
      </c>
      <c r="M12">
        <v>0.25</v>
      </c>
      <c r="N12" t="s">
        <v>145</v>
      </c>
      <c r="P12">
        <f t="shared" si="0"/>
        <v>0</v>
      </c>
      <c r="Q12">
        <f t="shared" si="1"/>
        <v>0</v>
      </c>
      <c r="R12">
        <f t="shared" si="2"/>
        <v>0</v>
      </c>
      <c r="S12" s="183">
        <f t="shared" si="3"/>
        <v>0</v>
      </c>
      <c r="T12">
        <f t="shared" si="4"/>
        <v>0</v>
      </c>
    </row>
    <row r="13" spans="1:20" x14ac:dyDescent="0.3">
      <c r="A13" s="66">
        <v>12</v>
      </c>
      <c r="B13" s="4" t="s">
        <v>187</v>
      </c>
      <c r="C13" s="66">
        <v>2</v>
      </c>
      <c r="D13" s="4" t="s">
        <v>117</v>
      </c>
      <c r="E13" s="67">
        <v>0.25</v>
      </c>
      <c r="F13" s="41"/>
      <c r="H13">
        <v>12</v>
      </c>
      <c r="I13" s="12" t="s">
        <v>187</v>
      </c>
      <c r="L13" s="12" t="s">
        <v>117</v>
      </c>
      <c r="M13">
        <v>0.25</v>
      </c>
      <c r="P13">
        <f t="shared" si="0"/>
        <v>0</v>
      </c>
      <c r="Q13">
        <f t="shared" si="1"/>
        <v>0</v>
      </c>
      <c r="R13">
        <f t="shared" si="2"/>
        <v>0</v>
      </c>
      <c r="S13" s="183">
        <f t="shared" si="3"/>
        <v>0</v>
      </c>
      <c r="T13">
        <f t="shared" si="4"/>
        <v>0</v>
      </c>
    </row>
    <row r="14" spans="1:20" x14ac:dyDescent="0.3">
      <c r="A14" s="66">
        <v>13</v>
      </c>
      <c r="B14" s="4" t="s">
        <v>188</v>
      </c>
      <c r="C14" s="66">
        <v>3</v>
      </c>
      <c r="D14" s="4" t="s">
        <v>118</v>
      </c>
      <c r="E14" s="67">
        <v>1</v>
      </c>
      <c r="F14" s="41"/>
      <c r="H14">
        <v>13</v>
      </c>
      <c r="I14" s="12" t="s">
        <v>188</v>
      </c>
      <c r="L14" s="12" t="s">
        <v>118</v>
      </c>
      <c r="M14">
        <v>1</v>
      </c>
      <c r="P14">
        <f t="shared" si="0"/>
        <v>0</v>
      </c>
      <c r="Q14">
        <f t="shared" si="1"/>
        <v>0</v>
      </c>
      <c r="R14">
        <f t="shared" si="2"/>
        <v>0</v>
      </c>
      <c r="S14" s="183">
        <f t="shared" si="3"/>
        <v>0</v>
      </c>
      <c r="T14">
        <f t="shared" si="4"/>
        <v>0</v>
      </c>
    </row>
    <row r="15" spans="1:20" x14ac:dyDescent="0.3">
      <c r="A15" s="66">
        <v>14</v>
      </c>
      <c r="B15" s="4" t="s">
        <v>189</v>
      </c>
      <c r="C15" s="66">
        <v>2</v>
      </c>
      <c r="D15" s="4" t="s">
        <v>117</v>
      </c>
      <c r="E15" s="67">
        <v>1</v>
      </c>
      <c r="F15" s="41"/>
      <c r="H15">
        <v>14</v>
      </c>
      <c r="I15" s="12" t="s">
        <v>189</v>
      </c>
      <c r="L15" s="12" t="s">
        <v>117</v>
      </c>
      <c r="M15">
        <v>1</v>
      </c>
      <c r="P15">
        <f t="shared" si="0"/>
        <v>0</v>
      </c>
      <c r="Q15">
        <f t="shared" si="1"/>
        <v>0</v>
      </c>
      <c r="R15">
        <f t="shared" si="2"/>
        <v>0</v>
      </c>
      <c r="S15" s="183">
        <f t="shared" si="3"/>
        <v>0</v>
      </c>
      <c r="T15">
        <f t="shared" si="4"/>
        <v>0</v>
      </c>
    </row>
    <row r="16" spans="1:20" x14ac:dyDescent="0.3">
      <c r="A16" s="66">
        <v>15</v>
      </c>
      <c r="B16" s="4" t="s">
        <v>190</v>
      </c>
      <c r="C16" s="66">
        <v>1</v>
      </c>
      <c r="D16" s="4" t="s">
        <v>127</v>
      </c>
      <c r="E16" s="67">
        <v>1</v>
      </c>
      <c r="F16" s="41"/>
      <c r="H16">
        <v>15</v>
      </c>
      <c r="I16" s="12" t="s">
        <v>190</v>
      </c>
      <c r="L16" s="12" t="s">
        <v>127</v>
      </c>
      <c r="M16">
        <v>1</v>
      </c>
      <c r="P16">
        <f t="shared" si="0"/>
        <v>0</v>
      </c>
      <c r="Q16">
        <f t="shared" si="1"/>
        <v>0</v>
      </c>
      <c r="R16">
        <f t="shared" si="2"/>
        <v>0</v>
      </c>
      <c r="S16" s="183">
        <f t="shared" si="3"/>
        <v>0</v>
      </c>
      <c r="T16">
        <f t="shared" si="4"/>
        <v>0</v>
      </c>
    </row>
    <row r="17" spans="1:20" x14ac:dyDescent="0.3">
      <c r="A17" s="66">
        <v>16</v>
      </c>
      <c r="B17" s="4" t="s">
        <v>131</v>
      </c>
      <c r="C17" s="66">
        <v>2</v>
      </c>
      <c r="D17" s="4" t="s">
        <v>117</v>
      </c>
      <c r="E17" s="67">
        <v>0.75</v>
      </c>
      <c r="F17" s="41"/>
      <c r="H17">
        <v>16</v>
      </c>
      <c r="I17" s="12" t="s">
        <v>131</v>
      </c>
      <c r="L17" s="12" t="s">
        <v>117</v>
      </c>
      <c r="M17">
        <v>0.75</v>
      </c>
      <c r="P17">
        <f t="shared" si="0"/>
        <v>0</v>
      </c>
      <c r="Q17">
        <f t="shared" si="1"/>
        <v>0</v>
      </c>
      <c r="R17">
        <f t="shared" si="2"/>
        <v>0</v>
      </c>
      <c r="S17" s="183">
        <f t="shared" si="3"/>
        <v>0</v>
      </c>
      <c r="T17">
        <f t="shared" si="4"/>
        <v>0</v>
      </c>
    </row>
    <row r="18" spans="1:20" x14ac:dyDescent="0.3">
      <c r="A18" s="66">
        <v>17</v>
      </c>
      <c r="B18" s="4" t="s">
        <v>138</v>
      </c>
      <c r="C18" s="66">
        <v>2</v>
      </c>
      <c r="D18" s="4" t="s">
        <v>117</v>
      </c>
      <c r="E18" s="67">
        <v>1</v>
      </c>
      <c r="F18" s="41"/>
      <c r="H18">
        <v>17</v>
      </c>
      <c r="I18" s="12" t="s">
        <v>138</v>
      </c>
      <c r="L18" s="12" t="s">
        <v>117</v>
      </c>
      <c r="M18">
        <v>1</v>
      </c>
      <c r="P18">
        <f t="shared" si="0"/>
        <v>0</v>
      </c>
      <c r="Q18">
        <f t="shared" si="1"/>
        <v>0</v>
      </c>
      <c r="R18">
        <f t="shared" si="2"/>
        <v>0</v>
      </c>
      <c r="S18" s="183">
        <f t="shared" si="3"/>
        <v>0</v>
      </c>
      <c r="T18">
        <f t="shared" si="4"/>
        <v>0</v>
      </c>
    </row>
    <row r="19" spans="1:20" x14ac:dyDescent="0.3">
      <c r="A19" s="66">
        <v>18</v>
      </c>
      <c r="B19" s="4" t="s">
        <v>139</v>
      </c>
      <c r="C19" s="66">
        <v>1</v>
      </c>
      <c r="D19" s="4" t="s">
        <v>127</v>
      </c>
      <c r="E19" s="67">
        <v>1</v>
      </c>
      <c r="F19" s="41"/>
      <c r="H19">
        <v>18</v>
      </c>
      <c r="I19" s="12" t="s">
        <v>139</v>
      </c>
      <c r="L19" s="12" t="s">
        <v>127</v>
      </c>
      <c r="M19">
        <v>1</v>
      </c>
      <c r="P19">
        <f t="shared" si="0"/>
        <v>0</v>
      </c>
      <c r="Q19">
        <f t="shared" si="1"/>
        <v>0</v>
      </c>
      <c r="R19">
        <f t="shared" si="2"/>
        <v>0</v>
      </c>
      <c r="S19" s="183">
        <f t="shared" si="3"/>
        <v>0</v>
      </c>
      <c r="T19">
        <f t="shared" si="4"/>
        <v>0</v>
      </c>
    </row>
    <row r="20" spans="1:20" x14ac:dyDescent="0.3">
      <c r="A20" s="66">
        <v>19</v>
      </c>
      <c r="B20" s="4" t="s">
        <v>140</v>
      </c>
      <c r="C20" s="66">
        <v>1</v>
      </c>
      <c r="D20" s="4" t="s">
        <v>127</v>
      </c>
      <c r="E20" s="67">
        <v>1</v>
      </c>
      <c r="F20" s="41" t="s">
        <v>151</v>
      </c>
      <c r="H20">
        <v>19</v>
      </c>
      <c r="I20" s="12" t="s">
        <v>140</v>
      </c>
      <c r="L20" s="12" t="s">
        <v>127</v>
      </c>
      <c r="M20">
        <v>1</v>
      </c>
      <c r="N20" t="s">
        <v>151</v>
      </c>
      <c r="P20">
        <f t="shared" si="0"/>
        <v>0</v>
      </c>
      <c r="Q20">
        <f t="shared" si="1"/>
        <v>0</v>
      </c>
      <c r="R20">
        <f t="shared" si="2"/>
        <v>0</v>
      </c>
      <c r="S20" s="183">
        <f t="shared" si="3"/>
        <v>0</v>
      </c>
      <c r="T20">
        <f t="shared" si="4"/>
        <v>0</v>
      </c>
    </row>
    <row r="21" spans="1:20" x14ac:dyDescent="0.3">
      <c r="A21" s="66">
        <v>20</v>
      </c>
      <c r="B21" s="4" t="s">
        <v>132</v>
      </c>
      <c r="C21" s="66">
        <v>1</v>
      </c>
      <c r="D21" s="4" t="s">
        <v>127</v>
      </c>
      <c r="E21" s="67">
        <v>0.5</v>
      </c>
      <c r="F21" s="41" t="s">
        <v>152</v>
      </c>
      <c r="H21">
        <v>20</v>
      </c>
      <c r="I21" s="12" t="s">
        <v>132</v>
      </c>
      <c r="L21" s="12" t="s">
        <v>127</v>
      </c>
      <c r="M21">
        <v>0.5</v>
      </c>
      <c r="N21" t="s">
        <v>152</v>
      </c>
      <c r="P21">
        <f t="shared" si="0"/>
        <v>0</v>
      </c>
      <c r="Q21">
        <f t="shared" si="1"/>
        <v>0</v>
      </c>
      <c r="R21">
        <f t="shared" si="2"/>
        <v>0</v>
      </c>
      <c r="S21" s="183">
        <f t="shared" si="3"/>
        <v>0</v>
      </c>
      <c r="T21">
        <f t="shared" si="4"/>
        <v>0</v>
      </c>
    </row>
    <row r="22" spans="1:20" x14ac:dyDescent="0.3">
      <c r="A22" s="66">
        <v>22</v>
      </c>
      <c r="B22" s="4" t="s">
        <v>134</v>
      </c>
      <c r="C22" s="66">
        <v>2</v>
      </c>
      <c r="D22" s="4" t="s">
        <v>117</v>
      </c>
      <c r="E22" s="68">
        <v>0.25</v>
      </c>
      <c r="F22" s="63"/>
      <c r="H22">
        <v>22</v>
      </c>
      <c r="I22" s="12" t="s">
        <v>134</v>
      </c>
      <c r="L22" s="12" t="s">
        <v>117</v>
      </c>
      <c r="M22">
        <v>0.25</v>
      </c>
      <c r="P22">
        <f t="shared" si="0"/>
        <v>0</v>
      </c>
      <c r="Q22">
        <f t="shared" si="1"/>
        <v>0</v>
      </c>
      <c r="R22">
        <f t="shared" si="2"/>
        <v>0</v>
      </c>
      <c r="S22" s="183">
        <f t="shared" si="3"/>
        <v>0</v>
      </c>
      <c r="T22">
        <f t="shared" si="4"/>
        <v>0</v>
      </c>
    </row>
    <row r="23" spans="1:20" x14ac:dyDescent="0.3">
      <c r="A23" s="66">
        <v>23</v>
      </c>
      <c r="B23" s="4" t="s">
        <v>218</v>
      </c>
      <c r="C23" s="66">
        <v>2</v>
      </c>
      <c r="D23" s="4" t="s">
        <v>117</v>
      </c>
      <c r="E23" s="67">
        <v>0.5</v>
      </c>
      <c r="F23" s="41"/>
      <c r="H23">
        <v>23</v>
      </c>
      <c r="I23" s="12" t="s">
        <v>218</v>
      </c>
      <c r="L23" s="12" t="s">
        <v>117</v>
      </c>
      <c r="M23">
        <v>0.5</v>
      </c>
      <c r="P23">
        <f t="shared" si="0"/>
        <v>0</v>
      </c>
      <c r="Q23">
        <f t="shared" si="1"/>
        <v>0</v>
      </c>
      <c r="R23">
        <f t="shared" si="2"/>
        <v>0</v>
      </c>
      <c r="S23" s="183">
        <f t="shared" si="3"/>
        <v>0</v>
      </c>
      <c r="T23">
        <f t="shared" si="4"/>
        <v>0</v>
      </c>
    </row>
    <row r="24" spans="1:20" x14ac:dyDescent="0.3">
      <c r="A24" s="66">
        <v>24</v>
      </c>
      <c r="B24" s="4" t="s">
        <v>135</v>
      </c>
      <c r="C24" s="66">
        <v>1</v>
      </c>
      <c r="D24" s="4" t="s">
        <v>127</v>
      </c>
      <c r="E24" s="67">
        <v>0.5</v>
      </c>
      <c r="F24" s="41" t="s">
        <v>153</v>
      </c>
      <c r="H24">
        <v>24</v>
      </c>
      <c r="I24" s="12" t="s">
        <v>135</v>
      </c>
      <c r="L24" s="12" t="s">
        <v>127</v>
      </c>
      <c r="M24">
        <v>0.5</v>
      </c>
      <c r="N24" t="s">
        <v>153</v>
      </c>
      <c r="P24">
        <f t="shared" si="0"/>
        <v>0</v>
      </c>
      <c r="Q24">
        <f t="shared" si="1"/>
        <v>0</v>
      </c>
      <c r="R24">
        <f t="shared" si="2"/>
        <v>0</v>
      </c>
      <c r="S24" s="183">
        <f t="shared" si="3"/>
        <v>0</v>
      </c>
      <c r="T24">
        <f t="shared" si="4"/>
        <v>0</v>
      </c>
    </row>
    <row r="25" spans="1:20" x14ac:dyDescent="0.3">
      <c r="A25" s="66">
        <v>25</v>
      </c>
      <c r="B25" s="4" t="s">
        <v>233</v>
      </c>
      <c r="C25" s="66">
        <v>1</v>
      </c>
      <c r="D25" s="4" t="s">
        <v>127</v>
      </c>
      <c r="E25" s="67">
        <v>0.25</v>
      </c>
      <c r="F25" s="63" t="s">
        <v>154</v>
      </c>
      <c r="H25">
        <v>25</v>
      </c>
      <c r="I25" s="12" t="s">
        <v>136</v>
      </c>
      <c r="L25" s="12" t="s">
        <v>127</v>
      </c>
      <c r="M25">
        <v>0.25</v>
      </c>
      <c r="N25" t="s">
        <v>154</v>
      </c>
      <c r="P25">
        <f t="shared" si="0"/>
        <v>0</v>
      </c>
      <c r="Q25">
        <f t="shared" si="1"/>
        <v>1</v>
      </c>
      <c r="R25">
        <f t="shared" si="2"/>
        <v>0</v>
      </c>
      <c r="S25" s="183">
        <f t="shared" si="3"/>
        <v>0</v>
      </c>
      <c r="T25">
        <f t="shared" si="4"/>
        <v>0</v>
      </c>
    </row>
    <row r="26" spans="1:20" x14ac:dyDescent="0.3">
      <c r="A26" s="66">
        <v>26</v>
      </c>
      <c r="B26" s="182" t="s">
        <v>234</v>
      </c>
      <c r="C26" s="66">
        <v>1</v>
      </c>
      <c r="D26" s="19" t="s">
        <v>127</v>
      </c>
      <c r="E26" s="67">
        <v>0.5</v>
      </c>
      <c r="F26" s="41" t="s">
        <v>153</v>
      </c>
      <c r="S26" s="183"/>
    </row>
    <row r="27" spans="1:20" x14ac:dyDescent="0.3">
      <c r="A27" s="66">
        <v>27</v>
      </c>
      <c r="B27" s="190" t="s">
        <v>241</v>
      </c>
      <c r="C27" s="66">
        <v>9</v>
      </c>
      <c r="D27" s="190" t="s">
        <v>241</v>
      </c>
      <c r="E27" s="68">
        <v>1</v>
      </c>
      <c r="F27" s="41"/>
      <c r="S27" s="183"/>
    </row>
    <row r="28" spans="1:20" ht="26.1" x14ac:dyDescent="0.3">
      <c r="A28" s="191">
        <v>28</v>
      </c>
      <c r="B28" s="192" t="s">
        <v>235</v>
      </c>
      <c r="C28" s="66">
        <v>1</v>
      </c>
      <c r="D28" s="19" t="s">
        <v>127</v>
      </c>
      <c r="E28" s="67">
        <v>0.25</v>
      </c>
      <c r="F28" s="41"/>
      <c r="S28" s="183"/>
    </row>
    <row r="29" spans="1:20" ht="26.1" x14ac:dyDescent="0.3">
      <c r="A29" s="191">
        <v>29</v>
      </c>
      <c r="B29" s="192" t="s">
        <v>236</v>
      </c>
      <c r="C29" s="66">
        <v>1</v>
      </c>
      <c r="D29" s="19" t="s">
        <v>127</v>
      </c>
      <c r="E29" s="67">
        <v>0.1</v>
      </c>
      <c r="F29" s="41"/>
      <c r="S29" s="183"/>
    </row>
    <row r="30" spans="1:20" ht="26.1" x14ac:dyDescent="0.3">
      <c r="A30" s="191">
        <v>30</v>
      </c>
      <c r="B30" s="192" t="s">
        <v>237</v>
      </c>
      <c r="C30" s="66">
        <v>1</v>
      </c>
      <c r="D30" s="19" t="s">
        <v>127</v>
      </c>
      <c r="E30" s="67">
        <v>1</v>
      </c>
      <c r="F30" s="41"/>
      <c r="S30" s="183"/>
    </row>
    <row r="31" spans="1:20" ht="26.1" x14ac:dyDescent="0.3">
      <c r="A31" s="191">
        <v>31</v>
      </c>
      <c r="B31" s="192" t="s">
        <v>238</v>
      </c>
      <c r="C31" s="66">
        <v>1</v>
      </c>
      <c r="D31" s="41" t="s">
        <v>127</v>
      </c>
      <c r="E31" s="67">
        <v>0.1</v>
      </c>
      <c r="F31" s="41"/>
      <c r="S31" s="183"/>
    </row>
    <row r="32" spans="1:20" x14ac:dyDescent="0.3">
      <c r="A32" s="66">
        <v>32</v>
      </c>
      <c r="B32" s="192" t="s">
        <v>246</v>
      </c>
      <c r="C32" s="66">
        <v>10</v>
      </c>
      <c r="D32" s="4" t="s">
        <v>246</v>
      </c>
      <c r="E32" s="67">
        <v>1</v>
      </c>
      <c r="F32" s="4"/>
      <c r="S32" s="183"/>
    </row>
    <row r="33" spans="1:20" ht="26.1" x14ac:dyDescent="0.3">
      <c r="A33" s="66">
        <v>33</v>
      </c>
      <c r="B33" s="192" t="s">
        <v>247</v>
      </c>
      <c r="C33" s="66">
        <v>10</v>
      </c>
      <c r="D33" s="4" t="s">
        <v>246</v>
      </c>
      <c r="E33" s="67">
        <v>0.25</v>
      </c>
      <c r="F33" s="4"/>
      <c r="S33" s="183"/>
    </row>
    <row r="34" spans="1:20" ht="26.1" x14ac:dyDescent="0.3">
      <c r="A34" s="66">
        <v>34</v>
      </c>
      <c r="B34" s="192" t="s">
        <v>248</v>
      </c>
      <c r="C34" s="66">
        <v>10</v>
      </c>
      <c r="D34" s="4" t="s">
        <v>246</v>
      </c>
      <c r="E34" s="67">
        <v>1</v>
      </c>
      <c r="F34" s="4"/>
      <c r="S34" s="183"/>
    </row>
    <row r="35" spans="1:20" x14ac:dyDescent="0.3">
      <c r="A35" s="66">
        <v>35</v>
      </c>
      <c r="B35" s="192" t="s">
        <v>249</v>
      </c>
      <c r="C35" s="66">
        <v>10</v>
      </c>
      <c r="D35" s="4" t="s">
        <v>246</v>
      </c>
      <c r="E35" s="67">
        <v>0.75</v>
      </c>
      <c r="F35" s="4"/>
      <c r="S35" s="183"/>
    </row>
    <row r="36" spans="1:20" x14ac:dyDescent="0.3">
      <c r="A36" s="66">
        <v>36</v>
      </c>
      <c r="B36" s="192" t="s">
        <v>250</v>
      </c>
      <c r="C36" s="66">
        <v>10</v>
      </c>
      <c r="D36" s="4" t="s">
        <v>246</v>
      </c>
      <c r="E36" s="67">
        <v>1</v>
      </c>
      <c r="F36" s="4"/>
      <c r="S36" s="183"/>
    </row>
    <row r="37" spans="1:20" x14ac:dyDescent="0.3">
      <c r="A37" s="66">
        <v>37</v>
      </c>
      <c r="B37" s="192" t="s">
        <v>251</v>
      </c>
      <c r="C37" s="66">
        <v>10</v>
      </c>
      <c r="D37" s="4" t="s">
        <v>246</v>
      </c>
      <c r="E37" s="67">
        <v>0.25</v>
      </c>
      <c r="F37" s="4"/>
      <c r="S37" s="183"/>
    </row>
    <row r="38" spans="1:20" x14ac:dyDescent="0.3">
      <c r="A38" s="66">
        <v>38</v>
      </c>
      <c r="B38" s="192" t="s">
        <v>252</v>
      </c>
      <c r="C38" s="66">
        <v>10</v>
      </c>
      <c r="D38" s="4" t="s">
        <v>246</v>
      </c>
      <c r="E38" s="67">
        <v>0.5</v>
      </c>
      <c r="F38" s="4"/>
      <c r="S38" s="183"/>
    </row>
    <row r="39" spans="1:20" x14ac:dyDescent="0.3">
      <c r="A39" s="7"/>
      <c r="B39" s="7"/>
      <c r="C39" s="202"/>
      <c r="D39" s="7"/>
      <c r="E39" s="7"/>
      <c r="F39" s="7"/>
      <c r="H39">
        <v>26</v>
      </c>
      <c r="I39" s="12" t="s">
        <v>137</v>
      </c>
      <c r="L39" s="12" t="s">
        <v>127</v>
      </c>
      <c r="M39">
        <v>0.5</v>
      </c>
      <c r="N39" t="s">
        <v>153</v>
      </c>
      <c r="P39">
        <f>IF(A26=H39,0,1)</f>
        <v>0</v>
      </c>
      <c r="Q39">
        <f>IF(B26=I39,0,1)</f>
        <v>1</v>
      </c>
      <c r="R39">
        <f>IF(D26=L39,0,1)</f>
        <v>0</v>
      </c>
      <c r="S39" s="183">
        <f>E26-M39</f>
        <v>0</v>
      </c>
      <c r="T39">
        <f>IF(F26=N39,0,1)</f>
        <v>0</v>
      </c>
    </row>
    <row r="41" spans="1:20" x14ac:dyDescent="0.3">
      <c r="A41" t="s">
        <v>141</v>
      </c>
    </row>
    <row r="42" spans="1:20" x14ac:dyDescent="0.3">
      <c r="A42" t="s">
        <v>147</v>
      </c>
    </row>
    <row r="43" spans="1:20" x14ac:dyDescent="0.3">
      <c r="A43" t="s">
        <v>148</v>
      </c>
    </row>
    <row r="44" spans="1:20" x14ac:dyDescent="0.3">
      <c r="A44" t="s">
        <v>149</v>
      </c>
    </row>
    <row r="45" spans="1:20" x14ac:dyDescent="0.3">
      <c r="A45" t="s">
        <v>150</v>
      </c>
    </row>
    <row r="47" spans="1:20" s="12" customFormat="1" x14ac:dyDescent="0.3"/>
    <row r="48" spans="1:20" s="12" customFormat="1" x14ac:dyDescent="0.3"/>
    <row r="49" spans="5:5" s="12" customFormat="1" x14ac:dyDescent="0.3"/>
    <row r="50" spans="5:5" s="12" customFormat="1" x14ac:dyDescent="0.3"/>
    <row r="51" spans="5:5" s="12" customFormat="1" x14ac:dyDescent="0.3"/>
    <row r="52" spans="5:5" s="12" customFormat="1" x14ac:dyDescent="0.3"/>
    <row r="53" spans="5:5" s="12" customFormat="1" x14ac:dyDescent="0.3"/>
    <row r="54" spans="5:5" s="12" customFormat="1" x14ac:dyDescent="0.3"/>
    <row r="55" spans="5:5" s="12" customFormat="1" x14ac:dyDescent="0.3"/>
    <row r="56" spans="5:5" s="12" customFormat="1" x14ac:dyDescent="0.3"/>
    <row r="57" spans="5:5" s="12" customFormat="1" x14ac:dyDescent="0.3"/>
    <row r="58" spans="5:5" s="12" customFormat="1" x14ac:dyDescent="0.3"/>
    <row r="59" spans="5:5" s="12" customFormat="1" x14ac:dyDescent="0.3">
      <c r="E59" s="80"/>
    </row>
    <row r="60" spans="5:5" s="12" customFormat="1" x14ac:dyDescent="0.3">
      <c r="E60" s="80"/>
    </row>
    <row r="61" spans="5:5" s="12" customFormat="1" x14ac:dyDescent="0.3">
      <c r="E61" s="80"/>
    </row>
    <row r="62" spans="5:5" s="12" customFormat="1" x14ac:dyDescent="0.3">
      <c r="E62" s="80"/>
    </row>
    <row r="63" spans="5:5" s="12" customFormat="1" x14ac:dyDescent="0.3">
      <c r="E63" s="80"/>
    </row>
    <row r="64" spans="5:5" s="12" customFormat="1" x14ac:dyDescent="0.3">
      <c r="E64" s="80"/>
    </row>
    <row r="65" spans="5:5" s="12" customFormat="1" x14ac:dyDescent="0.3">
      <c r="E65" s="80"/>
    </row>
    <row r="66" spans="5:5" s="12" customFormat="1" x14ac:dyDescent="0.3">
      <c r="E66" s="80"/>
    </row>
    <row r="67" spans="5:5" s="12" customFormat="1" x14ac:dyDescent="0.3">
      <c r="E67" s="80"/>
    </row>
    <row r="68" spans="5:5" s="12" customFormat="1" x14ac:dyDescent="0.3">
      <c r="E68" s="80"/>
    </row>
    <row r="69" spans="5:5" s="12" customFormat="1" x14ac:dyDescent="0.3">
      <c r="E69" s="80"/>
    </row>
    <row r="70" spans="5:5" s="12" customFormat="1" x14ac:dyDescent="0.3">
      <c r="E70" s="80"/>
    </row>
    <row r="71" spans="5:5" s="12" customFormat="1" x14ac:dyDescent="0.3">
      <c r="E71" s="80"/>
    </row>
    <row r="72" spans="5:5" s="12" customFormat="1" x14ac:dyDescent="0.3">
      <c r="E72" s="80"/>
    </row>
    <row r="73" spans="5:5" s="12" customFormat="1" x14ac:dyDescent="0.3">
      <c r="E73" s="80"/>
    </row>
    <row r="74" spans="5:5" s="12" customFormat="1" x14ac:dyDescent="0.3">
      <c r="E74" s="80"/>
    </row>
    <row r="75" spans="5:5" s="12" customFormat="1" x14ac:dyDescent="0.3">
      <c r="E75" s="80"/>
    </row>
    <row r="76" spans="5:5" s="12" customFormat="1" x14ac:dyDescent="0.3">
      <c r="E76" s="80"/>
    </row>
    <row r="77" spans="5:5" s="12" customFormat="1" x14ac:dyDescent="0.3">
      <c r="E77" s="80"/>
    </row>
    <row r="78" spans="5:5" s="12" customFormat="1" x14ac:dyDescent="0.3">
      <c r="E78" s="81"/>
    </row>
    <row r="79" spans="5:5" s="12" customFormat="1" x14ac:dyDescent="0.3">
      <c r="E79" s="80"/>
    </row>
    <row r="80" spans="5:5" s="12" customFormat="1" x14ac:dyDescent="0.3">
      <c r="E80" s="80"/>
    </row>
    <row r="81" spans="5:5" s="12" customFormat="1" x14ac:dyDescent="0.3">
      <c r="E81" s="80"/>
    </row>
    <row r="82" spans="5:5" s="12" customFormat="1" x14ac:dyDescent="0.3"/>
    <row r="83" spans="5:5" s="12" customFormat="1" x14ac:dyDescent="0.3"/>
  </sheetData>
  <phoneticPr fontId="0" type="noConversion"/>
  <pageMargins left="0.75" right="0.4" top="1.02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X73"/>
  <sheetViews>
    <sheetView topLeftCell="A34" workbookViewId="0">
      <selection activeCell="B74" sqref="B74"/>
    </sheetView>
  </sheetViews>
  <sheetFormatPr defaultRowHeight="13.05" x14ac:dyDescent="0.3"/>
  <cols>
    <col min="1" max="1" width="3" customWidth="1"/>
    <col min="2" max="2" width="54.1640625" bestFit="1" customWidth="1"/>
    <col min="3" max="13" width="8.75" customWidth="1"/>
    <col min="14" max="14" width="4.75" style="73" customWidth="1"/>
    <col min="15" max="15" width="23.4140625" style="73" customWidth="1"/>
    <col min="16" max="16" width="8.75" style="73" customWidth="1"/>
    <col min="17" max="26" width="9.1640625" style="73"/>
    <col min="27" max="27" width="2.5" style="73" customWidth="1"/>
    <col min="28" max="39" width="9.1640625" style="73"/>
  </cols>
  <sheetData>
    <row r="1" spans="1:50" x14ac:dyDescent="0.3">
      <c r="N1" s="72"/>
    </row>
    <row r="2" spans="1:50" x14ac:dyDescent="0.3">
      <c r="B2" s="13" t="s">
        <v>213</v>
      </c>
      <c r="C2" s="1" t="s">
        <v>2</v>
      </c>
      <c r="D2" s="1" t="s">
        <v>9</v>
      </c>
      <c r="E2" s="1" t="s">
        <v>4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2" t="s">
        <v>14</v>
      </c>
      <c r="L2" s="1" t="s">
        <v>165</v>
      </c>
      <c r="M2" s="1" t="s">
        <v>166</v>
      </c>
      <c r="O2" s="7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</row>
    <row r="3" spans="1:50" x14ac:dyDescent="0.3">
      <c r="A3" s="3">
        <v>1</v>
      </c>
      <c r="B3" s="4" t="s">
        <v>127</v>
      </c>
      <c r="C3" s="5">
        <v>80</v>
      </c>
      <c r="D3" s="5">
        <v>70</v>
      </c>
      <c r="E3" s="5">
        <v>40</v>
      </c>
      <c r="F3" s="5">
        <v>80</v>
      </c>
      <c r="G3" s="5">
        <v>40</v>
      </c>
      <c r="H3" s="5">
        <v>50</v>
      </c>
      <c r="I3" s="5">
        <v>50</v>
      </c>
      <c r="J3" s="5">
        <v>40</v>
      </c>
      <c r="K3" s="6">
        <v>40</v>
      </c>
      <c r="L3" s="5">
        <v>80</v>
      </c>
      <c r="M3" s="5">
        <v>120</v>
      </c>
      <c r="N3" s="75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B3" s="76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x14ac:dyDescent="0.3">
      <c r="A4" s="3">
        <v>2</v>
      </c>
      <c r="B4" s="4" t="s">
        <v>209</v>
      </c>
      <c r="C4" s="5">
        <v>80</v>
      </c>
      <c r="D4" s="5">
        <v>70</v>
      </c>
      <c r="E4" s="5">
        <v>40</v>
      </c>
      <c r="F4" s="5">
        <v>80</v>
      </c>
      <c r="G4" s="5">
        <v>40</v>
      </c>
      <c r="H4" s="5">
        <v>50</v>
      </c>
      <c r="I4" s="5">
        <v>50</v>
      </c>
      <c r="J4" s="5">
        <v>40</v>
      </c>
      <c r="K4" s="6">
        <v>40</v>
      </c>
      <c r="L4" s="5">
        <v>80</v>
      </c>
      <c r="M4" s="5">
        <v>120</v>
      </c>
      <c r="N4" s="75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50" x14ac:dyDescent="0.3">
      <c r="A5" s="3">
        <v>3</v>
      </c>
      <c r="B5" s="4" t="s">
        <v>210</v>
      </c>
      <c r="C5" s="5">
        <v>80</v>
      </c>
      <c r="D5" s="5">
        <v>70</v>
      </c>
      <c r="E5" s="5">
        <v>40</v>
      </c>
      <c r="F5" s="5">
        <v>80</v>
      </c>
      <c r="G5" s="5">
        <v>40</v>
      </c>
      <c r="H5" s="5">
        <v>50</v>
      </c>
      <c r="I5" s="5">
        <v>50</v>
      </c>
      <c r="J5" s="5">
        <v>40</v>
      </c>
      <c r="K5" s="6">
        <v>40</v>
      </c>
      <c r="L5" s="5">
        <v>80</v>
      </c>
      <c r="M5" s="5">
        <v>120</v>
      </c>
      <c r="N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50" x14ac:dyDescent="0.3">
      <c r="A6" s="3">
        <v>4</v>
      </c>
      <c r="B6" s="4" t="s">
        <v>119</v>
      </c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75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50" x14ac:dyDescent="0.3">
      <c r="A7" s="3">
        <v>5</v>
      </c>
      <c r="B7" s="4" t="s">
        <v>120</v>
      </c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75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</row>
    <row r="8" spans="1:50" x14ac:dyDescent="0.3">
      <c r="A8" s="3">
        <v>6</v>
      </c>
      <c r="B8" s="4" t="s">
        <v>121</v>
      </c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7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</row>
    <row r="9" spans="1:50" x14ac:dyDescent="0.3">
      <c r="A9" s="3">
        <v>7</v>
      </c>
      <c r="B9" s="4" t="s">
        <v>122</v>
      </c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75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0" x14ac:dyDescent="0.3">
      <c r="A10" s="3">
        <v>8</v>
      </c>
      <c r="B10" s="4" t="s">
        <v>215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50" x14ac:dyDescent="0.3">
      <c r="A11" s="3">
        <v>9</v>
      </c>
      <c r="B11" s="200" t="s">
        <v>240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75"/>
      <c r="P11" s="76"/>
      <c r="Q11" s="76"/>
      <c r="R11" s="76"/>
      <c r="S11" s="76"/>
      <c r="T11" s="79"/>
      <c r="U11" s="76"/>
      <c r="V11" s="76"/>
      <c r="W11" s="76"/>
      <c r="X11" s="79"/>
      <c r="Y11" s="76"/>
      <c r="Z11" s="76"/>
    </row>
    <row r="12" spans="1:50" x14ac:dyDescent="0.3">
      <c r="A12" s="3">
        <v>10</v>
      </c>
      <c r="B12" s="201" t="s">
        <v>246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5"/>
      <c r="P12" s="76"/>
      <c r="Q12" s="76"/>
      <c r="R12" s="76"/>
      <c r="S12" s="76"/>
      <c r="T12" s="79"/>
      <c r="U12" s="76"/>
      <c r="V12" s="76"/>
      <c r="W12" s="76"/>
      <c r="X12" s="79"/>
      <c r="Y12" s="76"/>
      <c r="Z12" s="76"/>
    </row>
    <row r="13" spans="1:50" x14ac:dyDescent="0.3">
      <c r="A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2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50" x14ac:dyDescent="0.3">
      <c r="A14" s="3"/>
      <c r="B14" s="13" t="s">
        <v>214</v>
      </c>
      <c r="C14" s="1" t="s">
        <v>2</v>
      </c>
      <c r="D14" s="1" t="s">
        <v>9</v>
      </c>
      <c r="E14" s="1" t="s">
        <v>4</v>
      </c>
      <c r="F14" s="1" t="s">
        <v>10</v>
      </c>
      <c r="G14" s="1" t="s">
        <v>11</v>
      </c>
      <c r="H14" s="1" t="s">
        <v>12</v>
      </c>
      <c r="I14" s="1" t="s">
        <v>3</v>
      </c>
      <c r="J14" s="1" t="s">
        <v>13</v>
      </c>
      <c r="K14" s="2" t="s">
        <v>14</v>
      </c>
      <c r="L14" s="1" t="s">
        <v>165</v>
      </c>
      <c r="M14" s="1" t="s">
        <v>166</v>
      </c>
      <c r="N14" s="75"/>
      <c r="O14" s="72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</row>
    <row r="15" spans="1:50" x14ac:dyDescent="0.3">
      <c r="A15" s="3">
        <f>+A3</f>
        <v>1</v>
      </c>
      <c r="B15" s="4" t="str">
        <f>+B3</f>
        <v>Trial</v>
      </c>
      <c r="C15" s="196">
        <v>1467.5795744680852</v>
      </c>
      <c r="D15" s="196">
        <v>1097.6637234042553</v>
      </c>
      <c r="E15" s="196">
        <v>739.59095744680849</v>
      </c>
      <c r="F15" s="196">
        <v>1394.1990425531915</v>
      </c>
      <c r="G15" s="196">
        <v>352.72202127659568</v>
      </c>
      <c r="H15" s="196">
        <v>357.59904255319145</v>
      </c>
      <c r="I15" s="196">
        <v>357.59904255319145</v>
      </c>
      <c r="J15" s="196">
        <v>357.74659574468086</v>
      </c>
      <c r="K15" s="196">
        <v>357.44372340425531</v>
      </c>
      <c r="L15" s="196">
        <v>1467.5795744680852</v>
      </c>
      <c r="M15" s="196">
        <v>1031.8161702127659</v>
      </c>
      <c r="N15" s="75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</row>
    <row r="16" spans="1:50" x14ac:dyDescent="0.3">
      <c r="A16" s="3">
        <f t="shared" ref="A16:B17" si="0">+A4</f>
        <v>2</v>
      </c>
      <c r="B16" s="4" t="str">
        <f t="shared" si="0"/>
        <v>Cracked trial</v>
      </c>
      <c r="C16" s="196">
        <v>904.58066489361693</v>
      </c>
      <c r="D16" s="196">
        <v>709.14646276595738</v>
      </c>
      <c r="E16" s="196">
        <v>524.83699468085103</v>
      </c>
      <c r="F16" s="196">
        <v>859.34784574468085</v>
      </c>
      <c r="G16" s="196">
        <v>233.03114361702129</v>
      </c>
      <c r="H16" s="196">
        <v>224.22454787234042</v>
      </c>
      <c r="I16" s="196">
        <v>224.22454787234042</v>
      </c>
      <c r="J16" s="196">
        <v>237.00343085106385</v>
      </c>
      <c r="K16" s="197">
        <v>253.66723404255319</v>
      </c>
      <c r="L16" s="196">
        <v>904.58066489361693</v>
      </c>
      <c r="M16" s="196">
        <v>773.86212765957453</v>
      </c>
      <c r="N16" s="75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</row>
    <row r="17" spans="1:50" x14ac:dyDescent="0.3">
      <c r="A17" s="3">
        <f t="shared" si="0"/>
        <v>3</v>
      </c>
      <c r="B17" s="4" t="str">
        <f t="shared" si="0"/>
        <v>Guilty plea</v>
      </c>
      <c r="C17" s="196">
        <v>680.38329787234045</v>
      </c>
      <c r="D17" s="196">
        <v>556.11244680851064</v>
      </c>
      <c r="E17" s="196">
        <v>442.90808510638306</v>
      </c>
      <c r="F17" s="196">
        <v>646.36063829787224</v>
      </c>
      <c r="G17" s="196">
        <v>184.69776595744682</v>
      </c>
      <c r="H17" s="196">
        <v>195.81085106382977</v>
      </c>
      <c r="I17" s="196">
        <v>195.81085106382977</v>
      </c>
      <c r="J17" s="196">
        <v>190.96489361702129</v>
      </c>
      <c r="K17" s="197">
        <v>174.60202127659574</v>
      </c>
      <c r="L17" s="196">
        <v>680.38329787234045</v>
      </c>
      <c r="M17" s="196">
        <v>640.83904255319158</v>
      </c>
      <c r="N17" s="75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</row>
    <row r="18" spans="1:50" x14ac:dyDescent="0.3">
      <c r="A18" s="3">
        <f t="shared" ref="A18:A21" si="1">+A6</f>
        <v>4</v>
      </c>
      <c r="B18" s="4" t="str">
        <f t="shared" ref="B18:B22" si="2">+B6</f>
        <v>Appeal against conviction</v>
      </c>
      <c r="C18" s="196">
        <v>349.46924999999999</v>
      </c>
      <c r="D18" s="196">
        <v>349.46924999999999</v>
      </c>
      <c r="E18" s="196">
        <v>349.46924999999999</v>
      </c>
      <c r="F18" s="196">
        <v>349.46924999999999</v>
      </c>
      <c r="G18" s="196">
        <v>349.46924999999999</v>
      </c>
      <c r="H18" s="196">
        <v>349.46924999999999</v>
      </c>
      <c r="I18" s="196">
        <v>349.46924999999999</v>
      </c>
      <c r="J18" s="196">
        <v>349.46924999999999</v>
      </c>
      <c r="K18" s="196">
        <v>349.46924999999999</v>
      </c>
      <c r="L18" s="196">
        <v>349.46924999999999</v>
      </c>
      <c r="M18" s="196">
        <v>349.46924999999999</v>
      </c>
      <c r="N18" s="75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50" x14ac:dyDescent="0.3">
      <c r="A19" s="3">
        <f t="shared" si="1"/>
        <v>5</v>
      </c>
      <c r="B19" s="4" t="str">
        <f t="shared" si="2"/>
        <v>Appeal against sentence</v>
      </c>
      <c r="C19" s="196">
        <v>155.31662500000002</v>
      </c>
      <c r="D19" s="196">
        <v>155.31662500000002</v>
      </c>
      <c r="E19" s="196">
        <v>155.31662500000002</v>
      </c>
      <c r="F19" s="196">
        <v>155.31662500000002</v>
      </c>
      <c r="G19" s="196">
        <v>155.31662500000002</v>
      </c>
      <c r="H19" s="196">
        <v>155.31662500000002</v>
      </c>
      <c r="I19" s="196">
        <v>155.31662500000002</v>
      </c>
      <c r="J19" s="196">
        <v>155.31662500000002</v>
      </c>
      <c r="K19" s="196">
        <v>155.31662500000002</v>
      </c>
      <c r="L19" s="196">
        <v>155.31662500000002</v>
      </c>
      <c r="M19" s="196">
        <v>155.31662500000002</v>
      </c>
      <c r="N19" s="75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50" x14ac:dyDescent="0.3">
      <c r="A20" s="3">
        <f t="shared" si="1"/>
        <v>6</v>
      </c>
      <c r="B20" s="4" t="str">
        <f t="shared" si="2"/>
        <v>Committal for sentence</v>
      </c>
      <c r="C20" s="196">
        <v>232.9795</v>
      </c>
      <c r="D20" s="196">
        <v>232.9795</v>
      </c>
      <c r="E20" s="196">
        <v>232.9795</v>
      </c>
      <c r="F20" s="196">
        <v>232.9795</v>
      </c>
      <c r="G20" s="196">
        <v>232.9795</v>
      </c>
      <c r="H20" s="196">
        <v>232.9795</v>
      </c>
      <c r="I20" s="196">
        <v>232.9795</v>
      </c>
      <c r="J20" s="196">
        <v>232.9795</v>
      </c>
      <c r="K20" s="196">
        <v>232.9795</v>
      </c>
      <c r="L20" s="196">
        <v>232.9795</v>
      </c>
      <c r="M20" s="196">
        <v>232.9795</v>
      </c>
      <c r="N20" s="75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50" x14ac:dyDescent="0.3">
      <c r="A21" s="3">
        <f t="shared" si="1"/>
        <v>7</v>
      </c>
      <c r="B21" s="4" t="str">
        <f t="shared" si="2"/>
        <v>Contempt</v>
      </c>
      <c r="C21" s="196">
        <v>116.48936170212765</v>
      </c>
      <c r="D21" s="196">
        <v>116.48936170212765</v>
      </c>
      <c r="E21" s="196">
        <v>116.48936170212765</v>
      </c>
      <c r="F21" s="196">
        <v>116.48936170212765</v>
      </c>
      <c r="G21" s="196">
        <v>116.48936170212765</v>
      </c>
      <c r="H21" s="196">
        <v>116.48936170212765</v>
      </c>
      <c r="I21" s="196">
        <v>116.48936170212765</v>
      </c>
      <c r="J21" s="196">
        <v>116.48936170212765</v>
      </c>
      <c r="K21" s="196">
        <v>116.48936170212765</v>
      </c>
      <c r="L21" s="196">
        <v>116.48936170212765</v>
      </c>
      <c r="M21" s="196">
        <v>116.48936170212765</v>
      </c>
      <c r="N21" s="75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50" x14ac:dyDescent="0.3">
      <c r="A22" s="3">
        <v>8</v>
      </c>
      <c r="B22" s="4" t="str">
        <f t="shared" si="2"/>
        <v>Breach of Crown Court order</v>
      </c>
      <c r="C22" s="196">
        <v>77.659574468085111</v>
      </c>
      <c r="D22" s="196">
        <v>77.659574468085111</v>
      </c>
      <c r="E22" s="196">
        <v>77.659574468085111</v>
      </c>
      <c r="F22" s="196">
        <v>77.659574468085111</v>
      </c>
      <c r="G22" s="196">
        <v>77.659574468085111</v>
      </c>
      <c r="H22" s="196">
        <v>77.659574468085111</v>
      </c>
      <c r="I22" s="196">
        <v>77.659574468085111</v>
      </c>
      <c r="J22" s="196">
        <v>77.659574468085111</v>
      </c>
      <c r="K22" s="196">
        <v>77.659574468085111</v>
      </c>
      <c r="L22" s="196">
        <v>77.659574468085111</v>
      </c>
      <c r="M22" s="196">
        <v>77.659574468085111</v>
      </c>
      <c r="N22" s="75"/>
    </row>
    <row r="23" spans="1:50" x14ac:dyDescent="0.3">
      <c r="A23" s="3">
        <v>9</v>
      </c>
      <c r="B23" s="200" t="s">
        <v>240</v>
      </c>
      <c r="C23" s="196">
        <v>155.31662500000002</v>
      </c>
      <c r="D23" s="196">
        <v>155.31662500000002</v>
      </c>
      <c r="E23" s="196">
        <v>155.31662500000002</v>
      </c>
      <c r="F23" s="196">
        <v>155.31662500000002</v>
      </c>
      <c r="G23" s="196">
        <v>155.31662500000002</v>
      </c>
      <c r="H23" s="196">
        <v>155.31662500000002</v>
      </c>
      <c r="I23" s="196">
        <v>155.31662500000002</v>
      </c>
      <c r="J23" s="196">
        <v>155.31662500000002</v>
      </c>
      <c r="K23" s="196">
        <v>155.31662500000002</v>
      </c>
      <c r="L23" s="196">
        <v>155.31662500000002</v>
      </c>
      <c r="M23" s="196">
        <v>155.31662500000002</v>
      </c>
      <c r="N23" s="75"/>
    </row>
    <row r="24" spans="1:50" x14ac:dyDescent="0.3">
      <c r="A24" s="3">
        <v>10</v>
      </c>
      <c r="B24" s="201" t="s">
        <v>246</v>
      </c>
      <c r="C24" s="198">
        <v>330.32499999999999</v>
      </c>
      <c r="D24" s="198">
        <v>330.32499999999999</v>
      </c>
      <c r="E24" s="198">
        <v>330.32499999999999</v>
      </c>
      <c r="F24" s="198">
        <v>330.32499999999999</v>
      </c>
      <c r="G24" s="198">
        <v>330.32499999999999</v>
      </c>
      <c r="H24" s="198">
        <v>330.32499999999999</v>
      </c>
      <c r="I24" s="198">
        <v>330.32499999999999</v>
      </c>
      <c r="J24" s="198">
        <v>330.32499999999999</v>
      </c>
      <c r="K24" s="198">
        <v>330.32499999999999</v>
      </c>
      <c r="L24" s="198">
        <v>330.32499999999999</v>
      </c>
      <c r="M24" s="198">
        <v>330.32499999999999</v>
      </c>
    </row>
    <row r="26" spans="1:50" x14ac:dyDescent="0.3">
      <c r="AB26" s="84"/>
    </row>
    <row r="27" spans="1:50" x14ac:dyDescent="0.3">
      <c r="N27"/>
    </row>
    <row r="28" spans="1:50" x14ac:dyDescent="0.3">
      <c r="N28" s="75"/>
      <c r="O28" s="72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50" x14ac:dyDescent="0.3">
      <c r="A29" s="3"/>
      <c r="B29" s="13" t="s">
        <v>126</v>
      </c>
      <c r="C29" s="1"/>
      <c r="D29" s="57"/>
      <c r="E29" s="17"/>
      <c r="F29" s="17"/>
      <c r="G29" s="17"/>
      <c r="H29" s="17"/>
      <c r="I29" s="17"/>
      <c r="J29" s="17"/>
      <c r="K29" s="17"/>
      <c r="L29" s="17"/>
      <c r="N29" s="7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B29" s="76"/>
    </row>
    <row r="30" spans="1:50" x14ac:dyDescent="0.3">
      <c r="A30" s="3">
        <v>1</v>
      </c>
      <c r="B30" s="21" t="s">
        <v>211</v>
      </c>
      <c r="C30" s="193">
        <f>+'type of claims'!E2</f>
        <v>0.5</v>
      </c>
      <c r="D30" s="55"/>
      <c r="E30" s="181"/>
      <c r="F30" s="56"/>
      <c r="G30" s="56"/>
      <c r="H30" s="56"/>
      <c r="I30" s="56"/>
      <c r="J30" s="56"/>
      <c r="K30" s="56"/>
      <c r="L30" s="56"/>
      <c r="M30" s="56"/>
      <c r="N30" s="7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B30" s="76"/>
    </row>
    <row r="31" spans="1:50" x14ac:dyDescent="0.3">
      <c r="A31" s="3">
        <v>2</v>
      </c>
      <c r="B31" s="4" t="s">
        <v>118</v>
      </c>
      <c r="C31" s="53">
        <f>+'type of claims'!E3</f>
        <v>1</v>
      </c>
      <c r="D31" s="55"/>
      <c r="E31" s="181"/>
      <c r="F31" s="56"/>
      <c r="G31" s="56"/>
      <c r="H31" s="56"/>
      <c r="I31" s="56"/>
      <c r="J31" s="56"/>
      <c r="K31" s="56"/>
      <c r="L31" s="56"/>
      <c r="M31" s="56"/>
      <c r="N31" s="7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B31" s="76"/>
    </row>
    <row r="32" spans="1:50" x14ac:dyDescent="0.3">
      <c r="A32" s="3">
        <v>3</v>
      </c>
      <c r="B32" s="4" t="s">
        <v>117</v>
      </c>
      <c r="C32" s="53">
        <f>+'type of claims'!E4</f>
        <v>1</v>
      </c>
      <c r="D32" s="55"/>
      <c r="E32" s="181"/>
      <c r="F32" s="56"/>
      <c r="G32" s="56"/>
      <c r="H32" s="56"/>
      <c r="I32" s="56"/>
      <c r="J32" s="56"/>
      <c r="K32" s="56"/>
      <c r="L32" s="56"/>
      <c r="M32" s="56"/>
      <c r="N32" s="7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B32" s="76"/>
    </row>
    <row r="33" spans="1:28" x14ac:dyDescent="0.3">
      <c r="A33" s="3">
        <v>4</v>
      </c>
      <c r="B33" s="4" t="s">
        <v>127</v>
      </c>
      <c r="C33" s="53">
        <f>+'type of claims'!E5</f>
        <v>1</v>
      </c>
      <c r="D33" s="55"/>
      <c r="E33" s="181"/>
      <c r="F33" s="56"/>
      <c r="G33" s="56"/>
      <c r="H33" s="56"/>
      <c r="I33" s="56"/>
      <c r="J33" s="56"/>
      <c r="K33" s="56"/>
      <c r="L33" s="56"/>
      <c r="M33" s="56"/>
      <c r="N33" s="7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76"/>
    </row>
    <row r="34" spans="1:28" x14ac:dyDescent="0.3">
      <c r="A34" s="3">
        <v>5</v>
      </c>
      <c r="B34" s="4" t="s">
        <v>124</v>
      </c>
      <c r="C34" s="53">
        <f>+'type of claims'!E6</f>
        <v>1</v>
      </c>
      <c r="D34" s="55"/>
      <c r="G34" s="56"/>
      <c r="H34" s="56"/>
      <c r="I34" s="56"/>
      <c r="J34" s="56"/>
      <c r="K34" s="56"/>
      <c r="L34" s="56"/>
      <c r="M34" s="56"/>
      <c r="N34" s="7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B34" s="76"/>
    </row>
    <row r="35" spans="1:28" x14ac:dyDescent="0.3">
      <c r="A35" s="3">
        <v>6</v>
      </c>
      <c r="B35" s="4" t="s">
        <v>123</v>
      </c>
      <c r="C35" s="53">
        <f>+'type of claims'!E7</f>
        <v>1</v>
      </c>
      <c r="D35" s="55"/>
      <c r="G35" s="56"/>
      <c r="H35" s="56"/>
      <c r="I35" s="56"/>
      <c r="J35" s="56"/>
      <c r="K35" s="56"/>
      <c r="L35" s="56"/>
      <c r="M35" s="56"/>
      <c r="N35" s="7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B35" s="76"/>
    </row>
    <row r="36" spans="1:28" x14ac:dyDescent="0.3">
      <c r="A36" s="3">
        <v>7</v>
      </c>
      <c r="B36" s="4" t="s">
        <v>125</v>
      </c>
      <c r="C36" s="53">
        <f>+'type of claims'!E8</f>
        <v>1</v>
      </c>
      <c r="D36" s="55"/>
      <c r="G36" s="56"/>
      <c r="H36" s="56"/>
      <c r="I36" s="56"/>
      <c r="J36" s="56"/>
      <c r="K36" s="56"/>
      <c r="L36" s="56"/>
      <c r="M36" s="56"/>
      <c r="N36" s="7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B36" s="76"/>
    </row>
    <row r="37" spans="1:28" x14ac:dyDescent="0.3">
      <c r="A37" s="3">
        <v>8</v>
      </c>
      <c r="B37" s="4" t="s">
        <v>122</v>
      </c>
      <c r="C37" s="53">
        <f>+'type of claims'!E9</f>
        <v>1</v>
      </c>
      <c r="D37" s="55"/>
      <c r="E37" s="181"/>
      <c r="F37" s="56"/>
      <c r="G37" s="56"/>
      <c r="H37" s="56"/>
      <c r="I37" s="56"/>
      <c r="J37" s="56"/>
      <c r="K37" s="56"/>
      <c r="L37" s="56"/>
      <c r="M37" s="56"/>
      <c r="N37" s="7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B37" s="76"/>
    </row>
    <row r="38" spans="1:28" x14ac:dyDescent="0.3">
      <c r="A38" s="3">
        <v>9</v>
      </c>
      <c r="B38" s="4" t="s">
        <v>219</v>
      </c>
      <c r="C38" s="53">
        <f>+'type of claims'!E10</f>
        <v>1</v>
      </c>
      <c r="D38" s="55"/>
      <c r="E38" s="181"/>
      <c r="F38" s="56"/>
      <c r="G38" s="56"/>
      <c r="H38" s="56"/>
      <c r="I38" s="56"/>
      <c r="J38" s="56"/>
      <c r="K38" s="56"/>
      <c r="L38" s="56"/>
      <c r="M38" s="56"/>
      <c r="N38" s="7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B38" s="76"/>
    </row>
    <row r="39" spans="1:28" x14ac:dyDescent="0.3">
      <c r="A39" s="3">
        <v>27</v>
      </c>
      <c r="B39" s="4" t="s">
        <v>241</v>
      </c>
      <c r="C39" s="53">
        <f>+'type of claims'!E27</f>
        <v>1</v>
      </c>
      <c r="D39" s="55"/>
      <c r="E39" s="181"/>
      <c r="F39" s="56"/>
      <c r="G39" s="56"/>
      <c r="H39" s="56"/>
      <c r="I39" s="56"/>
      <c r="J39" s="56"/>
      <c r="K39" s="56"/>
      <c r="L39" s="56"/>
      <c r="M39" s="56"/>
      <c r="N39" s="7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B39" s="76"/>
    </row>
    <row r="40" spans="1:28" x14ac:dyDescent="0.3">
      <c r="A40" s="3">
        <v>10</v>
      </c>
      <c r="B40" s="4" t="s">
        <v>212</v>
      </c>
      <c r="C40" s="53">
        <f>+'type of claims'!E11</f>
        <v>0.25</v>
      </c>
      <c r="D40" s="55"/>
      <c r="E40" s="181"/>
      <c r="F40" s="56"/>
      <c r="G40" s="56"/>
      <c r="H40" s="56"/>
      <c r="I40" s="56"/>
      <c r="J40" s="56"/>
      <c r="K40" s="56"/>
      <c r="L40" s="56"/>
      <c r="M40" s="56"/>
      <c r="N40" s="7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B40" s="76"/>
    </row>
    <row r="41" spans="1:28" x14ac:dyDescent="0.3">
      <c r="A41" s="3">
        <v>11</v>
      </c>
      <c r="B41" s="4" t="s">
        <v>130</v>
      </c>
      <c r="C41" s="53">
        <f>+'type of claims'!E12</f>
        <v>0.25</v>
      </c>
      <c r="D41" s="55"/>
      <c r="E41" s="181"/>
      <c r="F41" s="56"/>
      <c r="G41" s="56"/>
      <c r="H41" s="56"/>
      <c r="I41" s="56"/>
      <c r="J41" s="56"/>
      <c r="K41" s="56"/>
      <c r="L41" s="56"/>
      <c r="M41" s="56"/>
      <c r="N41" s="7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B41" s="76"/>
    </row>
    <row r="42" spans="1:28" x14ac:dyDescent="0.3">
      <c r="A42" s="3">
        <v>12</v>
      </c>
      <c r="B42" s="4" t="s">
        <v>187</v>
      </c>
      <c r="C42" s="53">
        <f>+'type of claims'!E13</f>
        <v>0.25</v>
      </c>
      <c r="D42" s="55"/>
      <c r="E42" s="181"/>
      <c r="F42" s="56"/>
      <c r="G42" s="56"/>
      <c r="H42" s="56"/>
      <c r="I42" s="56"/>
      <c r="J42" s="56"/>
      <c r="K42" s="56"/>
      <c r="L42" s="56"/>
      <c r="M42" s="56"/>
      <c r="N42" s="7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B42" s="76"/>
    </row>
    <row r="43" spans="1:28" x14ac:dyDescent="0.3">
      <c r="A43" s="3">
        <v>13</v>
      </c>
      <c r="B43" s="4" t="s">
        <v>188</v>
      </c>
      <c r="C43" s="53">
        <f>+'type of claims'!E14</f>
        <v>1</v>
      </c>
      <c r="D43" s="55"/>
      <c r="E43" s="181"/>
      <c r="F43" s="56"/>
      <c r="G43" s="56"/>
      <c r="H43" s="56"/>
      <c r="I43" s="56"/>
      <c r="J43" s="56"/>
      <c r="K43" s="56"/>
      <c r="L43" s="56"/>
      <c r="M43" s="56"/>
      <c r="N43" s="7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B43" s="76"/>
    </row>
    <row r="44" spans="1:28" x14ac:dyDescent="0.3">
      <c r="A44" s="3">
        <v>14</v>
      </c>
      <c r="B44" s="4" t="s">
        <v>189</v>
      </c>
      <c r="C44" s="53">
        <f>+'type of claims'!E15</f>
        <v>1</v>
      </c>
      <c r="D44" s="55"/>
      <c r="E44" s="181"/>
      <c r="F44" s="56"/>
      <c r="G44" s="56"/>
      <c r="H44" s="56"/>
      <c r="I44" s="56"/>
      <c r="J44" s="56"/>
      <c r="K44" s="56"/>
      <c r="L44" s="56"/>
      <c r="M44" s="56"/>
      <c r="N44" s="7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B44" s="76"/>
    </row>
    <row r="45" spans="1:28" x14ac:dyDescent="0.3">
      <c r="A45" s="3">
        <v>15</v>
      </c>
      <c r="B45" s="4" t="s">
        <v>190</v>
      </c>
      <c r="C45" s="53">
        <f>+'type of claims'!E16</f>
        <v>1</v>
      </c>
      <c r="D45" s="55"/>
      <c r="E45" s="181"/>
      <c r="F45" s="56"/>
      <c r="G45" s="56"/>
      <c r="H45" s="56"/>
      <c r="I45" s="56"/>
      <c r="J45" s="56"/>
      <c r="K45" s="56"/>
      <c r="L45" s="56"/>
      <c r="M45" s="56"/>
      <c r="N45" s="7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B45" s="76"/>
    </row>
    <row r="46" spans="1:28" x14ac:dyDescent="0.3">
      <c r="A46" s="3">
        <v>16</v>
      </c>
      <c r="B46" s="4" t="s">
        <v>131</v>
      </c>
      <c r="C46" s="53">
        <f>+'type of claims'!E17</f>
        <v>0.75</v>
      </c>
      <c r="D46" s="55"/>
      <c r="E46" s="181"/>
      <c r="F46" s="56"/>
      <c r="G46" s="56"/>
      <c r="H46" s="56"/>
      <c r="I46" s="56"/>
      <c r="J46" s="56"/>
      <c r="K46" s="56"/>
      <c r="L46" s="56"/>
      <c r="M46" s="56"/>
      <c r="N46" s="7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B46" s="76"/>
    </row>
    <row r="47" spans="1:28" x14ac:dyDescent="0.3">
      <c r="A47" s="3">
        <v>17</v>
      </c>
      <c r="B47" s="4" t="s">
        <v>138</v>
      </c>
      <c r="C47" s="53">
        <f>+'type of claims'!E18</f>
        <v>1</v>
      </c>
      <c r="D47" s="55"/>
      <c r="E47" s="181"/>
      <c r="F47" s="56"/>
      <c r="G47" s="56"/>
      <c r="H47" s="56"/>
      <c r="I47" s="56"/>
      <c r="J47" s="56"/>
      <c r="K47" s="56"/>
      <c r="L47" s="56"/>
      <c r="M47" s="56"/>
      <c r="N47" s="7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B47" s="76"/>
    </row>
    <row r="48" spans="1:28" x14ac:dyDescent="0.3">
      <c r="A48" s="3">
        <v>18</v>
      </c>
      <c r="B48" s="4" t="s">
        <v>139</v>
      </c>
      <c r="C48" s="53">
        <f>+'type of claims'!E19</f>
        <v>1</v>
      </c>
      <c r="D48" s="55"/>
      <c r="E48" s="181"/>
      <c r="F48" s="56"/>
      <c r="G48" s="56"/>
      <c r="H48" s="56"/>
      <c r="I48" s="56"/>
      <c r="J48" s="56"/>
      <c r="K48" s="56"/>
      <c r="L48" s="56"/>
      <c r="M48" s="56"/>
      <c r="N48" s="7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76"/>
    </row>
    <row r="49" spans="1:28" x14ac:dyDescent="0.3">
      <c r="A49" s="3">
        <v>19</v>
      </c>
      <c r="B49" s="4" t="s">
        <v>140</v>
      </c>
      <c r="C49" s="53">
        <f>+'type of claims'!E20</f>
        <v>1</v>
      </c>
      <c r="D49" s="55"/>
      <c r="E49" s="181"/>
      <c r="F49" s="56"/>
      <c r="G49" s="56"/>
      <c r="H49" s="56"/>
      <c r="I49" s="56"/>
      <c r="J49" s="56"/>
      <c r="K49" s="56"/>
      <c r="L49" s="56"/>
      <c r="M49" s="56"/>
      <c r="N49" s="7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B49" s="76"/>
    </row>
    <row r="50" spans="1:28" x14ac:dyDescent="0.3">
      <c r="A50" s="3">
        <v>20</v>
      </c>
      <c r="B50" s="4" t="s">
        <v>132</v>
      </c>
      <c r="C50" s="53">
        <f>+'type of claims'!E21</f>
        <v>0.5</v>
      </c>
      <c r="D50" s="55"/>
      <c r="E50" s="181"/>
      <c r="F50" s="56"/>
      <c r="G50" s="56"/>
      <c r="H50" s="56"/>
      <c r="I50" s="56"/>
      <c r="J50" s="56"/>
      <c r="K50" s="56"/>
      <c r="L50" s="56"/>
      <c r="M50" s="56"/>
      <c r="N50" s="7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B50" s="76"/>
    </row>
    <row r="51" spans="1:28" x14ac:dyDescent="0.3">
      <c r="A51" s="3">
        <v>21</v>
      </c>
      <c r="B51" s="4" t="s">
        <v>133</v>
      </c>
      <c r="C51" s="53" t="e">
        <f>+'type of claims'!#REF!</f>
        <v>#REF!</v>
      </c>
      <c r="D51" s="55"/>
      <c r="E51" s="181"/>
      <c r="F51" s="56"/>
      <c r="G51" s="56"/>
      <c r="H51" s="56"/>
      <c r="I51" s="56"/>
      <c r="J51" s="56"/>
      <c r="K51" s="56"/>
      <c r="L51" s="56"/>
      <c r="M51" s="56"/>
      <c r="N51" s="7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B51" s="76"/>
    </row>
    <row r="52" spans="1:28" x14ac:dyDescent="0.3">
      <c r="A52" s="3">
        <v>22</v>
      </c>
      <c r="B52" s="4" t="s">
        <v>134</v>
      </c>
      <c r="C52" s="53">
        <f>+'type of claims'!E22</f>
        <v>0.25</v>
      </c>
      <c r="D52" s="55"/>
      <c r="E52" s="181"/>
      <c r="F52" s="56"/>
      <c r="G52" s="56"/>
      <c r="H52" s="56"/>
      <c r="I52" s="56"/>
      <c r="J52" s="56"/>
      <c r="K52" s="56"/>
      <c r="L52" s="56"/>
      <c r="M52" s="56"/>
      <c r="N52" s="7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B52" s="76"/>
    </row>
    <row r="53" spans="1:28" x14ac:dyDescent="0.3">
      <c r="A53" s="3">
        <v>23</v>
      </c>
      <c r="B53" s="4" t="s">
        <v>218</v>
      </c>
      <c r="C53" s="53">
        <f>+'type of claims'!E23</f>
        <v>0.5</v>
      </c>
      <c r="D53" s="55"/>
      <c r="E53" s="181"/>
      <c r="F53" s="56"/>
      <c r="G53" s="56"/>
      <c r="H53" s="56"/>
      <c r="I53" s="56"/>
      <c r="J53" s="56"/>
      <c r="K53" s="56"/>
      <c r="L53" s="56"/>
      <c r="M53" s="56"/>
      <c r="N53" s="7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8" x14ac:dyDescent="0.3">
      <c r="A54" s="3">
        <v>24</v>
      </c>
      <c r="B54" s="4" t="s">
        <v>135</v>
      </c>
      <c r="C54" s="53">
        <f>+'type of claims'!E24</f>
        <v>0.5</v>
      </c>
      <c r="D54" s="55"/>
      <c r="E54" s="56"/>
      <c r="F54" s="56"/>
      <c r="G54" s="56"/>
      <c r="H54" s="56"/>
      <c r="I54" s="56"/>
      <c r="J54" s="56"/>
      <c r="K54" s="56"/>
      <c r="L54" s="56"/>
    </row>
    <row r="55" spans="1:28" x14ac:dyDescent="0.3">
      <c r="A55" s="3">
        <v>25</v>
      </c>
      <c r="B55" s="4" t="s">
        <v>233</v>
      </c>
      <c r="C55" s="53">
        <f>+'type of claims'!E25</f>
        <v>0.25</v>
      </c>
      <c r="H55" s="56"/>
    </row>
    <row r="56" spans="1:28" x14ac:dyDescent="0.3">
      <c r="A56" s="3">
        <v>26</v>
      </c>
      <c r="B56" s="4" t="s">
        <v>234</v>
      </c>
      <c r="C56" s="53">
        <f>+'type of claims'!E26</f>
        <v>0.5</v>
      </c>
    </row>
    <row r="57" spans="1:28" x14ac:dyDescent="0.3">
      <c r="A57" s="3">
        <v>28</v>
      </c>
      <c r="B57" s="4" t="s">
        <v>235</v>
      </c>
      <c r="C57" s="53">
        <f>+'type of claims'!E28</f>
        <v>0.25</v>
      </c>
    </row>
    <row r="58" spans="1:28" x14ac:dyDescent="0.3">
      <c r="A58" s="3">
        <v>29</v>
      </c>
      <c r="B58" s="4" t="s">
        <v>236</v>
      </c>
      <c r="C58" s="53">
        <f>+'type of claims'!E29</f>
        <v>0.1</v>
      </c>
    </row>
    <row r="59" spans="1:28" x14ac:dyDescent="0.3">
      <c r="A59" s="3">
        <v>30</v>
      </c>
      <c r="B59" s="4" t="s">
        <v>237</v>
      </c>
      <c r="C59" s="53">
        <f>+'type of claims'!E30</f>
        <v>1</v>
      </c>
    </row>
    <row r="60" spans="1:28" x14ac:dyDescent="0.3">
      <c r="A60" s="3">
        <v>31</v>
      </c>
      <c r="B60" s="4" t="s">
        <v>238</v>
      </c>
      <c r="C60" s="53">
        <f>+'type of claims'!E31</f>
        <v>0.1</v>
      </c>
    </row>
    <row r="61" spans="1:28" x14ac:dyDescent="0.3">
      <c r="A61" s="3">
        <v>32</v>
      </c>
      <c r="B61" s="4" t="s">
        <v>246</v>
      </c>
      <c r="C61" s="53">
        <f>+'type of claims'!E32</f>
        <v>1</v>
      </c>
    </row>
    <row r="62" spans="1:28" x14ac:dyDescent="0.3">
      <c r="A62" s="3">
        <v>33</v>
      </c>
      <c r="B62" s="4" t="s">
        <v>247</v>
      </c>
      <c r="C62" s="53">
        <f>+'type of claims'!E33</f>
        <v>0.25</v>
      </c>
    </row>
    <row r="63" spans="1:28" x14ac:dyDescent="0.3">
      <c r="A63" s="3">
        <v>34</v>
      </c>
      <c r="B63" s="4" t="s">
        <v>248</v>
      </c>
      <c r="C63" s="53">
        <f>+'type of claims'!E34</f>
        <v>1</v>
      </c>
    </row>
    <row r="64" spans="1:28" x14ac:dyDescent="0.3">
      <c r="A64">
        <v>35</v>
      </c>
      <c r="B64" s="4" t="s">
        <v>249</v>
      </c>
      <c r="C64" s="53">
        <f>+'type of claims'!E35</f>
        <v>0.75</v>
      </c>
    </row>
    <row r="65" spans="1:5" x14ac:dyDescent="0.3">
      <c r="A65">
        <v>36</v>
      </c>
      <c r="B65" s="4" t="s">
        <v>250</v>
      </c>
      <c r="C65" s="53">
        <f>+'type of claims'!E36</f>
        <v>1</v>
      </c>
    </row>
    <row r="66" spans="1:5" x14ac:dyDescent="0.3">
      <c r="A66">
        <v>37</v>
      </c>
      <c r="B66" s="4" t="s">
        <v>251</v>
      </c>
      <c r="C66" s="53">
        <f>+'type of claims'!E37</f>
        <v>0.25</v>
      </c>
    </row>
    <row r="67" spans="1:5" x14ac:dyDescent="0.3">
      <c r="A67">
        <v>38</v>
      </c>
      <c r="B67" s="7" t="s">
        <v>252</v>
      </c>
      <c r="C67" s="54">
        <f>+'type of claims'!E38</f>
        <v>0.5</v>
      </c>
    </row>
    <row r="70" spans="1:5" ht="52.2" x14ac:dyDescent="0.3">
      <c r="A70" s="3"/>
      <c r="B70" s="13" t="s">
        <v>282</v>
      </c>
      <c r="C70" s="217" t="s">
        <v>283</v>
      </c>
    </row>
    <row r="71" spans="1:5" x14ac:dyDescent="0.3">
      <c r="A71" s="3">
        <f>+A3</f>
        <v>1</v>
      </c>
      <c r="B71" s="4" t="s">
        <v>274</v>
      </c>
      <c r="C71" s="196">
        <v>48.36</v>
      </c>
      <c r="E71" s="215"/>
    </row>
    <row r="72" spans="1:5" x14ac:dyDescent="0.3">
      <c r="A72" s="3">
        <f>+A4</f>
        <v>2</v>
      </c>
      <c r="B72" s="4" t="s">
        <v>275</v>
      </c>
      <c r="C72" s="196">
        <v>41.06</v>
      </c>
      <c r="E72" s="216"/>
    </row>
    <row r="73" spans="1:5" x14ac:dyDescent="0.3">
      <c r="A73" s="3">
        <f>+A5</f>
        <v>3</v>
      </c>
      <c r="B73" s="7" t="s">
        <v>276</v>
      </c>
      <c r="C73" s="198">
        <v>27.15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O368"/>
  <sheetViews>
    <sheetView topLeftCell="A4" workbookViewId="0"/>
  </sheetViews>
  <sheetFormatPr defaultRowHeight="13.05" x14ac:dyDescent="0.3"/>
  <cols>
    <col min="1" max="1" width="14.1640625" customWidth="1"/>
    <col min="3" max="3" width="9.1640625" style="10"/>
    <col min="4" max="4" width="11.83203125" style="162" customWidth="1"/>
    <col min="5" max="5" width="24.4140625" customWidth="1"/>
    <col min="7" max="13" width="9.1640625" style="73"/>
  </cols>
  <sheetData>
    <row r="1" spans="1:15" x14ac:dyDescent="0.3">
      <c r="A1" s="24" t="s">
        <v>23</v>
      </c>
      <c r="B1" s="24" t="s">
        <v>20</v>
      </c>
      <c r="C1" s="27" t="s">
        <v>18</v>
      </c>
      <c r="D1" s="167" t="s">
        <v>19</v>
      </c>
      <c r="E1" s="25" t="s">
        <v>100</v>
      </c>
      <c r="J1" s="74"/>
    </row>
    <row r="2" spans="1:15" x14ac:dyDescent="0.3">
      <c r="A2" s="88" t="str">
        <f>"class_"&amp;B2</f>
        <v>class_A1</v>
      </c>
      <c r="B2" s="88" t="s">
        <v>21</v>
      </c>
      <c r="C2" s="89">
        <v>80</v>
      </c>
      <c r="D2" s="168">
        <v>1467.5795744680852</v>
      </c>
      <c r="E2" s="94">
        <f>ROUND(IF(B2=B1,(D2-D1)/(C2-C1),D2/C2),4)</f>
        <v>18.3447</v>
      </c>
      <c r="F2" s="23"/>
      <c r="G2" s="92"/>
      <c r="J2" s="203"/>
      <c r="K2" s="76"/>
      <c r="N2" s="162"/>
      <c r="O2" s="186"/>
    </row>
    <row r="3" spans="1:15" x14ac:dyDescent="0.3">
      <c r="A3" s="88" t="str">
        <f t="shared" ref="A3:A72" si="0">"class_"&amp;B3</f>
        <v>class_A1</v>
      </c>
      <c r="B3" s="88" t="s">
        <v>21</v>
      </c>
      <c r="C3" s="89">
        <v>210</v>
      </c>
      <c r="D3" s="168">
        <v>3622.5395744680854</v>
      </c>
      <c r="E3" s="94">
        <f t="shared" ref="E3:E66" si="1">ROUND(IF(B3=B2,(D3-D2)/(C3-C2),D3/C3),4)</f>
        <v>16.576599999999999</v>
      </c>
      <c r="F3" s="23"/>
      <c r="G3" s="92"/>
      <c r="J3" s="203"/>
      <c r="K3" s="76"/>
      <c r="N3" s="162"/>
      <c r="O3" s="186"/>
    </row>
    <row r="4" spans="1:15" x14ac:dyDescent="0.3">
      <c r="A4" s="88" t="str">
        <f t="shared" si="0"/>
        <v>class_A1</v>
      </c>
      <c r="B4" s="88" t="s">
        <v>21</v>
      </c>
      <c r="C4" s="89">
        <v>700</v>
      </c>
      <c r="D4" s="168">
        <v>9824.9146808510632</v>
      </c>
      <c r="E4" s="94">
        <f t="shared" si="1"/>
        <v>12.6579</v>
      </c>
      <c r="F4" s="12"/>
      <c r="G4" s="92"/>
      <c r="J4" s="203"/>
      <c r="K4" s="76"/>
      <c r="N4" s="162"/>
      <c r="O4" s="186"/>
    </row>
    <row r="5" spans="1:15" x14ac:dyDescent="0.3">
      <c r="A5" s="88" t="str">
        <f t="shared" si="0"/>
        <v>class_A1</v>
      </c>
      <c r="B5" s="88" t="s">
        <v>21</v>
      </c>
      <c r="C5" s="89">
        <v>1050</v>
      </c>
      <c r="D5" s="168">
        <v>13543.418191489362</v>
      </c>
      <c r="E5" s="94">
        <f t="shared" si="1"/>
        <v>10.6243</v>
      </c>
      <c r="F5" s="12"/>
      <c r="G5" s="92"/>
      <c r="J5" s="203"/>
      <c r="K5" s="76"/>
      <c r="N5" s="162"/>
      <c r="O5" s="186"/>
    </row>
    <row r="6" spans="1:15" x14ac:dyDescent="0.3">
      <c r="A6" s="88" t="str">
        <f t="shared" si="0"/>
        <v>class_A1</v>
      </c>
      <c r="B6" s="88" t="s">
        <v>21</v>
      </c>
      <c r="C6" s="89">
        <v>2000</v>
      </c>
      <c r="D6" s="168">
        <v>22295.419255319146</v>
      </c>
      <c r="E6" s="94">
        <f t="shared" si="1"/>
        <v>9.2126000000000001</v>
      </c>
      <c r="F6" s="12"/>
      <c r="G6" s="92"/>
      <c r="J6" s="203"/>
      <c r="K6" s="76"/>
      <c r="N6" s="162"/>
      <c r="O6" s="186"/>
    </row>
    <row r="7" spans="1:15" x14ac:dyDescent="0.3">
      <c r="A7" s="88" t="str">
        <f t="shared" si="0"/>
        <v>class_A1</v>
      </c>
      <c r="B7" s="88" t="s">
        <v>21</v>
      </c>
      <c r="C7" s="89">
        <v>3600</v>
      </c>
      <c r="D7" s="168">
        <v>35767.033404255315</v>
      </c>
      <c r="E7" s="94">
        <f t="shared" si="1"/>
        <v>8.4198000000000004</v>
      </c>
      <c r="F7" s="12"/>
      <c r="G7" s="92"/>
      <c r="J7" s="203"/>
      <c r="K7" s="76"/>
      <c r="N7" s="162"/>
      <c r="O7" s="186"/>
    </row>
    <row r="8" spans="1:15" x14ac:dyDescent="0.3">
      <c r="A8" s="88" t="str">
        <f t="shared" si="0"/>
        <v>class_A1</v>
      </c>
      <c r="B8" s="88" t="s">
        <v>21</v>
      </c>
      <c r="C8" s="89">
        <v>5200</v>
      </c>
      <c r="D8" s="168">
        <v>49238.639787234039</v>
      </c>
      <c r="E8" s="94">
        <f t="shared" si="1"/>
        <v>8.4198000000000004</v>
      </c>
      <c r="F8" s="12"/>
      <c r="G8" s="92"/>
      <c r="J8" s="203"/>
      <c r="K8" s="76"/>
      <c r="N8" s="162"/>
      <c r="O8" s="186"/>
    </row>
    <row r="9" spans="1:15" x14ac:dyDescent="0.3">
      <c r="A9" s="88" t="str">
        <f t="shared" si="0"/>
        <v>class_A1</v>
      </c>
      <c r="B9" s="88" t="s">
        <v>21</v>
      </c>
      <c r="C9" s="89">
        <v>6800</v>
      </c>
      <c r="D9" s="168">
        <v>62710.253936170207</v>
      </c>
      <c r="E9" s="94">
        <f t="shared" si="1"/>
        <v>8.4198000000000004</v>
      </c>
      <c r="F9" s="12"/>
      <c r="G9" s="92"/>
      <c r="J9" s="203"/>
      <c r="K9" s="76"/>
      <c r="N9" s="162"/>
      <c r="O9" s="186"/>
    </row>
    <row r="10" spans="1:15" x14ac:dyDescent="0.3">
      <c r="A10" s="88" t="str">
        <f t="shared" si="0"/>
        <v>class_A1</v>
      </c>
      <c r="B10" s="88" t="s">
        <v>21</v>
      </c>
      <c r="C10" s="89">
        <v>8400</v>
      </c>
      <c r="D10" s="168">
        <v>76181.868085106369</v>
      </c>
      <c r="E10" s="94">
        <f t="shared" si="1"/>
        <v>8.4198000000000004</v>
      </c>
      <c r="F10" s="12"/>
      <c r="G10" s="92"/>
      <c r="J10" s="203"/>
      <c r="K10" s="76"/>
      <c r="N10" s="162"/>
      <c r="O10" s="186"/>
    </row>
    <row r="11" spans="1:15" x14ac:dyDescent="0.3">
      <c r="A11" s="88" t="str">
        <f t="shared" si="0"/>
        <v>class_A1</v>
      </c>
      <c r="B11" s="88" t="s">
        <v>21</v>
      </c>
      <c r="C11" s="89">
        <v>9999</v>
      </c>
      <c r="D11" s="168">
        <v>89645.05617021276</v>
      </c>
      <c r="E11" s="94">
        <f t="shared" si="1"/>
        <v>8.4198000000000004</v>
      </c>
      <c r="F11" s="12"/>
      <c r="G11" s="92"/>
      <c r="J11" s="203"/>
      <c r="K11" s="76"/>
      <c r="N11" s="162"/>
      <c r="O11" s="186"/>
    </row>
    <row r="12" spans="1:15" x14ac:dyDescent="0.3">
      <c r="A12" s="88" t="str">
        <f>"class_"&amp;B12</f>
        <v>class_A1</v>
      </c>
      <c r="B12" s="88" t="s">
        <v>21</v>
      </c>
      <c r="C12" s="89">
        <v>100000</v>
      </c>
      <c r="D12" s="168">
        <v>847433.93510638305</v>
      </c>
      <c r="E12" s="94"/>
      <c r="F12" s="12"/>
      <c r="G12" s="92"/>
      <c r="J12" s="203"/>
      <c r="K12" s="76"/>
      <c r="N12" s="162"/>
      <c r="O12" s="186"/>
    </row>
    <row r="13" spans="1:15" x14ac:dyDescent="0.3">
      <c r="A13" s="88" t="str">
        <f t="shared" si="0"/>
        <v>class_A1</v>
      </c>
      <c r="B13" s="88" t="s">
        <v>21</v>
      </c>
      <c r="C13" s="89"/>
      <c r="D13" s="168"/>
      <c r="E13" s="94"/>
      <c r="F13" s="12"/>
      <c r="G13" s="92"/>
      <c r="J13" s="203"/>
      <c r="K13" s="76"/>
      <c r="N13" s="162"/>
      <c r="O13" s="186"/>
    </row>
    <row r="14" spans="1:15" x14ac:dyDescent="0.3">
      <c r="A14" s="88" t="str">
        <f t="shared" si="0"/>
        <v>class_A2</v>
      </c>
      <c r="B14" s="88" t="s">
        <v>22</v>
      </c>
      <c r="C14" s="89">
        <v>80</v>
      </c>
      <c r="D14" s="168">
        <v>904.57950000000005</v>
      </c>
      <c r="E14" s="94">
        <f>ROUND(IF(B14=B13,(D14-D13)/(C14-C13),D14/C14),4)</f>
        <v>11.3072</v>
      </c>
      <c r="F14" s="12"/>
      <c r="G14" s="92"/>
      <c r="J14" s="203"/>
      <c r="K14" s="76"/>
      <c r="N14" s="162"/>
      <c r="O14" s="186"/>
    </row>
    <row r="15" spans="1:15" x14ac:dyDescent="0.3">
      <c r="A15" s="88" t="str">
        <f t="shared" si="0"/>
        <v>class_A2</v>
      </c>
      <c r="B15" s="88" t="s">
        <v>22</v>
      </c>
      <c r="C15" s="89">
        <v>250</v>
      </c>
      <c r="D15" s="168">
        <v>2722.8885937499999</v>
      </c>
      <c r="E15" s="94">
        <f t="shared" si="1"/>
        <v>10.6959</v>
      </c>
      <c r="F15" s="12"/>
      <c r="G15" s="92"/>
      <c r="J15" s="203"/>
      <c r="K15" s="76"/>
      <c r="N15" s="162"/>
      <c r="O15" s="186"/>
    </row>
    <row r="16" spans="1:15" x14ac:dyDescent="0.3">
      <c r="A16" s="88" t="str">
        <f t="shared" si="0"/>
        <v>class_A2</v>
      </c>
      <c r="B16" s="88" t="s">
        <v>22</v>
      </c>
      <c r="C16" s="89">
        <v>1000</v>
      </c>
      <c r="D16" s="168">
        <v>7757.8970625000002</v>
      </c>
      <c r="E16" s="94">
        <f t="shared" si="1"/>
        <v>6.7133000000000003</v>
      </c>
      <c r="F16" s="12"/>
      <c r="G16" s="92"/>
      <c r="J16" s="203"/>
      <c r="K16" s="76"/>
      <c r="N16" s="162"/>
      <c r="O16" s="186"/>
    </row>
    <row r="17" spans="1:15" x14ac:dyDescent="0.3">
      <c r="A17" s="88" t="str">
        <f t="shared" si="0"/>
        <v>class_A2</v>
      </c>
      <c r="B17" s="88" t="s">
        <v>22</v>
      </c>
      <c r="C17" s="89">
        <v>2800</v>
      </c>
      <c r="D17" s="168">
        <v>14820.749718749999</v>
      </c>
      <c r="E17" s="94">
        <f t="shared" si="1"/>
        <v>3.9238</v>
      </c>
      <c r="F17" s="12"/>
      <c r="G17" s="92"/>
      <c r="J17" s="203"/>
      <c r="K17" s="76"/>
      <c r="N17" s="162"/>
      <c r="O17" s="186"/>
    </row>
    <row r="18" spans="1:15" x14ac:dyDescent="0.3">
      <c r="A18" s="88" t="str">
        <f t="shared" si="0"/>
        <v>class_A2</v>
      </c>
      <c r="B18" s="88" t="s">
        <v>22</v>
      </c>
      <c r="C18" s="89">
        <v>4600</v>
      </c>
      <c r="D18" s="168">
        <v>21883.60921875</v>
      </c>
      <c r="E18" s="94">
        <f t="shared" si="1"/>
        <v>3.9238</v>
      </c>
      <c r="F18" s="12"/>
      <c r="G18" s="92"/>
      <c r="J18" s="203"/>
      <c r="K18" s="76"/>
      <c r="N18" s="162"/>
      <c r="O18" s="186"/>
    </row>
    <row r="19" spans="1:15" x14ac:dyDescent="0.3">
      <c r="A19" s="88" t="str">
        <f t="shared" si="0"/>
        <v>class_A2</v>
      </c>
      <c r="B19" s="88" t="s">
        <v>22</v>
      </c>
      <c r="C19" s="89">
        <v>6400</v>
      </c>
      <c r="D19" s="168">
        <v>27490.344562499999</v>
      </c>
      <c r="E19" s="94">
        <f t="shared" si="1"/>
        <v>3.1149</v>
      </c>
      <c r="F19" s="12"/>
      <c r="G19" s="92"/>
      <c r="J19" s="203"/>
      <c r="K19" s="76"/>
      <c r="N19" s="162"/>
      <c r="O19" s="186"/>
    </row>
    <row r="20" spans="1:15" x14ac:dyDescent="0.3">
      <c r="A20" s="88" t="str">
        <f t="shared" si="0"/>
        <v>class_A2</v>
      </c>
      <c r="B20" s="88" t="s">
        <v>22</v>
      </c>
      <c r="C20" s="89">
        <v>8200</v>
      </c>
      <c r="D20" s="168">
        <v>33097.086750000002</v>
      </c>
      <c r="E20" s="94">
        <f t="shared" si="1"/>
        <v>3.1149</v>
      </c>
      <c r="F20" s="12"/>
      <c r="G20" s="92"/>
      <c r="J20" s="203"/>
      <c r="K20" s="76"/>
      <c r="N20" s="162"/>
      <c r="O20" s="186"/>
    </row>
    <row r="21" spans="1:15" x14ac:dyDescent="0.3">
      <c r="A21" s="88" t="str">
        <f t="shared" si="0"/>
        <v>class_A2</v>
      </c>
      <c r="B21" s="88" t="s">
        <v>22</v>
      </c>
      <c r="C21" s="89">
        <v>9999</v>
      </c>
      <c r="D21" s="168">
        <v>38700.715031250002</v>
      </c>
      <c r="E21" s="94">
        <f t="shared" si="1"/>
        <v>3.1149</v>
      </c>
      <c r="F21" s="12"/>
      <c r="G21" s="92"/>
      <c r="J21" s="203"/>
      <c r="K21" s="76"/>
      <c r="N21" s="162"/>
      <c r="O21" s="186"/>
    </row>
    <row r="22" spans="1:15" x14ac:dyDescent="0.3">
      <c r="A22" s="88" t="str">
        <f>"class_"&amp;B22</f>
        <v>class_A2</v>
      </c>
      <c r="B22" s="88" t="s">
        <v>22</v>
      </c>
      <c r="C22" s="89">
        <v>100000</v>
      </c>
      <c r="D22" s="168">
        <v>319041.53600000002</v>
      </c>
      <c r="E22" s="94"/>
      <c r="F22" s="12"/>
      <c r="G22" s="92"/>
      <c r="J22" s="203"/>
      <c r="K22" s="76"/>
      <c r="N22" s="162"/>
      <c r="O22" s="186"/>
    </row>
    <row r="23" spans="1:15" x14ac:dyDescent="0.3">
      <c r="A23" s="88" t="str">
        <f t="shared" si="0"/>
        <v>class_A2</v>
      </c>
      <c r="B23" s="88" t="s">
        <v>22</v>
      </c>
      <c r="C23" s="89"/>
      <c r="D23" s="168"/>
      <c r="E23" s="94"/>
      <c r="F23" s="12"/>
      <c r="G23" s="92"/>
      <c r="J23" s="203"/>
      <c r="K23" s="76"/>
      <c r="N23" s="162"/>
      <c r="O23" s="186"/>
    </row>
    <row r="24" spans="1:15" x14ac:dyDescent="0.3">
      <c r="A24" s="88" t="str">
        <f t="shared" si="0"/>
        <v>class_A3</v>
      </c>
      <c r="B24" s="88" t="s">
        <v>64</v>
      </c>
      <c r="C24" s="89">
        <v>80</v>
      </c>
      <c r="D24" s="168">
        <v>680.38329787234045</v>
      </c>
      <c r="E24" s="94">
        <f t="shared" si="1"/>
        <v>8.5047999999999995</v>
      </c>
      <c r="F24" s="12"/>
      <c r="G24" s="92"/>
      <c r="J24" s="203"/>
      <c r="K24" s="76"/>
      <c r="N24" s="162"/>
      <c r="O24" s="186"/>
    </row>
    <row r="25" spans="1:15" x14ac:dyDescent="0.3">
      <c r="A25" s="88" t="str">
        <f t="shared" si="0"/>
        <v>class_A3</v>
      </c>
      <c r="B25" s="88" t="s">
        <v>64</v>
      </c>
      <c r="C25" s="89">
        <v>400</v>
      </c>
      <c r="D25" s="168">
        <v>2478.2878723404251</v>
      </c>
      <c r="E25" s="94">
        <f t="shared" si="1"/>
        <v>5.6185</v>
      </c>
      <c r="F25" s="12"/>
      <c r="G25" s="92"/>
      <c r="J25" s="203"/>
      <c r="K25" s="76"/>
      <c r="N25" s="162"/>
      <c r="O25" s="186"/>
    </row>
    <row r="26" spans="1:15" x14ac:dyDescent="0.3">
      <c r="A26" s="88" t="str">
        <f t="shared" si="0"/>
        <v>class_A3</v>
      </c>
      <c r="B26" s="88" t="s">
        <v>64</v>
      </c>
      <c r="C26" s="89">
        <v>1000</v>
      </c>
      <c r="D26" s="168">
        <v>4256.0941489361694</v>
      </c>
      <c r="E26" s="94">
        <f t="shared" si="1"/>
        <v>2.9630000000000001</v>
      </c>
      <c r="F26" s="12"/>
      <c r="G26" s="92"/>
      <c r="J26" s="203"/>
      <c r="K26" s="76"/>
      <c r="N26" s="162"/>
      <c r="O26" s="186"/>
    </row>
    <row r="27" spans="1:15" x14ac:dyDescent="0.3">
      <c r="A27" s="88" t="str">
        <f t="shared" si="0"/>
        <v>class_A3</v>
      </c>
      <c r="B27" s="88" t="s">
        <v>64</v>
      </c>
      <c r="C27" s="89">
        <v>2800</v>
      </c>
      <c r="D27" s="168">
        <v>7666.8871276595746</v>
      </c>
      <c r="E27" s="94">
        <f t="shared" si="1"/>
        <v>1.8949</v>
      </c>
      <c r="F27" s="12"/>
      <c r="G27" s="92"/>
      <c r="J27" s="203"/>
      <c r="K27" s="76"/>
      <c r="N27" s="162"/>
      <c r="O27" s="186"/>
    </row>
    <row r="28" spans="1:15" x14ac:dyDescent="0.3">
      <c r="A28" s="88" t="str">
        <f t="shared" si="0"/>
        <v>class_A3</v>
      </c>
      <c r="B28" s="88" t="s">
        <v>64</v>
      </c>
      <c r="C28" s="89">
        <v>4600</v>
      </c>
      <c r="D28" s="168">
        <v>11077.680106382977</v>
      </c>
      <c r="E28" s="94">
        <f t="shared" si="1"/>
        <v>1.8949</v>
      </c>
      <c r="F28" s="12"/>
      <c r="G28" s="92"/>
      <c r="J28" s="203"/>
      <c r="K28" s="76"/>
      <c r="N28" s="162"/>
      <c r="O28" s="186"/>
    </row>
    <row r="29" spans="1:15" x14ac:dyDescent="0.3">
      <c r="A29" s="88" t="str">
        <f t="shared" si="0"/>
        <v>class_A3</v>
      </c>
      <c r="B29" s="88" t="s">
        <v>64</v>
      </c>
      <c r="C29" s="89">
        <v>6400</v>
      </c>
      <c r="D29" s="168">
        <v>13090.600744680851</v>
      </c>
      <c r="E29" s="94">
        <f t="shared" si="1"/>
        <v>1.1183000000000001</v>
      </c>
      <c r="F29" s="12"/>
      <c r="G29" s="92"/>
      <c r="J29" s="203"/>
      <c r="K29" s="76"/>
      <c r="N29" s="162"/>
      <c r="O29" s="186"/>
    </row>
    <row r="30" spans="1:15" x14ac:dyDescent="0.3">
      <c r="A30" s="88" t="str">
        <f t="shared" si="0"/>
        <v>class_A3</v>
      </c>
      <c r="B30" s="88" t="s">
        <v>64</v>
      </c>
      <c r="C30" s="89">
        <v>8200</v>
      </c>
      <c r="D30" s="168">
        <v>15103.52914893617</v>
      </c>
      <c r="E30" s="94">
        <f t="shared" si="1"/>
        <v>1.1183000000000001</v>
      </c>
      <c r="F30" s="12"/>
      <c r="G30" s="92"/>
      <c r="J30" s="203"/>
      <c r="K30" s="76"/>
      <c r="N30" s="162"/>
      <c r="O30" s="186"/>
    </row>
    <row r="31" spans="1:15" x14ac:dyDescent="0.3">
      <c r="A31" s="88" t="str">
        <f>"class_"&amp;B31</f>
        <v>class_A3</v>
      </c>
      <c r="B31" s="88" t="s">
        <v>64</v>
      </c>
      <c r="C31" s="89">
        <v>9999</v>
      </c>
      <c r="D31" s="168">
        <v>17115.331489361699</v>
      </c>
      <c r="E31" s="94">
        <f t="shared" si="1"/>
        <v>1.1183000000000001</v>
      </c>
      <c r="F31" s="12"/>
      <c r="G31" s="92"/>
      <c r="J31" s="93"/>
      <c r="K31" s="76"/>
      <c r="N31" s="162"/>
      <c r="O31" s="186"/>
    </row>
    <row r="32" spans="1:15" x14ac:dyDescent="0.3">
      <c r="A32" s="88" t="str">
        <f t="shared" si="0"/>
        <v>class_A3</v>
      </c>
      <c r="B32" s="88" t="s">
        <v>64</v>
      </c>
      <c r="C32" s="89">
        <v>100000</v>
      </c>
      <c r="D32" s="168">
        <v>117763.00978723404</v>
      </c>
      <c r="E32" s="94"/>
      <c r="F32" s="12"/>
      <c r="G32" s="92"/>
      <c r="J32" s="93"/>
      <c r="K32" s="76"/>
      <c r="N32" s="162"/>
      <c r="O32" s="186"/>
    </row>
    <row r="33" spans="1:15" x14ac:dyDescent="0.3">
      <c r="A33" s="88" t="str">
        <f t="shared" si="0"/>
        <v>class_B1</v>
      </c>
      <c r="B33" s="88" t="s">
        <v>27</v>
      </c>
      <c r="C33" s="89">
        <v>70</v>
      </c>
      <c r="D33" s="168">
        <v>1097.6637234042553</v>
      </c>
      <c r="E33" s="94">
        <f t="shared" si="1"/>
        <v>15.680899999999999</v>
      </c>
      <c r="F33" s="12"/>
      <c r="G33" s="92"/>
      <c r="J33" s="93"/>
      <c r="K33" s="76"/>
      <c r="N33" s="162"/>
      <c r="O33" s="186"/>
    </row>
    <row r="34" spans="1:15" x14ac:dyDescent="0.3">
      <c r="A34" s="88" t="str">
        <f t="shared" si="0"/>
        <v>class_B1</v>
      </c>
      <c r="B34" s="88" t="s">
        <v>27</v>
      </c>
      <c r="C34" s="89">
        <v>200</v>
      </c>
      <c r="D34" s="168">
        <v>2762.5995744680854</v>
      </c>
      <c r="E34" s="94">
        <f t="shared" si="1"/>
        <v>12.8072</v>
      </c>
      <c r="F34" s="12"/>
      <c r="G34" s="92"/>
      <c r="J34" s="93"/>
      <c r="K34" s="76"/>
      <c r="N34" s="162"/>
      <c r="O34" s="186"/>
    </row>
    <row r="35" spans="1:15" x14ac:dyDescent="0.3">
      <c r="A35" s="88" t="str">
        <f t="shared" si="0"/>
        <v>class_B1</v>
      </c>
      <c r="B35" s="88" t="s">
        <v>27</v>
      </c>
      <c r="C35" s="89">
        <v>500</v>
      </c>
      <c r="D35" s="168">
        <v>6195.3857446808506</v>
      </c>
      <c r="E35" s="94">
        <f t="shared" si="1"/>
        <v>11.442600000000001</v>
      </c>
      <c r="F35" s="12"/>
      <c r="G35" s="92"/>
      <c r="J35" s="93"/>
      <c r="K35" s="76"/>
      <c r="N35" s="162"/>
      <c r="O35" s="186"/>
    </row>
    <row r="36" spans="1:15" x14ac:dyDescent="0.3">
      <c r="A36" s="88" t="str">
        <f t="shared" si="0"/>
        <v>class_B1</v>
      </c>
      <c r="B36" s="88" t="s">
        <v>27</v>
      </c>
      <c r="C36" s="89">
        <v>900</v>
      </c>
      <c r="D36" s="168">
        <v>10048.217021276596</v>
      </c>
      <c r="E36" s="94">
        <f t="shared" si="1"/>
        <v>9.6320999999999994</v>
      </c>
      <c r="F36" s="12"/>
      <c r="G36" s="92"/>
      <c r="J36" s="93"/>
      <c r="K36" s="76"/>
      <c r="N36" s="162"/>
      <c r="O36" s="186"/>
    </row>
    <row r="37" spans="1:15" x14ac:dyDescent="0.3">
      <c r="A37" s="88" t="str">
        <f t="shared" si="0"/>
        <v>class_B1</v>
      </c>
      <c r="B37" s="88" t="s">
        <v>27</v>
      </c>
      <c r="C37" s="89">
        <v>1300</v>
      </c>
      <c r="D37" s="168">
        <v>13285.02925531915</v>
      </c>
      <c r="E37" s="94">
        <f t="shared" si="1"/>
        <v>8.0920000000000005</v>
      </c>
      <c r="F37" s="12"/>
      <c r="G37" s="92"/>
      <c r="J37" s="93"/>
      <c r="K37" s="76"/>
      <c r="N37" s="162"/>
      <c r="O37" s="186"/>
    </row>
    <row r="38" spans="1:15" x14ac:dyDescent="0.3">
      <c r="A38" s="88" t="str">
        <f t="shared" si="0"/>
        <v>class_B1</v>
      </c>
      <c r="B38" s="88" t="s">
        <v>27</v>
      </c>
      <c r="C38" s="89">
        <v>2000</v>
      </c>
      <c r="D38" s="168">
        <v>18249.502978723405</v>
      </c>
      <c r="E38" s="94">
        <f t="shared" si="1"/>
        <v>7.0921000000000003</v>
      </c>
      <c r="F38" s="12"/>
      <c r="G38" s="92"/>
      <c r="J38" s="93"/>
      <c r="K38" s="76"/>
      <c r="N38" s="162"/>
      <c r="O38" s="186"/>
    </row>
    <row r="39" spans="1:15" x14ac:dyDescent="0.3">
      <c r="A39" s="88" t="str">
        <f t="shared" si="0"/>
        <v>class_B1</v>
      </c>
      <c r="B39" s="88" t="s">
        <v>27</v>
      </c>
      <c r="C39" s="89">
        <v>3300</v>
      </c>
      <c r="D39" s="168">
        <v>27469.239893617021</v>
      </c>
      <c r="E39" s="94">
        <f t="shared" si="1"/>
        <v>7.0921000000000003</v>
      </c>
      <c r="F39" s="12"/>
      <c r="G39" s="92"/>
      <c r="J39" s="93"/>
      <c r="K39" s="76"/>
      <c r="N39" s="162"/>
      <c r="O39" s="186"/>
    </row>
    <row r="40" spans="1:15" x14ac:dyDescent="0.3">
      <c r="A40" s="88" t="str">
        <f t="shared" si="0"/>
        <v>class_B1</v>
      </c>
      <c r="B40" s="88" t="s">
        <v>27</v>
      </c>
      <c r="C40" s="89">
        <v>5000</v>
      </c>
      <c r="D40" s="168">
        <v>39525.818936170217</v>
      </c>
      <c r="E40" s="94">
        <f t="shared" si="1"/>
        <v>7.0921000000000003</v>
      </c>
      <c r="F40" s="12"/>
      <c r="G40" s="92"/>
      <c r="J40" s="93"/>
      <c r="K40" s="76"/>
      <c r="N40" s="162"/>
      <c r="O40" s="186"/>
    </row>
    <row r="41" spans="1:15" x14ac:dyDescent="0.3">
      <c r="A41" s="88" t="str">
        <f t="shared" si="0"/>
        <v>class_B1</v>
      </c>
      <c r="B41" s="88" t="s">
        <v>27</v>
      </c>
      <c r="C41" s="89">
        <v>6000</v>
      </c>
      <c r="D41" s="168">
        <v>46617.924255319143</v>
      </c>
      <c r="E41" s="94">
        <f t="shared" si="1"/>
        <v>7.0921000000000003</v>
      </c>
      <c r="F41" s="12"/>
      <c r="G41" s="92"/>
      <c r="J41" s="93"/>
      <c r="K41" s="76"/>
      <c r="N41" s="162"/>
      <c r="O41" s="186"/>
    </row>
    <row r="42" spans="1:15" x14ac:dyDescent="0.3">
      <c r="A42" s="88" t="str">
        <f t="shared" si="0"/>
        <v>class_B1</v>
      </c>
      <c r="B42" s="88" t="s">
        <v>27</v>
      </c>
      <c r="C42" s="89">
        <v>8000</v>
      </c>
      <c r="D42" s="168">
        <v>60802.134893617018</v>
      </c>
      <c r="E42" s="94">
        <f t="shared" si="1"/>
        <v>7.0921000000000003</v>
      </c>
      <c r="F42" s="12"/>
      <c r="G42" s="92"/>
      <c r="J42" s="93"/>
      <c r="K42" s="76"/>
      <c r="N42" s="162"/>
      <c r="O42" s="186"/>
    </row>
    <row r="43" spans="1:15" x14ac:dyDescent="0.3">
      <c r="A43" s="88" t="str">
        <f t="shared" si="0"/>
        <v>class_B1</v>
      </c>
      <c r="B43" s="88" t="s">
        <v>27</v>
      </c>
      <c r="C43" s="89">
        <v>9000</v>
      </c>
      <c r="D43" s="168">
        <v>67894.240212765959</v>
      </c>
      <c r="E43" s="94">
        <f t="shared" si="1"/>
        <v>7.0921000000000003</v>
      </c>
      <c r="F43" s="12"/>
      <c r="G43" s="92"/>
      <c r="J43" s="93"/>
      <c r="K43" s="76"/>
      <c r="N43" s="162"/>
      <c r="O43" s="186"/>
    </row>
    <row r="44" spans="1:15" x14ac:dyDescent="0.3">
      <c r="A44" s="88" t="str">
        <f>"class_"&amp;B44</f>
        <v>class_B1</v>
      </c>
      <c r="B44" s="88" t="s">
        <v>27</v>
      </c>
      <c r="C44" s="89">
        <v>9999</v>
      </c>
      <c r="D44" s="168">
        <v>74979.255212765958</v>
      </c>
      <c r="E44" s="94">
        <f t="shared" si="1"/>
        <v>7.0921000000000003</v>
      </c>
      <c r="F44" s="12"/>
      <c r="G44" s="92"/>
      <c r="J44" s="93"/>
      <c r="K44" s="76"/>
      <c r="N44" s="162"/>
      <c r="O44" s="186"/>
    </row>
    <row r="45" spans="1:15" x14ac:dyDescent="0.3">
      <c r="A45" s="88" t="str">
        <f t="shared" si="0"/>
        <v>class_B1</v>
      </c>
      <c r="B45" s="88" t="s">
        <v>27</v>
      </c>
      <c r="C45" s="89">
        <v>100000</v>
      </c>
      <c r="D45" s="168">
        <v>713275.8242553192</v>
      </c>
      <c r="E45" s="94"/>
      <c r="F45" s="12"/>
      <c r="G45" s="92"/>
      <c r="J45" s="93"/>
      <c r="K45" s="76"/>
      <c r="N45" s="162"/>
      <c r="O45" s="186"/>
    </row>
    <row r="46" spans="1:15" x14ac:dyDescent="0.3">
      <c r="A46" s="88" t="str">
        <f t="shared" si="0"/>
        <v>class_B2</v>
      </c>
      <c r="B46" s="88" t="s">
        <v>28</v>
      </c>
      <c r="C46" s="89">
        <v>70</v>
      </c>
      <c r="D46" s="168">
        <v>709.14937499999996</v>
      </c>
      <c r="E46" s="94">
        <f t="shared" si="1"/>
        <v>10.130699999999999</v>
      </c>
      <c r="F46" s="12"/>
      <c r="G46" s="92"/>
      <c r="J46" s="93"/>
      <c r="K46" s="76"/>
      <c r="N46" s="162"/>
      <c r="O46" s="186"/>
    </row>
    <row r="47" spans="1:15" x14ac:dyDescent="0.3">
      <c r="A47" s="88" t="str">
        <f t="shared" si="0"/>
        <v>class_B2</v>
      </c>
      <c r="B47" s="88" t="s">
        <v>28</v>
      </c>
      <c r="C47" s="89">
        <v>250</v>
      </c>
      <c r="D47" s="168">
        <v>2117.6684062499999</v>
      </c>
      <c r="E47" s="94">
        <f t="shared" si="1"/>
        <v>7.8250999999999999</v>
      </c>
      <c r="F47" s="12"/>
      <c r="G47" s="92"/>
      <c r="J47" s="93"/>
      <c r="K47" s="76"/>
      <c r="N47" s="162"/>
      <c r="O47" s="186"/>
    </row>
    <row r="48" spans="1:15" x14ac:dyDescent="0.3">
      <c r="A48" s="88" t="str">
        <f t="shared" si="0"/>
        <v>class_B2</v>
      </c>
      <c r="B48" s="88" t="s">
        <v>28</v>
      </c>
      <c r="C48" s="89">
        <v>1000</v>
      </c>
      <c r="D48" s="168">
        <v>4864.5580312499997</v>
      </c>
      <c r="E48" s="94">
        <f t="shared" si="1"/>
        <v>3.6625000000000001</v>
      </c>
      <c r="F48" s="12"/>
      <c r="G48" s="92"/>
      <c r="J48" s="93"/>
      <c r="K48" s="76"/>
      <c r="N48" s="162"/>
      <c r="O48" s="186"/>
    </row>
    <row r="49" spans="1:15" x14ac:dyDescent="0.3">
      <c r="A49" s="88" t="str">
        <f t="shared" si="0"/>
        <v>class_B2</v>
      </c>
      <c r="B49" s="88" t="s">
        <v>28</v>
      </c>
      <c r="C49" s="89">
        <v>2800</v>
      </c>
      <c r="D49" s="168">
        <v>9255.5080312500013</v>
      </c>
      <c r="E49" s="94">
        <f t="shared" si="1"/>
        <v>2.4394</v>
      </c>
      <c r="F49" s="12"/>
      <c r="G49" s="92"/>
      <c r="J49" s="93"/>
      <c r="K49" s="76"/>
      <c r="N49" s="162"/>
      <c r="O49" s="186"/>
    </row>
    <row r="50" spans="1:15" x14ac:dyDescent="0.3">
      <c r="A50" s="88" t="str">
        <f t="shared" si="0"/>
        <v>class_B2</v>
      </c>
      <c r="B50" s="88" t="s">
        <v>28</v>
      </c>
      <c r="C50" s="89">
        <v>4600</v>
      </c>
      <c r="D50" s="168">
        <v>13646.45803125</v>
      </c>
      <c r="E50" s="94">
        <f t="shared" si="1"/>
        <v>2.4394</v>
      </c>
      <c r="F50" s="12"/>
      <c r="G50" s="92"/>
      <c r="J50" s="93"/>
      <c r="K50" s="76"/>
      <c r="N50" s="162"/>
      <c r="O50" s="186"/>
    </row>
    <row r="51" spans="1:15" x14ac:dyDescent="0.3">
      <c r="A51" s="88" t="str">
        <f t="shared" si="0"/>
        <v>class_B2</v>
      </c>
      <c r="B51" s="88" t="s">
        <v>28</v>
      </c>
      <c r="C51" s="89">
        <v>6400</v>
      </c>
      <c r="D51" s="168">
        <v>17338.48321875</v>
      </c>
      <c r="E51" s="94">
        <f t="shared" si="1"/>
        <v>2.0510999999999999</v>
      </c>
      <c r="F51" s="12"/>
      <c r="G51" s="92"/>
      <c r="J51" s="93"/>
      <c r="K51" s="76"/>
      <c r="N51" s="162"/>
      <c r="O51" s="186"/>
    </row>
    <row r="52" spans="1:15" x14ac:dyDescent="0.3">
      <c r="A52" s="88" t="str">
        <f t="shared" si="0"/>
        <v>class_B2</v>
      </c>
      <c r="B52" s="88" t="s">
        <v>28</v>
      </c>
      <c r="C52" s="89">
        <v>8200</v>
      </c>
      <c r="D52" s="168">
        <v>21030.49471875</v>
      </c>
      <c r="E52" s="94">
        <f t="shared" si="1"/>
        <v>2.0510999999999999</v>
      </c>
      <c r="F52" s="12"/>
      <c r="G52" s="92"/>
      <c r="J52" s="93"/>
      <c r="K52" s="76"/>
      <c r="N52" s="162"/>
      <c r="O52" s="186"/>
    </row>
    <row r="53" spans="1:15" x14ac:dyDescent="0.3">
      <c r="A53" s="88" t="str">
        <f>"class_"&amp;B53</f>
        <v>class_B2</v>
      </c>
      <c r="B53" s="88" t="s">
        <v>28</v>
      </c>
      <c r="C53" s="89">
        <v>9999</v>
      </c>
      <c r="D53" s="168">
        <v>24720.466781250001</v>
      </c>
      <c r="E53" s="94">
        <f t="shared" si="1"/>
        <v>2.0510999999999999</v>
      </c>
      <c r="F53" s="12"/>
      <c r="G53" s="92"/>
      <c r="J53" s="93"/>
      <c r="K53" s="76"/>
      <c r="N53" s="162"/>
      <c r="O53" s="186"/>
    </row>
    <row r="54" spans="1:15" x14ac:dyDescent="0.3">
      <c r="A54" s="88" t="str">
        <f t="shared" si="0"/>
        <v>class_B2</v>
      </c>
      <c r="B54" s="88" t="s">
        <v>28</v>
      </c>
      <c r="C54" s="89">
        <v>100000</v>
      </c>
      <c r="D54" s="168">
        <v>209323.67662499999</v>
      </c>
      <c r="E54" s="94"/>
      <c r="F54" s="12"/>
      <c r="G54" s="92"/>
      <c r="J54" s="93"/>
      <c r="K54" s="76"/>
      <c r="N54" s="162"/>
      <c r="O54" s="186"/>
    </row>
    <row r="55" spans="1:15" x14ac:dyDescent="0.3">
      <c r="A55" s="88" t="str">
        <f t="shared" si="0"/>
        <v>class_B3</v>
      </c>
      <c r="B55" s="88" t="s">
        <v>65</v>
      </c>
      <c r="C55" s="89">
        <v>70</v>
      </c>
      <c r="D55" s="168">
        <v>556.11244680851064</v>
      </c>
      <c r="E55" s="94">
        <f t="shared" si="1"/>
        <v>7.9444999999999997</v>
      </c>
      <c r="F55" s="12"/>
      <c r="G55" s="92"/>
      <c r="J55" s="93"/>
      <c r="K55" s="76"/>
      <c r="N55" s="162"/>
      <c r="O55" s="186"/>
    </row>
    <row r="56" spans="1:15" x14ac:dyDescent="0.3">
      <c r="A56" s="88" t="str">
        <f t="shared" si="0"/>
        <v>class_B3</v>
      </c>
      <c r="B56" s="88" t="s">
        <v>65</v>
      </c>
      <c r="C56" s="89">
        <v>400</v>
      </c>
      <c r="D56" s="168">
        <v>2046.5938297872342</v>
      </c>
      <c r="E56" s="94">
        <f t="shared" si="1"/>
        <v>4.5166000000000004</v>
      </c>
      <c r="F56" s="12"/>
      <c r="G56" s="92"/>
      <c r="J56" s="93"/>
      <c r="K56" s="76"/>
      <c r="N56" s="162"/>
      <c r="O56" s="186"/>
    </row>
    <row r="57" spans="1:15" x14ac:dyDescent="0.3">
      <c r="A57" s="88" t="str">
        <f t="shared" si="0"/>
        <v>class_B3</v>
      </c>
      <c r="B57" s="88" t="s">
        <v>65</v>
      </c>
      <c r="C57" s="89">
        <v>1000</v>
      </c>
      <c r="D57" s="168">
        <v>3411.7481914893615</v>
      </c>
      <c r="E57" s="94">
        <f t="shared" si="1"/>
        <v>2.2753000000000001</v>
      </c>
      <c r="F57" s="12"/>
      <c r="G57" s="92"/>
      <c r="J57" s="93"/>
      <c r="K57" s="76"/>
      <c r="N57" s="162"/>
      <c r="O57" s="186"/>
    </row>
    <row r="58" spans="1:15" x14ac:dyDescent="0.3">
      <c r="A58" s="88" t="str">
        <f t="shared" si="0"/>
        <v>class_B3</v>
      </c>
      <c r="B58" s="88" t="s">
        <v>65</v>
      </c>
      <c r="C58" s="89">
        <v>2800</v>
      </c>
      <c r="D58" s="168">
        <v>6025.924787234042</v>
      </c>
      <c r="E58" s="94">
        <f t="shared" si="1"/>
        <v>1.4522999999999999</v>
      </c>
      <c r="F58" s="12"/>
      <c r="G58" s="92"/>
      <c r="J58" s="93"/>
      <c r="K58" s="76"/>
      <c r="N58" s="162"/>
      <c r="O58" s="186"/>
    </row>
    <row r="59" spans="1:15" x14ac:dyDescent="0.3">
      <c r="A59" s="88" t="str">
        <f t="shared" si="0"/>
        <v>class_B3</v>
      </c>
      <c r="B59" s="88" t="s">
        <v>65</v>
      </c>
      <c r="C59" s="89">
        <v>4600</v>
      </c>
      <c r="D59" s="168">
        <v>8640.1091489361697</v>
      </c>
      <c r="E59" s="94">
        <f t="shared" si="1"/>
        <v>1.4522999999999999</v>
      </c>
      <c r="F59" s="12"/>
      <c r="G59" s="92"/>
      <c r="J59" s="93"/>
      <c r="K59" s="76"/>
      <c r="N59" s="162"/>
      <c r="O59" s="186"/>
    </row>
    <row r="60" spans="1:15" x14ac:dyDescent="0.3">
      <c r="A60" s="88" t="str">
        <f t="shared" si="0"/>
        <v>class_B3</v>
      </c>
      <c r="B60" s="88" t="s">
        <v>65</v>
      </c>
      <c r="C60" s="89">
        <v>6400</v>
      </c>
      <c r="D60" s="168">
        <v>10555.349574468084</v>
      </c>
      <c r="E60" s="94">
        <f t="shared" si="1"/>
        <v>1.0640000000000001</v>
      </c>
      <c r="F60" s="12"/>
      <c r="G60" s="92"/>
      <c r="J60" s="93"/>
      <c r="K60" s="76"/>
      <c r="N60" s="162"/>
      <c r="O60" s="186"/>
    </row>
    <row r="61" spans="1:15" x14ac:dyDescent="0.3">
      <c r="A61" s="88" t="str">
        <f t="shared" si="0"/>
        <v>class_B3</v>
      </c>
      <c r="B61" s="88" t="s">
        <v>65</v>
      </c>
      <c r="C61" s="89">
        <v>8200</v>
      </c>
      <c r="D61" s="168">
        <v>12470.597765957446</v>
      </c>
      <c r="E61" s="94">
        <f t="shared" si="1"/>
        <v>1.0640000000000001</v>
      </c>
      <c r="F61" s="12"/>
      <c r="G61" s="92"/>
      <c r="J61" s="93"/>
      <c r="K61" s="76"/>
      <c r="N61" s="162"/>
      <c r="O61" s="186"/>
    </row>
    <row r="62" spans="1:15" x14ac:dyDescent="0.3">
      <c r="A62" s="88" t="str">
        <f>"class_"&amp;B62</f>
        <v>class_B3</v>
      </c>
      <c r="B62" s="88" t="s">
        <v>65</v>
      </c>
      <c r="C62" s="89">
        <v>9999</v>
      </c>
      <c r="D62" s="168">
        <v>14384.782021276595</v>
      </c>
      <c r="E62" s="94">
        <f t="shared" si="1"/>
        <v>1.0640000000000001</v>
      </c>
      <c r="F62" s="12"/>
      <c r="G62" s="92"/>
      <c r="J62" s="93"/>
      <c r="K62" s="76"/>
      <c r="N62" s="162"/>
      <c r="O62" s="186"/>
    </row>
    <row r="63" spans="1:15" x14ac:dyDescent="0.3">
      <c r="A63" s="88" t="str">
        <f t="shared" si="0"/>
        <v>class_B3</v>
      </c>
      <c r="B63" s="88" t="s">
        <v>65</v>
      </c>
      <c r="C63" s="89">
        <v>100000</v>
      </c>
      <c r="D63" s="168">
        <v>110148.74478723404</v>
      </c>
      <c r="E63" s="94"/>
      <c r="F63" s="12"/>
      <c r="G63" s="92"/>
      <c r="J63" s="93"/>
      <c r="K63" s="76"/>
      <c r="N63" s="162"/>
      <c r="O63" s="186"/>
    </row>
    <row r="64" spans="1:15" x14ac:dyDescent="0.3">
      <c r="A64" s="88" t="str">
        <f t="shared" si="0"/>
        <v>class_C1</v>
      </c>
      <c r="B64" s="88" t="s">
        <v>29</v>
      </c>
      <c r="C64" s="89">
        <v>40</v>
      </c>
      <c r="D64" s="168">
        <v>739.59095744680849</v>
      </c>
      <c r="E64" s="94">
        <f t="shared" si="1"/>
        <v>18.489799999999999</v>
      </c>
      <c r="F64" s="12"/>
      <c r="G64" s="92"/>
      <c r="J64" s="93"/>
      <c r="K64" s="76"/>
      <c r="N64" s="162"/>
      <c r="O64" s="186"/>
    </row>
    <row r="65" spans="1:15" x14ac:dyDescent="0.3">
      <c r="A65" s="88" t="str">
        <f t="shared" si="0"/>
        <v>class_C1</v>
      </c>
      <c r="B65" s="88" t="s">
        <v>29</v>
      </c>
      <c r="C65" s="89">
        <v>300</v>
      </c>
      <c r="D65" s="168">
        <v>3486.5421276595748</v>
      </c>
      <c r="E65" s="94">
        <f t="shared" si="1"/>
        <v>10.565200000000001</v>
      </c>
      <c r="F65" s="12"/>
      <c r="G65" s="92"/>
      <c r="J65" s="93"/>
      <c r="K65" s="76"/>
      <c r="N65" s="162"/>
      <c r="O65" s="186"/>
    </row>
    <row r="66" spans="1:15" x14ac:dyDescent="0.3">
      <c r="A66" s="88" t="str">
        <f t="shared" si="0"/>
        <v>class_C1</v>
      </c>
      <c r="B66" s="88" t="s">
        <v>29</v>
      </c>
      <c r="C66" s="89">
        <v>800</v>
      </c>
      <c r="D66" s="168">
        <v>8101.7419148936169</v>
      </c>
      <c r="E66" s="94">
        <f t="shared" si="1"/>
        <v>9.2303999999999995</v>
      </c>
      <c r="F66" s="12"/>
      <c r="G66" s="92"/>
      <c r="J66" s="93"/>
      <c r="K66" s="76"/>
      <c r="N66" s="162"/>
      <c r="O66" s="186"/>
    </row>
    <row r="67" spans="1:15" x14ac:dyDescent="0.3">
      <c r="A67" s="88" t="str">
        <f t="shared" si="0"/>
        <v>class_C1</v>
      </c>
      <c r="B67" s="88" t="s">
        <v>29</v>
      </c>
      <c r="C67" s="89">
        <v>1250</v>
      </c>
      <c r="D67" s="168">
        <v>11578.09510638298</v>
      </c>
      <c r="E67" s="94">
        <f t="shared" ref="E67:E130" si="2">ROUND(IF(B67=B66,(D67-D66)/(C67-C66),D67/C67),4)</f>
        <v>7.7252000000000001</v>
      </c>
      <c r="F67" s="12"/>
      <c r="G67" s="92"/>
      <c r="J67" s="93"/>
      <c r="K67" s="76"/>
      <c r="N67" s="162"/>
      <c r="O67" s="186"/>
    </row>
    <row r="68" spans="1:15" x14ac:dyDescent="0.3">
      <c r="A68" s="88" t="str">
        <f t="shared" si="0"/>
        <v>class_C1</v>
      </c>
      <c r="B68" s="88" t="s">
        <v>29</v>
      </c>
      <c r="C68" s="89">
        <v>2000</v>
      </c>
      <c r="D68" s="168">
        <v>16700.932234042553</v>
      </c>
      <c r="E68" s="94">
        <f t="shared" si="2"/>
        <v>6.8304</v>
      </c>
      <c r="F68" s="12"/>
      <c r="G68" s="92"/>
      <c r="J68" s="93"/>
      <c r="K68" s="76"/>
      <c r="N68" s="162"/>
      <c r="O68" s="186"/>
    </row>
    <row r="69" spans="1:15" x14ac:dyDescent="0.3">
      <c r="A69" s="88" t="str">
        <f t="shared" si="0"/>
        <v>class_C1</v>
      </c>
      <c r="B69" s="88" t="s">
        <v>29</v>
      </c>
      <c r="C69" s="89">
        <v>3200</v>
      </c>
      <c r="D69" s="168">
        <v>22368.792021276597</v>
      </c>
      <c r="E69" s="94">
        <f t="shared" si="2"/>
        <v>4.7232000000000003</v>
      </c>
      <c r="F69" s="12"/>
      <c r="G69" s="92"/>
      <c r="J69" s="93"/>
      <c r="K69" s="76"/>
      <c r="N69" s="162"/>
      <c r="O69" s="186"/>
    </row>
    <row r="70" spans="1:15" x14ac:dyDescent="0.3">
      <c r="A70" s="88" t="str">
        <f t="shared" si="0"/>
        <v>class_C1</v>
      </c>
      <c r="B70" s="88" t="s">
        <v>29</v>
      </c>
      <c r="C70" s="89">
        <v>4560</v>
      </c>
      <c r="D70" s="168">
        <v>28792.372659574467</v>
      </c>
      <c r="E70" s="94">
        <f t="shared" si="2"/>
        <v>4.7232000000000003</v>
      </c>
      <c r="F70" s="12"/>
      <c r="G70" s="92"/>
      <c r="J70" s="93"/>
      <c r="K70" s="76"/>
      <c r="N70" s="162"/>
      <c r="O70" s="186"/>
    </row>
    <row r="71" spans="1:15" x14ac:dyDescent="0.3">
      <c r="A71" s="88" t="str">
        <f t="shared" si="0"/>
        <v>class_C1</v>
      </c>
      <c r="B71" s="88" t="s">
        <v>29</v>
      </c>
      <c r="C71" s="89">
        <v>5920</v>
      </c>
      <c r="D71" s="168">
        <v>35215.953297872336</v>
      </c>
      <c r="E71" s="94">
        <f t="shared" si="2"/>
        <v>4.7232000000000003</v>
      </c>
      <c r="F71" s="12"/>
      <c r="G71" s="92"/>
      <c r="J71" s="93"/>
      <c r="K71" s="76"/>
      <c r="N71" s="162"/>
      <c r="O71" s="186"/>
    </row>
    <row r="72" spans="1:15" x14ac:dyDescent="0.3">
      <c r="A72" s="88" t="str">
        <f t="shared" si="0"/>
        <v>class_C1</v>
      </c>
      <c r="B72" s="88" t="s">
        <v>29</v>
      </c>
      <c r="C72" s="89">
        <v>7280</v>
      </c>
      <c r="D72" s="168">
        <v>41639.533936170206</v>
      </c>
      <c r="E72" s="94">
        <f t="shared" si="2"/>
        <v>4.7232000000000003</v>
      </c>
      <c r="F72" s="12"/>
      <c r="G72" s="92"/>
      <c r="J72" s="93"/>
      <c r="K72" s="76"/>
      <c r="N72" s="162"/>
      <c r="O72" s="186"/>
    </row>
    <row r="73" spans="1:15" x14ac:dyDescent="0.3">
      <c r="A73" s="88" t="str">
        <f t="shared" ref="A73:A144" si="3">"class_"&amp;B73</f>
        <v>class_C1</v>
      </c>
      <c r="B73" s="88" t="s">
        <v>29</v>
      </c>
      <c r="C73" s="89">
        <v>8640</v>
      </c>
      <c r="D73" s="168">
        <v>48063.122340425529</v>
      </c>
      <c r="E73" s="94">
        <f t="shared" si="2"/>
        <v>4.7232000000000003</v>
      </c>
      <c r="F73" s="12"/>
      <c r="G73" s="92"/>
      <c r="J73" s="93"/>
      <c r="K73" s="76"/>
      <c r="N73" s="162"/>
      <c r="O73" s="186"/>
    </row>
    <row r="74" spans="1:15" x14ac:dyDescent="0.3">
      <c r="A74" s="88" t="str">
        <f>"class_"&amp;B74</f>
        <v>class_C1</v>
      </c>
      <c r="B74" s="88" t="s">
        <v>29</v>
      </c>
      <c r="C74" s="89">
        <v>9999</v>
      </c>
      <c r="D74" s="168">
        <v>54481.99680851063</v>
      </c>
      <c r="E74" s="94">
        <f t="shared" si="2"/>
        <v>4.7232000000000003</v>
      </c>
      <c r="F74" s="12"/>
      <c r="G74" s="92"/>
      <c r="J74" s="93"/>
      <c r="K74" s="76"/>
      <c r="N74" s="162"/>
      <c r="O74" s="186"/>
    </row>
    <row r="75" spans="1:15" x14ac:dyDescent="0.3">
      <c r="A75" s="88" t="str">
        <f t="shared" si="3"/>
        <v>class_C1</v>
      </c>
      <c r="B75" s="88" t="s">
        <v>29</v>
      </c>
      <c r="C75" s="89">
        <v>100000</v>
      </c>
      <c r="D75" s="168">
        <v>479580.6990425532</v>
      </c>
      <c r="E75" s="94"/>
      <c r="F75" s="12"/>
      <c r="G75" s="92"/>
      <c r="J75" s="93"/>
      <c r="K75" s="76"/>
      <c r="N75" s="162"/>
      <c r="O75" s="186"/>
    </row>
    <row r="76" spans="1:15" x14ac:dyDescent="0.3">
      <c r="A76" s="88" t="str">
        <f t="shared" si="3"/>
        <v>class_C2</v>
      </c>
      <c r="B76" s="88" t="s">
        <v>30</v>
      </c>
      <c r="C76" s="89">
        <v>40</v>
      </c>
      <c r="D76" s="168">
        <v>524.84034374999999</v>
      </c>
      <c r="E76" s="94">
        <f t="shared" si="2"/>
        <v>13.121</v>
      </c>
      <c r="F76" s="12"/>
      <c r="G76" s="92"/>
      <c r="J76" s="93"/>
      <c r="K76" s="76"/>
      <c r="N76" s="162"/>
      <c r="O76" s="186"/>
    </row>
    <row r="77" spans="1:15" x14ac:dyDescent="0.3">
      <c r="A77" s="88" t="str">
        <f t="shared" si="3"/>
        <v>class_C2</v>
      </c>
      <c r="B77" s="88" t="s">
        <v>30</v>
      </c>
      <c r="C77" s="89">
        <v>250</v>
      </c>
      <c r="D77" s="168">
        <v>1348.7662499999999</v>
      </c>
      <c r="E77" s="94">
        <f t="shared" si="2"/>
        <v>3.9235000000000002</v>
      </c>
      <c r="F77" s="12"/>
      <c r="G77" s="92"/>
      <c r="J77" s="93"/>
      <c r="K77" s="76"/>
      <c r="N77" s="162"/>
      <c r="O77" s="186"/>
    </row>
    <row r="78" spans="1:15" x14ac:dyDescent="0.3">
      <c r="A78" s="88" t="str">
        <f t="shared" si="3"/>
        <v>class_C2</v>
      </c>
      <c r="B78" s="88" t="s">
        <v>30</v>
      </c>
      <c r="C78" s="89">
        <v>1000</v>
      </c>
      <c r="D78" s="168">
        <v>3033.0541874999994</v>
      </c>
      <c r="E78" s="94">
        <f t="shared" si="2"/>
        <v>2.2456999999999998</v>
      </c>
      <c r="F78" s="12"/>
      <c r="G78" s="92"/>
      <c r="J78" s="93"/>
      <c r="K78" s="76"/>
      <c r="N78" s="162"/>
      <c r="O78" s="186"/>
    </row>
    <row r="79" spans="1:15" x14ac:dyDescent="0.3">
      <c r="A79" s="88" t="str">
        <f t="shared" si="3"/>
        <v>class_C2</v>
      </c>
      <c r="B79" s="88" t="s">
        <v>30</v>
      </c>
      <c r="C79" s="89">
        <v>2800</v>
      </c>
      <c r="D79" s="168">
        <v>5607.4744687499997</v>
      </c>
      <c r="E79" s="94">
        <f t="shared" si="2"/>
        <v>1.4301999999999999</v>
      </c>
      <c r="F79" s="12"/>
      <c r="G79" s="92"/>
      <c r="J79" s="93"/>
      <c r="K79" s="76"/>
      <c r="N79" s="162"/>
      <c r="O79" s="186"/>
    </row>
    <row r="80" spans="1:15" x14ac:dyDescent="0.3">
      <c r="A80" s="88" t="str">
        <f t="shared" si="3"/>
        <v>class_C2</v>
      </c>
      <c r="B80" s="88" t="s">
        <v>30</v>
      </c>
      <c r="C80" s="89">
        <v>4600</v>
      </c>
      <c r="D80" s="168">
        <v>8181.8947499999995</v>
      </c>
      <c r="E80" s="94">
        <f t="shared" si="2"/>
        <v>1.4301999999999999</v>
      </c>
      <c r="F80" s="12"/>
      <c r="G80" s="92"/>
      <c r="J80" s="93"/>
      <c r="K80" s="76"/>
      <c r="N80" s="162"/>
      <c r="O80" s="186"/>
    </row>
    <row r="81" spans="1:15" x14ac:dyDescent="0.3">
      <c r="A81" s="88" t="str">
        <f t="shared" si="3"/>
        <v>class_C2</v>
      </c>
      <c r="B81" s="88" t="s">
        <v>30</v>
      </c>
      <c r="C81" s="89">
        <v>6400</v>
      </c>
      <c r="D81" s="168">
        <v>10756.31503125</v>
      </c>
      <c r="E81" s="94">
        <f t="shared" si="2"/>
        <v>1.4301999999999999</v>
      </c>
      <c r="F81" s="12"/>
      <c r="G81" s="92"/>
      <c r="J81" s="93"/>
      <c r="K81" s="76"/>
      <c r="N81" s="162"/>
      <c r="O81" s="186"/>
    </row>
    <row r="82" spans="1:15" x14ac:dyDescent="0.3">
      <c r="A82" s="88" t="str">
        <f t="shared" si="3"/>
        <v>class_C2</v>
      </c>
      <c r="B82" s="88" t="s">
        <v>30</v>
      </c>
      <c r="C82" s="89">
        <v>8200</v>
      </c>
      <c r="D82" s="168">
        <v>13330.735312500001</v>
      </c>
      <c r="E82" s="94">
        <f t="shared" si="2"/>
        <v>1.4301999999999999</v>
      </c>
      <c r="F82" s="12"/>
      <c r="G82" s="92"/>
      <c r="J82" s="93"/>
      <c r="K82" s="76"/>
      <c r="N82" s="162"/>
      <c r="O82" s="186"/>
    </row>
    <row r="83" spans="1:15" x14ac:dyDescent="0.3">
      <c r="A83" s="88" t="str">
        <f>"class_"&amp;B83</f>
        <v>class_C2</v>
      </c>
      <c r="B83" s="88" t="s">
        <v>30</v>
      </c>
      <c r="C83" s="89">
        <v>9999</v>
      </c>
      <c r="D83" s="168">
        <v>15903.725250000001</v>
      </c>
      <c r="E83" s="94">
        <f t="shared" si="2"/>
        <v>1.4301999999999999</v>
      </c>
      <c r="F83" s="12"/>
      <c r="G83" s="92"/>
      <c r="J83" s="93"/>
      <c r="K83" s="76"/>
      <c r="N83" s="162"/>
      <c r="O83" s="186"/>
    </row>
    <row r="84" spans="1:15" x14ac:dyDescent="0.3">
      <c r="A84" s="88" t="str">
        <f t="shared" si="3"/>
        <v>class_C2</v>
      </c>
      <c r="B84" s="88" t="s">
        <v>30</v>
      </c>
      <c r="C84" s="89">
        <v>100000</v>
      </c>
      <c r="D84" s="168">
        <v>144628.71325</v>
      </c>
      <c r="E84" s="94"/>
      <c r="F84" s="12"/>
      <c r="G84" s="92"/>
      <c r="J84" s="93"/>
      <c r="K84" s="76"/>
      <c r="N84" s="162"/>
      <c r="O84" s="186"/>
    </row>
    <row r="85" spans="1:15" x14ac:dyDescent="0.3">
      <c r="A85" s="88" t="str">
        <f t="shared" si="3"/>
        <v>class_C3</v>
      </c>
      <c r="B85" s="88" t="s">
        <v>66</v>
      </c>
      <c r="C85" s="89">
        <v>40</v>
      </c>
      <c r="D85" s="168">
        <v>442.90808510638306</v>
      </c>
      <c r="E85" s="94">
        <f t="shared" si="2"/>
        <v>11.072699999999999</v>
      </c>
      <c r="F85" s="12"/>
      <c r="G85" s="92"/>
      <c r="J85" s="93"/>
      <c r="K85" s="76"/>
      <c r="N85" s="162"/>
      <c r="O85" s="186"/>
    </row>
    <row r="86" spans="1:15" x14ac:dyDescent="0.3">
      <c r="A86" s="88" t="str">
        <f t="shared" si="3"/>
        <v>class_C3</v>
      </c>
      <c r="B86" s="88" t="s">
        <v>66</v>
      </c>
      <c r="C86" s="89">
        <v>400</v>
      </c>
      <c r="D86" s="168">
        <v>1401.8795744680851</v>
      </c>
      <c r="E86" s="94">
        <f t="shared" si="2"/>
        <v>2.6638000000000002</v>
      </c>
      <c r="F86" s="12"/>
      <c r="G86" s="92"/>
      <c r="J86" s="93"/>
      <c r="K86" s="76"/>
      <c r="N86" s="162"/>
      <c r="O86" s="186"/>
    </row>
    <row r="87" spans="1:15" x14ac:dyDescent="0.3">
      <c r="A87" s="88" t="str">
        <f t="shared" si="3"/>
        <v>class_C3</v>
      </c>
      <c r="B87" s="88" t="s">
        <v>66</v>
      </c>
      <c r="C87" s="89">
        <v>1000</v>
      </c>
      <c r="D87" s="168">
        <v>2276.2720212765958</v>
      </c>
      <c r="E87" s="94">
        <f t="shared" si="2"/>
        <v>1.4573</v>
      </c>
      <c r="F87" s="12"/>
      <c r="G87" s="92"/>
      <c r="J87" s="93"/>
      <c r="K87" s="76"/>
      <c r="N87" s="162"/>
      <c r="O87" s="186"/>
    </row>
    <row r="88" spans="1:15" x14ac:dyDescent="0.3">
      <c r="A88" s="88" t="str">
        <f t="shared" si="3"/>
        <v>class_C3</v>
      </c>
      <c r="B88" s="88" t="s">
        <v>66</v>
      </c>
      <c r="C88" s="89">
        <v>2800</v>
      </c>
      <c r="D88" s="168">
        <v>3699.9351063829786</v>
      </c>
      <c r="E88" s="94">
        <f t="shared" si="2"/>
        <v>0.79090000000000005</v>
      </c>
      <c r="F88" s="12"/>
      <c r="G88" s="92"/>
      <c r="J88" s="93"/>
      <c r="K88" s="76"/>
      <c r="N88" s="162"/>
      <c r="O88" s="186"/>
    </row>
    <row r="89" spans="1:15" x14ac:dyDescent="0.3">
      <c r="A89" s="88" t="str">
        <f t="shared" si="3"/>
        <v>class_C3</v>
      </c>
      <c r="B89" s="88" t="s">
        <v>66</v>
      </c>
      <c r="C89" s="89">
        <v>4600</v>
      </c>
      <c r="D89" s="168">
        <v>5123.605957446809</v>
      </c>
      <c r="E89" s="94">
        <f t="shared" si="2"/>
        <v>0.79090000000000005</v>
      </c>
      <c r="F89" s="12"/>
      <c r="G89" s="92"/>
      <c r="J89" s="93"/>
      <c r="K89" s="76"/>
      <c r="N89" s="162"/>
      <c r="O89" s="186"/>
    </row>
    <row r="90" spans="1:15" x14ac:dyDescent="0.3">
      <c r="A90" s="88" t="str">
        <f t="shared" si="3"/>
        <v>class_C3</v>
      </c>
      <c r="B90" s="88" t="s">
        <v>66</v>
      </c>
      <c r="C90" s="89">
        <v>6400</v>
      </c>
      <c r="D90" s="168">
        <v>6547.2768085106381</v>
      </c>
      <c r="E90" s="94">
        <f t="shared" si="2"/>
        <v>0.79090000000000005</v>
      </c>
      <c r="F90" s="12"/>
      <c r="G90" s="92"/>
      <c r="J90" s="93"/>
      <c r="K90" s="76"/>
      <c r="N90" s="162"/>
      <c r="O90" s="186"/>
    </row>
    <row r="91" spans="1:15" x14ac:dyDescent="0.3">
      <c r="A91" s="88" t="str">
        <f t="shared" si="3"/>
        <v>class_C3</v>
      </c>
      <c r="B91" s="88" t="s">
        <v>66</v>
      </c>
      <c r="C91" s="89">
        <v>8200</v>
      </c>
      <c r="D91" s="168">
        <v>7970.9476595744682</v>
      </c>
      <c r="E91" s="94">
        <f t="shared" si="2"/>
        <v>0.79090000000000005</v>
      </c>
      <c r="F91" s="12"/>
      <c r="G91" s="92"/>
      <c r="J91" s="93"/>
      <c r="K91" s="76"/>
      <c r="N91" s="162"/>
      <c r="O91" s="186"/>
    </row>
    <row r="92" spans="1:15" x14ac:dyDescent="0.3">
      <c r="A92" s="88" t="str">
        <f>"class_"&amp;B92</f>
        <v>class_C3</v>
      </c>
      <c r="B92" s="88" t="s">
        <v>66</v>
      </c>
      <c r="C92" s="89">
        <v>9999</v>
      </c>
      <c r="D92" s="168">
        <v>9393.8263829787229</v>
      </c>
      <c r="E92" s="94">
        <f t="shared" si="2"/>
        <v>0.79090000000000005</v>
      </c>
      <c r="F92" s="12"/>
      <c r="G92" s="92"/>
      <c r="J92" s="93"/>
      <c r="K92" s="76"/>
      <c r="N92" s="162"/>
      <c r="O92" s="186"/>
    </row>
    <row r="93" spans="1:15" x14ac:dyDescent="0.3">
      <c r="A93" s="88" t="str">
        <f t="shared" si="3"/>
        <v>class_C3</v>
      </c>
      <c r="B93" s="88" t="s">
        <v>66</v>
      </c>
      <c r="C93" s="89">
        <v>100000</v>
      </c>
      <c r="D93" s="168">
        <v>80583.162340425537</v>
      </c>
      <c r="E93" s="94"/>
      <c r="F93" s="12"/>
      <c r="G93" s="92"/>
      <c r="J93" s="93"/>
      <c r="K93" s="76"/>
      <c r="N93" s="162"/>
      <c r="O93" s="186"/>
    </row>
    <row r="94" spans="1:15" x14ac:dyDescent="0.3">
      <c r="A94" s="88" t="str">
        <f t="shared" si="3"/>
        <v>class_D1</v>
      </c>
      <c r="B94" s="88" t="s">
        <v>31</v>
      </c>
      <c r="C94" s="89">
        <v>80</v>
      </c>
      <c r="D94" s="168">
        <v>1394.1990425531915</v>
      </c>
      <c r="E94" s="94">
        <f t="shared" si="2"/>
        <v>17.427499999999998</v>
      </c>
      <c r="F94" s="12"/>
      <c r="G94" s="92"/>
      <c r="J94" s="93"/>
      <c r="K94" s="76"/>
      <c r="N94" s="162"/>
      <c r="O94" s="186"/>
    </row>
    <row r="95" spans="1:15" x14ac:dyDescent="0.3">
      <c r="A95" s="88" t="str">
        <f t="shared" si="3"/>
        <v>class_D1</v>
      </c>
      <c r="B95" s="88" t="s">
        <v>31</v>
      </c>
      <c r="C95" s="89">
        <v>210</v>
      </c>
      <c r="D95" s="168">
        <v>3441.41414893617</v>
      </c>
      <c r="E95" s="94">
        <f t="shared" si="2"/>
        <v>15.7478</v>
      </c>
      <c r="F95" s="12"/>
      <c r="G95" s="92"/>
      <c r="J95" s="93"/>
      <c r="K95" s="76"/>
      <c r="N95" s="162"/>
      <c r="O95" s="186"/>
    </row>
    <row r="96" spans="1:15" x14ac:dyDescent="0.3">
      <c r="A96" s="88" t="str">
        <f t="shared" si="3"/>
        <v>class_D1</v>
      </c>
      <c r="B96" s="88" t="s">
        <v>31</v>
      </c>
      <c r="C96" s="89">
        <v>700</v>
      </c>
      <c r="D96" s="168">
        <v>9333.6712765957436</v>
      </c>
      <c r="E96" s="94">
        <f t="shared" si="2"/>
        <v>12.025</v>
      </c>
      <c r="F96" s="12"/>
      <c r="G96" s="92"/>
      <c r="J96" s="93"/>
      <c r="K96" s="76"/>
      <c r="N96" s="162"/>
      <c r="O96" s="186"/>
    </row>
    <row r="97" spans="1:15" x14ac:dyDescent="0.3">
      <c r="A97" s="88" t="str">
        <f t="shared" si="3"/>
        <v>class_D1</v>
      </c>
      <c r="B97" s="88" t="s">
        <v>31</v>
      </c>
      <c r="C97" s="89">
        <v>1050</v>
      </c>
      <c r="D97" s="168">
        <v>12866.25</v>
      </c>
      <c r="E97" s="94">
        <f t="shared" si="2"/>
        <v>10.0931</v>
      </c>
      <c r="F97" s="12"/>
      <c r="G97" s="92"/>
      <c r="J97" s="93"/>
      <c r="K97" s="76"/>
      <c r="N97" s="162"/>
      <c r="O97" s="186"/>
    </row>
    <row r="98" spans="1:15" x14ac:dyDescent="0.3">
      <c r="A98" s="88" t="str">
        <f t="shared" si="3"/>
        <v>class_D1</v>
      </c>
      <c r="B98" s="88" t="s">
        <v>31</v>
      </c>
      <c r="C98" s="89">
        <v>2000</v>
      </c>
      <c r="D98" s="168">
        <v>21180.647127659573</v>
      </c>
      <c r="E98" s="94">
        <f t="shared" si="2"/>
        <v>8.7520000000000007</v>
      </c>
      <c r="F98" s="12"/>
      <c r="G98" s="92"/>
      <c r="J98" s="93"/>
      <c r="K98" s="76"/>
      <c r="N98" s="162"/>
      <c r="O98" s="186"/>
    </row>
    <row r="99" spans="1:15" x14ac:dyDescent="0.3">
      <c r="A99" s="88" t="str">
        <f t="shared" si="3"/>
        <v>class_D1</v>
      </c>
      <c r="B99" s="88" t="s">
        <v>31</v>
      </c>
      <c r="C99" s="89">
        <v>3600</v>
      </c>
      <c r="D99" s="168">
        <v>33978.673191489361</v>
      </c>
      <c r="E99" s="94">
        <f t="shared" si="2"/>
        <v>7.9988000000000001</v>
      </c>
      <c r="F99" s="12"/>
      <c r="G99" s="92"/>
      <c r="J99" s="93"/>
      <c r="K99" s="76"/>
      <c r="N99" s="162"/>
      <c r="O99" s="186"/>
    </row>
    <row r="100" spans="1:15" x14ac:dyDescent="0.3">
      <c r="A100" s="88" t="str">
        <f t="shared" si="3"/>
        <v>class_D1</v>
      </c>
      <c r="B100" s="88" t="s">
        <v>31</v>
      </c>
      <c r="C100" s="89">
        <v>5200</v>
      </c>
      <c r="D100" s="168">
        <v>46776.70702127659</v>
      </c>
      <c r="E100" s="94">
        <f t="shared" si="2"/>
        <v>7.9988000000000001</v>
      </c>
      <c r="F100" s="12"/>
      <c r="G100" s="92"/>
      <c r="J100" s="93"/>
      <c r="K100" s="76"/>
      <c r="N100" s="162"/>
      <c r="O100" s="186"/>
    </row>
    <row r="101" spans="1:15" x14ac:dyDescent="0.3">
      <c r="A101" s="88" t="str">
        <f t="shared" si="3"/>
        <v>class_D1</v>
      </c>
      <c r="B101" s="88" t="s">
        <v>31</v>
      </c>
      <c r="C101" s="89">
        <v>6800</v>
      </c>
      <c r="D101" s="168">
        <v>59574.74085106382</v>
      </c>
      <c r="E101" s="94">
        <f t="shared" si="2"/>
        <v>7.9988000000000001</v>
      </c>
      <c r="F101" s="12"/>
      <c r="G101" s="92"/>
      <c r="J101" s="93"/>
      <c r="K101" s="76"/>
      <c r="N101" s="162"/>
      <c r="O101" s="186"/>
    </row>
    <row r="102" spans="1:15" x14ac:dyDescent="0.3">
      <c r="A102" s="88" t="str">
        <f t="shared" si="3"/>
        <v>class_D1</v>
      </c>
      <c r="B102" s="88" t="s">
        <v>31</v>
      </c>
      <c r="C102" s="89">
        <v>8400</v>
      </c>
      <c r="D102" s="168">
        <v>72372.774680851056</v>
      </c>
      <c r="E102" s="94">
        <f t="shared" si="2"/>
        <v>7.9988000000000001</v>
      </c>
      <c r="F102" s="12"/>
      <c r="G102" s="92"/>
      <c r="J102" s="93"/>
      <c r="K102" s="76"/>
      <c r="N102" s="162"/>
      <c r="O102" s="186"/>
    </row>
    <row r="103" spans="1:15" x14ac:dyDescent="0.3">
      <c r="A103" s="88" t="str">
        <f>"class_"&amp;B103</f>
        <v>class_D1</v>
      </c>
      <c r="B103" s="88" t="s">
        <v>31</v>
      </c>
      <c r="C103" s="89">
        <v>9999</v>
      </c>
      <c r="D103" s="168">
        <v>85162.801808510645</v>
      </c>
      <c r="E103" s="94">
        <f t="shared" si="2"/>
        <v>7.9988000000000001</v>
      </c>
      <c r="F103" s="12"/>
      <c r="G103" s="92"/>
      <c r="J103" s="93"/>
      <c r="K103" s="76"/>
      <c r="N103" s="162"/>
      <c r="O103" s="186"/>
    </row>
    <row r="104" spans="1:15" x14ac:dyDescent="0.3">
      <c r="A104" s="88" t="str">
        <f t="shared" si="3"/>
        <v>class_D1</v>
      </c>
      <c r="B104" s="88" t="s">
        <v>31</v>
      </c>
      <c r="C104" s="89">
        <v>100000</v>
      </c>
      <c r="D104" s="168">
        <v>805061.20159574458</v>
      </c>
      <c r="E104" s="94"/>
      <c r="F104" s="12"/>
      <c r="G104" s="92"/>
      <c r="J104" s="93"/>
      <c r="K104" s="76"/>
      <c r="N104" s="162"/>
      <c r="O104" s="186"/>
    </row>
    <row r="105" spans="1:15" x14ac:dyDescent="0.3">
      <c r="A105" s="88" t="str">
        <f t="shared" si="3"/>
        <v>class_D2</v>
      </c>
      <c r="B105" s="88" t="s">
        <v>32</v>
      </c>
      <c r="C105" s="89">
        <v>80</v>
      </c>
      <c r="D105" s="168">
        <v>859.34915625000008</v>
      </c>
      <c r="E105" s="94">
        <f t="shared" si="2"/>
        <v>10.741899999999999</v>
      </c>
      <c r="F105" s="12"/>
      <c r="G105" s="92"/>
      <c r="J105" s="93"/>
      <c r="K105" s="76"/>
      <c r="N105" s="162"/>
      <c r="O105" s="186"/>
    </row>
    <row r="106" spans="1:15" x14ac:dyDescent="0.3">
      <c r="A106" s="88" t="str">
        <f t="shared" si="3"/>
        <v>class_D2</v>
      </c>
      <c r="B106" s="88" t="s">
        <v>32</v>
      </c>
      <c r="C106" s="89">
        <v>250</v>
      </c>
      <c r="D106" s="168">
        <v>2582.5027500000001</v>
      </c>
      <c r="E106" s="94">
        <f t="shared" si="2"/>
        <v>10.136200000000001</v>
      </c>
      <c r="F106" s="12"/>
      <c r="G106" s="92"/>
      <c r="J106" s="93"/>
      <c r="K106" s="76"/>
      <c r="N106" s="162"/>
      <c r="O106" s="186"/>
    </row>
    <row r="107" spans="1:15" x14ac:dyDescent="0.3">
      <c r="A107" s="88" t="str">
        <f t="shared" si="3"/>
        <v>class_D2</v>
      </c>
      <c r="B107" s="88" t="s">
        <v>32</v>
      </c>
      <c r="C107" s="89">
        <v>1000</v>
      </c>
      <c r="D107" s="168">
        <v>7163.7637500000001</v>
      </c>
      <c r="E107" s="94">
        <f t="shared" si="2"/>
        <v>6.1082999999999998</v>
      </c>
      <c r="F107" s="12"/>
      <c r="G107" s="92"/>
      <c r="J107" s="93"/>
      <c r="K107" s="76"/>
      <c r="N107" s="162"/>
      <c r="O107" s="186"/>
    </row>
    <row r="108" spans="1:15" x14ac:dyDescent="0.3">
      <c r="A108" s="88" t="str">
        <f t="shared" si="3"/>
        <v>class_D2</v>
      </c>
      <c r="B108" s="88" t="s">
        <v>32</v>
      </c>
      <c r="C108" s="89">
        <v>2800</v>
      </c>
      <c r="D108" s="168">
        <v>13655.738156250001</v>
      </c>
      <c r="E108" s="94">
        <f t="shared" si="2"/>
        <v>3.6067</v>
      </c>
      <c r="F108" s="12"/>
      <c r="G108" s="92"/>
      <c r="J108" s="93"/>
      <c r="K108" s="76"/>
      <c r="N108" s="162"/>
      <c r="O108" s="186"/>
    </row>
    <row r="109" spans="1:15" x14ac:dyDescent="0.3">
      <c r="A109" s="88" t="str">
        <f t="shared" si="3"/>
        <v>class_D2</v>
      </c>
      <c r="B109" s="88" t="s">
        <v>32</v>
      </c>
      <c r="C109" s="89">
        <v>4600</v>
      </c>
      <c r="D109" s="168">
        <v>20147.70571875</v>
      </c>
      <c r="E109" s="94">
        <f t="shared" si="2"/>
        <v>3.6065999999999998</v>
      </c>
      <c r="F109" s="12"/>
      <c r="G109" s="92"/>
      <c r="J109" s="93"/>
      <c r="K109" s="76"/>
      <c r="N109" s="162"/>
      <c r="O109" s="186"/>
    </row>
    <row r="110" spans="1:15" x14ac:dyDescent="0.3">
      <c r="A110" s="88" t="str">
        <f t="shared" si="3"/>
        <v>class_D2</v>
      </c>
      <c r="B110" s="88" t="s">
        <v>32</v>
      </c>
      <c r="C110" s="89">
        <v>6400</v>
      </c>
      <c r="D110" s="168">
        <v>25474.79175</v>
      </c>
      <c r="E110" s="94">
        <f t="shared" si="2"/>
        <v>2.9594999999999998</v>
      </c>
      <c r="F110" s="12"/>
      <c r="G110" s="92"/>
      <c r="J110" s="93"/>
      <c r="K110" s="76"/>
      <c r="N110" s="162"/>
      <c r="O110" s="186"/>
    </row>
    <row r="111" spans="1:15" x14ac:dyDescent="0.3">
      <c r="A111" s="88" t="str">
        <f t="shared" si="3"/>
        <v>class_D2</v>
      </c>
      <c r="B111" s="88" t="s">
        <v>32</v>
      </c>
      <c r="C111" s="89">
        <v>8200</v>
      </c>
      <c r="D111" s="168">
        <v>30801.864093749999</v>
      </c>
      <c r="E111" s="94">
        <f t="shared" si="2"/>
        <v>2.9594999999999998</v>
      </c>
      <c r="F111" s="12"/>
      <c r="G111" s="92"/>
      <c r="J111" s="93"/>
      <c r="K111" s="76"/>
      <c r="N111" s="162"/>
      <c r="O111" s="186"/>
    </row>
    <row r="112" spans="1:15" x14ac:dyDescent="0.3">
      <c r="A112" s="88" t="str">
        <f>"class_"&amp;B112</f>
        <v>class_D2</v>
      </c>
      <c r="B112" s="88" t="s">
        <v>32</v>
      </c>
      <c r="C112" s="89">
        <v>9999</v>
      </c>
      <c r="D112" s="168">
        <v>36125.986781250002</v>
      </c>
      <c r="E112" s="94">
        <f t="shared" si="2"/>
        <v>2.9594999999999998</v>
      </c>
      <c r="F112" s="12"/>
      <c r="G112" s="92"/>
      <c r="J112" s="93"/>
      <c r="K112" s="76"/>
      <c r="N112" s="162"/>
      <c r="O112" s="186"/>
    </row>
    <row r="113" spans="1:15" x14ac:dyDescent="0.3">
      <c r="A113" s="88" t="str">
        <f t="shared" si="3"/>
        <v>class_D2</v>
      </c>
      <c r="B113" s="88" t="s">
        <v>32</v>
      </c>
      <c r="C113" s="89">
        <v>100000</v>
      </c>
      <c r="D113" s="168">
        <v>302481.81449999998</v>
      </c>
      <c r="E113" s="94"/>
      <c r="F113" s="12"/>
      <c r="G113" s="92"/>
      <c r="J113" s="93"/>
      <c r="K113" s="76"/>
      <c r="N113" s="162"/>
      <c r="O113" s="186"/>
    </row>
    <row r="114" spans="1:15" x14ac:dyDescent="0.3">
      <c r="A114" s="88" t="str">
        <f t="shared" si="3"/>
        <v>class_D3</v>
      </c>
      <c r="B114" s="88" t="s">
        <v>67</v>
      </c>
      <c r="C114" s="89">
        <v>80</v>
      </c>
      <c r="D114" s="168">
        <v>646.36063829787224</v>
      </c>
      <c r="E114" s="94">
        <f t="shared" si="2"/>
        <v>8.0794999999999995</v>
      </c>
      <c r="F114" s="12"/>
      <c r="G114" s="92"/>
      <c r="J114" s="93"/>
      <c r="K114" s="76"/>
      <c r="N114" s="162"/>
      <c r="O114" s="186"/>
    </row>
    <row r="115" spans="1:15" x14ac:dyDescent="0.3">
      <c r="A115" s="88" t="str">
        <f t="shared" si="3"/>
        <v>class_D3</v>
      </c>
      <c r="B115" s="88" t="s">
        <v>67</v>
      </c>
      <c r="C115" s="89">
        <v>400</v>
      </c>
      <c r="D115" s="168">
        <v>2320.6622340425533</v>
      </c>
      <c r="E115" s="94">
        <f t="shared" si="2"/>
        <v>5.2321999999999997</v>
      </c>
      <c r="F115" s="12"/>
      <c r="G115" s="92"/>
      <c r="J115" s="93"/>
      <c r="K115" s="76"/>
      <c r="N115" s="162"/>
      <c r="O115" s="186"/>
    </row>
    <row r="116" spans="1:15" x14ac:dyDescent="0.3">
      <c r="A116" s="88" t="str">
        <f t="shared" si="3"/>
        <v>class_D3</v>
      </c>
      <c r="B116" s="88" t="s">
        <v>67</v>
      </c>
      <c r="C116" s="89">
        <v>1000</v>
      </c>
      <c r="D116" s="168">
        <v>3968.3731914893615</v>
      </c>
      <c r="E116" s="94">
        <f t="shared" si="2"/>
        <v>2.7462</v>
      </c>
      <c r="F116" s="12"/>
      <c r="G116" s="92"/>
      <c r="J116" s="93"/>
      <c r="K116" s="76"/>
      <c r="N116" s="162"/>
      <c r="O116" s="186"/>
    </row>
    <row r="117" spans="1:15" x14ac:dyDescent="0.3">
      <c r="A117" s="88" t="str">
        <f t="shared" si="3"/>
        <v>class_D3</v>
      </c>
      <c r="B117" s="88" t="s">
        <v>67</v>
      </c>
      <c r="C117" s="89">
        <v>2800</v>
      </c>
      <c r="D117" s="168">
        <v>7046.2007446808511</v>
      </c>
      <c r="E117" s="94">
        <f t="shared" si="2"/>
        <v>1.7099</v>
      </c>
      <c r="F117" s="12"/>
      <c r="G117" s="92"/>
      <c r="J117" s="93"/>
      <c r="K117" s="76"/>
      <c r="N117" s="162"/>
      <c r="O117" s="186"/>
    </row>
    <row r="118" spans="1:15" x14ac:dyDescent="0.3">
      <c r="A118" s="88" t="str">
        <f t="shared" si="3"/>
        <v>class_D3</v>
      </c>
      <c r="B118" s="88" t="s">
        <v>67</v>
      </c>
      <c r="C118" s="89">
        <v>4600</v>
      </c>
      <c r="D118" s="168">
        <v>10124.036063829788</v>
      </c>
      <c r="E118" s="94">
        <f t="shared" si="2"/>
        <v>1.7099</v>
      </c>
      <c r="F118" s="12"/>
      <c r="G118" s="92"/>
      <c r="J118" s="93"/>
      <c r="K118" s="76"/>
      <c r="N118" s="162"/>
      <c r="O118" s="186"/>
    </row>
    <row r="119" spans="1:15" x14ac:dyDescent="0.3">
      <c r="A119" s="88" t="str">
        <f t="shared" si="3"/>
        <v>class_D3</v>
      </c>
      <c r="B119" s="88" t="s">
        <v>67</v>
      </c>
      <c r="C119" s="89">
        <v>6400</v>
      </c>
      <c r="D119" s="168">
        <v>12036.977765957447</v>
      </c>
      <c r="E119" s="94">
        <f t="shared" si="2"/>
        <v>1.0627</v>
      </c>
      <c r="F119" s="12"/>
      <c r="G119" s="92"/>
      <c r="J119" s="93"/>
      <c r="K119" s="76"/>
      <c r="N119" s="162"/>
      <c r="O119" s="186"/>
    </row>
    <row r="120" spans="1:15" x14ac:dyDescent="0.3">
      <c r="A120" s="88" t="str">
        <f t="shared" si="3"/>
        <v>class_D3</v>
      </c>
      <c r="B120" s="88" t="s">
        <v>67</v>
      </c>
      <c r="C120" s="89">
        <v>8200</v>
      </c>
      <c r="D120" s="168">
        <v>13949.911702127662</v>
      </c>
      <c r="E120" s="94">
        <f t="shared" si="2"/>
        <v>1.0627</v>
      </c>
      <c r="F120" s="12"/>
      <c r="G120" s="92"/>
      <c r="J120" s="93"/>
      <c r="K120" s="76"/>
      <c r="N120" s="162"/>
      <c r="O120" s="186"/>
    </row>
    <row r="121" spans="1:15" x14ac:dyDescent="0.3">
      <c r="A121" s="88" t="str">
        <f>"class_"&amp;B121</f>
        <v>class_D3</v>
      </c>
      <c r="B121" s="88" t="s">
        <v>67</v>
      </c>
      <c r="C121" s="89">
        <v>9999</v>
      </c>
      <c r="D121" s="168">
        <v>15861.789468085106</v>
      </c>
      <c r="E121" s="94">
        <f t="shared" si="2"/>
        <v>1.0627</v>
      </c>
      <c r="F121" s="12"/>
      <c r="G121" s="92"/>
      <c r="J121" s="93"/>
      <c r="K121" s="76"/>
      <c r="N121" s="162"/>
      <c r="O121" s="186"/>
    </row>
    <row r="122" spans="1:15" x14ac:dyDescent="0.3">
      <c r="A122" s="88" t="str">
        <f t="shared" si="3"/>
        <v>class_D3</v>
      </c>
      <c r="B122" s="88" t="s">
        <v>67</v>
      </c>
      <c r="C122" s="89">
        <v>100000</v>
      </c>
      <c r="D122" s="168">
        <v>111511.0024468085</v>
      </c>
      <c r="E122" s="94"/>
      <c r="F122" s="12"/>
      <c r="G122" s="92"/>
      <c r="J122" s="93"/>
      <c r="K122" s="76"/>
      <c r="N122" s="162"/>
      <c r="O122" s="186"/>
    </row>
    <row r="123" spans="1:15" x14ac:dyDescent="0.3">
      <c r="A123" s="88" t="str">
        <f t="shared" si="3"/>
        <v>class_E1</v>
      </c>
      <c r="B123" s="88" t="s">
        <v>33</v>
      </c>
      <c r="C123" s="89">
        <v>40</v>
      </c>
      <c r="D123" s="168">
        <v>352.72202127659568</v>
      </c>
      <c r="E123" s="94">
        <f t="shared" si="2"/>
        <v>8.8180999999999994</v>
      </c>
      <c r="F123" s="12"/>
      <c r="G123" s="92"/>
      <c r="J123" s="93"/>
      <c r="K123" s="76"/>
      <c r="N123" s="162"/>
      <c r="O123" s="186"/>
    </row>
    <row r="124" spans="1:15" x14ac:dyDescent="0.3">
      <c r="A124" s="88" t="str">
        <f t="shared" si="3"/>
        <v>class_E1</v>
      </c>
      <c r="B124" s="88" t="s">
        <v>33</v>
      </c>
      <c r="C124" s="89">
        <v>70</v>
      </c>
      <c r="D124" s="168">
        <v>638.20638297872335</v>
      </c>
      <c r="E124" s="94">
        <f t="shared" si="2"/>
        <v>9.5160999999999998</v>
      </c>
      <c r="F124" s="12"/>
      <c r="G124" s="92"/>
      <c r="J124" s="93"/>
      <c r="K124" s="76"/>
      <c r="N124" s="162"/>
      <c r="O124" s="186"/>
    </row>
    <row r="125" spans="1:15" x14ac:dyDescent="0.3">
      <c r="A125" s="88" t="str">
        <f t="shared" si="3"/>
        <v>class_E1</v>
      </c>
      <c r="B125" s="88" t="s">
        <v>33</v>
      </c>
      <c r="C125" s="89">
        <v>130</v>
      </c>
      <c r="D125" s="168">
        <v>1152.5768085106383</v>
      </c>
      <c r="E125" s="94">
        <f t="shared" si="2"/>
        <v>8.5728000000000009</v>
      </c>
      <c r="F125" s="12"/>
      <c r="G125" s="92"/>
      <c r="J125" s="93"/>
      <c r="K125" s="76"/>
      <c r="N125" s="162"/>
      <c r="O125" s="186"/>
    </row>
    <row r="126" spans="1:15" x14ac:dyDescent="0.3">
      <c r="A126" s="88" t="str">
        <f t="shared" si="3"/>
        <v>class_E1</v>
      </c>
      <c r="B126" s="88" t="s">
        <v>33</v>
      </c>
      <c r="C126" s="89">
        <v>600</v>
      </c>
      <c r="D126" s="168">
        <v>5049.7361702127655</v>
      </c>
      <c r="E126" s="94">
        <f t="shared" si="2"/>
        <v>8.2918000000000003</v>
      </c>
      <c r="F126" s="12"/>
      <c r="G126" s="92"/>
      <c r="J126" s="93"/>
      <c r="K126" s="76"/>
      <c r="N126" s="162"/>
      <c r="O126" s="186"/>
    </row>
    <row r="127" spans="1:15" x14ac:dyDescent="0.3">
      <c r="A127" s="88" t="str">
        <f t="shared" si="3"/>
        <v>class_E1</v>
      </c>
      <c r="B127" s="88" t="s">
        <v>33</v>
      </c>
      <c r="C127" s="89">
        <v>1350</v>
      </c>
      <c r="D127" s="168">
        <v>9131.9660638297864</v>
      </c>
      <c r="E127" s="94">
        <f t="shared" si="2"/>
        <v>5.4429999999999996</v>
      </c>
      <c r="F127" s="12"/>
      <c r="G127" s="92"/>
      <c r="J127" s="93"/>
      <c r="K127" s="76"/>
      <c r="N127" s="162"/>
      <c r="O127" s="186"/>
    </row>
    <row r="128" spans="1:15" x14ac:dyDescent="0.3">
      <c r="A128" s="88" t="str">
        <f t="shared" si="3"/>
        <v>class_E1</v>
      </c>
      <c r="B128" s="88" t="s">
        <v>33</v>
      </c>
      <c r="C128" s="89">
        <v>3000</v>
      </c>
      <c r="D128" s="168">
        <v>13072.770106382979</v>
      </c>
      <c r="E128" s="94">
        <f t="shared" si="2"/>
        <v>2.3883999999999999</v>
      </c>
      <c r="F128" s="12"/>
      <c r="G128" s="92"/>
      <c r="J128" s="93"/>
      <c r="K128" s="76"/>
      <c r="N128" s="162"/>
      <c r="O128" s="186"/>
    </row>
    <row r="129" spans="1:15" x14ac:dyDescent="0.3">
      <c r="A129" s="88" t="str">
        <f t="shared" si="3"/>
        <v>class_E1</v>
      </c>
      <c r="B129" s="88" t="s">
        <v>33</v>
      </c>
      <c r="C129" s="89">
        <v>4750</v>
      </c>
      <c r="D129" s="168">
        <v>17252.408404255319</v>
      </c>
      <c r="E129" s="94">
        <f t="shared" si="2"/>
        <v>2.3883999999999999</v>
      </c>
      <c r="F129" s="12"/>
      <c r="G129" s="92"/>
      <c r="J129" s="93"/>
      <c r="K129" s="76"/>
      <c r="N129" s="162"/>
      <c r="O129" s="186"/>
    </row>
    <row r="130" spans="1:15" x14ac:dyDescent="0.3">
      <c r="A130" s="88" t="str">
        <f t="shared" si="3"/>
        <v>class_E1</v>
      </c>
      <c r="B130" s="88" t="s">
        <v>33</v>
      </c>
      <c r="C130" s="89">
        <v>6500</v>
      </c>
      <c r="D130" s="168">
        <v>21432.046702127656</v>
      </c>
      <c r="E130" s="94">
        <f t="shared" si="2"/>
        <v>2.3883999999999999</v>
      </c>
      <c r="F130" s="12"/>
      <c r="G130" s="92"/>
      <c r="J130" s="93"/>
      <c r="K130" s="76"/>
      <c r="N130" s="162"/>
      <c r="O130" s="186"/>
    </row>
    <row r="131" spans="1:15" x14ac:dyDescent="0.3">
      <c r="A131" s="88" t="str">
        <f t="shared" si="3"/>
        <v>class_E1</v>
      </c>
      <c r="B131" s="88" t="s">
        <v>33</v>
      </c>
      <c r="C131" s="89">
        <v>8250</v>
      </c>
      <c r="D131" s="168">
        <v>25611.684999999998</v>
      </c>
      <c r="E131" s="94">
        <f t="shared" ref="E131:E194" si="4">ROUND(IF(B131=B130,(D131-D130)/(C131-C130),D131/C131),4)</f>
        <v>2.3883999999999999</v>
      </c>
      <c r="F131" s="12"/>
      <c r="G131" s="92"/>
      <c r="J131" s="93"/>
      <c r="K131" s="76"/>
      <c r="N131" s="162"/>
      <c r="O131" s="186"/>
    </row>
    <row r="132" spans="1:15" x14ac:dyDescent="0.3">
      <c r="A132" s="88" t="str">
        <f>"class_"&amp;B132</f>
        <v>class_E1</v>
      </c>
      <c r="B132" s="88" t="s">
        <v>33</v>
      </c>
      <c r="C132" s="89">
        <v>9999</v>
      </c>
      <c r="D132" s="168">
        <v>29788.931382978721</v>
      </c>
      <c r="E132" s="94">
        <f t="shared" si="4"/>
        <v>2.3883999999999999</v>
      </c>
      <c r="F132" s="12"/>
      <c r="G132" s="92"/>
      <c r="J132" s="93"/>
      <c r="K132" s="76"/>
      <c r="N132" s="162"/>
      <c r="O132" s="186"/>
    </row>
    <row r="133" spans="1:15" x14ac:dyDescent="0.3">
      <c r="A133" s="88" t="str">
        <f t="shared" si="3"/>
        <v>class_E1</v>
      </c>
      <c r="B133" s="88" t="s">
        <v>33</v>
      </c>
      <c r="C133" s="89">
        <v>100000</v>
      </c>
      <c r="D133" s="168">
        <v>244741.34542553191</v>
      </c>
      <c r="E133" s="94"/>
      <c r="F133" s="12"/>
      <c r="G133" s="92"/>
      <c r="J133" s="93"/>
      <c r="K133" s="76"/>
      <c r="N133" s="162"/>
      <c r="O133" s="186"/>
    </row>
    <row r="134" spans="1:15" x14ac:dyDescent="0.3">
      <c r="A134" s="88" t="str">
        <f t="shared" si="3"/>
        <v>class_E2</v>
      </c>
      <c r="B134" s="88" t="s">
        <v>34</v>
      </c>
      <c r="C134" s="89">
        <v>40</v>
      </c>
      <c r="D134" s="168">
        <v>233.02968749999999</v>
      </c>
      <c r="E134" s="94">
        <f t="shared" si="4"/>
        <v>5.8257000000000003</v>
      </c>
      <c r="F134" s="12"/>
      <c r="G134" s="92"/>
      <c r="J134" s="93"/>
      <c r="K134" s="76"/>
      <c r="N134" s="162"/>
      <c r="O134" s="186"/>
    </row>
    <row r="135" spans="1:15" x14ac:dyDescent="0.3">
      <c r="A135" s="88" t="str">
        <f t="shared" si="3"/>
        <v>class_E2</v>
      </c>
      <c r="B135" s="88" t="s">
        <v>34</v>
      </c>
      <c r="C135" s="89">
        <v>250</v>
      </c>
      <c r="D135" s="168">
        <v>1199.4287812499999</v>
      </c>
      <c r="E135" s="94">
        <f t="shared" si="4"/>
        <v>4.6018999999999997</v>
      </c>
      <c r="F135" s="12"/>
      <c r="G135" s="92"/>
      <c r="J135" s="93"/>
      <c r="K135" s="76"/>
      <c r="N135" s="162"/>
      <c r="O135" s="186"/>
    </row>
    <row r="136" spans="1:15" x14ac:dyDescent="0.3">
      <c r="A136" s="88" t="str">
        <f t="shared" si="3"/>
        <v>class_E2</v>
      </c>
      <c r="B136" s="88" t="s">
        <v>34</v>
      </c>
      <c r="C136" s="89">
        <v>1000</v>
      </c>
      <c r="D136" s="168">
        <v>2291.54071875</v>
      </c>
      <c r="E136" s="94">
        <f t="shared" si="4"/>
        <v>1.4560999999999999</v>
      </c>
      <c r="F136" s="12"/>
      <c r="G136" s="92"/>
      <c r="J136" s="93"/>
      <c r="K136" s="76"/>
      <c r="N136" s="162"/>
      <c r="O136" s="186"/>
    </row>
    <row r="137" spans="1:15" x14ac:dyDescent="0.3">
      <c r="A137" s="88" t="str">
        <f t="shared" si="3"/>
        <v>class_E2</v>
      </c>
      <c r="B137" s="88" t="s">
        <v>34</v>
      </c>
      <c r="C137" s="89">
        <v>2800</v>
      </c>
      <c r="D137" s="168">
        <v>3390.256875</v>
      </c>
      <c r="E137" s="94">
        <f t="shared" si="4"/>
        <v>0.61040000000000005</v>
      </c>
      <c r="F137" s="12"/>
      <c r="G137" s="92"/>
      <c r="J137" s="93"/>
      <c r="K137" s="76"/>
      <c r="N137" s="162"/>
      <c r="O137" s="186"/>
    </row>
    <row r="138" spans="1:15" x14ac:dyDescent="0.3">
      <c r="A138" s="88" t="str">
        <f t="shared" si="3"/>
        <v>class_E2</v>
      </c>
      <c r="B138" s="88" t="s">
        <v>34</v>
      </c>
      <c r="C138" s="89">
        <v>4600</v>
      </c>
      <c r="D138" s="168">
        <v>4488.9730312499996</v>
      </c>
      <c r="E138" s="94">
        <f t="shared" si="4"/>
        <v>0.61040000000000005</v>
      </c>
      <c r="F138" s="12"/>
      <c r="G138" s="92"/>
      <c r="J138" s="93"/>
      <c r="K138" s="76"/>
      <c r="N138" s="162"/>
      <c r="O138" s="186"/>
    </row>
    <row r="139" spans="1:15" x14ac:dyDescent="0.3">
      <c r="A139" s="88" t="str">
        <f t="shared" si="3"/>
        <v>class_E2</v>
      </c>
      <c r="B139" s="88" t="s">
        <v>34</v>
      </c>
      <c r="C139" s="89">
        <v>6400</v>
      </c>
      <c r="D139" s="168">
        <v>5587.6891875000001</v>
      </c>
      <c r="E139" s="94">
        <f t="shared" si="4"/>
        <v>0.61040000000000005</v>
      </c>
      <c r="F139" s="12"/>
      <c r="G139" s="92"/>
      <c r="J139" s="93"/>
      <c r="K139" s="76"/>
      <c r="N139" s="162"/>
      <c r="O139" s="186"/>
    </row>
    <row r="140" spans="1:15" x14ac:dyDescent="0.3">
      <c r="A140" s="88" t="str">
        <f t="shared" si="3"/>
        <v>class_E2</v>
      </c>
      <c r="B140" s="88" t="s">
        <v>34</v>
      </c>
      <c r="C140" s="89">
        <v>8200</v>
      </c>
      <c r="D140" s="168">
        <v>6686.4053437500006</v>
      </c>
      <c r="E140" s="94">
        <f t="shared" si="4"/>
        <v>0.61040000000000005</v>
      </c>
      <c r="F140" s="12"/>
      <c r="G140" s="92"/>
      <c r="J140" s="93"/>
      <c r="K140" s="76"/>
      <c r="N140" s="162"/>
      <c r="O140" s="186"/>
    </row>
    <row r="141" spans="1:15" x14ac:dyDescent="0.3">
      <c r="A141" s="88" t="str">
        <f>"class_"&amp;B141</f>
        <v>class_E2</v>
      </c>
      <c r="B141" s="88" t="s">
        <v>34</v>
      </c>
      <c r="C141" s="89">
        <v>9999</v>
      </c>
      <c r="D141" s="168">
        <v>7784.5124062499999</v>
      </c>
      <c r="E141" s="94">
        <f t="shared" si="4"/>
        <v>0.61040000000000005</v>
      </c>
      <c r="F141" s="12"/>
      <c r="G141" s="92"/>
      <c r="J141" s="93"/>
      <c r="K141" s="76"/>
      <c r="N141" s="162"/>
      <c r="O141" s="186"/>
    </row>
    <row r="142" spans="1:15" x14ac:dyDescent="0.3">
      <c r="A142" s="88" t="str">
        <f t="shared" si="3"/>
        <v>class_E2</v>
      </c>
      <c r="B142" s="88" t="s">
        <v>34</v>
      </c>
      <c r="C142" s="89">
        <v>100000</v>
      </c>
      <c r="D142" s="168">
        <v>62723.398537500005</v>
      </c>
      <c r="E142" s="94"/>
      <c r="F142" s="12"/>
      <c r="G142" s="92"/>
      <c r="J142" s="93"/>
      <c r="K142" s="76"/>
      <c r="N142" s="162"/>
      <c r="O142" s="186"/>
    </row>
    <row r="143" spans="1:15" x14ac:dyDescent="0.3">
      <c r="A143" s="88" t="str">
        <f t="shared" si="3"/>
        <v>class_E3</v>
      </c>
      <c r="B143" s="88" t="s">
        <v>68</v>
      </c>
      <c r="C143" s="89">
        <v>40</v>
      </c>
      <c r="D143" s="168">
        <v>184.69776595744682</v>
      </c>
      <c r="E143" s="94">
        <f t="shared" si="4"/>
        <v>4.6173999999999999</v>
      </c>
      <c r="F143" s="12"/>
      <c r="G143" s="92"/>
      <c r="J143" s="93"/>
      <c r="K143" s="76"/>
      <c r="N143" s="162"/>
      <c r="O143" s="186"/>
    </row>
    <row r="144" spans="1:15" x14ac:dyDescent="0.3">
      <c r="A144" s="88" t="str">
        <f t="shared" si="3"/>
        <v>class_E3</v>
      </c>
      <c r="B144" s="88" t="s">
        <v>68</v>
      </c>
      <c r="C144" s="89">
        <v>400</v>
      </c>
      <c r="D144" s="168">
        <v>1237.2412765957447</v>
      </c>
      <c r="E144" s="94">
        <f t="shared" si="4"/>
        <v>2.9237000000000002</v>
      </c>
      <c r="F144" s="12"/>
      <c r="G144" s="92"/>
      <c r="J144" s="93"/>
      <c r="K144" s="76"/>
      <c r="N144" s="162"/>
      <c r="O144" s="186"/>
    </row>
    <row r="145" spans="1:15" x14ac:dyDescent="0.3">
      <c r="A145" s="88" t="str">
        <f t="shared" ref="A145:A215" si="5">"class_"&amp;B145</f>
        <v>class_E3</v>
      </c>
      <c r="B145" s="88" t="s">
        <v>68</v>
      </c>
      <c r="C145" s="89">
        <v>1000</v>
      </c>
      <c r="D145" s="168">
        <v>1989.0713829787235</v>
      </c>
      <c r="E145" s="94">
        <f t="shared" si="4"/>
        <v>1.2531000000000001</v>
      </c>
      <c r="F145" s="12"/>
      <c r="G145" s="92"/>
      <c r="J145" s="93"/>
      <c r="K145" s="76"/>
      <c r="N145" s="162"/>
      <c r="O145" s="186"/>
    </row>
    <row r="146" spans="1:15" x14ac:dyDescent="0.3">
      <c r="A146" s="88" t="str">
        <f t="shared" si="5"/>
        <v>class_E3</v>
      </c>
      <c r="B146" s="88" t="s">
        <v>68</v>
      </c>
      <c r="C146" s="89">
        <v>2800</v>
      </c>
      <c r="D146" s="168">
        <v>2819.6948936170215</v>
      </c>
      <c r="E146" s="94">
        <f t="shared" si="4"/>
        <v>0.46150000000000002</v>
      </c>
      <c r="F146" s="12"/>
      <c r="G146" s="92"/>
      <c r="J146" s="93"/>
      <c r="K146" s="76"/>
      <c r="N146" s="162"/>
      <c r="O146" s="186"/>
    </row>
    <row r="147" spans="1:15" x14ac:dyDescent="0.3">
      <c r="A147" s="88" t="str">
        <f t="shared" si="5"/>
        <v>class_E3</v>
      </c>
      <c r="B147" s="88" t="s">
        <v>68</v>
      </c>
      <c r="C147" s="89">
        <v>4600</v>
      </c>
      <c r="D147" s="168">
        <v>3650.3261702127661</v>
      </c>
      <c r="E147" s="94">
        <f t="shared" si="4"/>
        <v>0.46150000000000002</v>
      </c>
      <c r="F147" s="12"/>
      <c r="G147" s="92"/>
      <c r="J147" s="93"/>
      <c r="K147" s="76"/>
      <c r="N147" s="162"/>
      <c r="O147" s="186"/>
    </row>
    <row r="148" spans="1:15" x14ac:dyDescent="0.3">
      <c r="A148" s="88" t="str">
        <f t="shared" si="5"/>
        <v>class_E3</v>
      </c>
      <c r="B148" s="88" t="s">
        <v>68</v>
      </c>
      <c r="C148" s="89">
        <v>6400</v>
      </c>
      <c r="D148" s="168">
        <v>4480.9574468085102</v>
      </c>
      <c r="E148" s="94">
        <f t="shared" si="4"/>
        <v>0.46150000000000002</v>
      </c>
      <c r="F148" s="12"/>
      <c r="G148" s="92"/>
      <c r="J148" s="93"/>
      <c r="K148" s="76"/>
      <c r="N148" s="162"/>
      <c r="O148" s="186"/>
    </row>
    <row r="149" spans="1:15" x14ac:dyDescent="0.3">
      <c r="A149" s="88" t="str">
        <f t="shared" si="5"/>
        <v>class_E3</v>
      </c>
      <c r="B149" s="88" t="s">
        <v>68</v>
      </c>
      <c r="C149" s="89">
        <v>8200</v>
      </c>
      <c r="D149" s="168">
        <v>5311.5887234042557</v>
      </c>
      <c r="E149" s="94">
        <f t="shared" si="4"/>
        <v>0.46150000000000002</v>
      </c>
      <c r="F149" s="12"/>
      <c r="G149" s="92"/>
      <c r="J149" s="93"/>
      <c r="K149" s="76"/>
      <c r="N149" s="162"/>
      <c r="O149" s="186"/>
    </row>
    <row r="150" spans="1:15" x14ac:dyDescent="0.3">
      <c r="A150" s="88" t="str">
        <f>"class_"&amp;B150</f>
        <v>class_E3</v>
      </c>
      <c r="B150" s="88" t="s">
        <v>68</v>
      </c>
      <c r="C150" s="89">
        <v>9999</v>
      </c>
      <c r="D150" s="168">
        <v>6141.7540425531915</v>
      </c>
      <c r="E150" s="94">
        <f t="shared" si="4"/>
        <v>0.46150000000000002</v>
      </c>
      <c r="F150" s="12"/>
      <c r="G150" s="92"/>
      <c r="J150" s="93"/>
      <c r="K150" s="76"/>
      <c r="N150" s="162"/>
      <c r="O150" s="186"/>
    </row>
    <row r="151" spans="1:15" x14ac:dyDescent="0.3">
      <c r="A151" s="88" t="str">
        <f t="shared" si="5"/>
        <v>class_E3</v>
      </c>
      <c r="B151" s="88" t="s">
        <v>68</v>
      </c>
      <c r="C151" s="89">
        <v>100000</v>
      </c>
      <c r="D151" s="168">
        <v>47671.391914893618</v>
      </c>
      <c r="E151" s="94"/>
      <c r="F151" s="12"/>
      <c r="G151" s="92"/>
      <c r="J151" s="93"/>
      <c r="K151" s="76"/>
      <c r="N151" s="162"/>
      <c r="O151" s="186"/>
    </row>
    <row r="152" spans="1:15" x14ac:dyDescent="0.3">
      <c r="A152" s="88" t="str">
        <f t="shared" si="5"/>
        <v>class_F1</v>
      </c>
      <c r="B152" s="88" t="s">
        <v>35</v>
      </c>
      <c r="C152" s="89">
        <v>50</v>
      </c>
      <c r="D152" s="168">
        <v>357.59904255319145</v>
      </c>
      <c r="E152" s="94">
        <f t="shared" si="4"/>
        <v>7.1520000000000001</v>
      </c>
      <c r="F152" s="12"/>
      <c r="G152" s="92"/>
      <c r="J152" s="93"/>
      <c r="K152" s="76"/>
      <c r="N152" s="162"/>
      <c r="O152" s="186"/>
    </row>
    <row r="153" spans="1:15" x14ac:dyDescent="0.3">
      <c r="A153" s="88" t="str">
        <f t="shared" si="5"/>
        <v>class_F1</v>
      </c>
      <c r="B153" s="88" t="s">
        <v>35</v>
      </c>
      <c r="C153" s="89">
        <v>230</v>
      </c>
      <c r="D153" s="168">
        <v>1673.2143617021277</v>
      </c>
      <c r="E153" s="94">
        <f t="shared" si="4"/>
        <v>7.3090000000000002</v>
      </c>
      <c r="F153" s="12"/>
      <c r="G153" s="92"/>
      <c r="J153" s="93"/>
      <c r="K153" s="76"/>
      <c r="N153" s="162"/>
      <c r="O153" s="186"/>
    </row>
    <row r="154" spans="1:15" x14ac:dyDescent="0.3">
      <c r="A154" s="88" t="str">
        <f t="shared" si="5"/>
        <v>class_F1</v>
      </c>
      <c r="B154" s="88" t="s">
        <v>35</v>
      </c>
      <c r="C154" s="89">
        <v>700</v>
      </c>
      <c r="D154" s="168">
        <v>4946.6430851063833</v>
      </c>
      <c r="E154" s="94">
        <f t="shared" si="4"/>
        <v>6.9646999999999997</v>
      </c>
      <c r="F154" s="12"/>
      <c r="G154" s="92"/>
      <c r="J154" s="93"/>
      <c r="K154" s="76"/>
      <c r="N154" s="162"/>
      <c r="O154" s="186"/>
    </row>
    <row r="155" spans="1:15" x14ac:dyDescent="0.3">
      <c r="A155" s="88" t="str">
        <f t="shared" si="5"/>
        <v>class_F1</v>
      </c>
      <c r="B155" s="88" t="s">
        <v>35</v>
      </c>
      <c r="C155" s="89">
        <v>1400</v>
      </c>
      <c r="D155" s="168">
        <v>8865.803404255319</v>
      </c>
      <c r="E155" s="94">
        <f t="shared" si="4"/>
        <v>5.5987999999999998</v>
      </c>
      <c r="F155" s="12"/>
      <c r="G155" s="92"/>
      <c r="J155" s="93"/>
      <c r="K155" s="76"/>
      <c r="N155" s="162"/>
      <c r="O155" s="186"/>
    </row>
    <row r="156" spans="1:15" x14ac:dyDescent="0.3">
      <c r="A156" s="88" t="str">
        <f t="shared" si="5"/>
        <v>class_F1</v>
      </c>
      <c r="B156" s="88" t="s">
        <v>35</v>
      </c>
      <c r="C156" s="89">
        <v>1950</v>
      </c>
      <c r="D156" s="168">
        <v>11242.372765957447</v>
      </c>
      <c r="E156" s="94">
        <f t="shared" si="4"/>
        <v>4.3209999999999997</v>
      </c>
      <c r="F156" s="12"/>
      <c r="G156" s="92"/>
      <c r="J156" s="93"/>
      <c r="K156" s="76"/>
      <c r="N156" s="162"/>
      <c r="O156" s="186"/>
    </row>
    <row r="157" spans="1:15" x14ac:dyDescent="0.3">
      <c r="A157" s="88" t="str">
        <f t="shared" si="5"/>
        <v>class_F1</v>
      </c>
      <c r="B157" s="88" t="s">
        <v>35</v>
      </c>
      <c r="C157" s="89">
        <v>3550</v>
      </c>
      <c r="D157" s="168">
        <v>14691.413085106382</v>
      </c>
      <c r="E157" s="94">
        <f t="shared" si="4"/>
        <v>2.1556999999999999</v>
      </c>
      <c r="F157" s="12"/>
      <c r="G157" s="92"/>
      <c r="J157" s="93"/>
      <c r="K157" s="76"/>
      <c r="N157" s="162"/>
      <c r="O157" s="186"/>
    </row>
    <row r="158" spans="1:15" x14ac:dyDescent="0.3">
      <c r="A158" s="88" t="str">
        <f t="shared" si="5"/>
        <v>class_F1</v>
      </c>
      <c r="B158" s="88" t="s">
        <v>35</v>
      </c>
      <c r="C158" s="89">
        <v>5150</v>
      </c>
      <c r="D158" s="168">
        <v>18140.453404255317</v>
      </c>
      <c r="E158" s="94">
        <f t="shared" si="4"/>
        <v>2.1556999999999999</v>
      </c>
      <c r="F158" s="12"/>
      <c r="G158" s="92"/>
      <c r="J158" s="93"/>
      <c r="K158" s="76"/>
      <c r="N158" s="162"/>
      <c r="O158" s="186"/>
    </row>
    <row r="159" spans="1:15" x14ac:dyDescent="0.3">
      <c r="A159" s="88" t="str">
        <f t="shared" si="5"/>
        <v>class_F1</v>
      </c>
      <c r="B159" s="88" t="s">
        <v>35</v>
      </c>
      <c r="C159" s="89">
        <v>6750</v>
      </c>
      <c r="D159" s="168">
        <v>21589.493723404255</v>
      </c>
      <c r="E159" s="94">
        <f t="shared" si="4"/>
        <v>2.1556999999999999</v>
      </c>
      <c r="F159" s="12"/>
      <c r="G159" s="92"/>
      <c r="J159" s="93"/>
      <c r="K159" s="76"/>
      <c r="N159" s="162"/>
      <c r="O159" s="186"/>
    </row>
    <row r="160" spans="1:15" x14ac:dyDescent="0.3">
      <c r="A160" s="88" t="str">
        <f t="shared" si="5"/>
        <v>class_F1</v>
      </c>
      <c r="B160" s="88" t="s">
        <v>35</v>
      </c>
      <c r="C160" s="89">
        <v>8350</v>
      </c>
      <c r="D160" s="168">
        <v>25038.53404255319</v>
      </c>
      <c r="E160" s="94">
        <f t="shared" si="4"/>
        <v>2.1556999999999999</v>
      </c>
      <c r="F160" s="12"/>
      <c r="G160" s="92"/>
      <c r="J160" s="93"/>
      <c r="K160" s="76"/>
      <c r="N160" s="162"/>
      <c r="O160" s="186"/>
    </row>
    <row r="161" spans="1:15" x14ac:dyDescent="0.3">
      <c r="A161" s="88" t="str">
        <f>"class_"&amp;B161</f>
        <v>class_F1</v>
      </c>
      <c r="B161" s="88" t="s">
        <v>35</v>
      </c>
      <c r="C161" s="89">
        <v>9999</v>
      </c>
      <c r="D161" s="168">
        <v>28593.206914893617</v>
      </c>
      <c r="E161" s="94">
        <f t="shared" si="4"/>
        <v>2.1556999999999999</v>
      </c>
      <c r="F161" s="12"/>
      <c r="G161" s="92"/>
      <c r="J161" s="93"/>
      <c r="K161" s="76"/>
      <c r="N161" s="162"/>
      <c r="O161" s="186"/>
    </row>
    <row r="162" spans="1:15" x14ac:dyDescent="0.3">
      <c r="A162" s="88" t="str">
        <f t="shared" si="5"/>
        <v>class_F1</v>
      </c>
      <c r="B162" s="88" t="s">
        <v>35</v>
      </c>
      <c r="C162" s="89">
        <v>100000</v>
      </c>
      <c r="D162" s="168">
        <v>222606.16117021276</v>
      </c>
      <c r="E162" s="94"/>
      <c r="F162" s="12"/>
      <c r="G162" s="92"/>
      <c r="J162" s="93"/>
      <c r="K162" s="76"/>
      <c r="N162" s="162"/>
      <c r="O162" s="186"/>
    </row>
    <row r="163" spans="1:15" x14ac:dyDescent="0.3">
      <c r="A163" s="88" t="str">
        <f t="shared" si="5"/>
        <v>class_F2</v>
      </c>
      <c r="B163" s="88" t="s">
        <v>36</v>
      </c>
      <c r="C163" s="89">
        <v>50</v>
      </c>
      <c r="D163" s="168">
        <v>224.22178124999999</v>
      </c>
      <c r="E163" s="94">
        <f t="shared" si="4"/>
        <v>4.4843999999999999</v>
      </c>
      <c r="F163" s="12"/>
      <c r="G163" s="92"/>
      <c r="J163" s="93"/>
      <c r="K163" s="76"/>
      <c r="N163" s="162"/>
      <c r="O163" s="186"/>
    </row>
    <row r="164" spans="1:15" x14ac:dyDescent="0.3">
      <c r="A164" s="88" t="str">
        <f t="shared" si="5"/>
        <v>class_F2</v>
      </c>
      <c r="B164" s="88" t="s">
        <v>36</v>
      </c>
      <c r="C164" s="89">
        <v>250</v>
      </c>
      <c r="D164" s="168">
        <v>1107.5240624999999</v>
      </c>
      <c r="E164" s="94">
        <f t="shared" si="4"/>
        <v>4.4165000000000001</v>
      </c>
      <c r="F164" s="12"/>
      <c r="G164" s="92"/>
      <c r="J164" s="93"/>
      <c r="K164" s="76"/>
      <c r="N164" s="162"/>
      <c r="O164" s="186"/>
    </row>
    <row r="165" spans="1:15" x14ac:dyDescent="0.3">
      <c r="A165" s="88" t="str">
        <f t="shared" si="5"/>
        <v>class_F2</v>
      </c>
      <c r="B165" s="88" t="s">
        <v>36</v>
      </c>
      <c r="C165" s="89">
        <v>1000</v>
      </c>
      <c r="D165" s="168">
        <v>2450.3910000000001</v>
      </c>
      <c r="E165" s="94">
        <f t="shared" si="4"/>
        <v>1.7905</v>
      </c>
      <c r="F165" s="12"/>
      <c r="G165" s="92"/>
      <c r="J165" s="93"/>
      <c r="K165" s="76"/>
      <c r="N165" s="162"/>
      <c r="O165" s="186"/>
    </row>
    <row r="166" spans="1:15" x14ac:dyDescent="0.3">
      <c r="A166" s="88" t="str">
        <f t="shared" si="5"/>
        <v>class_F2</v>
      </c>
      <c r="B166" s="88" t="s">
        <v>36</v>
      </c>
      <c r="C166" s="89">
        <v>2800</v>
      </c>
      <c r="D166" s="168">
        <v>3704.6655937500004</v>
      </c>
      <c r="E166" s="94">
        <f t="shared" si="4"/>
        <v>0.69679999999999997</v>
      </c>
      <c r="F166" s="12"/>
      <c r="G166" s="92"/>
      <c r="J166" s="93"/>
      <c r="K166" s="76"/>
      <c r="N166" s="162"/>
      <c r="O166" s="186"/>
    </row>
    <row r="167" spans="1:15" x14ac:dyDescent="0.3">
      <c r="A167" s="88" t="str">
        <f t="shared" si="5"/>
        <v>class_F2</v>
      </c>
      <c r="B167" s="88" t="s">
        <v>36</v>
      </c>
      <c r="C167" s="89">
        <v>4600</v>
      </c>
      <c r="D167" s="168">
        <v>4958.9401875000003</v>
      </c>
      <c r="E167" s="94">
        <f t="shared" si="4"/>
        <v>0.69679999999999997</v>
      </c>
      <c r="F167" s="12"/>
      <c r="G167" s="92"/>
      <c r="J167" s="93"/>
      <c r="K167" s="76"/>
      <c r="N167" s="162"/>
      <c r="O167" s="186"/>
    </row>
    <row r="168" spans="1:15" x14ac:dyDescent="0.3">
      <c r="A168" s="88" t="str">
        <f t="shared" si="5"/>
        <v>class_F2</v>
      </c>
      <c r="B168" s="88" t="s">
        <v>36</v>
      </c>
      <c r="C168" s="89">
        <v>6400</v>
      </c>
      <c r="D168" s="168">
        <v>6213.2147812500007</v>
      </c>
      <c r="E168" s="94">
        <f t="shared" si="4"/>
        <v>0.69679999999999997</v>
      </c>
      <c r="F168" s="12"/>
      <c r="G168" s="92"/>
      <c r="J168" s="93"/>
      <c r="K168" s="76"/>
      <c r="N168" s="162"/>
      <c r="O168" s="186"/>
    </row>
    <row r="169" spans="1:15" x14ac:dyDescent="0.3">
      <c r="A169" s="88" t="str">
        <f t="shared" si="5"/>
        <v>class_F2</v>
      </c>
      <c r="B169" s="88" t="s">
        <v>36</v>
      </c>
      <c r="C169" s="89">
        <v>8200</v>
      </c>
      <c r="D169" s="168">
        <v>7467.4893750000001</v>
      </c>
      <c r="E169" s="94">
        <f t="shared" si="4"/>
        <v>0.69679999999999997</v>
      </c>
      <c r="F169" s="12"/>
      <c r="G169" s="92"/>
      <c r="J169" s="93"/>
      <c r="K169" s="76"/>
      <c r="N169" s="162"/>
      <c r="O169" s="186"/>
    </row>
    <row r="170" spans="1:15" x14ac:dyDescent="0.3">
      <c r="A170" s="88" t="str">
        <f>"class_"&amp;B170</f>
        <v>class_F2</v>
      </c>
      <c r="B170" s="88" t="s">
        <v>36</v>
      </c>
      <c r="C170" s="89">
        <v>9999</v>
      </c>
      <c r="D170" s="168">
        <v>8721.0659062499999</v>
      </c>
      <c r="E170" s="94">
        <f t="shared" si="4"/>
        <v>0.69679999999999997</v>
      </c>
      <c r="F170" s="12"/>
      <c r="G170" s="92"/>
      <c r="J170" s="93"/>
      <c r="K170" s="76"/>
      <c r="N170" s="162"/>
      <c r="O170" s="186"/>
    </row>
    <row r="171" spans="1:15" x14ac:dyDescent="0.3">
      <c r="A171" s="88" t="str">
        <f t="shared" si="5"/>
        <v>class_F2</v>
      </c>
      <c r="B171" s="88" t="s">
        <v>36</v>
      </c>
      <c r="C171" s="89">
        <v>100000</v>
      </c>
      <c r="D171" s="168">
        <v>71436.759749999997</v>
      </c>
      <c r="E171" s="94"/>
      <c r="F171" s="12"/>
      <c r="G171" s="92"/>
      <c r="J171" s="93"/>
      <c r="K171" s="76"/>
      <c r="N171" s="162"/>
      <c r="O171" s="186"/>
    </row>
    <row r="172" spans="1:15" x14ac:dyDescent="0.3">
      <c r="A172" s="88" t="str">
        <f t="shared" si="5"/>
        <v>class_F3</v>
      </c>
      <c r="B172" s="88" t="s">
        <v>69</v>
      </c>
      <c r="C172" s="89">
        <v>50</v>
      </c>
      <c r="D172" s="168">
        <v>195.81085106382977</v>
      </c>
      <c r="E172" s="94">
        <f t="shared" si="4"/>
        <v>3.9161999999999999</v>
      </c>
      <c r="F172" s="12"/>
      <c r="G172" s="92"/>
      <c r="J172" s="93"/>
      <c r="K172" s="76"/>
      <c r="N172" s="162"/>
      <c r="O172" s="186"/>
    </row>
    <row r="173" spans="1:15" x14ac:dyDescent="0.3">
      <c r="A173" s="88" t="str">
        <f t="shared" si="5"/>
        <v>class_F3</v>
      </c>
      <c r="B173" s="88" t="s">
        <v>69</v>
      </c>
      <c r="C173" s="89">
        <v>400</v>
      </c>
      <c r="D173" s="168">
        <v>1187.7255319148937</v>
      </c>
      <c r="E173" s="94">
        <f t="shared" si="4"/>
        <v>2.8340000000000001</v>
      </c>
      <c r="F173" s="12"/>
      <c r="G173" s="92"/>
      <c r="J173" s="93"/>
      <c r="K173" s="76"/>
      <c r="N173" s="162"/>
      <c r="O173" s="186"/>
    </row>
    <row r="174" spans="1:15" x14ac:dyDescent="0.3">
      <c r="A174" s="88" t="str">
        <f t="shared" si="5"/>
        <v>class_F3</v>
      </c>
      <c r="B174" s="88" t="s">
        <v>69</v>
      </c>
      <c r="C174" s="89">
        <v>1000</v>
      </c>
      <c r="D174" s="168">
        <v>1781.2077659574468</v>
      </c>
      <c r="E174" s="94">
        <f t="shared" si="4"/>
        <v>0.98909999999999998</v>
      </c>
      <c r="F174" s="12"/>
      <c r="G174" s="92"/>
      <c r="J174" s="93"/>
      <c r="K174" s="76"/>
      <c r="N174" s="162"/>
      <c r="O174" s="186"/>
    </row>
    <row r="175" spans="1:15" x14ac:dyDescent="0.3">
      <c r="A175" s="88" t="str">
        <f t="shared" si="5"/>
        <v>class_F3</v>
      </c>
      <c r="B175" s="88" t="s">
        <v>69</v>
      </c>
      <c r="C175" s="89">
        <v>2800</v>
      </c>
      <c r="D175" s="168">
        <v>2354.0636170212765</v>
      </c>
      <c r="E175" s="94">
        <f t="shared" si="4"/>
        <v>0.31830000000000003</v>
      </c>
      <c r="F175" s="12"/>
      <c r="G175" s="92"/>
      <c r="J175" s="93"/>
      <c r="K175" s="76"/>
      <c r="N175" s="162"/>
      <c r="O175" s="186"/>
    </row>
    <row r="176" spans="1:15" x14ac:dyDescent="0.3">
      <c r="A176" s="88" t="str">
        <f t="shared" si="5"/>
        <v>class_F3</v>
      </c>
      <c r="B176" s="88" t="s">
        <v>69</v>
      </c>
      <c r="C176" s="89">
        <v>4600</v>
      </c>
      <c r="D176" s="168">
        <v>2926.9272340425532</v>
      </c>
      <c r="E176" s="94">
        <f t="shared" si="4"/>
        <v>0.31830000000000003</v>
      </c>
      <c r="F176" s="12"/>
      <c r="G176" s="92"/>
      <c r="J176" s="93"/>
      <c r="K176" s="76"/>
      <c r="N176" s="162"/>
      <c r="O176" s="186"/>
    </row>
    <row r="177" spans="1:15" x14ac:dyDescent="0.3">
      <c r="A177" s="88" t="str">
        <f t="shared" si="5"/>
        <v>class_F3</v>
      </c>
      <c r="B177" s="88" t="s">
        <v>69</v>
      </c>
      <c r="C177" s="82">
        <v>6400</v>
      </c>
      <c r="D177" s="168">
        <v>3499.7830851063827</v>
      </c>
      <c r="E177" s="94">
        <f t="shared" si="4"/>
        <v>0.31830000000000003</v>
      </c>
      <c r="F177" s="12"/>
      <c r="G177" s="92"/>
      <c r="J177" s="93"/>
      <c r="K177" s="76"/>
      <c r="N177" s="162"/>
      <c r="O177" s="186"/>
    </row>
    <row r="178" spans="1:15" x14ac:dyDescent="0.3">
      <c r="A178" s="88" t="str">
        <f t="shared" si="5"/>
        <v>class_F3</v>
      </c>
      <c r="B178" s="88" t="s">
        <v>69</v>
      </c>
      <c r="C178" s="82">
        <v>8200</v>
      </c>
      <c r="D178" s="168">
        <v>4072.6467021276594</v>
      </c>
      <c r="E178" s="94">
        <f t="shared" si="4"/>
        <v>0.31830000000000003</v>
      </c>
      <c r="F178" s="12"/>
      <c r="G178" s="92"/>
      <c r="J178" s="93"/>
      <c r="K178" s="76"/>
      <c r="N178" s="162"/>
      <c r="O178" s="186"/>
    </row>
    <row r="179" spans="1:15" x14ac:dyDescent="0.3">
      <c r="A179" s="88" t="str">
        <f>"class_"&amp;B179</f>
        <v>class_F3</v>
      </c>
      <c r="B179" s="88" t="s">
        <v>69</v>
      </c>
      <c r="C179" s="82">
        <v>9999</v>
      </c>
      <c r="D179" s="168">
        <v>4645.1841489361705</v>
      </c>
      <c r="E179" s="94">
        <f t="shared" si="4"/>
        <v>0.31830000000000003</v>
      </c>
      <c r="F179" s="12"/>
      <c r="G179" s="92"/>
      <c r="J179" s="93"/>
      <c r="K179" s="76"/>
      <c r="N179" s="162"/>
      <c r="O179" s="186"/>
    </row>
    <row r="180" spans="1:15" x14ac:dyDescent="0.3">
      <c r="A180" s="88" t="str">
        <f t="shared" si="5"/>
        <v>class_F3</v>
      </c>
      <c r="B180" s="88" t="s">
        <v>69</v>
      </c>
      <c r="C180" s="82">
        <v>100000</v>
      </c>
      <c r="D180" s="168">
        <v>33286.687553191485</v>
      </c>
      <c r="E180" s="94"/>
      <c r="F180" s="12"/>
      <c r="G180" s="92"/>
      <c r="J180" s="93"/>
      <c r="K180" s="76"/>
      <c r="N180" s="162"/>
      <c r="O180" s="186"/>
    </row>
    <row r="181" spans="1:15" x14ac:dyDescent="0.3">
      <c r="A181" s="88" t="str">
        <f t="shared" si="5"/>
        <v>class_G1</v>
      </c>
      <c r="B181" s="88" t="s">
        <v>37</v>
      </c>
      <c r="C181" s="82">
        <v>50</v>
      </c>
      <c r="D181" s="169">
        <v>357.59904255319145</v>
      </c>
      <c r="E181" s="94">
        <f t="shared" si="4"/>
        <v>7.1520000000000001</v>
      </c>
      <c r="F181" s="12"/>
      <c r="G181" s="92"/>
      <c r="J181" s="76"/>
      <c r="K181" s="76"/>
      <c r="N181" s="162"/>
      <c r="O181" s="186"/>
    </row>
    <row r="182" spans="1:15" x14ac:dyDescent="0.3">
      <c r="A182" s="88" t="str">
        <f t="shared" si="5"/>
        <v>class_G1</v>
      </c>
      <c r="B182" s="88" t="s">
        <v>37</v>
      </c>
      <c r="C182" s="82">
        <v>230</v>
      </c>
      <c r="D182" s="168">
        <v>1673.2143617021277</v>
      </c>
      <c r="E182" s="94">
        <f t="shared" si="4"/>
        <v>7.3090000000000002</v>
      </c>
      <c r="F182" s="12"/>
      <c r="G182" s="92"/>
      <c r="J182" s="93"/>
      <c r="K182" s="76"/>
      <c r="N182" s="162"/>
      <c r="O182" s="186"/>
    </row>
    <row r="183" spans="1:15" x14ac:dyDescent="0.3">
      <c r="A183" s="88" t="str">
        <f t="shared" si="5"/>
        <v>class_G1</v>
      </c>
      <c r="B183" s="88" t="s">
        <v>37</v>
      </c>
      <c r="C183" s="82">
        <v>700</v>
      </c>
      <c r="D183" s="168">
        <v>4946.6430851063833</v>
      </c>
      <c r="E183" s="94">
        <f t="shared" si="4"/>
        <v>6.9646999999999997</v>
      </c>
      <c r="F183" s="12"/>
      <c r="G183" s="92"/>
      <c r="J183" s="93"/>
      <c r="K183" s="76"/>
      <c r="N183" s="162"/>
      <c r="O183" s="186"/>
    </row>
    <row r="184" spans="1:15" x14ac:dyDescent="0.3">
      <c r="A184" s="88" t="str">
        <f t="shared" si="5"/>
        <v>class_G1</v>
      </c>
      <c r="B184" s="88" t="s">
        <v>37</v>
      </c>
      <c r="C184" s="82">
        <v>1400</v>
      </c>
      <c r="D184" s="168">
        <v>8865.803404255319</v>
      </c>
      <c r="E184" s="94">
        <f t="shared" si="4"/>
        <v>5.5987999999999998</v>
      </c>
      <c r="F184" s="12"/>
      <c r="G184" s="92"/>
      <c r="J184" s="93"/>
      <c r="K184" s="76"/>
      <c r="N184" s="162"/>
      <c r="O184" s="186"/>
    </row>
    <row r="185" spans="1:15" x14ac:dyDescent="0.3">
      <c r="A185" s="88" t="str">
        <f t="shared" si="5"/>
        <v>class_G1</v>
      </c>
      <c r="B185" s="88" t="s">
        <v>37</v>
      </c>
      <c r="C185" s="82">
        <v>1950</v>
      </c>
      <c r="D185" s="168">
        <v>11242.372765957447</v>
      </c>
      <c r="E185" s="94">
        <f t="shared" si="4"/>
        <v>4.3209999999999997</v>
      </c>
      <c r="F185" s="12"/>
      <c r="G185" s="92"/>
      <c r="J185" s="93"/>
      <c r="K185" s="76"/>
      <c r="N185" s="162"/>
      <c r="O185" s="186"/>
    </row>
    <row r="186" spans="1:15" x14ac:dyDescent="0.3">
      <c r="A186" s="88" t="str">
        <f t="shared" si="5"/>
        <v>class_G1</v>
      </c>
      <c r="B186" s="88" t="s">
        <v>37</v>
      </c>
      <c r="C186" s="82">
        <v>3550</v>
      </c>
      <c r="D186" s="168">
        <v>14691.413085106382</v>
      </c>
      <c r="E186" s="94">
        <f t="shared" si="4"/>
        <v>2.1556999999999999</v>
      </c>
      <c r="F186" s="12"/>
      <c r="G186" s="92"/>
      <c r="J186" s="93"/>
      <c r="K186" s="76"/>
      <c r="N186" s="162"/>
      <c r="O186" s="186"/>
    </row>
    <row r="187" spans="1:15" x14ac:dyDescent="0.3">
      <c r="A187" s="88" t="str">
        <f t="shared" si="5"/>
        <v>class_G1</v>
      </c>
      <c r="B187" s="88" t="s">
        <v>37</v>
      </c>
      <c r="C187" s="82">
        <v>5150</v>
      </c>
      <c r="D187" s="168">
        <v>18140.453404255317</v>
      </c>
      <c r="E187" s="94">
        <f t="shared" si="4"/>
        <v>2.1556999999999999</v>
      </c>
      <c r="F187" s="12"/>
      <c r="G187" s="92"/>
      <c r="J187" s="93"/>
      <c r="K187" s="76"/>
      <c r="N187" s="162"/>
      <c r="O187" s="186"/>
    </row>
    <row r="188" spans="1:15" x14ac:dyDescent="0.3">
      <c r="A188" s="88" t="str">
        <f t="shared" si="5"/>
        <v>class_G1</v>
      </c>
      <c r="B188" s="88" t="s">
        <v>37</v>
      </c>
      <c r="C188" s="82">
        <v>6750</v>
      </c>
      <c r="D188" s="168">
        <v>21589.493723404255</v>
      </c>
      <c r="E188" s="94">
        <f t="shared" si="4"/>
        <v>2.1556999999999999</v>
      </c>
      <c r="F188" s="12"/>
      <c r="G188" s="92"/>
      <c r="J188" s="93"/>
      <c r="K188" s="76"/>
      <c r="N188" s="162"/>
      <c r="O188" s="186"/>
    </row>
    <row r="189" spans="1:15" x14ac:dyDescent="0.3">
      <c r="A189" s="88" t="str">
        <f t="shared" si="5"/>
        <v>class_G1</v>
      </c>
      <c r="B189" s="88" t="s">
        <v>37</v>
      </c>
      <c r="C189" s="82">
        <v>8350</v>
      </c>
      <c r="D189" s="168">
        <v>25038.53404255319</v>
      </c>
      <c r="E189" s="94">
        <f t="shared" si="4"/>
        <v>2.1556999999999999</v>
      </c>
      <c r="F189" s="12"/>
      <c r="G189" s="92"/>
      <c r="J189" s="93"/>
      <c r="K189" s="76"/>
      <c r="N189" s="162"/>
      <c r="O189" s="186"/>
    </row>
    <row r="190" spans="1:15" x14ac:dyDescent="0.3">
      <c r="A190" s="88" t="str">
        <f t="shared" si="5"/>
        <v>class_G1</v>
      </c>
      <c r="B190" s="88" t="s">
        <v>37</v>
      </c>
      <c r="C190" s="82">
        <v>9999</v>
      </c>
      <c r="D190" s="168">
        <v>28593.206914893617</v>
      </c>
      <c r="E190" s="94">
        <f t="shared" si="4"/>
        <v>2.1556999999999999</v>
      </c>
      <c r="F190" s="12"/>
      <c r="G190" s="92"/>
      <c r="J190" s="93"/>
      <c r="K190" s="76"/>
      <c r="N190" s="162"/>
      <c r="O190" s="186"/>
    </row>
    <row r="191" spans="1:15" x14ac:dyDescent="0.3">
      <c r="A191" s="88" t="str">
        <f>"class_"&amp;B191</f>
        <v>class_G1</v>
      </c>
      <c r="B191" s="88" t="s">
        <v>37</v>
      </c>
      <c r="C191" s="82">
        <v>100000</v>
      </c>
      <c r="D191" s="168">
        <v>222606.16117021276</v>
      </c>
      <c r="E191" s="94"/>
      <c r="F191" s="12"/>
      <c r="G191" s="92"/>
      <c r="J191" s="93"/>
      <c r="K191" s="76"/>
      <c r="N191" s="162"/>
      <c r="O191" s="186"/>
    </row>
    <row r="192" spans="1:15" x14ac:dyDescent="0.3">
      <c r="A192" s="88" t="str">
        <f t="shared" si="5"/>
        <v>class_G1</v>
      </c>
      <c r="B192" s="88" t="s">
        <v>37</v>
      </c>
      <c r="C192" s="82"/>
      <c r="D192" s="168"/>
      <c r="E192" s="94"/>
      <c r="F192" s="12"/>
      <c r="G192" s="92"/>
      <c r="J192" s="93"/>
      <c r="K192" s="76"/>
      <c r="N192" s="162"/>
      <c r="O192" s="186"/>
    </row>
    <row r="193" spans="1:15" x14ac:dyDescent="0.3">
      <c r="A193" s="88" t="str">
        <f t="shared" si="5"/>
        <v>class_G2</v>
      </c>
      <c r="B193" s="88" t="s">
        <v>38</v>
      </c>
      <c r="C193" s="89">
        <v>50</v>
      </c>
      <c r="D193" s="169">
        <v>224.22178124999999</v>
      </c>
      <c r="E193" s="94">
        <f t="shared" si="4"/>
        <v>4.4843999999999999</v>
      </c>
      <c r="F193" s="12"/>
      <c r="G193" s="92"/>
      <c r="J193" s="76"/>
      <c r="K193" s="76"/>
      <c r="N193" s="162"/>
      <c r="O193" s="186"/>
    </row>
    <row r="194" spans="1:15" x14ac:dyDescent="0.3">
      <c r="A194" s="88" t="str">
        <f t="shared" si="5"/>
        <v>class_G2</v>
      </c>
      <c r="B194" s="88" t="s">
        <v>38</v>
      </c>
      <c r="C194" s="89">
        <v>250</v>
      </c>
      <c r="D194" s="169">
        <v>1107.5240624999999</v>
      </c>
      <c r="E194" s="94">
        <f t="shared" si="4"/>
        <v>4.4165000000000001</v>
      </c>
      <c r="F194" s="12"/>
      <c r="G194" s="92"/>
      <c r="J194" s="76"/>
      <c r="K194" s="76"/>
      <c r="N194" s="162"/>
      <c r="O194" s="186"/>
    </row>
    <row r="195" spans="1:15" x14ac:dyDescent="0.3">
      <c r="A195" s="88" t="str">
        <f t="shared" si="5"/>
        <v>class_G2</v>
      </c>
      <c r="B195" s="88" t="s">
        <v>38</v>
      </c>
      <c r="C195" s="89">
        <v>1000</v>
      </c>
      <c r="D195" s="168">
        <v>2450.3910000000001</v>
      </c>
      <c r="E195" s="94">
        <f t="shared" ref="E195:E258" si="6">ROUND(IF(B195=B194,(D195-D194)/(C195-C194),D195/C195),4)</f>
        <v>1.7905</v>
      </c>
      <c r="F195" s="12"/>
      <c r="G195" s="92"/>
      <c r="J195" s="93"/>
      <c r="K195" s="76"/>
      <c r="N195" s="162"/>
      <c r="O195" s="186"/>
    </row>
    <row r="196" spans="1:15" x14ac:dyDescent="0.3">
      <c r="A196" s="88" t="str">
        <f t="shared" si="5"/>
        <v>class_G2</v>
      </c>
      <c r="B196" s="88" t="s">
        <v>38</v>
      </c>
      <c r="C196" s="89">
        <v>2800</v>
      </c>
      <c r="D196" s="168">
        <v>3704.6655937500004</v>
      </c>
      <c r="E196" s="94">
        <f t="shared" si="6"/>
        <v>0.69679999999999997</v>
      </c>
      <c r="F196" s="12"/>
      <c r="G196" s="92"/>
      <c r="J196" s="93"/>
      <c r="K196" s="76"/>
      <c r="N196" s="162"/>
      <c r="O196" s="186"/>
    </row>
    <row r="197" spans="1:15" x14ac:dyDescent="0.3">
      <c r="A197" s="88" t="str">
        <f t="shared" si="5"/>
        <v>class_G2</v>
      </c>
      <c r="B197" s="88" t="s">
        <v>38</v>
      </c>
      <c r="C197" s="89">
        <v>4600</v>
      </c>
      <c r="D197" s="168">
        <v>4958.9401875000003</v>
      </c>
      <c r="E197" s="94">
        <f t="shared" si="6"/>
        <v>0.69679999999999997</v>
      </c>
      <c r="F197" s="12"/>
      <c r="G197" s="92"/>
      <c r="J197" s="93"/>
      <c r="K197" s="76"/>
      <c r="N197" s="162"/>
      <c r="O197" s="186"/>
    </row>
    <row r="198" spans="1:15" x14ac:dyDescent="0.3">
      <c r="A198" s="88" t="str">
        <f t="shared" si="5"/>
        <v>class_G2</v>
      </c>
      <c r="B198" s="88" t="s">
        <v>38</v>
      </c>
      <c r="C198" s="89">
        <v>6400</v>
      </c>
      <c r="D198" s="168">
        <v>6213.2147812500007</v>
      </c>
      <c r="E198" s="94">
        <f t="shared" si="6"/>
        <v>0.69679999999999997</v>
      </c>
      <c r="F198" s="12"/>
      <c r="G198" s="92"/>
      <c r="J198" s="93"/>
      <c r="K198" s="76"/>
      <c r="N198" s="162"/>
      <c r="O198" s="186"/>
    </row>
    <row r="199" spans="1:15" x14ac:dyDescent="0.3">
      <c r="A199" s="88" t="str">
        <f t="shared" si="5"/>
        <v>class_G2</v>
      </c>
      <c r="B199" s="88" t="s">
        <v>38</v>
      </c>
      <c r="C199" s="89">
        <v>8200</v>
      </c>
      <c r="D199" s="168">
        <v>7467.4893750000001</v>
      </c>
      <c r="E199" s="94">
        <f t="shared" si="6"/>
        <v>0.69679999999999997</v>
      </c>
      <c r="F199" s="12"/>
      <c r="G199" s="92"/>
      <c r="J199" s="93"/>
      <c r="K199" s="76"/>
      <c r="N199" s="162"/>
      <c r="O199" s="186"/>
    </row>
    <row r="200" spans="1:15" x14ac:dyDescent="0.3">
      <c r="A200" s="88" t="str">
        <f>"class_"&amp;B200</f>
        <v>class_G2</v>
      </c>
      <c r="B200" s="88" t="s">
        <v>38</v>
      </c>
      <c r="C200" s="89">
        <v>9999</v>
      </c>
      <c r="D200" s="168">
        <v>8721.0659062499999</v>
      </c>
      <c r="E200" s="94">
        <f t="shared" si="6"/>
        <v>0.69679999999999997</v>
      </c>
      <c r="F200" s="12"/>
      <c r="G200" s="92"/>
      <c r="J200" s="93"/>
      <c r="K200" s="76"/>
      <c r="N200" s="162"/>
      <c r="O200" s="186"/>
    </row>
    <row r="201" spans="1:15" x14ac:dyDescent="0.3">
      <c r="A201" s="88" t="str">
        <f t="shared" si="5"/>
        <v>class_G2</v>
      </c>
      <c r="B201" s="88" t="s">
        <v>38</v>
      </c>
      <c r="C201" s="89">
        <v>100000</v>
      </c>
      <c r="D201" s="168">
        <v>71436.759749999997</v>
      </c>
      <c r="E201" s="94"/>
      <c r="F201" s="12"/>
      <c r="G201" s="92"/>
      <c r="J201" s="93"/>
      <c r="K201" s="76"/>
      <c r="N201" s="162"/>
      <c r="O201" s="186"/>
    </row>
    <row r="202" spans="1:15" x14ac:dyDescent="0.3">
      <c r="A202" s="88" t="str">
        <f t="shared" si="5"/>
        <v>class_G3</v>
      </c>
      <c r="B202" s="88" t="s">
        <v>70</v>
      </c>
      <c r="C202" s="89">
        <v>50</v>
      </c>
      <c r="D202" s="168">
        <v>195.81085106382977</v>
      </c>
      <c r="E202" s="94">
        <f t="shared" si="6"/>
        <v>3.9161999999999999</v>
      </c>
      <c r="F202" s="12"/>
      <c r="G202" s="92"/>
      <c r="J202" s="76"/>
      <c r="K202" s="76"/>
      <c r="N202" s="162"/>
      <c r="O202" s="186"/>
    </row>
    <row r="203" spans="1:15" x14ac:dyDescent="0.3">
      <c r="A203" s="88" t="str">
        <f t="shared" si="5"/>
        <v>class_G3</v>
      </c>
      <c r="B203" s="88" t="s">
        <v>70</v>
      </c>
      <c r="C203" s="89">
        <v>400</v>
      </c>
      <c r="D203" s="168">
        <v>1187.7255319148937</v>
      </c>
      <c r="E203" s="94">
        <f t="shared" si="6"/>
        <v>2.8340000000000001</v>
      </c>
      <c r="F203" s="12"/>
      <c r="G203" s="92"/>
      <c r="J203" s="93"/>
      <c r="K203" s="76"/>
      <c r="N203" s="162"/>
      <c r="O203" s="186"/>
    </row>
    <row r="204" spans="1:15" x14ac:dyDescent="0.3">
      <c r="A204" s="88" t="str">
        <f t="shared" si="5"/>
        <v>class_G3</v>
      </c>
      <c r="B204" s="88" t="s">
        <v>70</v>
      </c>
      <c r="C204" s="89">
        <v>1000</v>
      </c>
      <c r="D204" s="168">
        <v>1781.2077659574468</v>
      </c>
      <c r="E204" s="94">
        <f t="shared" si="6"/>
        <v>0.98909999999999998</v>
      </c>
      <c r="F204" s="12"/>
      <c r="G204" s="92"/>
      <c r="J204" s="93"/>
      <c r="K204" s="76"/>
      <c r="N204" s="162"/>
      <c r="O204" s="186"/>
    </row>
    <row r="205" spans="1:15" x14ac:dyDescent="0.3">
      <c r="A205" s="88" t="str">
        <f t="shared" si="5"/>
        <v>class_G3</v>
      </c>
      <c r="B205" s="88" t="s">
        <v>70</v>
      </c>
      <c r="C205" s="89">
        <v>2800</v>
      </c>
      <c r="D205" s="168">
        <v>2354.0636170212765</v>
      </c>
      <c r="E205" s="94">
        <f t="shared" si="6"/>
        <v>0.31830000000000003</v>
      </c>
      <c r="F205" s="12"/>
      <c r="G205" s="92"/>
      <c r="J205" s="93"/>
      <c r="K205" s="76"/>
      <c r="N205" s="162"/>
      <c r="O205" s="186"/>
    </row>
    <row r="206" spans="1:15" x14ac:dyDescent="0.3">
      <c r="A206" s="88" t="str">
        <f t="shared" si="5"/>
        <v>class_G3</v>
      </c>
      <c r="B206" s="88" t="s">
        <v>70</v>
      </c>
      <c r="C206" s="89">
        <v>4600</v>
      </c>
      <c r="D206" s="168">
        <v>2926.9272340425532</v>
      </c>
      <c r="E206" s="94">
        <f t="shared" si="6"/>
        <v>0.31830000000000003</v>
      </c>
      <c r="F206" s="12"/>
      <c r="G206" s="92"/>
      <c r="J206" s="93"/>
      <c r="K206" s="76"/>
      <c r="N206" s="162"/>
      <c r="O206" s="186"/>
    </row>
    <row r="207" spans="1:15" x14ac:dyDescent="0.3">
      <c r="A207" s="88" t="str">
        <f t="shared" si="5"/>
        <v>class_G3</v>
      </c>
      <c r="B207" s="88" t="s">
        <v>70</v>
      </c>
      <c r="C207" s="82">
        <v>6400</v>
      </c>
      <c r="D207" s="168">
        <v>3499.7830851063827</v>
      </c>
      <c r="E207" s="94">
        <f t="shared" si="6"/>
        <v>0.31830000000000003</v>
      </c>
      <c r="F207" s="12"/>
      <c r="G207" s="92"/>
      <c r="J207" s="93"/>
      <c r="K207" s="76"/>
      <c r="N207" s="162"/>
      <c r="O207" s="186"/>
    </row>
    <row r="208" spans="1:15" x14ac:dyDescent="0.3">
      <c r="A208" s="88" t="str">
        <f t="shared" si="5"/>
        <v>class_G3</v>
      </c>
      <c r="B208" s="88" t="s">
        <v>70</v>
      </c>
      <c r="C208" s="82">
        <v>8200</v>
      </c>
      <c r="D208" s="168">
        <v>4072.6467021276594</v>
      </c>
      <c r="E208" s="94">
        <f t="shared" si="6"/>
        <v>0.31830000000000003</v>
      </c>
      <c r="F208" s="12"/>
      <c r="G208" s="92"/>
      <c r="J208" s="93"/>
      <c r="K208" s="76"/>
      <c r="N208" s="162"/>
      <c r="O208" s="186"/>
    </row>
    <row r="209" spans="1:15" x14ac:dyDescent="0.3">
      <c r="A209" s="88" t="str">
        <f>"class_"&amp;B209</f>
        <v>class_G3</v>
      </c>
      <c r="B209" s="88" t="s">
        <v>70</v>
      </c>
      <c r="C209" s="82">
        <v>9999</v>
      </c>
      <c r="D209" s="168">
        <v>4645.1841489361705</v>
      </c>
      <c r="E209" s="94">
        <f t="shared" si="6"/>
        <v>0.31830000000000003</v>
      </c>
      <c r="F209" s="12"/>
      <c r="G209" s="92"/>
      <c r="J209" s="93"/>
      <c r="K209" s="76"/>
      <c r="N209" s="162"/>
      <c r="O209" s="186"/>
    </row>
    <row r="210" spans="1:15" x14ac:dyDescent="0.3">
      <c r="A210" s="88" t="str">
        <f t="shared" si="5"/>
        <v>class_G3</v>
      </c>
      <c r="B210" s="88" t="s">
        <v>70</v>
      </c>
      <c r="C210" s="82">
        <v>100000</v>
      </c>
      <c r="D210" s="168">
        <v>33286.687553191485</v>
      </c>
      <c r="E210" s="94"/>
      <c r="F210" s="12"/>
      <c r="G210" s="92"/>
      <c r="J210" s="93"/>
      <c r="K210" s="76"/>
      <c r="N210" s="162"/>
      <c r="O210" s="186"/>
    </row>
    <row r="211" spans="1:15" x14ac:dyDescent="0.3">
      <c r="A211" s="88" t="str">
        <f t="shared" si="5"/>
        <v>class_H1</v>
      </c>
      <c r="B211" s="88" t="s">
        <v>39</v>
      </c>
      <c r="C211" s="82">
        <v>40</v>
      </c>
      <c r="D211" s="169">
        <v>357.74659574468086</v>
      </c>
      <c r="E211" s="94">
        <f t="shared" si="6"/>
        <v>8.9436999999999998</v>
      </c>
      <c r="F211" s="12"/>
      <c r="G211" s="92"/>
      <c r="J211" s="76"/>
      <c r="K211" s="76"/>
      <c r="N211" s="162"/>
      <c r="O211" s="186"/>
    </row>
    <row r="212" spans="1:15" x14ac:dyDescent="0.3">
      <c r="A212" s="88" t="str">
        <f t="shared" si="5"/>
        <v>class_H1</v>
      </c>
      <c r="B212" s="88" t="s">
        <v>39</v>
      </c>
      <c r="C212" s="82">
        <v>250</v>
      </c>
      <c r="D212" s="168">
        <v>2162.9201063829787</v>
      </c>
      <c r="E212" s="94">
        <f t="shared" si="6"/>
        <v>8.5960999999999999</v>
      </c>
      <c r="F212" s="12"/>
      <c r="G212" s="92"/>
      <c r="J212" s="93"/>
      <c r="K212" s="76"/>
      <c r="N212" s="162"/>
      <c r="O212" s="186"/>
    </row>
    <row r="213" spans="1:15" x14ac:dyDescent="0.3">
      <c r="A213" s="88" t="str">
        <f t="shared" si="5"/>
        <v>class_H1</v>
      </c>
      <c r="B213" s="88" t="s">
        <v>39</v>
      </c>
      <c r="C213" s="82">
        <v>620</v>
      </c>
      <c r="D213" s="168">
        <v>4807.7877659574469</v>
      </c>
      <c r="E213" s="94">
        <f t="shared" si="6"/>
        <v>7.1482999999999999</v>
      </c>
      <c r="F213" s="12"/>
      <c r="G213" s="92"/>
      <c r="J213" s="93"/>
      <c r="K213" s="76"/>
      <c r="N213" s="162"/>
      <c r="O213" s="186"/>
    </row>
    <row r="214" spans="1:15" x14ac:dyDescent="0.3">
      <c r="A214" s="88" t="str">
        <f t="shared" si="5"/>
        <v>class_H1</v>
      </c>
      <c r="B214" s="88" t="s">
        <v>39</v>
      </c>
      <c r="C214" s="82">
        <v>1300</v>
      </c>
      <c r="D214" s="168">
        <v>8418.7405319148929</v>
      </c>
      <c r="E214" s="94">
        <f t="shared" si="6"/>
        <v>5.3102</v>
      </c>
      <c r="F214" s="12"/>
      <c r="G214" s="92"/>
      <c r="J214" s="93"/>
      <c r="K214" s="76"/>
      <c r="N214" s="162"/>
      <c r="O214" s="186"/>
    </row>
    <row r="215" spans="1:15" x14ac:dyDescent="0.3">
      <c r="A215" s="88" t="str">
        <f t="shared" si="5"/>
        <v>class_H1</v>
      </c>
      <c r="B215" s="88" t="s">
        <v>39</v>
      </c>
      <c r="C215" s="82">
        <v>3000</v>
      </c>
      <c r="D215" s="168">
        <v>15583.589574468086</v>
      </c>
      <c r="E215" s="94">
        <f t="shared" si="6"/>
        <v>4.2145999999999999</v>
      </c>
      <c r="F215" s="12"/>
      <c r="G215" s="92"/>
      <c r="J215" s="93"/>
      <c r="K215" s="76"/>
      <c r="N215" s="162"/>
      <c r="O215" s="186"/>
    </row>
    <row r="216" spans="1:15" x14ac:dyDescent="0.3">
      <c r="A216" s="88" t="str">
        <f t="shared" ref="A216:A279" si="7">"class_"&amp;B216</f>
        <v>class_H1</v>
      </c>
      <c r="B216" s="88" t="s">
        <v>39</v>
      </c>
      <c r="C216" s="82">
        <v>5000</v>
      </c>
      <c r="D216" s="168">
        <v>20129.843191489359</v>
      </c>
      <c r="E216" s="94">
        <f t="shared" si="6"/>
        <v>2.2730999999999999</v>
      </c>
      <c r="F216" s="12"/>
      <c r="G216" s="92"/>
      <c r="J216" s="93"/>
      <c r="K216" s="76"/>
      <c r="N216" s="162"/>
      <c r="O216" s="186"/>
    </row>
    <row r="217" spans="1:15" x14ac:dyDescent="0.3">
      <c r="A217" s="88" t="str">
        <f t="shared" si="7"/>
        <v>class_H1</v>
      </c>
      <c r="B217" s="88" t="s">
        <v>39</v>
      </c>
      <c r="C217" s="82">
        <v>6000</v>
      </c>
      <c r="D217" s="168">
        <v>22402.900106382978</v>
      </c>
      <c r="E217" s="94">
        <f t="shared" si="6"/>
        <v>2.2730999999999999</v>
      </c>
      <c r="F217" s="12"/>
      <c r="G217" s="92"/>
      <c r="J217" s="93"/>
      <c r="K217" s="76"/>
      <c r="N217" s="162"/>
      <c r="O217" s="186"/>
    </row>
    <row r="218" spans="1:15" x14ac:dyDescent="0.3">
      <c r="A218" s="88" t="str">
        <f t="shared" si="7"/>
        <v>class_H1</v>
      </c>
      <c r="B218" s="88" t="s">
        <v>39</v>
      </c>
      <c r="C218" s="82">
        <v>7000</v>
      </c>
      <c r="D218" s="168">
        <v>24676.026914893617</v>
      </c>
      <c r="E218" s="94">
        <f t="shared" si="6"/>
        <v>2.2730999999999999</v>
      </c>
      <c r="F218" s="12"/>
      <c r="G218" s="92"/>
      <c r="J218" s="93"/>
      <c r="K218" s="76"/>
      <c r="N218" s="162"/>
      <c r="O218" s="186"/>
    </row>
    <row r="219" spans="1:15" x14ac:dyDescent="0.3">
      <c r="A219" s="88" t="str">
        <f t="shared" si="7"/>
        <v>class_H1</v>
      </c>
      <c r="B219" s="88" t="s">
        <v>39</v>
      </c>
      <c r="C219" s="82">
        <v>8000</v>
      </c>
      <c r="D219" s="168">
        <v>26949.153723404255</v>
      </c>
      <c r="E219" s="94">
        <f t="shared" si="6"/>
        <v>2.2730999999999999</v>
      </c>
      <c r="F219" s="12"/>
      <c r="G219" s="92"/>
      <c r="J219" s="93"/>
      <c r="K219" s="76"/>
      <c r="N219" s="162"/>
      <c r="O219" s="186"/>
    </row>
    <row r="220" spans="1:15" x14ac:dyDescent="0.3">
      <c r="A220" s="88" t="str">
        <f t="shared" si="7"/>
        <v>class_H1</v>
      </c>
      <c r="B220" s="88" t="s">
        <v>39</v>
      </c>
      <c r="C220" s="82">
        <v>9000</v>
      </c>
      <c r="D220" s="168">
        <v>29222.280531914894</v>
      </c>
      <c r="E220" s="94">
        <f t="shared" si="6"/>
        <v>2.2730999999999999</v>
      </c>
      <c r="F220" s="12"/>
      <c r="G220" s="92"/>
      <c r="J220" s="93"/>
      <c r="K220" s="76"/>
      <c r="N220" s="162"/>
      <c r="O220" s="186"/>
    </row>
    <row r="221" spans="1:15" x14ac:dyDescent="0.3">
      <c r="A221" s="88" t="str">
        <f>"class_"&amp;B221</f>
        <v>class_H1</v>
      </c>
      <c r="B221" s="88" t="s">
        <v>39</v>
      </c>
      <c r="C221" s="82">
        <v>9999</v>
      </c>
      <c r="D221" s="168">
        <v>31493.13191489362</v>
      </c>
      <c r="E221" s="94">
        <f t="shared" si="6"/>
        <v>2.2730999999999999</v>
      </c>
      <c r="F221" s="12"/>
      <c r="G221" s="92"/>
      <c r="J221" s="93"/>
      <c r="K221" s="76"/>
      <c r="N221" s="162"/>
      <c r="O221" s="186"/>
    </row>
    <row r="222" spans="1:15" x14ac:dyDescent="0.3">
      <c r="A222" s="88" t="str">
        <f t="shared" si="7"/>
        <v>class_H1</v>
      </c>
      <c r="B222" s="88" t="s">
        <v>39</v>
      </c>
      <c r="C222" s="82">
        <v>100000</v>
      </c>
      <c r="D222" s="168">
        <v>236072.19159574469</v>
      </c>
      <c r="E222" s="94"/>
      <c r="F222" s="12"/>
      <c r="G222" s="92"/>
      <c r="J222" s="93"/>
      <c r="K222" s="76"/>
      <c r="N222" s="162"/>
      <c r="O222" s="186"/>
    </row>
    <row r="223" spans="1:15" x14ac:dyDescent="0.3">
      <c r="A223" s="88" t="str">
        <f t="shared" si="7"/>
        <v>class_H2</v>
      </c>
      <c r="B223" s="88" t="s">
        <v>40</v>
      </c>
      <c r="C223" s="82">
        <v>40</v>
      </c>
      <c r="D223" s="169">
        <v>237.00590625000001</v>
      </c>
      <c r="E223" s="94">
        <f t="shared" si="6"/>
        <v>5.9250999999999996</v>
      </c>
      <c r="F223" s="12"/>
      <c r="G223" s="92"/>
      <c r="J223" s="76"/>
      <c r="K223" s="76"/>
      <c r="N223" s="162"/>
      <c r="O223" s="186"/>
    </row>
    <row r="224" spans="1:15" x14ac:dyDescent="0.3">
      <c r="A224" s="88" t="str">
        <f t="shared" si="7"/>
        <v>class_H2</v>
      </c>
      <c r="B224" s="88" t="s">
        <v>40</v>
      </c>
      <c r="C224" s="82">
        <v>250</v>
      </c>
      <c r="D224" s="168">
        <v>1131.6072187500001</v>
      </c>
      <c r="E224" s="94">
        <f t="shared" si="6"/>
        <v>4.26</v>
      </c>
      <c r="F224" s="12"/>
      <c r="G224" s="92"/>
      <c r="J224" s="93"/>
      <c r="K224" s="76"/>
      <c r="N224" s="162"/>
      <c r="O224" s="186"/>
    </row>
    <row r="225" spans="1:15" x14ac:dyDescent="0.3">
      <c r="A225" s="88" t="str">
        <f t="shared" si="7"/>
        <v>class_H2</v>
      </c>
      <c r="B225" s="88" t="s">
        <v>40</v>
      </c>
      <c r="C225" s="82">
        <v>1000</v>
      </c>
      <c r="D225" s="168">
        <v>2298.1996875</v>
      </c>
      <c r="E225" s="94">
        <f t="shared" si="6"/>
        <v>1.5555000000000001</v>
      </c>
      <c r="F225" s="12"/>
      <c r="G225" s="92"/>
      <c r="J225" s="93"/>
      <c r="K225" s="76"/>
      <c r="N225" s="162"/>
      <c r="O225" s="186"/>
    </row>
    <row r="226" spans="1:15" x14ac:dyDescent="0.3">
      <c r="A226" s="88" t="str">
        <f t="shared" si="7"/>
        <v>class_H2</v>
      </c>
      <c r="B226" s="88" t="s">
        <v>40</v>
      </c>
      <c r="C226" s="82">
        <v>2800</v>
      </c>
      <c r="D226" s="168">
        <v>3550.79071875</v>
      </c>
      <c r="E226" s="94">
        <f t="shared" si="6"/>
        <v>0.69589999999999996</v>
      </c>
      <c r="F226" s="12"/>
      <c r="G226" s="92"/>
      <c r="J226" s="93"/>
      <c r="K226" s="76"/>
      <c r="N226" s="162"/>
      <c r="O226" s="186"/>
    </row>
    <row r="227" spans="1:15" x14ac:dyDescent="0.3">
      <c r="A227" s="88" t="str">
        <f t="shared" si="7"/>
        <v>class_H2</v>
      </c>
      <c r="B227" s="88" t="s">
        <v>40</v>
      </c>
      <c r="C227" s="82">
        <v>4600</v>
      </c>
      <c r="D227" s="168">
        <v>4803.3749062500001</v>
      </c>
      <c r="E227" s="94">
        <f t="shared" si="6"/>
        <v>0.69589999999999996</v>
      </c>
      <c r="F227" s="12"/>
      <c r="G227" s="92"/>
      <c r="J227" s="93"/>
      <c r="K227" s="76"/>
      <c r="N227" s="162"/>
      <c r="O227" s="186"/>
    </row>
    <row r="228" spans="1:15" x14ac:dyDescent="0.3">
      <c r="A228" s="88" t="str">
        <f t="shared" si="7"/>
        <v>class_H2</v>
      </c>
      <c r="B228" s="88" t="s">
        <v>40</v>
      </c>
      <c r="C228" s="82">
        <v>6400</v>
      </c>
      <c r="D228" s="168">
        <v>6055.9590937499997</v>
      </c>
      <c r="E228" s="94">
        <f t="shared" si="6"/>
        <v>0.69589999999999996</v>
      </c>
      <c r="F228" s="12"/>
      <c r="G228" s="92"/>
      <c r="J228" s="93"/>
      <c r="K228" s="76"/>
      <c r="N228" s="162"/>
      <c r="O228" s="186"/>
    </row>
    <row r="229" spans="1:15" x14ac:dyDescent="0.3">
      <c r="A229" s="88" t="str">
        <f t="shared" si="7"/>
        <v>class_H2</v>
      </c>
      <c r="B229" s="88" t="s">
        <v>40</v>
      </c>
      <c r="C229" s="82">
        <v>8200</v>
      </c>
      <c r="D229" s="168">
        <v>7308.5501249999998</v>
      </c>
      <c r="E229" s="94">
        <f t="shared" si="6"/>
        <v>0.69589999999999996</v>
      </c>
      <c r="F229" s="12"/>
      <c r="G229" s="92"/>
      <c r="J229" s="93"/>
      <c r="K229" s="76"/>
      <c r="N229" s="162"/>
      <c r="O229" s="186"/>
    </row>
    <row r="230" spans="1:15" x14ac:dyDescent="0.3">
      <c r="A230" s="88" t="str">
        <f>"class_"&amp;B230</f>
        <v>class_H2</v>
      </c>
      <c r="B230" s="88" t="s">
        <v>40</v>
      </c>
      <c r="C230" s="82">
        <v>9999</v>
      </c>
      <c r="D230" s="168">
        <v>8560.4362499999988</v>
      </c>
      <c r="E230" s="94">
        <f t="shared" si="6"/>
        <v>0.69589999999999996</v>
      </c>
      <c r="F230" s="12"/>
      <c r="G230" s="92"/>
      <c r="J230" s="93"/>
      <c r="K230" s="76"/>
      <c r="N230" s="162"/>
      <c r="O230" s="186"/>
    </row>
    <row r="231" spans="1:15" x14ac:dyDescent="0.3">
      <c r="A231" s="88" t="str">
        <f t="shared" si="7"/>
        <v>class_H2</v>
      </c>
      <c r="B231" s="88" t="s">
        <v>40</v>
      </c>
      <c r="C231" s="82">
        <v>100000</v>
      </c>
      <c r="D231" s="168">
        <v>71190.220499999996</v>
      </c>
      <c r="E231" s="94"/>
      <c r="F231" s="12"/>
      <c r="G231" s="92"/>
      <c r="J231" s="93"/>
      <c r="K231" s="76"/>
      <c r="N231" s="162"/>
      <c r="O231" s="186"/>
    </row>
    <row r="232" spans="1:15" x14ac:dyDescent="0.3">
      <c r="A232" s="88" t="str">
        <f t="shared" si="7"/>
        <v>class_H3</v>
      </c>
      <c r="B232" s="88" t="s">
        <v>71</v>
      </c>
      <c r="C232" s="82">
        <v>40</v>
      </c>
      <c r="D232" s="169">
        <v>190.96489361702129</v>
      </c>
      <c r="E232" s="94">
        <f t="shared" si="6"/>
        <v>4.7740999999999998</v>
      </c>
      <c r="F232" s="12"/>
      <c r="G232" s="92"/>
      <c r="J232" s="76"/>
      <c r="K232" s="76"/>
      <c r="N232" s="162"/>
      <c r="O232" s="186"/>
    </row>
    <row r="233" spans="1:15" x14ac:dyDescent="0.3">
      <c r="A233" s="88" t="str">
        <f t="shared" si="7"/>
        <v>class_H3</v>
      </c>
      <c r="B233" s="88" t="s">
        <v>71</v>
      </c>
      <c r="C233" s="82">
        <v>400</v>
      </c>
      <c r="D233" s="168">
        <v>1196.5864893617022</v>
      </c>
      <c r="E233" s="94">
        <f t="shared" si="6"/>
        <v>2.7934000000000001</v>
      </c>
      <c r="F233" s="12"/>
      <c r="G233" s="92"/>
      <c r="J233" s="93"/>
      <c r="K233" s="76"/>
      <c r="N233" s="162"/>
      <c r="O233" s="186"/>
    </row>
    <row r="234" spans="1:15" x14ac:dyDescent="0.3">
      <c r="A234" s="88" t="str">
        <f t="shared" si="7"/>
        <v>class_H3</v>
      </c>
      <c r="B234" s="88" t="s">
        <v>71</v>
      </c>
      <c r="C234" s="82">
        <v>1000</v>
      </c>
      <c r="D234" s="168">
        <v>1790.7443617021274</v>
      </c>
      <c r="E234" s="94">
        <f t="shared" si="6"/>
        <v>0.99029999999999996</v>
      </c>
      <c r="F234" s="12"/>
      <c r="G234" s="92"/>
      <c r="J234" s="93"/>
      <c r="K234" s="76"/>
      <c r="N234" s="162"/>
      <c r="O234" s="186"/>
    </row>
    <row r="235" spans="1:15" x14ac:dyDescent="0.3">
      <c r="A235" s="88" t="str">
        <f t="shared" si="7"/>
        <v>class_H3</v>
      </c>
      <c r="B235" s="88" t="s">
        <v>71</v>
      </c>
      <c r="C235" s="82">
        <v>2800</v>
      </c>
      <c r="D235" s="168">
        <v>2359.8570212765958</v>
      </c>
      <c r="E235" s="94">
        <f t="shared" si="6"/>
        <v>0.31619999999999998</v>
      </c>
      <c r="F235" s="12"/>
      <c r="G235" s="92"/>
      <c r="J235" s="93"/>
      <c r="K235" s="76"/>
      <c r="N235" s="162"/>
      <c r="O235" s="186"/>
    </row>
    <row r="236" spans="1:15" x14ac:dyDescent="0.3">
      <c r="A236" s="88" t="str">
        <f t="shared" si="7"/>
        <v>class_H3</v>
      </c>
      <c r="B236" s="88" t="s">
        <v>71</v>
      </c>
      <c r="C236" s="82">
        <v>4600</v>
      </c>
      <c r="D236" s="168">
        <v>2928.9774468085106</v>
      </c>
      <c r="E236" s="94">
        <f t="shared" si="6"/>
        <v>0.31619999999999998</v>
      </c>
      <c r="F236" s="12"/>
      <c r="G236" s="92"/>
      <c r="J236" s="93"/>
      <c r="K236" s="76"/>
      <c r="N236" s="162"/>
      <c r="O236" s="186"/>
    </row>
    <row r="237" spans="1:15" x14ac:dyDescent="0.3">
      <c r="A237" s="88" t="str">
        <f t="shared" si="7"/>
        <v>class_H3</v>
      </c>
      <c r="B237" s="88" t="s">
        <v>71</v>
      </c>
      <c r="C237" s="82">
        <v>6400</v>
      </c>
      <c r="D237" s="168">
        <v>3498.0978723404251</v>
      </c>
      <c r="E237" s="94">
        <f t="shared" si="6"/>
        <v>0.31619999999999998</v>
      </c>
      <c r="F237" s="12"/>
      <c r="G237" s="92"/>
      <c r="J237" s="93"/>
      <c r="K237" s="76"/>
      <c r="N237" s="162"/>
      <c r="O237" s="186"/>
    </row>
    <row r="238" spans="1:15" x14ac:dyDescent="0.3">
      <c r="A238" s="88" t="str">
        <f t="shared" si="7"/>
        <v>class_H3</v>
      </c>
      <c r="B238" s="88" t="s">
        <v>71</v>
      </c>
      <c r="C238" s="82">
        <v>8200</v>
      </c>
      <c r="D238" s="168">
        <v>4067.2182978723404</v>
      </c>
      <c r="E238" s="94">
        <f t="shared" si="6"/>
        <v>0.31619999999999998</v>
      </c>
      <c r="F238" s="12"/>
      <c r="G238" s="92"/>
      <c r="J238" s="93"/>
      <c r="K238" s="76"/>
      <c r="N238" s="162"/>
      <c r="O238" s="186"/>
    </row>
    <row r="239" spans="1:15" x14ac:dyDescent="0.3">
      <c r="A239" s="88" t="str">
        <f>"class_"&amp;B239</f>
        <v>class_H3</v>
      </c>
      <c r="B239" s="88" t="s">
        <v>71</v>
      </c>
      <c r="C239" s="82">
        <v>9999</v>
      </c>
      <c r="D239" s="168">
        <v>4636.0047872340419</v>
      </c>
      <c r="E239" s="94">
        <f t="shared" si="6"/>
        <v>0.31619999999999998</v>
      </c>
      <c r="F239" s="12"/>
      <c r="G239" s="92"/>
      <c r="J239" s="93"/>
      <c r="K239" s="76"/>
      <c r="N239" s="162"/>
      <c r="O239" s="186"/>
    </row>
    <row r="240" spans="1:15" x14ac:dyDescent="0.3">
      <c r="A240" s="88" t="str">
        <f t="shared" si="7"/>
        <v>class_H3</v>
      </c>
      <c r="B240" s="88" t="s">
        <v>71</v>
      </c>
      <c r="C240" s="82">
        <v>100000</v>
      </c>
      <c r="D240" s="168">
        <v>33092.274574468087</v>
      </c>
      <c r="E240" s="94"/>
      <c r="F240" s="12"/>
      <c r="G240" s="92"/>
      <c r="J240" s="93"/>
      <c r="K240" s="76"/>
      <c r="N240" s="162"/>
      <c r="O240" s="186"/>
    </row>
    <row r="241" spans="1:15" x14ac:dyDescent="0.3">
      <c r="A241" s="88" t="str">
        <f t="shared" si="7"/>
        <v>class_I1</v>
      </c>
      <c r="B241" s="88" t="s">
        <v>41</v>
      </c>
      <c r="C241" s="82">
        <v>40</v>
      </c>
      <c r="D241" s="169">
        <v>357.44372340425531</v>
      </c>
      <c r="E241" s="94">
        <f t="shared" si="6"/>
        <v>8.9360999999999997</v>
      </c>
      <c r="F241" s="12"/>
      <c r="G241" s="92"/>
      <c r="J241" s="76"/>
      <c r="K241" s="76"/>
      <c r="N241" s="162"/>
      <c r="O241" s="186"/>
    </row>
    <row r="242" spans="1:15" x14ac:dyDescent="0.3">
      <c r="A242" s="88" t="str">
        <f t="shared" si="7"/>
        <v>class_I1</v>
      </c>
      <c r="B242" s="88" t="s">
        <v>41</v>
      </c>
      <c r="C242" s="82">
        <v>370</v>
      </c>
      <c r="D242" s="168">
        <v>3373.656170212766</v>
      </c>
      <c r="E242" s="94">
        <f t="shared" si="6"/>
        <v>9.14</v>
      </c>
      <c r="F242" s="12"/>
      <c r="G242" s="92"/>
      <c r="J242" s="93"/>
      <c r="K242" s="76"/>
      <c r="N242" s="162"/>
      <c r="O242" s="186"/>
    </row>
    <row r="243" spans="1:15" x14ac:dyDescent="0.3">
      <c r="A243" s="88" t="str">
        <f t="shared" si="7"/>
        <v>class_I1</v>
      </c>
      <c r="B243" s="88" t="s">
        <v>41</v>
      </c>
      <c r="C243" s="82">
        <v>800</v>
      </c>
      <c r="D243" s="168">
        <v>7282.4334042553182</v>
      </c>
      <c r="E243" s="94">
        <f t="shared" si="6"/>
        <v>9.0901999999999994</v>
      </c>
      <c r="F243" s="12"/>
      <c r="G243" s="92"/>
      <c r="J243" s="93"/>
      <c r="K243" s="76"/>
      <c r="N243" s="162"/>
      <c r="O243" s="186"/>
    </row>
    <row r="244" spans="1:15" x14ac:dyDescent="0.3">
      <c r="A244" s="88" t="str">
        <f t="shared" si="7"/>
        <v>class_I1</v>
      </c>
      <c r="B244" s="88" t="s">
        <v>41</v>
      </c>
      <c r="C244" s="82">
        <v>1300</v>
      </c>
      <c r="D244" s="168">
        <v>11779.023723404254</v>
      </c>
      <c r="E244" s="94">
        <f t="shared" si="6"/>
        <v>8.9931999999999999</v>
      </c>
      <c r="F244" s="12"/>
      <c r="G244" s="92"/>
      <c r="J244" s="93"/>
      <c r="K244" s="76"/>
      <c r="N244" s="162"/>
      <c r="O244" s="186"/>
    </row>
    <row r="245" spans="1:15" x14ac:dyDescent="0.3">
      <c r="A245" s="88" t="str">
        <f t="shared" si="7"/>
        <v>class_I1</v>
      </c>
      <c r="B245" s="88" t="s">
        <v>41</v>
      </c>
      <c r="C245" s="82">
        <v>2700</v>
      </c>
      <c r="D245" s="168">
        <v>21697.634680851061</v>
      </c>
      <c r="E245" s="94">
        <f t="shared" si="6"/>
        <v>7.0846999999999998</v>
      </c>
      <c r="F245" s="12"/>
      <c r="G245" s="92"/>
      <c r="J245" s="93"/>
      <c r="K245" s="76"/>
      <c r="N245" s="162"/>
      <c r="O245" s="186"/>
    </row>
    <row r="246" spans="1:15" x14ac:dyDescent="0.3">
      <c r="A246" s="88" t="str">
        <f t="shared" si="7"/>
        <v>class_I1</v>
      </c>
      <c r="B246" s="88" t="s">
        <v>41</v>
      </c>
      <c r="C246" s="82">
        <v>4200</v>
      </c>
      <c r="D246" s="168">
        <v>26264.522446808511</v>
      </c>
      <c r="E246" s="94">
        <f t="shared" si="6"/>
        <v>3.0446</v>
      </c>
      <c r="F246" s="12"/>
      <c r="G246" s="92"/>
      <c r="J246" s="93"/>
      <c r="K246" s="76"/>
      <c r="N246" s="162"/>
      <c r="O246" s="186"/>
    </row>
    <row r="247" spans="1:15" x14ac:dyDescent="0.3">
      <c r="A247" s="88" t="str">
        <f t="shared" si="7"/>
        <v>class_I1</v>
      </c>
      <c r="B247" s="88" t="s">
        <v>41</v>
      </c>
      <c r="C247" s="82">
        <v>5360</v>
      </c>
      <c r="D247" s="168">
        <v>29796.246914893614</v>
      </c>
      <c r="E247" s="94">
        <f t="shared" si="6"/>
        <v>3.0446</v>
      </c>
      <c r="F247" s="12"/>
      <c r="G247" s="92"/>
      <c r="J247" s="93"/>
      <c r="K247" s="76"/>
      <c r="N247" s="162"/>
      <c r="O247" s="186"/>
    </row>
    <row r="248" spans="1:15" x14ac:dyDescent="0.3">
      <c r="A248" s="88" t="str">
        <f t="shared" si="7"/>
        <v>class_I1</v>
      </c>
      <c r="B248" s="88" t="s">
        <v>41</v>
      </c>
      <c r="C248" s="82">
        <v>6520</v>
      </c>
      <c r="D248" s="168">
        <v>33327.971382978722</v>
      </c>
      <c r="E248" s="94">
        <f t="shared" si="6"/>
        <v>3.0446</v>
      </c>
      <c r="F248" s="12"/>
      <c r="G248" s="92"/>
      <c r="J248" s="93"/>
      <c r="K248" s="76"/>
      <c r="N248" s="162"/>
      <c r="O248" s="186"/>
    </row>
    <row r="249" spans="1:15" x14ac:dyDescent="0.3">
      <c r="A249" s="88" t="str">
        <f t="shared" si="7"/>
        <v>class_I1</v>
      </c>
      <c r="B249" s="88" t="s">
        <v>41</v>
      </c>
      <c r="C249" s="82">
        <v>7680</v>
      </c>
      <c r="D249" s="168">
        <v>36859.703617021281</v>
      </c>
      <c r="E249" s="94">
        <f t="shared" si="6"/>
        <v>3.0446</v>
      </c>
      <c r="F249" s="12"/>
      <c r="G249" s="92"/>
      <c r="J249" s="93"/>
      <c r="K249" s="76"/>
      <c r="N249" s="162"/>
      <c r="O249" s="186"/>
    </row>
    <row r="250" spans="1:15" x14ac:dyDescent="0.3">
      <c r="A250" s="88" t="str">
        <f t="shared" si="7"/>
        <v>class_I1</v>
      </c>
      <c r="B250" s="88" t="s">
        <v>41</v>
      </c>
      <c r="C250" s="82">
        <v>8840</v>
      </c>
      <c r="D250" s="168">
        <v>40391.428085106381</v>
      </c>
      <c r="E250" s="94">
        <f t="shared" si="6"/>
        <v>3.0446</v>
      </c>
      <c r="F250" s="12"/>
      <c r="G250" s="92"/>
      <c r="J250" s="93"/>
      <c r="K250" s="76"/>
      <c r="N250" s="162"/>
      <c r="O250" s="186"/>
    </row>
    <row r="251" spans="1:15" x14ac:dyDescent="0.3">
      <c r="A251" s="88" t="str">
        <f>"class_"&amp;B251</f>
        <v>class_I1</v>
      </c>
      <c r="B251" s="88" t="s">
        <v>41</v>
      </c>
      <c r="C251" s="82">
        <v>9999</v>
      </c>
      <c r="D251" s="168">
        <v>43920.108297872343</v>
      </c>
      <c r="E251" s="94">
        <f t="shared" si="6"/>
        <v>3.0446</v>
      </c>
      <c r="F251" s="12"/>
      <c r="G251" s="92"/>
      <c r="J251" s="93"/>
      <c r="K251" s="76"/>
      <c r="N251" s="162"/>
      <c r="O251" s="186"/>
    </row>
    <row r="252" spans="1:15" x14ac:dyDescent="0.3">
      <c r="A252" s="88" t="str">
        <f t="shared" si="7"/>
        <v>class_I1</v>
      </c>
      <c r="B252" s="88" t="s">
        <v>41</v>
      </c>
      <c r="C252" s="82">
        <v>100000</v>
      </c>
      <c r="D252" s="168">
        <v>317936.67478723399</v>
      </c>
      <c r="E252" s="94"/>
      <c r="F252" s="12"/>
      <c r="G252" s="92"/>
      <c r="J252" s="93"/>
      <c r="K252" s="76"/>
      <c r="N252" s="162"/>
      <c r="O252" s="186"/>
    </row>
    <row r="253" spans="1:15" x14ac:dyDescent="0.3">
      <c r="A253" s="88" t="str">
        <f t="shared" si="7"/>
        <v>class_I2</v>
      </c>
      <c r="B253" s="88" t="s">
        <v>42</v>
      </c>
      <c r="C253" s="82">
        <v>40</v>
      </c>
      <c r="D253" s="169">
        <v>253.67043749999999</v>
      </c>
      <c r="E253" s="94">
        <f t="shared" si="6"/>
        <v>6.3418000000000001</v>
      </c>
      <c r="F253" s="12"/>
      <c r="G253" s="92"/>
      <c r="J253" s="76"/>
      <c r="K253" s="76"/>
      <c r="N253" s="162"/>
      <c r="O253" s="186"/>
    </row>
    <row r="254" spans="1:15" x14ac:dyDescent="0.3">
      <c r="A254" s="88" t="str">
        <f t="shared" si="7"/>
        <v>class_I2</v>
      </c>
      <c r="B254" s="88" t="s">
        <v>42</v>
      </c>
      <c r="C254" s="82">
        <v>250</v>
      </c>
      <c r="D254" s="168">
        <v>1496.7965625000002</v>
      </c>
      <c r="E254" s="94">
        <f t="shared" si="6"/>
        <v>5.9196</v>
      </c>
      <c r="F254" s="12"/>
      <c r="G254" s="92"/>
      <c r="J254" s="93"/>
      <c r="K254" s="76"/>
      <c r="N254" s="162"/>
      <c r="O254" s="186"/>
    </row>
    <row r="255" spans="1:15" x14ac:dyDescent="0.3">
      <c r="A255" s="88" t="str">
        <f t="shared" si="7"/>
        <v>class_I2</v>
      </c>
      <c r="B255" s="88" t="s">
        <v>42</v>
      </c>
      <c r="C255" s="82">
        <v>1000</v>
      </c>
      <c r="D255" s="168">
        <v>3231.9130312500001</v>
      </c>
      <c r="E255" s="94">
        <f t="shared" si="6"/>
        <v>2.3134999999999999</v>
      </c>
      <c r="F255" s="12"/>
      <c r="G255" s="92"/>
      <c r="J255" s="93"/>
      <c r="K255" s="76"/>
      <c r="N255" s="162"/>
      <c r="O255" s="186"/>
    </row>
    <row r="256" spans="1:15" x14ac:dyDescent="0.3">
      <c r="A256" s="88" t="str">
        <f t="shared" si="7"/>
        <v>class_I2</v>
      </c>
      <c r="B256" s="88" t="s">
        <v>42</v>
      </c>
      <c r="C256" s="82">
        <v>2800</v>
      </c>
      <c r="D256" s="168">
        <v>4847.3528437500008</v>
      </c>
      <c r="E256" s="94">
        <f t="shared" si="6"/>
        <v>0.89749999999999996</v>
      </c>
      <c r="F256" s="12"/>
      <c r="G256" s="92"/>
      <c r="J256" s="93"/>
      <c r="K256" s="76"/>
      <c r="N256" s="162"/>
      <c r="O256" s="186"/>
    </row>
    <row r="257" spans="1:15" x14ac:dyDescent="0.3">
      <c r="A257" s="88" t="str">
        <f t="shared" si="7"/>
        <v>class_I2</v>
      </c>
      <c r="B257" s="88" t="s">
        <v>42</v>
      </c>
      <c r="C257" s="82">
        <v>4600</v>
      </c>
      <c r="D257" s="168">
        <v>6462.7858125000002</v>
      </c>
      <c r="E257" s="94">
        <f t="shared" si="6"/>
        <v>0.89749999999999996</v>
      </c>
      <c r="F257" s="12"/>
      <c r="G257" s="92"/>
      <c r="J257" s="93"/>
      <c r="K257" s="76"/>
      <c r="N257" s="162"/>
      <c r="O257" s="186"/>
    </row>
    <row r="258" spans="1:15" x14ac:dyDescent="0.3">
      <c r="A258" s="88" t="str">
        <f t="shared" si="7"/>
        <v>class_I2</v>
      </c>
      <c r="B258" s="88" t="s">
        <v>42</v>
      </c>
      <c r="C258" s="82">
        <v>6400</v>
      </c>
      <c r="D258" s="168">
        <v>8078.225625</v>
      </c>
      <c r="E258" s="94">
        <f t="shared" si="6"/>
        <v>0.89749999999999996</v>
      </c>
      <c r="F258" s="12"/>
      <c r="G258" s="92"/>
      <c r="J258" s="93"/>
      <c r="K258" s="76"/>
      <c r="N258" s="162"/>
      <c r="O258" s="186"/>
    </row>
    <row r="259" spans="1:15" x14ac:dyDescent="0.3">
      <c r="A259" s="88" t="str">
        <f t="shared" si="7"/>
        <v>class_I2</v>
      </c>
      <c r="B259" s="88" t="s">
        <v>42</v>
      </c>
      <c r="C259" s="82">
        <v>8200</v>
      </c>
      <c r="D259" s="168">
        <v>9693.6654374999998</v>
      </c>
      <c r="E259" s="94">
        <f t="shared" ref="E259:E322" si="8">ROUND(IF(B259=B258,(D259-D258)/(C259-C258),D259/C259),4)</f>
        <v>0.89749999999999996</v>
      </c>
      <c r="F259" s="12"/>
      <c r="G259" s="92"/>
      <c r="J259" s="93"/>
      <c r="K259" s="76"/>
      <c r="N259" s="162"/>
      <c r="O259" s="186"/>
    </row>
    <row r="260" spans="1:15" x14ac:dyDescent="0.3">
      <c r="A260" s="88" t="str">
        <f>"class_"&amp;B260</f>
        <v>class_I2</v>
      </c>
      <c r="B260" s="88" t="s">
        <v>42</v>
      </c>
      <c r="C260" s="82">
        <v>9999</v>
      </c>
      <c r="D260" s="168">
        <v>11308.201874999999</v>
      </c>
      <c r="E260" s="94">
        <f t="shared" si="8"/>
        <v>0.89749999999999996</v>
      </c>
      <c r="F260" s="12"/>
      <c r="G260" s="92"/>
      <c r="J260" s="93"/>
      <c r="K260" s="76"/>
      <c r="N260" s="162"/>
      <c r="O260" s="186"/>
    </row>
    <row r="261" spans="1:15" x14ac:dyDescent="0.3">
      <c r="A261" s="88" t="str">
        <f t="shared" si="7"/>
        <v>class_I2</v>
      </c>
      <c r="B261" s="88" t="s">
        <v>42</v>
      </c>
      <c r="C261" s="82">
        <v>100000</v>
      </c>
      <c r="D261" s="168">
        <v>92081.981</v>
      </c>
      <c r="E261" s="94"/>
      <c r="F261" s="12"/>
      <c r="G261" s="92"/>
      <c r="J261" s="93"/>
      <c r="K261" s="76"/>
      <c r="N261" s="162"/>
      <c r="O261" s="186"/>
    </row>
    <row r="262" spans="1:15" x14ac:dyDescent="0.3">
      <c r="A262" s="88" t="str">
        <f t="shared" si="7"/>
        <v>class_I3</v>
      </c>
      <c r="B262" s="88" t="s">
        <v>72</v>
      </c>
      <c r="C262" s="82">
        <v>40</v>
      </c>
      <c r="D262" s="169">
        <v>174.60202127659574</v>
      </c>
      <c r="E262" s="94">
        <f t="shared" si="8"/>
        <v>4.3651</v>
      </c>
      <c r="F262" s="12"/>
      <c r="G262" s="92"/>
      <c r="J262" s="76"/>
      <c r="K262" s="76"/>
      <c r="N262" s="162"/>
      <c r="O262" s="186"/>
    </row>
    <row r="263" spans="1:15" x14ac:dyDescent="0.3">
      <c r="A263" s="88" t="str">
        <f t="shared" si="7"/>
        <v>class_I3</v>
      </c>
      <c r="B263" s="88" t="s">
        <v>72</v>
      </c>
      <c r="C263" s="82">
        <v>400</v>
      </c>
      <c r="D263" s="169">
        <v>1298.5224468085105</v>
      </c>
      <c r="E263" s="94">
        <f t="shared" si="8"/>
        <v>3.1219999999999999</v>
      </c>
      <c r="F263" s="12"/>
      <c r="G263" s="92"/>
      <c r="J263" s="76"/>
      <c r="K263" s="76"/>
      <c r="N263" s="162"/>
      <c r="O263" s="186"/>
    </row>
    <row r="264" spans="1:15" x14ac:dyDescent="0.3">
      <c r="A264" s="88" t="str">
        <f t="shared" si="7"/>
        <v>class_I3</v>
      </c>
      <c r="B264" s="88" t="s">
        <v>72</v>
      </c>
      <c r="C264" s="82">
        <v>1000</v>
      </c>
      <c r="D264" s="169">
        <v>2116.2855319148935</v>
      </c>
      <c r="E264" s="94">
        <f t="shared" si="8"/>
        <v>1.3629</v>
      </c>
      <c r="F264" s="12"/>
      <c r="G264" s="92"/>
      <c r="J264" s="76"/>
      <c r="K264" s="76"/>
      <c r="N264" s="162"/>
      <c r="O264" s="186"/>
    </row>
    <row r="265" spans="1:15" x14ac:dyDescent="0.3">
      <c r="A265" s="88" t="str">
        <f t="shared" si="7"/>
        <v>class_I3</v>
      </c>
      <c r="B265" s="88" t="s">
        <v>72</v>
      </c>
      <c r="C265" s="82">
        <v>2800</v>
      </c>
      <c r="D265" s="169">
        <v>3033.0179787234047</v>
      </c>
      <c r="E265" s="94">
        <f t="shared" si="8"/>
        <v>0.50929999999999997</v>
      </c>
      <c r="F265" s="12"/>
      <c r="G265" s="92"/>
      <c r="J265" s="76"/>
      <c r="K265" s="76"/>
      <c r="N265" s="162"/>
      <c r="O265" s="186"/>
    </row>
    <row r="266" spans="1:15" x14ac:dyDescent="0.3">
      <c r="A266" s="88" t="str">
        <f t="shared" si="7"/>
        <v>class_I3</v>
      </c>
      <c r="B266" s="88" t="s">
        <v>72</v>
      </c>
      <c r="C266" s="82">
        <v>4600</v>
      </c>
      <c r="D266" s="169">
        <v>3949.7504255319145</v>
      </c>
      <c r="E266" s="94">
        <f t="shared" si="8"/>
        <v>0.50929999999999997</v>
      </c>
      <c r="F266" s="12"/>
      <c r="G266" s="92"/>
      <c r="J266" s="76"/>
      <c r="K266" s="76"/>
      <c r="N266" s="162"/>
      <c r="O266" s="186"/>
    </row>
    <row r="267" spans="1:15" x14ac:dyDescent="0.3">
      <c r="A267" s="88" t="str">
        <f t="shared" si="7"/>
        <v>class_I3</v>
      </c>
      <c r="B267" s="88" t="s">
        <v>72</v>
      </c>
      <c r="C267" s="82">
        <v>6400</v>
      </c>
      <c r="D267" s="169">
        <v>4866.4828723404262</v>
      </c>
      <c r="E267" s="94">
        <f t="shared" si="8"/>
        <v>0.50929999999999997</v>
      </c>
      <c r="F267" s="12"/>
      <c r="G267" s="92"/>
      <c r="J267" s="76"/>
      <c r="K267" s="76"/>
      <c r="N267" s="162"/>
      <c r="O267" s="186"/>
    </row>
    <row r="268" spans="1:15" x14ac:dyDescent="0.3">
      <c r="A268" s="88" t="str">
        <f t="shared" si="7"/>
        <v>class_I3</v>
      </c>
      <c r="B268" s="88" t="s">
        <v>72</v>
      </c>
      <c r="C268" s="82">
        <v>8200</v>
      </c>
      <c r="D268" s="169">
        <v>5783.2230851063832</v>
      </c>
      <c r="E268" s="94">
        <f t="shared" si="8"/>
        <v>0.50929999999999997</v>
      </c>
      <c r="F268" s="12"/>
      <c r="G268" s="92"/>
      <c r="J268" s="76"/>
      <c r="K268" s="76"/>
      <c r="N268" s="162"/>
      <c r="O268" s="186"/>
    </row>
    <row r="269" spans="1:15" x14ac:dyDescent="0.3">
      <c r="A269" s="88" t="str">
        <f>"class_"&amp;B269</f>
        <v>class_I3</v>
      </c>
      <c r="B269" s="88" t="s">
        <v>72</v>
      </c>
      <c r="C269" s="82">
        <v>9999</v>
      </c>
      <c r="D269" s="169">
        <v>6699.4429787234048</v>
      </c>
      <c r="E269" s="94">
        <f t="shared" si="8"/>
        <v>0.50929999999999997</v>
      </c>
      <c r="F269" s="12"/>
      <c r="G269" s="92"/>
      <c r="J269" s="76"/>
      <c r="K269" s="76"/>
      <c r="N269" s="162"/>
      <c r="O269" s="186"/>
    </row>
    <row r="270" spans="1:15" x14ac:dyDescent="0.3">
      <c r="A270" s="88" t="str">
        <f t="shared" si="7"/>
        <v>class_I3</v>
      </c>
      <c r="B270" s="88" t="s">
        <v>72</v>
      </c>
      <c r="C270" s="82">
        <v>100000</v>
      </c>
      <c r="D270" s="169">
        <v>52535.638191489365</v>
      </c>
      <c r="E270" s="94"/>
      <c r="F270" s="12"/>
      <c r="G270" s="92"/>
      <c r="J270" s="76"/>
      <c r="K270" s="76"/>
      <c r="N270" s="162"/>
      <c r="O270" s="186"/>
    </row>
    <row r="271" spans="1:15" x14ac:dyDescent="0.3">
      <c r="A271" s="88" t="str">
        <f t="shared" si="7"/>
        <v>class_J1</v>
      </c>
      <c r="B271" s="88" t="s">
        <v>167</v>
      </c>
      <c r="C271" s="89">
        <v>80</v>
      </c>
      <c r="D271" s="168">
        <v>1467.5795744680852</v>
      </c>
      <c r="E271" s="94">
        <f t="shared" si="8"/>
        <v>18.3447</v>
      </c>
      <c r="G271" s="92"/>
      <c r="N271" s="162"/>
      <c r="O271" s="186"/>
    </row>
    <row r="272" spans="1:15" x14ac:dyDescent="0.3">
      <c r="A272" s="88" t="str">
        <f t="shared" si="7"/>
        <v>class_J1</v>
      </c>
      <c r="B272" s="88" t="s">
        <v>167</v>
      </c>
      <c r="C272" s="89">
        <v>210</v>
      </c>
      <c r="D272" s="168">
        <v>3622.5395744680854</v>
      </c>
      <c r="E272" s="94">
        <f t="shared" si="8"/>
        <v>16.576599999999999</v>
      </c>
      <c r="G272" s="92"/>
      <c r="N272" s="162"/>
      <c r="O272" s="186"/>
    </row>
    <row r="273" spans="1:15" x14ac:dyDescent="0.3">
      <c r="A273" s="88" t="str">
        <f t="shared" si="7"/>
        <v>class_J1</v>
      </c>
      <c r="B273" s="88" t="s">
        <v>167</v>
      </c>
      <c r="C273" s="89">
        <v>700</v>
      </c>
      <c r="D273" s="168">
        <v>9824.9146808510632</v>
      </c>
      <c r="E273" s="94">
        <f t="shared" si="8"/>
        <v>12.6579</v>
      </c>
      <c r="G273" s="92"/>
      <c r="N273" s="162"/>
      <c r="O273" s="186"/>
    </row>
    <row r="274" spans="1:15" x14ac:dyDescent="0.3">
      <c r="A274" s="88" t="str">
        <f t="shared" si="7"/>
        <v>class_J1</v>
      </c>
      <c r="B274" s="88" t="s">
        <v>167</v>
      </c>
      <c r="C274" s="89">
        <v>1050</v>
      </c>
      <c r="D274" s="168">
        <v>13543.418191489362</v>
      </c>
      <c r="E274" s="94">
        <f t="shared" si="8"/>
        <v>10.6243</v>
      </c>
      <c r="G274" s="92"/>
      <c r="N274" s="162"/>
      <c r="O274" s="186"/>
    </row>
    <row r="275" spans="1:15" x14ac:dyDescent="0.3">
      <c r="A275" s="88" t="str">
        <f t="shared" si="7"/>
        <v>class_J1</v>
      </c>
      <c r="B275" s="88" t="s">
        <v>167</v>
      </c>
      <c r="C275" s="89">
        <v>2000</v>
      </c>
      <c r="D275" s="168">
        <v>22295.419255319146</v>
      </c>
      <c r="E275" s="94">
        <f t="shared" si="8"/>
        <v>9.2126000000000001</v>
      </c>
      <c r="G275" s="92"/>
      <c r="N275" s="162"/>
      <c r="O275" s="186"/>
    </row>
    <row r="276" spans="1:15" x14ac:dyDescent="0.3">
      <c r="A276" s="88" t="str">
        <f t="shared" si="7"/>
        <v>class_J1</v>
      </c>
      <c r="B276" s="88" t="s">
        <v>167</v>
      </c>
      <c r="C276" s="89">
        <v>3600</v>
      </c>
      <c r="D276" s="168">
        <v>35767.033404255315</v>
      </c>
      <c r="E276" s="94">
        <f t="shared" si="8"/>
        <v>8.4198000000000004</v>
      </c>
      <c r="G276" s="92"/>
      <c r="N276" s="162"/>
      <c r="O276" s="186"/>
    </row>
    <row r="277" spans="1:15" x14ac:dyDescent="0.3">
      <c r="A277" s="88" t="str">
        <f t="shared" si="7"/>
        <v>class_J1</v>
      </c>
      <c r="B277" s="88" t="s">
        <v>167</v>
      </c>
      <c r="C277" s="89">
        <v>5200</v>
      </c>
      <c r="D277" s="168">
        <v>49238.639787234039</v>
      </c>
      <c r="E277" s="94">
        <f t="shared" si="8"/>
        <v>8.4198000000000004</v>
      </c>
      <c r="G277" s="92"/>
      <c r="N277" s="162"/>
      <c r="O277" s="186"/>
    </row>
    <row r="278" spans="1:15" x14ac:dyDescent="0.3">
      <c r="A278" s="88" t="str">
        <f t="shared" si="7"/>
        <v>class_J1</v>
      </c>
      <c r="B278" s="88" t="s">
        <v>167</v>
      </c>
      <c r="C278" s="89">
        <v>6800</v>
      </c>
      <c r="D278" s="168">
        <v>62710.253936170207</v>
      </c>
      <c r="E278" s="94">
        <f t="shared" si="8"/>
        <v>8.4198000000000004</v>
      </c>
      <c r="G278" s="92"/>
      <c r="N278" s="162"/>
      <c r="O278" s="186"/>
    </row>
    <row r="279" spans="1:15" x14ac:dyDescent="0.3">
      <c r="A279" s="88" t="str">
        <f t="shared" si="7"/>
        <v>class_J1</v>
      </c>
      <c r="B279" s="88" t="s">
        <v>167</v>
      </c>
      <c r="C279" s="89">
        <v>8400</v>
      </c>
      <c r="D279" s="168">
        <v>76181.868085106369</v>
      </c>
      <c r="E279" s="94">
        <f t="shared" si="8"/>
        <v>8.4198000000000004</v>
      </c>
      <c r="G279" s="92"/>
      <c r="N279" s="162"/>
      <c r="O279" s="186"/>
    </row>
    <row r="280" spans="1:15" x14ac:dyDescent="0.3">
      <c r="A280" s="88" t="str">
        <f t="shared" ref="A280:A297" si="9">"class_"&amp;B280</f>
        <v>class_J1</v>
      </c>
      <c r="B280" s="88" t="s">
        <v>167</v>
      </c>
      <c r="C280" s="89">
        <v>9999</v>
      </c>
      <c r="D280" s="168">
        <v>89645.05617021276</v>
      </c>
      <c r="E280" s="94">
        <f t="shared" si="8"/>
        <v>8.4198000000000004</v>
      </c>
      <c r="G280" s="92"/>
      <c r="N280" s="162"/>
      <c r="O280" s="186"/>
    </row>
    <row r="281" spans="1:15" x14ac:dyDescent="0.3">
      <c r="A281" s="88" t="str">
        <f t="shared" si="9"/>
        <v>class_J1</v>
      </c>
      <c r="B281" s="88" t="s">
        <v>167</v>
      </c>
      <c r="C281" s="89">
        <v>100000</v>
      </c>
      <c r="D281" s="168">
        <v>847433.93510638305</v>
      </c>
      <c r="E281" s="94"/>
      <c r="G281" s="92"/>
      <c r="N281" s="162"/>
      <c r="O281" s="186"/>
    </row>
    <row r="282" spans="1:15" x14ac:dyDescent="0.3">
      <c r="A282" s="88" t="str">
        <f t="shared" si="9"/>
        <v>class_J2</v>
      </c>
      <c r="B282" s="88" t="s">
        <v>168</v>
      </c>
      <c r="C282" s="89">
        <v>80</v>
      </c>
      <c r="D282" s="168">
        <v>904.57950000000005</v>
      </c>
      <c r="E282" s="94">
        <f t="shared" si="8"/>
        <v>11.3072</v>
      </c>
      <c r="G282" s="92"/>
      <c r="N282" s="162"/>
      <c r="O282" s="186"/>
    </row>
    <row r="283" spans="1:15" x14ac:dyDescent="0.3">
      <c r="A283" s="88" t="str">
        <f t="shared" si="9"/>
        <v>class_J2</v>
      </c>
      <c r="B283" s="88" t="s">
        <v>168</v>
      </c>
      <c r="C283" s="89">
        <v>250</v>
      </c>
      <c r="D283" s="168">
        <v>2722.8885937499999</v>
      </c>
      <c r="E283" s="94">
        <f t="shared" si="8"/>
        <v>10.6959</v>
      </c>
      <c r="G283" s="92"/>
      <c r="N283" s="162"/>
      <c r="O283" s="186"/>
    </row>
    <row r="284" spans="1:15" x14ac:dyDescent="0.3">
      <c r="A284" s="88" t="str">
        <f t="shared" si="9"/>
        <v>class_J2</v>
      </c>
      <c r="B284" s="88" t="s">
        <v>168</v>
      </c>
      <c r="C284" s="89">
        <v>1000</v>
      </c>
      <c r="D284" s="168">
        <v>7757.8970625000002</v>
      </c>
      <c r="E284" s="94">
        <f t="shared" si="8"/>
        <v>6.7133000000000003</v>
      </c>
      <c r="G284" s="92"/>
      <c r="N284" s="162"/>
      <c r="O284" s="186"/>
    </row>
    <row r="285" spans="1:15" x14ac:dyDescent="0.3">
      <c r="A285" s="88" t="str">
        <f t="shared" si="9"/>
        <v>class_J2</v>
      </c>
      <c r="B285" s="88" t="s">
        <v>168</v>
      </c>
      <c r="C285" s="89">
        <v>2800</v>
      </c>
      <c r="D285" s="168">
        <v>14820.749718749999</v>
      </c>
      <c r="E285" s="94">
        <f t="shared" si="8"/>
        <v>3.9238</v>
      </c>
      <c r="G285" s="92"/>
      <c r="N285" s="162"/>
      <c r="O285" s="186"/>
    </row>
    <row r="286" spans="1:15" x14ac:dyDescent="0.3">
      <c r="A286" s="88" t="str">
        <f t="shared" si="9"/>
        <v>class_J2</v>
      </c>
      <c r="B286" s="88" t="s">
        <v>168</v>
      </c>
      <c r="C286" s="89">
        <v>4600</v>
      </c>
      <c r="D286" s="168">
        <v>21883.60921875</v>
      </c>
      <c r="E286" s="94">
        <f t="shared" si="8"/>
        <v>3.9238</v>
      </c>
      <c r="G286" s="92"/>
      <c r="N286" s="162"/>
      <c r="O286" s="186"/>
    </row>
    <row r="287" spans="1:15" x14ac:dyDescent="0.3">
      <c r="A287" s="88" t="str">
        <f t="shared" si="9"/>
        <v>class_J2</v>
      </c>
      <c r="B287" s="88" t="s">
        <v>168</v>
      </c>
      <c r="C287" s="89">
        <v>6400</v>
      </c>
      <c r="D287" s="168">
        <v>27490.344562499999</v>
      </c>
      <c r="E287" s="94">
        <f t="shared" si="8"/>
        <v>3.1149</v>
      </c>
      <c r="G287" s="92"/>
      <c r="N287" s="162"/>
      <c r="O287" s="186"/>
    </row>
    <row r="288" spans="1:15" x14ac:dyDescent="0.3">
      <c r="A288" s="88" t="str">
        <f t="shared" si="9"/>
        <v>class_J2</v>
      </c>
      <c r="B288" s="88" t="s">
        <v>168</v>
      </c>
      <c r="C288" s="89">
        <v>8200</v>
      </c>
      <c r="D288" s="168">
        <v>33097.086750000002</v>
      </c>
      <c r="E288" s="94">
        <f t="shared" si="8"/>
        <v>3.1149</v>
      </c>
      <c r="G288" s="92"/>
      <c r="N288" s="162"/>
      <c r="O288" s="186"/>
    </row>
    <row r="289" spans="1:15" x14ac:dyDescent="0.3">
      <c r="A289" s="88" t="str">
        <f t="shared" si="9"/>
        <v>class_J2</v>
      </c>
      <c r="B289" s="88" t="s">
        <v>168</v>
      </c>
      <c r="C289" s="89">
        <v>9999</v>
      </c>
      <c r="D289" s="168">
        <v>38700.715031250002</v>
      </c>
      <c r="E289" s="94">
        <f t="shared" si="8"/>
        <v>3.1149</v>
      </c>
      <c r="G289" s="92"/>
      <c r="N289" s="162"/>
      <c r="O289" s="186"/>
    </row>
    <row r="290" spans="1:15" x14ac:dyDescent="0.3">
      <c r="A290" s="88" t="str">
        <f t="shared" si="9"/>
        <v>class_J2</v>
      </c>
      <c r="B290" s="88" t="s">
        <v>168</v>
      </c>
      <c r="C290" s="89">
        <v>100000</v>
      </c>
      <c r="D290" s="168">
        <v>319041.545125</v>
      </c>
      <c r="E290" s="94"/>
      <c r="G290" s="92"/>
      <c r="N290" s="162"/>
      <c r="O290" s="186"/>
    </row>
    <row r="291" spans="1:15" x14ac:dyDescent="0.3">
      <c r="A291" s="88" t="str">
        <f t="shared" si="9"/>
        <v>class_J3</v>
      </c>
      <c r="B291" s="88" t="s">
        <v>169</v>
      </c>
      <c r="C291" s="89">
        <v>80</v>
      </c>
      <c r="D291" s="168">
        <v>680.38329787234045</v>
      </c>
      <c r="E291" s="94">
        <f t="shared" si="8"/>
        <v>8.5047999999999995</v>
      </c>
      <c r="G291" s="92"/>
      <c r="N291" s="162"/>
      <c r="O291" s="186"/>
    </row>
    <row r="292" spans="1:15" x14ac:dyDescent="0.3">
      <c r="A292" s="88" t="str">
        <f t="shared" si="9"/>
        <v>class_J3</v>
      </c>
      <c r="B292" s="88" t="s">
        <v>169</v>
      </c>
      <c r="C292" s="89">
        <v>400</v>
      </c>
      <c r="D292" s="168">
        <v>2478.2878723404251</v>
      </c>
      <c r="E292" s="94">
        <f t="shared" si="8"/>
        <v>5.6185</v>
      </c>
      <c r="G292" s="92"/>
      <c r="N292" s="162"/>
      <c r="O292" s="186"/>
    </row>
    <row r="293" spans="1:15" x14ac:dyDescent="0.3">
      <c r="A293" s="88" t="str">
        <f t="shared" si="9"/>
        <v>class_J3</v>
      </c>
      <c r="B293" s="88" t="s">
        <v>169</v>
      </c>
      <c r="C293" s="89">
        <v>1000</v>
      </c>
      <c r="D293" s="168">
        <v>4256.0941489361694</v>
      </c>
      <c r="E293" s="94">
        <f t="shared" si="8"/>
        <v>2.9630000000000001</v>
      </c>
      <c r="G293" s="92"/>
      <c r="N293" s="162"/>
      <c r="O293" s="186"/>
    </row>
    <row r="294" spans="1:15" x14ac:dyDescent="0.3">
      <c r="A294" s="88" t="str">
        <f t="shared" si="9"/>
        <v>class_J3</v>
      </c>
      <c r="B294" s="88" t="s">
        <v>169</v>
      </c>
      <c r="C294" s="89">
        <v>2800</v>
      </c>
      <c r="D294" s="168">
        <v>7666.8871276595746</v>
      </c>
      <c r="E294" s="94">
        <f t="shared" si="8"/>
        <v>1.8949</v>
      </c>
      <c r="G294" s="92"/>
      <c r="N294" s="162"/>
      <c r="O294" s="186"/>
    </row>
    <row r="295" spans="1:15" x14ac:dyDescent="0.3">
      <c r="A295" s="88" t="str">
        <f t="shared" si="9"/>
        <v>class_J3</v>
      </c>
      <c r="B295" s="88" t="s">
        <v>169</v>
      </c>
      <c r="C295" s="89">
        <v>4600</v>
      </c>
      <c r="D295" s="168">
        <v>11077.680106382977</v>
      </c>
      <c r="E295" s="94">
        <f t="shared" si="8"/>
        <v>1.8949</v>
      </c>
      <c r="G295" s="92"/>
      <c r="N295" s="162"/>
      <c r="O295" s="186"/>
    </row>
    <row r="296" spans="1:15" x14ac:dyDescent="0.3">
      <c r="A296" s="88" t="str">
        <f t="shared" si="9"/>
        <v>class_J3</v>
      </c>
      <c r="B296" s="88" t="s">
        <v>169</v>
      </c>
      <c r="C296" s="89">
        <v>6400</v>
      </c>
      <c r="D296" s="168">
        <v>13090.600744680851</v>
      </c>
      <c r="E296" s="94">
        <f t="shared" si="8"/>
        <v>1.1183000000000001</v>
      </c>
      <c r="G296" s="92"/>
      <c r="N296" s="162"/>
      <c r="O296" s="186"/>
    </row>
    <row r="297" spans="1:15" x14ac:dyDescent="0.3">
      <c r="A297" s="88" t="str">
        <f t="shared" si="9"/>
        <v>class_J3</v>
      </c>
      <c r="B297" s="88" t="s">
        <v>169</v>
      </c>
      <c r="C297" s="89">
        <v>8200</v>
      </c>
      <c r="D297" s="168">
        <v>15103.52914893617</v>
      </c>
      <c r="E297" s="94">
        <f t="shared" si="8"/>
        <v>1.1183000000000001</v>
      </c>
      <c r="G297" s="92"/>
      <c r="N297" s="162"/>
      <c r="O297" s="186"/>
    </row>
    <row r="298" spans="1:15" x14ac:dyDescent="0.3">
      <c r="A298" s="88" t="str">
        <f>"class_"&amp;B298</f>
        <v>class_J3</v>
      </c>
      <c r="B298" s="88" t="s">
        <v>169</v>
      </c>
      <c r="C298" s="89">
        <v>9999</v>
      </c>
      <c r="D298" s="168">
        <v>17115.331489361699</v>
      </c>
      <c r="E298" s="94">
        <f t="shared" si="8"/>
        <v>1.1183000000000001</v>
      </c>
      <c r="G298" s="92"/>
      <c r="N298" s="162"/>
      <c r="O298" s="186"/>
    </row>
    <row r="299" spans="1:15" x14ac:dyDescent="0.3">
      <c r="A299" s="88" t="str">
        <f>"class_"&amp;B299</f>
        <v>class_J3</v>
      </c>
      <c r="B299" s="88" t="s">
        <v>169</v>
      </c>
      <c r="C299" s="89">
        <v>100000</v>
      </c>
      <c r="D299" s="168">
        <v>117763.00978723404</v>
      </c>
      <c r="E299" s="94"/>
      <c r="G299" s="92"/>
      <c r="N299" s="162"/>
      <c r="O299" s="186"/>
    </row>
    <row r="300" spans="1:15" x14ac:dyDescent="0.3">
      <c r="A300" s="88" t="str">
        <f t="shared" ref="A300:A327" si="10">"class_"&amp;B300</f>
        <v>class_K1</v>
      </c>
      <c r="B300" s="88" t="s">
        <v>170</v>
      </c>
      <c r="C300" s="82">
        <v>120</v>
      </c>
      <c r="D300" s="169">
        <v>1031.8161702127659</v>
      </c>
      <c r="E300" s="94">
        <f t="shared" si="8"/>
        <v>8.5984999999999996</v>
      </c>
      <c r="G300" s="92"/>
      <c r="N300" s="162"/>
      <c r="O300" s="186"/>
    </row>
    <row r="301" spans="1:15" x14ac:dyDescent="0.3">
      <c r="A301" s="88" t="str">
        <f t="shared" si="10"/>
        <v>class_K1</v>
      </c>
      <c r="B301" s="88" t="s">
        <v>170</v>
      </c>
      <c r="C301" s="82">
        <v>735</v>
      </c>
      <c r="D301" s="168">
        <v>6356.0634042553193</v>
      </c>
      <c r="E301" s="94">
        <f t="shared" si="8"/>
        <v>8.6572999999999993</v>
      </c>
      <c r="G301" s="92"/>
      <c r="N301" s="162"/>
      <c r="O301" s="186"/>
    </row>
    <row r="302" spans="1:15" x14ac:dyDescent="0.3">
      <c r="A302" s="88" t="str">
        <f t="shared" si="10"/>
        <v>class_K1</v>
      </c>
      <c r="B302" s="88" t="s">
        <v>170</v>
      </c>
      <c r="C302" s="82">
        <v>1290</v>
      </c>
      <c r="D302" s="168">
        <v>11193.672446808512</v>
      </c>
      <c r="E302" s="94">
        <f t="shared" si="8"/>
        <v>8.7164000000000001</v>
      </c>
      <c r="G302" s="92"/>
      <c r="N302" s="162"/>
      <c r="O302" s="186"/>
    </row>
    <row r="303" spans="1:15" x14ac:dyDescent="0.3">
      <c r="A303" s="88" t="str">
        <f t="shared" si="10"/>
        <v>class_K1</v>
      </c>
      <c r="B303" s="88" t="s">
        <v>170</v>
      </c>
      <c r="C303" s="82">
        <v>2400</v>
      </c>
      <c r="D303" s="168">
        <v>21042.53734042553</v>
      </c>
      <c r="E303" s="94">
        <f t="shared" si="8"/>
        <v>8.8728999999999996</v>
      </c>
      <c r="G303" s="92"/>
      <c r="N303" s="162"/>
      <c r="O303" s="186"/>
    </row>
    <row r="304" spans="1:15" x14ac:dyDescent="0.3">
      <c r="A304" s="88" t="str">
        <f t="shared" si="10"/>
        <v>class_K1</v>
      </c>
      <c r="B304" s="88" t="s">
        <v>170</v>
      </c>
      <c r="C304" s="82">
        <v>4500</v>
      </c>
      <c r="D304" s="168">
        <v>39605.738404255317</v>
      </c>
      <c r="E304" s="94">
        <f t="shared" si="8"/>
        <v>8.8396000000000008</v>
      </c>
      <c r="G304" s="92"/>
      <c r="N304" s="162"/>
      <c r="O304" s="186"/>
    </row>
    <row r="305" spans="1:15" x14ac:dyDescent="0.3">
      <c r="A305" s="88" t="str">
        <f t="shared" si="10"/>
        <v>class_K1</v>
      </c>
      <c r="B305" s="88" t="s">
        <v>170</v>
      </c>
      <c r="C305" s="82">
        <v>8000</v>
      </c>
      <c r="D305" s="168">
        <v>70544.396489361709</v>
      </c>
      <c r="E305" s="94">
        <f t="shared" si="8"/>
        <v>8.8396000000000008</v>
      </c>
      <c r="G305" s="92"/>
      <c r="N305" s="162"/>
      <c r="O305" s="186"/>
    </row>
    <row r="306" spans="1:15" x14ac:dyDescent="0.3">
      <c r="A306" s="88" t="str">
        <f t="shared" si="10"/>
        <v>class_K1</v>
      </c>
      <c r="B306" s="88" t="s">
        <v>170</v>
      </c>
      <c r="C306" s="82">
        <v>8400</v>
      </c>
      <c r="D306" s="168">
        <v>74080.236914893612</v>
      </c>
      <c r="E306" s="94">
        <f t="shared" si="8"/>
        <v>8.8396000000000008</v>
      </c>
      <c r="G306" s="92"/>
      <c r="N306" s="162"/>
      <c r="O306" s="186"/>
    </row>
    <row r="307" spans="1:15" x14ac:dyDescent="0.3">
      <c r="A307" s="88" t="str">
        <f t="shared" si="10"/>
        <v>class_K1</v>
      </c>
      <c r="B307" s="88" t="s">
        <v>170</v>
      </c>
      <c r="C307" s="82">
        <v>8800</v>
      </c>
      <c r="D307" s="168">
        <v>77616.085106382976</v>
      </c>
      <c r="E307" s="94">
        <f t="shared" si="8"/>
        <v>8.8396000000000008</v>
      </c>
      <c r="G307" s="92"/>
      <c r="N307" s="162"/>
      <c r="O307" s="186"/>
    </row>
    <row r="308" spans="1:15" x14ac:dyDescent="0.3">
      <c r="A308" s="88" t="str">
        <f t="shared" si="10"/>
        <v>class_K1</v>
      </c>
      <c r="B308" s="88" t="s">
        <v>170</v>
      </c>
      <c r="C308" s="82">
        <v>9200</v>
      </c>
      <c r="D308" s="168">
        <v>81151.93329787234</v>
      </c>
      <c r="E308" s="94">
        <f t="shared" si="8"/>
        <v>8.8396000000000008</v>
      </c>
      <c r="G308" s="92"/>
      <c r="N308" s="162"/>
      <c r="O308" s="186"/>
    </row>
    <row r="309" spans="1:15" x14ac:dyDescent="0.3">
      <c r="A309" s="88" t="str">
        <f t="shared" si="10"/>
        <v>class_K1</v>
      </c>
      <c r="B309" s="88" t="s">
        <v>170</v>
      </c>
      <c r="C309" s="82">
        <v>9600</v>
      </c>
      <c r="D309" s="168">
        <v>84687.781489361703</v>
      </c>
      <c r="E309" s="94">
        <f t="shared" si="8"/>
        <v>8.8396000000000008</v>
      </c>
      <c r="G309" s="92"/>
      <c r="N309" s="162"/>
      <c r="O309" s="186"/>
    </row>
    <row r="310" spans="1:15" x14ac:dyDescent="0.3">
      <c r="A310" s="88" t="str">
        <f t="shared" si="10"/>
        <v>class_K1</v>
      </c>
      <c r="B310" s="88" t="s">
        <v>170</v>
      </c>
      <c r="C310" s="82">
        <v>9999</v>
      </c>
      <c r="D310" s="168">
        <v>88214.792021276589</v>
      </c>
      <c r="E310" s="94">
        <f t="shared" si="8"/>
        <v>8.8396000000000008</v>
      </c>
      <c r="G310" s="92"/>
      <c r="N310" s="162"/>
      <c r="O310" s="186"/>
    </row>
    <row r="311" spans="1:15" x14ac:dyDescent="0.3">
      <c r="A311" s="88" t="str">
        <f t="shared" si="10"/>
        <v>class_K1</v>
      </c>
      <c r="B311" s="88" t="s">
        <v>170</v>
      </c>
      <c r="C311" s="82">
        <v>100000</v>
      </c>
      <c r="D311" s="168">
        <v>883786.69255319145</v>
      </c>
      <c r="E311" s="94"/>
      <c r="G311" s="92"/>
      <c r="N311" s="162"/>
      <c r="O311" s="186"/>
    </row>
    <row r="312" spans="1:15" x14ac:dyDescent="0.3">
      <c r="A312" s="88" t="str">
        <f t="shared" si="10"/>
        <v>class_K2</v>
      </c>
      <c r="B312" s="88" t="s">
        <v>171</v>
      </c>
      <c r="C312" s="82">
        <v>120</v>
      </c>
      <c r="D312" s="169">
        <v>773.86387500000001</v>
      </c>
      <c r="E312" s="94">
        <f t="shared" si="8"/>
        <v>6.4489000000000001</v>
      </c>
      <c r="G312" s="92"/>
      <c r="N312" s="162"/>
      <c r="O312" s="186"/>
    </row>
    <row r="313" spans="1:15" x14ac:dyDescent="0.3">
      <c r="A313" s="88" t="str">
        <f t="shared" si="10"/>
        <v>class_K2</v>
      </c>
      <c r="B313" s="88" t="s">
        <v>171</v>
      </c>
      <c r="C313" s="82">
        <v>250</v>
      </c>
      <c r="D313" s="169">
        <v>1624.84996875</v>
      </c>
      <c r="E313" s="94">
        <f t="shared" si="8"/>
        <v>6.5460000000000003</v>
      </c>
      <c r="G313" s="92"/>
      <c r="N313" s="162"/>
      <c r="O313" s="186"/>
    </row>
    <row r="314" spans="1:15" x14ac:dyDescent="0.3">
      <c r="A314" s="88" t="str">
        <f t="shared" si="10"/>
        <v>class_K2</v>
      </c>
      <c r="B314" s="88" t="s">
        <v>171</v>
      </c>
      <c r="C314" s="82">
        <v>1000</v>
      </c>
      <c r="D314" s="168">
        <v>5388.9740625000004</v>
      </c>
      <c r="E314" s="94">
        <f t="shared" si="8"/>
        <v>5.0187999999999997</v>
      </c>
      <c r="G314" s="92"/>
      <c r="N314" s="162"/>
      <c r="O314" s="186"/>
    </row>
    <row r="315" spans="1:15" x14ac:dyDescent="0.3">
      <c r="A315" s="88" t="str">
        <f t="shared" si="10"/>
        <v>class_K2</v>
      </c>
      <c r="B315" s="88" t="s">
        <v>171</v>
      </c>
      <c r="C315" s="82">
        <v>2800</v>
      </c>
      <c r="D315" s="168">
        <v>13299.04190625</v>
      </c>
      <c r="E315" s="94">
        <f t="shared" si="8"/>
        <v>4.3944999999999999</v>
      </c>
      <c r="G315" s="92"/>
      <c r="N315" s="162"/>
      <c r="O315" s="186"/>
    </row>
    <row r="316" spans="1:15" x14ac:dyDescent="0.3">
      <c r="A316" s="88" t="str">
        <f t="shared" si="10"/>
        <v>class_K2</v>
      </c>
      <c r="B316" s="88" t="s">
        <v>171</v>
      </c>
      <c r="C316" s="82">
        <v>4600</v>
      </c>
      <c r="D316" s="168">
        <v>21209.116593750001</v>
      </c>
      <c r="E316" s="94">
        <f t="shared" si="8"/>
        <v>4.3944999999999999</v>
      </c>
      <c r="G316" s="92"/>
      <c r="N316" s="162"/>
      <c r="O316" s="186"/>
    </row>
    <row r="317" spans="1:15" x14ac:dyDescent="0.3">
      <c r="A317" s="88" t="str">
        <f t="shared" si="10"/>
        <v>class_K2</v>
      </c>
      <c r="B317" s="88" t="s">
        <v>171</v>
      </c>
      <c r="C317" s="82">
        <v>6400</v>
      </c>
      <c r="D317" s="168">
        <v>27954.289218749997</v>
      </c>
      <c r="E317" s="94">
        <f t="shared" si="8"/>
        <v>3.7473000000000001</v>
      </c>
      <c r="G317" s="92"/>
      <c r="N317" s="162"/>
      <c r="O317" s="186"/>
    </row>
    <row r="318" spans="1:15" x14ac:dyDescent="0.3">
      <c r="A318" s="88" t="str">
        <f t="shared" si="10"/>
        <v>class_K2</v>
      </c>
      <c r="B318" s="88" t="s">
        <v>171</v>
      </c>
      <c r="C318" s="82">
        <v>8200</v>
      </c>
      <c r="D318" s="168">
        <v>34699.461843750003</v>
      </c>
      <c r="E318" s="94">
        <f t="shared" si="8"/>
        <v>3.7473000000000001</v>
      </c>
      <c r="G318" s="92"/>
      <c r="N318" s="162"/>
      <c r="O318" s="186"/>
    </row>
    <row r="319" spans="1:15" x14ac:dyDescent="0.3">
      <c r="A319" s="88" t="str">
        <f t="shared" si="10"/>
        <v>class_K2</v>
      </c>
      <c r="B319" s="88" t="s">
        <v>171</v>
      </c>
      <c r="C319" s="82">
        <v>9999</v>
      </c>
      <c r="D319" s="168">
        <v>41440.884093749999</v>
      </c>
      <c r="E319" s="94">
        <f t="shared" si="8"/>
        <v>3.7473000000000001</v>
      </c>
      <c r="G319" s="92"/>
      <c r="N319" s="162"/>
      <c r="O319" s="186"/>
    </row>
    <row r="320" spans="1:15" x14ac:dyDescent="0.3">
      <c r="A320" s="88" t="str">
        <f t="shared" si="10"/>
        <v>class_K2</v>
      </c>
      <c r="B320" s="88" t="s">
        <v>171</v>
      </c>
      <c r="C320" s="82">
        <v>100000</v>
      </c>
      <c r="D320" s="168">
        <v>378704.87399999995</v>
      </c>
      <c r="E320" s="94"/>
      <c r="G320" s="92"/>
      <c r="N320" s="162"/>
      <c r="O320" s="186"/>
    </row>
    <row r="321" spans="1:15" x14ac:dyDescent="0.3">
      <c r="A321" s="88" t="str">
        <f t="shared" si="10"/>
        <v>class_K3</v>
      </c>
      <c r="B321" s="88" t="s">
        <v>172</v>
      </c>
      <c r="C321" s="82">
        <v>120</v>
      </c>
      <c r="D321" s="169">
        <v>640.83904255319158</v>
      </c>
      <c r="E321" s="94">
        <f t="shared" si="8"/>
        <v>5.3403</v>
      </c>
      <c r="G321" s="92"/>
      <c r="N321" s="162"/>
      <c r="O321" s="186"/>
    </row>
    <row r="322" spans="1:15" x14ac:dyDescent="0.3">
      <c r="A322" s="88" t="str">
        <f t="shared" si="10"/>
        <v>class_K3</v>
      </c>
      <c r="B322" s="88" t="s">
        <v>172</v>
      </c>
      <c r="C322" s="82">
        <v>400</v>
      </c>
      <c r="D322" s="168">
        <v>2113.1325531914895</v>
      </c>
      <c r="E322" s="94">
        <f t="shared" si="8"/>
        <v>5.2582000000000004</v>
      </c>
      <c r="G322" s="92"/>
      <c r="N322" s="162"/>
      <c r="O322" s="186"/>
    </row>
    <row r="323" spans="1:15" x14ac:dyDescent="0.3">
      <c r="A323" s="88" t="str">
        <f t="shared" si="10"/>
        <v>class_K3</v>
      </c>
      <c r="B323" s="88" t="s">
        <v>172</v>
      </c>
      <c r="C323" s="82">
        <v>1000</v>
      </c>
      <c r="D323" s="168">
        <v>3869.2407446808515</v>
      </c>
      <c r="E323" s="94">
        <f t="shared" ref="E323:E328" si="11">ROUND(IF(B323=B322,(D323-D322)/(C323-C322),D323/C323),4)</f>
        <v>2.9268000000000001</v>
      </c>
      <c r="G323" s="92"/>
      <c r="N323" s="162"/>
      <c r="O323" s="186"/>
    </row>
    <row r="324" spans="1:15" x14ac:dyDescent="0.3">
      <c r="A324" s="88" t="str">
        <f t="shared" si="10"/>
        <v>class_K3</v>
      </c>
      <c r="B324" s="88" t="s">
        <v>172</v>
      </c>
      <c r="C324" s="82">
        <v>2800</v>
      </c>
      <c r="D324" s="168">
        <v>8775.5474468085104</v>
      </c>
      <c r="E324" s="94">
        <f t="shared" si="11"/>
        <v>2.7256999999999998</v>
      </c>
      <c r="G324" s="92"/>
      <c r="N324" s="162"/>
      <c r="O324" s="186"/>
    </row>
    <row r="325" spans="1:15" x14ac:dyDescent="0.3">
      <c r="A325" s="88" t="str">
        <f t="shared" si="10"/>
        <v>class_K3</v>
      </c>
      <c r="B325" s="88" t="s">
        <v>172</v>
      </c>
      <c r="C325" s="82">
        <v>4600</v>
      </c>
      <c r="D325" s="168">
        <v>13681.861914893618</v>
      </c>
      <c r="E325" s="94">
        <f t="shared" si="11"/>
        <v>2.7256999999999998</v>
      </c>
      <c r="G325" s="92"/>
      <c r="N325" s="162"/>
      <c r="O325" s="186"/>
    </row>
    <row r="326" spans="1:15" x14ac:dyDescent="0.3">
      <c r="A326" s="88" t="str">
        <f t="shared" si="10"/>
        <v>class_K3</v>
      </c>
      <c r="B326" s="88" t="s">
        <v>172</v>
      </c>
      <c r="C326" s="82">
        <v>6400</v>
      </c>
      <c r="D326" s="168">
        <v>17423.282765957447</v>
      </c>
      <c r="E326" s="94">
        <f t="shared" si="11"/>
        <v>2.0785999999999998</v>
      </c>
      <c r="G326" s="92"/>
      <c r="N326" s="162"/>
      <c r="O326" s="186"/>
    </row>
    <row r="327" spans="1:15" x14ac:dyDescent="0.3">
      <c r="A327" s="88" t="str">
        <f t="shared" si="10"/>
        <v>class_K3</v>
      </c>
      <c r="B327" s="88" t="s">
        <v>172</v>
      </c>
      <c r="C327" s="82">
        <v>8200</v>
      </c>
      <c r="D327" s="168">
        <v>21164.703617021278</v>
      </c>
      <c r="E327" s="94">
        <f t="shared" si="11"/>
        <v>2.0785999999999998</v>
      </c>
      <c r="G327" s="92"/>
      <c r="N327" s="162"/>
      <c r="O327" s="186"/>
    </row>
    <row r="328" spans="1:15" x14ac:dyDescent="0.3">
      <c r="A328" s="88" t="str">
        <f>"class_"&amp;B328</f>
        <v>class_K3</v>
      </c>
      <c r="B328" s="88" t="s">
        <v>172</v>
      </c>
      <c r="C328" s="82">
        <v>9999</v>
      </c>
      <c r="D328" s="168">
        <v>24904.043191489363</v>
      </c>
      <c r="E328" s="94">
        <f t="shared" si="11"/>
        <v>2.0785999999999998</v>
      </c>
      <c r="G328" s="92"/>
      <c r="N328" s="162"/>
      <c r="O328" s="186"/>
    </row>
    <row r="329" spans="1:15" x14ac:dyDescent="0.3">
      <c r="A329" s="90" t="str">
        <f>"class_"&amp;B329</f>
        <v>class_K3</v>
      </c>
      <c r="B329" s="90" t="s">
        <v>172</v>
      </c>
      <c r="C329" s="91">
        <v>100000</v>
      </c>
      <c r="D329" s="170">
        <v>211975.34202127659</v>
      </c>
      <c r="E329" s="95"/>
      <c r="G329" s="92"/>
      <c r="N329" s="162"/>
      <c r="O329" s="186"/>
    </row>
    <row r="331" spans="1:15" x14ac:dyDescent="0.3">
      <c r="D331" s="10"/>
      <c r="E331" s="10"/>
    </row>
    <row r="333" spans="1:15" x14ac:dyDescent="0.3">
      <c r="D333" s="10"/>
      <c r="E333" s="10"/>
    </row>
    <row r="334" spans="1:15" x14ac:dyDescent="0.3">
      <c r="C334"/>
      <c r="D334"/>
      <c r="N334" s="73"/>
    </row>
    <row r="335" spans="1:15" x14ac:dyDescent="0.3">
      <c r="C335"/>
      <c r="D335"/>
      <c r="N335" s="73"/>
    </row>
    <row r="336" spans="1:15" x14ac:dyDescent="0.3">
      <c r="C336"/>
      <c r="D336"/>
      <c r="N336" s="73"/>
    </row>
    <row r="337" spans="3:14" x14ac:dyDescent="0.3">
      <c r="C337"/>
      <c r="D337"/>
      <c r="N337" s="73"/>
    </row>
    <row r="338" spans="3:14" x14ac:dyDescent="0.3">
      <c r="C338"/>
      <c r="D338"/>
      <c r="N338" s="73"/>
    </row>
    <row r="339" spans="3:14" x14ac:dyDescent="0.3">
      <c r="C339"/>
      <c r="D339"/>
      <c r="N339" s="73"/>
    </row>
    <row r="340" spans="3:14" x14ac:dyDescent="0.3">
      <c r="C340"/>
      <c r="D340"/>
      <c r="N340" s="73"/>
    </row>
    <row r="341" spans="3:14" x14ac:dyDescent="0.3">
      <c r="C341"/>
      <c r="D341"/>
      <c r="N341" s="73"/>
    </row>
    <row r="342" spans="3:14" x14ac:dyDescent="0.3">
      <c r="C342"/>
      <c r="D342"/>
      <c r="N342" s="73"/>
    </row>
    <row r="343" spans="3:14" x14ac:dyDescent="0.3">
      <c r="C343"/>
      <c r="D343"/>
      <c r="N343" s="73"/>
    </row>
    <row r="344" spans="3:14" x14ac:dyDescent="0.3">
      <c r="C344"/>
      <c r="D344"/>
      <c r="N344" s="73"/>
    </row>
    <row r="345" spans="3:14" x14ac:dyDescent="0.3">
      <c r="C345"/>
      <c r="D345"/>
    </row>
    <row r="346" spans="3:14" x14ac:dyDescent="0.3">
      <c r="C346"/>
      <c r="D346"/>
      <c r="N346" s="73"/>
    </row>
    <row r="347" spans="3:14" x14ac:dyDescent="0.3">
      <c r="C347"/>
      <c r="D347"/>
      <c r="N347" s="73"/>
    </row>
    <row r="348" spans="3:14" x14ac:dyDescent="0.3">
      <c r="C348"/>
      <c r="D348"/>
      <c r="N348" s="73"/>
    </row>
    <row r="349" spans="3:14" x14ac:dyDescent="0.3">
      <c r="C349"/>
      <c r="D349"/>
      <c r="N349" s="73"/>
    </row>
    <row r="350" spans="3:14" x14ac:dyDescent="0.3">
      <c r="C350"/>
      <c r="D350"/>
      <c r="N350" s="73"/>
    </row>
    <row r="351" spans="3:14" x14ac:dyDescent="0.3">
      <c r="C351"/>
      <c r="D351"/>
      <c r="N351" s="73"/>
    </row>
    <row r="352" spans="3:14" x14ac:dyDescent="0.3">
      <c r="C352"/>
      <c r="D352"/>
      <c r="N352" s="73"/>
    </row>
    <row r="353" spans="3:14" x14ac:dyDescent="0.3">
      <c r="C353"/>
      <c r="D353"/>
      <c r="N353" s="73"/>
    </row>
    <row r="354" spans="3:14" x14ac:dyDescent="0.3">
      <c r="C354"/>
      <c r="D354"/>
      <c r="N354" s="73"/>
    </row>
    <row r="355" spans="3:14" x14ac:dyDescent="0.3">
      <c r="C355"/>
      <c r="D355"/>
      <c r="N355" s="73"/>
    </row>
    <row r="356" spans="3:14" x14ac:dyDescent="0.3">
      <c r="C356"/>
      <c r="D356"/>
      <c r="N356" s="73"/>
    </row>
    <row r="357" spans="3:14" x14ac:dyDescent="0.3">
      <c r="C357"/>
      <c r="D357"/>
    </row>
    <row r="358" spans="3:14" x14ac:dyDescent="0.3">
      <c r="C358"/>
      <c r="D358"/>
      <c r="N358" s="73"/>
    </row>
    <row r="359" spans="3:14" x14ac:dyDescent="0.3">
      <c r="C359"/>
      <c r="D359"/>
      <c r="N359" s="73"/>
    </row>
    <row r="360" spans="3:14" x14ac:dyDescent="0.3">
      <c r="C360"/>
      <c r="D360"/>
      <c r="N360" s="73"/>
    </row>
    <row r="361" spans="3:14" x14ac:dyDescent="0.3">
      <c r="C361"/>
      <c r="D361"/>
      <c r="N361" s="73"/>
    </row>
    <row r="362" spans="3:14" x14ac:dyDescent="0.3">
      <c r="C362"/>
      <c r="D362"/>
      <c r="N362" s="73"/>
    </row>
    <row r="363" spans="3:14" x14ac:dyDescent="0.3">
      <c r="C363"/>
      <c r="D363"/>
      <c r="N363" s="73"/>
    </row>
    <row r="364" spans="3:14" x14ac:dyDescent="0.3">
      <c r="C364"/>
      <c r="D364"/>
      <c r="N364" s="73"/>
    </row>
    <row r="365" spans="3:14" x14ac:dyDescent="0.3">
      <c r="C365"/>
      <c r="D365"/>
      <c r="N365" s="73"/>
    </row>
    <row r="366" spans="3:14" x14ac:dyDescent="0.3">
      <c r="C366"/>
      <c r="D366"/>
      <c r="N366" s="73"/>
    </row>
    <row r="367" spans="3:14" x14ac:dyDescent="0.3">
      <c r="C367"/>
      <c r="D367"/>
      <c r="N367" s="73"/>
    </row>
    <row r="368" spans="3:14" x14ac:dyDescent="0.3">
      <c r="C368"/>
      <c r="D368"/>
      <c r="N368" s="7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AM407"/>
  <sheetViews>
    <sheetView topLeftCell="A49" workbookViewId="0"/>
  </sheetViews>
  <sheetFormatPr defaultRowHeight="13.05" x14ac:dyDescent="0.3"/>
  <cols>
    <col min="1" max="1" width="18.75" customWidth="1"/>
    <col min="2" max="2" width="10.1640625" bestFit="1" customWidth="1"/>
    <col min="3" max="4" width="9.25" bestFit="1" customWidth="1"/>
    <col min="5" max="5" width="10.1640625" bestFit="1" customWidth="1"/>
    <col min="6" max="7" width="9.25" bestFit="1" customWidth="1"/>
    <col min="8" max="8" width="10.1640625" bestFit="1" customWidth="1"/>
    <col min="9" max="10" width="9.25" bestFit="1" customWidth="1"/>
    <col min="11" max="12" width="10.1640625" bestFit="1" customWidth="1"/>
    <col min="13" max="13" width="3.25" customWidth="1"/>
    <col min="14" max="14" width="30.25" bestFit="1" customWidth="1"/>
    <col min="15" max="15" width="17.25" bestFit="1" customWidth="1"/>
    <col min="16" max="16" width="10.1640625" bestFit="1" customWidth="1"/>
    <col min="17" max="18" width="9.25" bestFit="1" customWidth="1"/>
    <col min="19" max="19" width="10.1640625" bestFit="1" customWidth="1"/>
    <col min="20" max="21" width="9.25" bestFit="1" customWidth="1"/>
    <col min="22" max="22" width="10.1640625" bestFit="1" customWidth="1"/>
    <col min="23" max="24" width="9.25" bestFit="1" customWidth="1"/>
    <col min="25" max="25" width="10.1640625" bestFit="1" customWidth="1"/>
    <col min="26" max="26" width="10.1640625" style="73" bestFit="1" customWidth="1"/>
    <col min="27" max="38" width="9.1640625" style="73"/>
  </cols>
  <sheetData>
    <row r="1" spans="1:39" x14ac:dyDescent="0.3">
      <c r="A1" s="19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3" t="s">
        <v>15</v>
      </c>
      <c r="O1" s="13"/>
      <c r="P1" s="160">
        <f>+trial_basicfeeA</f>
        <v>48.36</v>
      </c>
      <c r="Q1" s="160">
        <f>+trial_basicfeeB</f>
        <v>1097.6637234042553</v>
      </c>
      <c r="R1" s="160">
        <f>+trial_basicfeeC</f>
        <v>739.59095744680849</v>
      </c>
      <c r="S1" s="160">
        <f>+trial_basicfeeD</f>
        <v>1394.1990425531915</v>
      </c>
      <c r="T1" s="160">
        <f>+trial_basicfeeE</f>
        <v>352.72202127659568</v>
      </c>
      <c r="U1" s="160">
        <f>+trial_basicfeeF</f>
        <v>357.59904255319145</v>
      </c>
      <c r="V1" s="160">
        <f>+trial_basicfeeG</f>
        <v>357.59904255319145</v>
      </c>
      <c r="W1" s="160">
        <f>+trial_basicfeeH</f>
        <v>357.74659574468086</v>
      </c>
      <c r="X1" s="161">
        <f>+trial_basicfeeI</f>
        <v>357.44372340425531</v>
      </c>
      <c r="Y1" s="161">
        <f>trial_basicfeeJ</f>
        <v>1467.5795744680852</v>
      </c>
      <c r="Z1" s="161">
        <f>trial_basicfeeK</f>
        <v>1031.8161702127659</v>
      </c>
    </row>
    <row r="2" spans="1:39" x14ac:dyDescent="0.3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79"/>
    </row>
    <row r="3" spans="1:39" x14ac:dyDescent="0.3">
      <c r="A3" s="13" t="s">
        <v>193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 t="s">
        <v>194</v>
      </c>
      <c r="O3" s="13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3"/>
    </row>
    <row r="4" spans="1:39" x14ac:dyDescent="0.3">
      <c r="A4" s="22" t="s">
        <v>99</v>
      </c>
      <c r="B4" s="1" t="s">
        <v>2</v>
      </c>
      <c r="C4" s="1" t="s">
        <v>9</v>
      </c>
      <c r="D4" s="1" t="s">
        <v>4</v>
      </c>
      <c r="E4" s="1" t="s">
        <v>10</v>
      </c>
      <c r="F4" s="1" t="s">
        <v>11</v>
      </c>
      <c r="G4" s="1" t="s">
        <v>12</v>
      </c>
      <c r="H4" s="1" t="s">
        <v>3</v>
      </c>
      <c r="I4" s="1" t="s">
        <v>13</v>
      </c>
      <c r="J4" s="2" t="s">
        <v>14</v>
      </c>
      <c r="K4" s="2" t="s">
        <v>165</v>
      </c>
      <c r="L4" s="2" t="s">
        <v>166</v>
      </c>
      <c r="M4" s="17"/>
      <c r="N4" s="22" t="s">
        <v>99</v>
      </c>
      <c r="O4" s="22" t="s">
        <v>116</v>
      </c>
      <c r="P4" s="164" t="s">
        <v>2</v>
      </c>
      <c r="Q4" s="164" t="s">
        <v>9</v>
      </c>
      <c r="R4" s="164" t="s">
        <v>4</v>
      </c>
      <c r="S4" s="164" t="s">
        <v>10</v>
      </c>
      <c r="T4" s="164" t="s">
        <v>11</v>
      </c>
      <c r="U4" s="164" t="s">
        <v>12</v>
      </c>
      <c r="V4" s="164" t="s">
        <v>3</v>
      </c>
      <c r="W4" s="164" t="s">
        <v>13</v>
      </c>
      <c r="X4" s="165" t="s">
        <v>14</v>
      </c>
      <c r="Y4" s="164" t="s">
        <v>165</v>
      </c>
      <c r="Z4" s="164" t="s">
        <v>166</v>
      </c>
      <c r="AA4" s="74"/>
      <c r="AB4" s="74"/>
      <c r="AC4" s="74"/>
      <c r="AD4" s="74"/>
      <c r="AE4" s="74"/>
      <c r="AF4" s="74"/>
      <c r="AG4" s="74"/>
      <c r="AH4" s="74"/>
      <c r="AI4" s="74"/>
    </row>
    <row r="5" spans="1:39" x14ac:dyDescent="0.3">
      <c r="A5" s="4">
        <v>1</v>
      </c>
      <c r="B5" s="156">
        <f t="shared" ref="B5:B44" si="0">+P5-P$1</f>
        <v>1419.2195744680853</v>
      </c>
      <c r="C5" s="156">
        <f t="shared" ref="C5:C44" si="1">+Q5-Q$1</f>
        <v>0</v>
      </c>
      <c r="D5" s="156">
        <f t="shared" ref="D5:D44" si="2">+R5-R$1</f>
        <v>0</v>
      </c>
      <c r="E5" s="156">
        <f t="shared" ref="E5:E44" si="3">+S5-S$1</f>
        <v>0</v>
      </c>
      <c r="F5" s="156">
        <f t="shared" ref="F5:F44" si="4">+T5-T$1</f>
        <v>0</v>
      </c>
      <c r="G5" s="156">
        <f t="shared" ref="G5:G44" si="5">+U5-U$1</f>
        <v>0</v>
      </c>
      <c r="H5" s="156">
        <f t="shared" ref="H5:H44" si="6">+V5-V$1</f>
        <v>0</v>
      </c>
      <c r="I5" s="156">
        <f t="shared" ref="I5:I44" si="7">+W5-W$1</f>
        <v>0</v>
      </c>
      <c r="J5" s="157">
        <f t="shared" ref="J5:J44" si="8">+X5-X$1</f>
        <v>0</v>
      </c>
      <c r="K5" s="157">
        <f>+Y5-Y$1</f>
        <v>0</v>
      </c>
      <c r="L5" s="157">
        <f>+Z5-Z$1</f>
        <v>0</v>
      </c>
      <c r="M5" s="18"/>
      <c r="N5" s="21">
        <v>1</v>
      </c>
      <c r="O5" s="21">
        <v>1</v>
      </c>
      <c r="P5" s="166">
        <v>1467.5795744680852</v>
      </c>
      <c r="Q5" s="166">
        <v>1097.6637234042553</v>
      </c>
      <c r="R5" s="166">
        <v>739.59095744680849</v>
      </c>
      <c r="S5" s="166">
        <v>1394.1990425531915</v>
      </c>
      <c r="T5" s="166">
        <v>352.72202127659568</v>
      </c>
      <c r="U5" s="166">
        <v>357.59904255319145</v>
      </c>
      <c r="V5" s="166">
        <v>357.59904255319145</v>
      </c>
      <c r="W5" s="166">
        <v>357.74659574468086</v>
      </c>
      <c r="X5" s="166">
        <v>357.44372340425531</v>
      </c>
      <c r="Y5" s="166">
        <v>1467.5795744680852</v>
      </c>
      <c r="Z5" s="166">
        <v>1031.8161702127659</v>
      </c>
      <c r="AM5" s="73"/>
    </row>
    <row r="6" spans="1:39" x14ac:dyDescent="0.3">
      <c r="A6" s="4">
        <v>2</v>
      </c>
      <c r="B6" s="156">
        <f t="shared" si="0"/>
        <v>1419.2195744680853</v>
      </c>
      <c r="C6" s="156">
        <f t="shared" si="1"/>
        <v>0</v>
      </c>
      <c r="D6" s="156">
        <f t="shared" si="2"/>
        <v>0</v>
      </c>
      <c r="E6" s="156">
        <f t="shared" si="3"/>
        <v>0</v>
      </c>
      <c r="F6" s="156">
        <f t="shared" si="4"/>
        <v>0</v>
      </c>
      <c r="G6" s="156">
        <f t="shared" si="5"/>
        <v>0</v>
      </c>
      <c r="H6" s="156">
        <f t="shared" si="6"/>
        <v>0</v>
      </c>
      <c r="I6" s="156">
        <f t="shared" si="7"/>
        <v>0</v>
      </c>
      <c r="J6" s="157">
        <f t="shared" si="8"/>
        <v>0</v>
      </c>
      <c r="K6" s="157">
        <f t="shared" ref="K6:K69" si="9">+Y6-Y$1</f>
        <v>0</v>
      </c>
      <c r="L6" s="157">
        <f t="shared" ref="L6:L69" si="10">+Z6-Z$1</f>
        <v>0</v>
      </c>
      <c r="M6" s="18"/>
      <c r="N6" s="4">
        <v>2</v>
      </c>
      <c r="O6" s="4">
        <f>+O5+5</f>
        <v>6</v>
      </c>
      <c r="P6" s="156">
        <v>1467.5795744680852</v>
      </c>
      <c r="Q6" s="156">
        <v>1097.6637234042553</v>
      </c>
      <c r="R6" s="156">
        <v>739.59095744680849</v>
      </c>
      <c r="S6" s="156">
        <v>1394.1990425531915</v>
      </c>
      <c r="T6" s="156">
        <v>352.72202127659568</v>
      </c>
      <c r="U6" s="156">
        <v>357.59904255319145</v>
      </c>
      <c r="V6" s="156">
        <v>357.59904255319145</v>
      </c>
      <c r="W6" s="156">
        <v>357.74659574468086</v>
      </c>
      <c r="X6" s="156">
        <v>357.44372340425531</v>
      </c>
      <c r="Y6" s="156">
        <v>1467.5795744680852</v>
      </c>
      <c r="Z6" s="156">
        <v>1031.8161702127659</v>
      </c>
      <c r="AA6" s="76"/>
    </row>
    <row r="7" spans="1:39" x14ac:dyDescent="0.3">
      <c r="A7" s="4">
        <v>3</v>
      </c>
      <c r="B7" s="156">
        <f t="shared" si="0"/>
        <v>1671.7607446808511</v>
      </c>
      <c r="C7" s="156">
        <f t="shared" si="1"/>
        <v>452.87957446808514</v>
      </c>
      <c r="D7" s="156">
        <f t="shared" si="2"/>
        <v>432.50946808510639</v>
      </c>
      <c r="E7" s="156">
        <f t="shared" si="3"/>
        <v>239.92148936170202</v>
      </c>
      <c r="F7" s="156">
        <f t="shared" si="4"/>
        <v>716.58042553191501</v>
      </c>
      <c r="G7" s="156">
        <f t="shared" si="5"/>
        <v>644.93946808510645</v>
      </c>
      <c r="H7" s="156">
        <f t="shared" si="6"/>
        <v>644.93946808510623</v>
      </c>
      <c r="I7" s="156">
        <f t="shared" si="7"/>
        <v>703.69670212765936</v>
      </c>
      <c r="J7" s="157">
        <f t="shared" si="8"/>
        <v>862.38627659574468</v>
      </c>
      <c r="K7" s="157">
        <f t="shared" si="9"/>
        <v>252.54117021276556</v>
      </c>
      <c r="L7" s="157">
        <f t="shared" si="10"/>
        <v>574.12946808510628</v>
      </c>
      <c r="M7" s="18"/>
      <c r="N7" s="4">
        <v>3</v>
      </c>
      <c r="O7" s="4">
        <f t="shared" ref="O7:O70" si="11">+O6+5</f>
        <v>11</v>
      </c>
      <c r="P7" s="156">
        <v>1720.120744680851</v>
      </c>
      <c r="Q7" s="156">
        <v>1550.5432978723404</v>
      </c>
      <c r="R7" s="156">
        <v>1172.1004255319149</v>
      </c>
      <c r="S7" s="156">
        <v>1634.1205319148935</v>
      </c>
      <c r="T7" s="156">
        <v>1069.3024468085107</v>
      </c>
      <c r="U7" s="156">
        <v>1002.5385106382979</v>
      </c>
      <c r="V7" s="156">
        <v>1002.5385106382977</v>
      </c>
      <c r="W7" s="156">
        <v>1061.4432978723403</v>
      </c>
      <c r="X7" s="156">
        <v>1219.83</v>
      </c>
      <c r="Y7" s="156">
        <v>1720.1207446808507</v>
      </c>
      <c r="Z7" s="156">
        <v>1605.9456382978722</v>
      </c>
      <c r="AA7" s="76"/>
    </row>
    <row r="8" spans="1:39" x14ac:dyDescent="0.3">
      <c r="A8" s="4">
        <v>4</v>
      </c>
      <c r="B8" s="156">
        <f t="shared" si="0"/>
        <v>2189.0045744680847</v>
      </c>
      <c r="C8" s="156">
        <f t="shared" si="1"/>
        <v>879.64999999999986</v>
      </c>
      <c r="D8" s="156">
        <f t="shared" si="2"/>
        <v>843.32861702127639</v>
      </c>
      <c r="E8" s="156">
        <f t="shared" si="3"/>
        <v>731.29691489361699</v>
      </c>
      <c r="F8" s="156">
        <f t="shared" si="4"/>
        <v>1033.6489361702129</v>
      </c>
      <c r="G8" s="156">
        <f t="shared" si="5"/>
        <v>898.76978723404261</v>
      </c>
      <c r="H8" s="156">
        <f t="shared" si="6"/>
        <v>898.76978723404261</v>
      </c>
      <c r="I8" s="156">
        <f t="shared" si="7"/>
        <v>1009.8229787234043</v>
      </c>
      <c r="J8" s="157">
        <f t="shared" si="8"/>
        <v>1320.9272340425532</v>
      </c>
      <c r="K8" s="157">
        <f t="shared" si="9"/>
        <v>769.78499999999963</v>
      </c>
      <c r="L8" s="157">
        <f t="shared" si="10"/>
        <v>1140.625</v>
      </c>
      <c r="M8" s="18"/>
      <c r="N8" s="4">
        <v>4</v>
      </c>
      <c r="O8" s="4">
        <f t="shared" si="11"/>
        <v>16</v>
      </c>
      <c r="P8" s="156">
        <v>2237.3645744680848</v>
      </c>
      <c r="Q8" s="156">
        <v>1977.3137234042551</v>
      </c>
      <c r="R8" s="156">
        <v>1582.9195744680849</v>
      </c>
      <c r="S8" s="156">
        <v>2125.4959574468085</v>
      </c>
      <c r="T8" s="156">
        <v>1386.3709574468085</v>
      </c>
      <c r="U8" s="156">
        <v>1256.3688297872341</v>
      </c>
      <c r="V8" s="156">
        <v>1256.3688297872341</v>
      </c>
      <c r="W8" s="156">
        <v>1367.5695744680852</v>
      </c>
      <c r="X8" s="156">
        <v>1678.3709574468085</v>
      </c>
      <c r="Y8" s="156">
        <v>2237.3645744680848</v>
      </c>
      <c r="Z8" s="156">
        <v>2172.4411702127659</v>
      </c>
      <c r="AA8" s="76"/>
    </row>
    <row r="9" spans="1:39" x14ac:dyDescent="0.3">
      <c r="A9" s="4">
        <v>5</v>
      </c>
      <c r="B9" s="156">
        <f t="shared" si="0"/>
        <v>2680.3799999999997</v>
      </c>
      <c r="C9" s="156">
        <f t="shared" si="1"/>
        <v>1285.0795744680852</v>
      </c>
      <c r="D9" s="156">
        <f t="shared" si="2"/>
        <v>1233.6068085106381</v>
      </c>
      <c r="E9" s="156">
        <f t="shared" si="3"/>
        <v>1198.1008510638296</v>
      </c>
      <c r="F9" s="156">
        <f t="shared" si="4"/>
        <v>1334.8593617021279</v>
      </c>
      <c r="G9" s="156">
        <f t="shared" si="5"/>
        <v>1139.9027659574467</v>
      </c>
      <c r="H9" s="156">
        <f t="shared" si="6"/>
        <v>1139.9027659574467</v>
      </c>
      <c r="I9" s="156">
        <f t="shared" si="7"/>
        <v>1300.6425531914892</v>
      </c>
      <c r="J9" s="157">
        <f t="shared" si="8"/>
        <v>1756.5353191489362</v>
      </c>
      <c r="K9" s="157">
        <f t="shared" si="9"/>
        <v>1261.1604255319151</v>
      </c>
      <c r="L9" s="157">
        <f t="shared" si="10"/>
        <v>1678.8058510638298</v>
      </c>
      <c r="M9" s="18"/>
      <c r="N9" s="4">
        <v>5</v>
      </c>
      <c r="O9" s="4">
        <f t="shared" si="11"/>
        <v>21</v>
      </c>
      <c r="P9" s="156">
        <v>2728.74</v>
      </c>
      <c r="Q9" s="156">
        <v>2382.7432978723405</v>
      </c>
      <c r="R9" s="156">
        <v>1973.1977659574466</v>
      </c>
      <c r="S9" s="156">
        <v>2592.2998936170211</v>
      </c>
      <c r="T9" s="156">
        <v>1687.5813829787235</v>
      </c>
      <c r="U9" s="156">
        <v>1497.5018085106383</v>
      </c>
      <c r="V9" s="156">
        <v>1497.5018085106383</v>
      </c>
      <c r="W9" s="156">
        <v>1658.3891489361702</v>
      </c>
      <c r="X9" s="156">
        <v>2113.9790425531914</v>
      </c>
      <c r="Y9" s="156">
        <v>2728.7400000000002</v>
      </c>
      <c r="Z9" s="156">
        <v>2710.6220212765957</v>
      </c>
      <c r="AA9" s="76"/>
    </row>
    <row r="10" spans="1:39" x14ac:dyDescent="0.3">
      <c r="A10" s="4">
        <v>6</v>
      </c>
      <c r="B10" s="156">
        <f t="shared" si="0"/>
        <v>3180.3911702127662</v>
      </c>
      <c r="C10" s="156">
        <f t="shared" si="1"/>
        <v>1695.98414893617</v>
      </c>
      <c r="D10" s="156">
        <f t="shared" si="2"/>
        <v>1621.1979787234043</v>
      </c>
      <c r="E10" s="156">
        <f t="shared" si="3"/>
        <v>1673.1211702127659</v>
      </c>
      <c r="F10" s="156">
        <f t="shared" si="4"/>
        <v>1617.1053191489359</v>
      </c>
      <c r="G10" s="156">
        <f t="shared" si="5"/>
        <v>1386.4330851063828</v>
      </c>
      <c r="H10" s="156">
        <f t="shared" si="6"/>
        <v>1386.4330851063828</v>
      </c>
      <c r="I10" s="156">
        <f t="shared" si="7"/>
        <v>1589.0546808510639</v>
      </c>
      <c r="J10" s="157">
        <f t="shared" si="8"/>
        <v>2200.5927659574468</v>
      </c>
      <c r="K10" s="157">
        <f t="shared" si="9"/>
        <v>1761.1715957446806</v>
      </c>
      <c r="L10" s="157">
        <f t="shared" si="10"/>
        <v>2181.0380851063833</v>
      </c>
      <c r="M10" s="18"/>
      <c r="N10" s="4">
        <v>6</v>
      </c>
      <c r="O10" s="4">
        <f t="shared" si="11"/>
        <v>26</v>
      </c>
      <c r="P10" s="156">
        <v>3228.7511702127663</v>
      </c>
      <c r="Q10" s="156">
        <v>2793.6478723404252</v>
      </c>
      <c r="R10" s="156">
        <v>2360.7889361702128</v>
      </c>
      <c r="S10" s="156">
        <v>3067.3202127659574</v>
      </c>
      <c r="T10" s="156">
        <v>1969.8273404255317</v>
      </c>
      <c r="U10" s="156">
        <v>1744.0321276595741</v>
      </c>
      <c r="V10" s="156">
        <v>1744.0321276595744</v>
      </c>
      <c r="W10" s="156">
        <v>1946.8012765957449</v>
      </c>
      <c r="X10" s="156">
        <v>2558.036489361702</v>
      </c>
      <c r="Y10" s="156">
        <v>3228.7511702127658</v>
      </c>
      <c r="Z10" s="156">
        <v>3212.8542553191492</v>
      </c>
      <c r="AA10" s="76"/>
    </row>
    <row r="11" spans="1:39" x14ac:dyDescent="0.3">
      <c r="A11" s="4">
        <v>7</v>
      </c>
      <c r="B11" s="156">
        <f t="shared" si="0"/>
        <v>3673.0868085106381</v>
      </c>
      <c r="C11" s="156">
        <f t="shared" si="1"/>
        <v>2102.2136170212771</v>
      </c>
      <c r="D11" s="156">
        <f t="shared" si="2"/>
        <v>2011.0335106382975</v>
      </c>
      <c r="E11" s="156">
        <f t="shared" si="3"/>
        <v>2141.1831914893619</v>
      </c>
      <c r="F11" s="156">
        <f t="shared" si="4"/>
        <v>1915.4501063829789</v>
      </c>
      <c r="G11" s="156">
        <f t="shared" si="5"/>
        <v>1632.8236170212767</v>
      </c>
      <c r="H11" s="156">
        <f t="shared" si="6"/>
        <v>1632.8236170212763</v>
      </c>
      <c r="I11" s="156">
        <f t="shared" si="7"/>
        <v>1879.5092553191487</v>
      </c>
      <c r="J11" s="157">
        <f t="shared" si="8"/>
        <v>2637.6453191489363</v>
      </c>
      <c r="K11" s="157">
        <f t="shared" si="9"/>
        <v>2253.8672340425528</v>
      </c>
      <c r="L11" s="157">
        <f t="shared" si="10"/>
        <v>2713.2624468085105</v>
      </c>
      <c r="M11" s="18"/>
      <c r="N11" s="4">
        <v>7</v>
      </c>
      <c r="O11" s="4">
        <f t="shared" si="11"/>
        <v>31</v>
      </c>
      <c r="P11" s="156">
        <v>3721.4468085106382</v>
      </c>
      <c r="Q11" s="156">
        <v>3199.8773404255321</v>
      </c>
      <c r="R11" s="156">
        <v>2750.6244680851059</v>
      </c>
      <c r="S11" s="156">
        <v>3535.3822340425531</v>
      </c>
      <c r="T11" s="156">
        <v>2268.1721276595745</v>
      </c>
      <c r="U11" s="156">
        <v>1990.4226595744683</v>
      </c>
      <c r="V11" s="156">
        <v>1990.4226595744678</v>
      </c>
      <c r="W11" s="156">
        <v>2237.2558510638296</v>
      </c>
      <c r="X11" s="156">
        <v>2995.0890425531916</v>
      </c>
      <c r="Y11" s="156">
        <v>3721.4468085106382</v>
      </c>
      <c r="Z11" s="156">
        <v>3745.0786170212764</v>
      </c>
      <c r="AA11" s="76"/>
    </row>
    <row r="12" spans="1:39" x14ac:dyDescent="0.3">
      <c r="A12" s="4">
        <v>8</v>
      </c>
      <c r="B12" s="156">
        <f t="shared" si="0"/>
        <v>4165.78244680851</v>
      </c>
      <c r="C12" s="156">
        <f t="shared" si="1"/>
        <v>2508.4353191489363</v>
      </c>
      <c r="D12" s="156">
        <f t="shared" si="2"/>
        <v>2400.8690425531913</v>
      </c>
      <c r="E12" s="156">
        <f t="shared" si="3"/>
        <v>2609.23744680851</v>
      </c>
      <c r="F12" s="156">
        <f t="shared" si="4"/>
        <v>2213.7871276595747</v>
      </c>
      <c r="G12" s="156">
        <f t="shared" si="5"/>
        <v>1875.2535106382979</v>
      </c>
      <c r="H12" s="156">
        <f t="shared" si="6"/>
        <v>1875.2535106382979</v>
      </c>
      <c r="I12" s="156">
        <f t="shared" si="7"/>
        <v>2169.9715957446811</v>
      </c>
      <c r="J12" s="157">
        <f t="shared" si="8"/>
        <v>3074.6978723404254</v>
      </c>
      <c r="K12" s="157">
        <f t="shared" si="9"/>
        <v>2746.5628723404252</v>
      </c>
      <c r="L12" s="157">
        <f t="shared" si="10"/>
        <v>3245.4790425531914</v>
      </c>
      <c r="M12" s="18"/>
      <c r="N12" s="4">
        <v>8</v>
      </c>
      <c r="O12" s="4">
        <f t="shared" si="11"/>
        <v>36</v>
      </c>
      <c r="P12" s="156">
        <v>4214.1424468085097</v>
      </c>
      <c r="Q12" s="156">
        <v>3606.0990425531913</v>
      </c>
      <c r="R12" s="156">
        <v>3140.46</v>
      </c>
      <c r="S12" s="156">
        <v>4003.4364893617017</v>
      </c>
      <c r="T12" s="156">
        <v>2566.5091489361703</v>
      </c>
      <c r="U12" s="156">
        <v>2232.8525531914893</v>
      </c>
      <c r="V12" s="156">
        <v>2232.8525531914893</v>
      </c>
      <c r="W12" s="156">
        <v>2527.7181914893617</v>
      </c>
      <c r="X12" s="156">
        <v>3432.1415957446807</v>
      </c>
      <c r="Y12" s="156">
        <v>4214.1424468085106</v>
      </c>
      <c r="Z12" s="156">
        <v>4277.2952127659573</v>
      </c>
      <c r="AA12" s="76"/>
    </row>
    <row r="13" spans="1:39" x14ac:dyDescent="0.3">
      <c r="A13" s="4">
        <v>9</v>
      </c>
      <c r="B13" s="156">
        <f t="shared" si="0"/>
        <v>4630.140106382979</v>
      </c>
      <c r="C13" s="156">
        <f t="shared" si="1"/>
        <v>2874.0410638297872</v>
      </c>
      <c r="D13" s="156">
        <f t="shared" si="2"/>
        <v>2751.711702127659</v>
      </c>
      <c r="E13" s="156">
        <f t="shared" si="3"/>
        <v>3050.3748936170214</v>
      </c>
      <c r="F13" s="156">
        <f t="shared" si="4"/>
        <v>2482.2951063829792</v>
      </c>
      <c r="G13" s="156">
        <f t="shared" si="5"/>
        <v>2093.4458510638297</v>
      </c>
      <c r="H13" s="156">
        <f t="shared" si="6"/>
        <v>2093.4458510638297</v>
      </c>
      <c r="I13" s="156">
        <f t="shared" si="7"/>
        <v>2431.3814893617023</v>
      </c>
      <c r="J13" s="157">
        <f t="shared" si="8"/>
        <v>3473.4331914893619</v>
      </c>
      <c r="K13" s="157">
        <f t="shared" si="9"/>
        <v>3210.9205319148932</v>
      </c>
      <c r="L13" s="157">
        <f t="shared" si="10"/>
        <v>3724.4832978723402</v>
      </c>
      <c r="M13" s="18"/>
      <c r="N13" s="4">
        <v>9</v>
      </c>
      <c r="O13" s="4">
        <f t="shared" si="11"/>
        <v>41</v>
      </c>
      <c r="P13" s="156">
        <v>4678.5001063829786</v>
      </c>
      <c r="Q13" s="156">
        <v>3971.7047872340427</v>
      </c>
      <c r="R13" s="156">
        <v>3491.3026595744677</v>
      </c>
      <c r="S13" s="156">
        <v>4444.5739361702126</v>
      </c>
      <c r="T13" s="156">
        <v>2835.0171276595747</v>
      </c>
      <c r="U13" s="156">
        <v>2451.044893617021</v>
      </c>
      <c r="V13" s="156">
        <v>2451.044893617021</v>
      </c>
      <c r="W13" s="156">
        <v>2789.128085106383</v>
      </c>
      <c r="X13" s="156">
        <v>3830.8769148936171</v>
      </c>
      <c r="Y13" s="156">
        <v>4678.5001063829786</v>
      </c>
      <c r="Z13" s="156">
        <v>4756.2994680851061</v>
      </c>
      <c r="AA13" s="76"/>
    </row>
    <row r="14" spans="1:39" x14ac:dyDescent="0.3">
      <c r="A14" s="4">
        <v>10</v>
      </c>
      <c r="B14" s="156">
        <f t="shared" si="0"/>
        <v>5094.5055319148942</v>
      </c>
      <c r="C14" s="156">
        <f t="shared" si="1"/>
        <v>3239.6468085106371</v>
      </c>
      <c r="D14" s="156">
        <f t="shared" si="2"/>
        <v>3102.5621276595748</v>
      </c>
      <c r="E14" s="156">
        <f t="shared" si="3"/>
        <v>3491.5201063829782</v>
      </c>
      <c r="F14" s="156">
        <f t="shared" si="4"/>
        <v>2750.8108510638299</v>
      </c>
      <c r="G14" s="156">
        <f t="shared" si="5"/>
        <v>2311.6381914893614</v>
      </c>
      <c r="H14" s="156">
        <f t="shared" si="6"/>
        <v>2311.6381914893618</v>
      </c>
      <c r="I14" s="156">
        <f t="shared" si="7"/>
        <v>2692.7913829787235</v>
      </c>
      <c r="J14" s="157">
        <f t="shared" si="8"/>
        <v>3872.1685106382984</v>
      </c>
      <c r="K14" s="157">
        <f t="shared" si="9"/>
        <v>3675.2859574468075</v>
      </c>
      <c r="L14" s="157">
        <f t="shared" si="10"/>
        <v>4203.4797872340423</v>
      </c>
      <c r="M14" s="18"/>
      <c r="N14" s="4">
        <v>10</v>
      </c>
      <c r="O14" s="4">
        <f t="shared" si="11"/>
        <v>46</v>
      </c>
      <c r="P14" s="156">
        <v>5142.8655319148938</v>
      </c>
      <c r="Q14" s="156">
        <v>4337.3105319148926</v>
      </c>
      <c r="R14" s="156">
        <v>3842.1530851063831</v>
      </c>
      <c r="S14" s="156">
        <v>4885.7191489361694</v>
      </c>
      <c r="T14" s="156">
        <v>3103.5328723404255</v>
      </c>
      <c r="U14" s="156">
        <v>2669.2372340425527</v>
      </c>
      <c r="V14" s="156">
        <v>2669.2372340425532</v>
      </c>
      <c r="W14" s="156">
        <v>3050.5379787234042</v>
      </c>
      <c r="X14" s="156">
        <v>4229.6122340425536</v>
      </c>
      <c r="Y14" s="156">
        <v>5142.8655319148929</v>
      </c>
      <c r="Z14" s="156">
        <v>5235.2959574468086</v>
      </c>
      <c r="AA14" s="76"/>
    </row>
    <row r="15" spans="1:39" x14ac:dyDescent="0.3">
      <c r="A15" s="4">
        <v>11</v>
      </c>
      <c r="B15" s="156">
        <f t="shared" si="0"/>
        <v>5562.3190425531911</v>
      </c>
      <c r="C15" s="156">
        <f t="shared" si="1"/>
        <v>3605.7418085106374</v>
      </c>
      <c r="D15" s="156">
        <f t="shared" si="2"/>
        <v>3462.9258510638292</v>
      </c>
      <c r="E15" s="156">
        <f t="shared" si="3"/>
        <v>3935.9425531914894</v>
      </c>
      <c r="F15" s="156">
        <f t="shared" si="4"/>
        <v>3031.6667021276594</v>
      </c>
      <c r="G15" s="156">
        <f t="shared" si="5"/>
        <v>2536.0588297872341</v>
      </c>
      <c r="H15" s="156">
        <f t="shared" si="6"/>
        <v>2536.0588297872341</v>
      </c>
      <c r="I15" s="156">
        <f t="shared" si="7"/>
        <v>2961.3847872340425</v>
      </c>
      <c r="J15" s="157">
        <f t="shared" si="8"/>
        <v>4279.0192553191491</v>
      </c>
      <c r="K15" s="157">
        <f t="shared" si="9"/>
        <v>4143.0994680851063</v>
      </c>
      <c r="L15" s="157">
        <f t="shared" si="10"/>
        <v>4703.987978723404</v>
      </c>
      <c r="M15" s="18"/>
      <c r="N15" s="4">
        <v>11</v>
      </c>
      <c r="O15" s="4">
        <f t="shared" si="11"/>
        <v>51</v>
      </c>
      <c r="P15" s="156">
        <v>5610.6790425531908</v>
      </c>
      <c r="Q15" s="156">
        <v>4703.4055319148929</v>
      </c>
      <c r="R15" s="156">
        <v>4202.5168085106379</v>
      </c>
      <c r="S15" s="156">
        <v>5330.1415957446807</v>
      </c>
      <c r="T15" s="156">
        <v>3384.388723404255</v>
      </c>
      <c r="U15" s="156">
        <v>2893.6578723404255</v>
      </c>
      <c r="V15" s="156">
        <v>2893.6578723404255</v>
      </c>
      <c r="W15" s="156">
        <v>3319.1313829787232</v>
      </c>
      <c r="X15" s="156">
        <v>4636.4629787234044</v>
      </c>
      <c r="Y15" s="156">
        <v>5610.6790425531917</v>
      </c>
      <c r="Z15" s="156">
        <v>5735.8041489361703</v>
      </c>
      <c r="AA15" s="76"/>
    </row>
    <row r="16" spans="1:39" x14ac:dyDescent="0.3">
      <c r="A16" s="4">
        <v>12</v>
      </c>
      <c r="B16" s="156">
        <f t="shared" si="0"/>
        <v>6026.9640425531916</v>
      </c>
      <c r="C16" s="156">
        <f t="shared" si="1"/>
        <v>3971.3863829787233</v>
      </c>
      <c r="D16" s="156">
        <f t="shared" si="2"/>
        <v>3823.4681914893617</v>
      </c>
      <c r="E16" s="156">
        <f t="shared" si="3"/>
        <v>4377.351808510638</v>
      </c>
      <c r="F16" s="156">
        <f t="shared" si="4"/>
        <v>3312.5924468085109</v>
      </c>
      <c r="G16" s="156">
        <f t="shared" si="5"/>
        <v>2760.4717021276597</v>
      </c>
      <c r="H16" s="156">
        <f t="shared" si="6"/>
        <v>2760.4717021276597</v>
      </c>
      <c r="I16" s="156">
        <f t="shared" si="7"/>
        <v>3229.6364893617024</v>
      </c>
      <c r="J16" s="157">
        <f t="shared" si="8"/>
        <v>4686.2194680851062</v>
      </c>
      <c r="K16" s="157">
        <f t="shared" si="9"/>
        <v>4607.7444680851058</v>
      </c>
      <c r="L16" s="157">
        <f t="shared" si="10"/>
        <v>5204.7990425531916</v>
      </c>
      <c r="M16" s="18"/>
      <c r="N16" s="4">
        <v>12</v>
      </c>
      <c r="O16" s="4">
        <f t="shared" si="11"/>
        <v>56</v>
      </c>
      <c r="P16" s="156">
        <v>6075.3240425531912</v>
      </c>
      <c r="Q16" s="156">
        <v>5069.0501063829788</v>
      </c>
      <c r="R16" s="156">
        <v>4563.0591489361705</v>
      </c>
      <c r="S16" s="156">
        <v>5771.5508510638292</v>
      </c>
      <c r="T16" s="156">
        <v>3665.3144680851065</v>
      </c>
      <c r="U16" s="156">
        <v>3118.070744680851</v>
      </c>
      <c r="V16" s="156">
        <v>3118.070744680851</v>
      </c>
      <c r="W16" s="156">
        <v>3587.3830851063831</v>
      </c>
      <c r="X16" s="156">
        <v>5043.6631914893615</v>
      </c>
      <c r="Y16" s="156">
        <v>6075.3240425531912</v>
      </c>
      <c r="Z16" s="156">
        <v>6236.615212765957</v>
      </c>
      <c r="AA16" s="76"/>
    </row>
    <row r="17" spans="1:27" x14ac:dyDescent="0.3">
      <c r="A17" s="4">
        <v>13</v>
      </c>
      <c r="B17" s="156">
        <f t="shared" si="0"/>
        <v>6491.609042553192</v>
      </c>
      <c r="C17" s="156">
        <f t="shared" si="1"/>
        <v>4337.0231914893611</v>
      </c>
      <c r="D17" s="156">
        <f t="shared" si="2"/>
        <v>4175.8019148936164</v>
      </c>
      <c r="E17" s="156">
        <f t="shared" si="3"/>
        <v>4818.7688297872337</v>
      </c>
      <c r="F17" s="156">
        <f t="shared" si="4"/>
        <v>3593.1531914893621</v>
      </c>
      <c r="G17" s="156">
        <f t="shared" si="5"/>
        <v>2983.9837234042552</v>
      </c>
      <c r="H17" s="156">
        <f t="shared" si="6"/>
        <v>2983.9837234042552</v>
      </c>
      <c r="I17" s="156">
        <f t="shared" si="7"/>
        <v>3492.0714893617019</v>
      </c>
      <c r="J17" s="157">
        <f t="shared" si="8"/>
        <v>5086.2750000000005</v>
      </c>
      <c r="K17" s="157">
        <f t="shared" si="9"/>
        <v>5072.3894680851063</v>
      </c>
      <c r="L17" s="157">
        <f t="shared" si="10"/>
        <v>5705.6334042553208</v>
      </c>
      <c r="M17" s="18"/>
      <c r="N17" s="4">
        <v>13</v>
      </c>
      <c r="O17" s="4">
        <f t="shared" si="11"/>
        <v>61</v>
      </c>
      <c r="P17" s="156">
        <v>6539.9690425531917</v>
      </c>
      <c r="Q17" s="156">
        <v>5434.6869148936166</v>
      </c>
      <c r="R17" s="156">
        <v>4915.3928723404251</v>
      </c>
      <c r="S17" s="156">
        <v>6212.9678723404249</v>
      </c>
      <c r="T17" s="156">
        <v>3945.8752127659577</v>
      </c>
      <c r="U17" s="156">
        <v>3341.5827659574466</v>
      </c>
      <c r="V17" s="156">
        <v>3341.5827659574466</v>
      </c>
      <c r="W17" s="156">
        <v>3849.8180851063826</v>
      </c>
      <c r="X17" s="156">
        <v>5443.7187234042558</v>
      </c>
      <c r="Y17" s="156">
        <v>6539.9690425531917</v>
      </c>
      <c r="Z17" s="156">
        <v>6737.4495744680862</v>
      </c>
      <c r="AA17" s="76"/>
    </row>
    <row r="18" spans="1:27" x14ac:dyDescent="0.3">
      <c r="A18" s="4">
        <v>14</v>
      </c>
      <c r="B18" s="156">
        <f t="shared" si="0"/>
        <v>6956.2540425531915</v>
      </c>
      <c r="C18" s="156">
        <f t="shared" si="1"/>
        <v>4702.667765957447</v>
      </c>
      <c r="D18" s="156">
        <f t="shared" si="2"/>
        <v>4528.1278723404248</v>
      </c>
      <c r="E18" s="156">
        <f t="shared" si="3"/>
        <v>5260.1858510638303</v>
      </c>
      <c r="F18" s="156">
        <f t="shared" si="4"/>
        <v>3865.0626595744684</v>
      </c>
      <c r="G18" s="156">
        <f t="shared" si="5"/>
        <v>3203.3409574468087</v>
      </c>
      <c r="H18" s="156">
        <f t="shared" si="6"/>
        <v>3203.3409574468087</v>
      </c>
      <c r="I18" s="156">
        <f t="shared" si="7"/>
        <v>3754.5064893617014</v>
      </c>
      <c r="J18" s="157">
        <f t="shared" si="8"/>
        <v>5486.3227659574468</v>
      </c>
      <c r="K18" s="157">
        <f t="shared" si="9"/>
        <v>5537.0344680851058</v>
      </c>
      <c r="L18" s="157">
        <f t="shared" si="10"/>
        <v>6206.4289361702122</v>
      </c>
      <c r="M18" s="18"/>
      <c r="N18" s="4">
        <v>14</v>
      </c>
      <c r="O18" s="4">
        <f t="shared" si="11"/>
        <v>66</v>
      </c>
      <c r="P18" s="156">
        <v>7004.6140425531912</v>
      </c>
      <c r="Q18" s="156">
        <v>5800.3314893617026</v>
      </c>
      <c r="R18" s="156">
        <v>5267.7188297872335</v>
      </c>
      <c r="S18" s="156">
        <v>6654.3848936170216</v>
      </c>
      <c r="T18" s="156">
        <v>4217.784680851064</v>
      </c>
      <c r="U18" s="156">
        <v>3560.94</v>
      </c>
      <c r="V18" s="156">
        <v>3560.94</v>
      </c>
      <c r="W18" s="156">
        <v>4112.2530851063821</v>
      </c>
      <c r="X18" s="156">
        <v>5843.766489361702</v>
      </c>
      <c r="Y18" s="156">
        <v>7004.6140425531912</v>
      </c>
      <c r="Z18" s="156">
        <v>7238.2451063829785</v>
      </c>
      <c r="AA18" s="76"/>
    </row>
    <row r="19" spans="1:27" x14ac:dyDescent="0.3">
      <c r="A19" s="4">
        <v>15</v>
      </c>
      <c r="B19" s="156">
        <f t="shared" si="0"/>
        <v>7420.8990425531911</v>
      </c>
      <c r="C19" s="156">
        <f t="shared" si="1"/>
        <v>5068.3123404255311</v>
      </c>
      <c r="D19" s="156">
        <f t="shared" si="2"/>
        <v>4880.4615957446804</v>
      </c>
      <c r="E19" s="156">
        <f t="shared" si="3"/>
        <v>5701.595106382978</v>
      </c>
      <c r="F19" s="156">
        <f t="shared" si="4"/>
        <v>4136.1567021276587</v>
      </c>
      <c r="G19" s="156">
        <f t="shared" si="5"/>
        <v>3422.690425531915</v>
      </c>
      <c r="H19" s="156">
        <f t="shared" si="6"/>
        <v>3422.690425531915</v>
      </c>
      <c r="I19" s="156">
        <f t="shared" si="7"/>
        <v>4016.949255319149</v>
      </c>
      <c r="J19" s="157">
        <f t="shared" si="8"/>
        <v>5886.370531914893</v>
      </c>
      <c r="K19" s="157">
        <f t="shared" si="9"/>
        <v>6001.6794680851062</v>
      </c>
      <c r="L19" s="157">
        <f t="shared" si="10"/>
        <v>6707.2089361702128</v>
      </c>
      <c r="M19" s="18"/>
      <c r="N19" s="4">
        <v>15</v>
      </c>
      <c r="O19" s="4">
        <f t="shared" si="11"/>
        <v>71</v>
      </c>
      <c r="P19" s="156">
        <v>7469.2590425531907</v>
      </c>
      <c r="Q19" s="156">
        <v>6165.9760638297867</v>
      </c>
      <c r="R19" s="156">
        <v>5620.0525531914891</v>
      </c>
      <c r="S19" s="156">
        <v>7095.7941489361692</v>
      </c>
      <c r="T19" s="156">
        <v>4488.8787234042547</v>
      </c>
      <c r="U19" s="156">
        <v>3780.2894680851064</v>
      </c>
      <c r="V19" s="156">
        <v>3780.2894680851064</v>
      </c>
      <c r="W19" s="156">
        <v>4374.6958510638297</v>
      </c>
      <c r="X19" s="156">
        <v>6243.8142553191483</v>
      </c>
      <c r="Y19" s="156">
        <v>7469.2590425531916</v>
      </c>
      <c r="Z19" s="156">
        <v>7739.0251063829783</v>
      </c>
      <c r="AA19" s="76"/>
    </row>
    <row r="20" spans="1:27" x14ac:dyDescent="0.3">
      <c r="A20" s="4">
        <v>16</v>
      </c>
      <c r="B20" s="156">
        <f t="shared" si="0"/>
        <v>7885.5440425531915</v>
      </c>
      <c r="C20" s="156">
        <f t="shared" si="1"/>
        <v>5433.9569148936162</v>
      </c>
      <c r="D20" s="156">
        <f t="shared" si="2"/>
        <v>5232.7875531914888</v>
      </c>
      <c r="E20" s="156">
        <f t="shared" si="3"/>
        <v>6143.0043617021274</v>
      </c>
      <c r="F20" s="156">
        <f t="shared" si="4"/>
        <v>4407.2585106382976</v>
      </c>
      <c r="G20" s="156">
        <f t="shared" si="5"/>
        <v>3642.0476595744681</v>
      </c>
      <c r="H20" s="156">
        <f t="shared" si="6"/>
        <v>3642.0476595744681</v>
      </c>
      <c r="I20" s="156">
        <f t="shared" si="7"/>
        <v>4279.384255319148</v>
      </c>
      <c r="J20" s="157">
        <f t="shared" si="8"/>
        <v>6286.4260638297883</v>
      </c>
      <c r="K20" s="157">
        <f t="shared" si="9"/>
        <v>6466.3244680851058</v>
      </c>
      <c r="L20" s="157">
        <f t="shared" si="10"/>
        <v>7207.1968085106382</v>
      </c>
      <c r="M20" s="18"/>
      <c r="N20" s="4">
        <v>16</v>
      </c>
      <c r="O20" s="4">
        <f t="shared" si="11"/>
        <v>76</v>
      </c>
      <c r="P20" s="156">
        <v>7933.9040425531912</v>
      </c>
      <c r="Q20" s="156">
        <v>6531.6206382978717</v>
      </c>
      <c r="R20" s="156">
        <v>5972.3785106382975</v>
      </c>
      <c r="S20" s="156">
        <v>7537.2034042553187</v>
      </c>
      <c r="T20" s="156">
        <v>4759.9805319148936</v>
      </c>
      <c r="U20" s="156">
        <v>3999.6467021276594</v>
      </c>
      <c r="V20" s="156">
        <v>3999.6467021276594</v>
      </c>
      <c r="W20" s="156">
        <v>4637.1308510638291</v>
      </c>
      <c r="X20" s="156">
        <v>6643.8697872340435</v>
      </c>
      <c r="Y20" s="156">
        <v>7933.9040425531912</v>
      </c>
      <c r="Z20" s="156">
        <v>8239.0129787234036</v>
      </c>
      <c r="AA20" s="76"/>
    </row>
    <row r="21" spans="1:27" x14ac:dyDescent="0.3">
      <c r="A21" s="4">
        <v>17</v>
      </c>
      <c r="B21" s="156">
        <f t="shared" si="0"/>
        <v>8350.1812765957438</v>
      </c>
      <c r="C21" s="156">
        <f t="shared" si="1"/>
        <v>5799.6014893617021</v>
      </c>
      <c r="D21" s="156">
        <f t="shared" si="2"/>
        <v>5585.1212765957434</v>
      </c>
      <c r="E21" s="156">
        <f t="shared" si="3"/>
        <v>6584.4213829787232</v>
      </c>
      <c r="F21" s="156">
        <f t="shared" si="4"/>
        <v>4678.3525531914893</v>
      </c>
      <c r="G21" s="156">
        <f t="shared" si="5"/>
        <v>3861.4048936170216</v>
      </c>
      <c r="H21" s="156">
        <f t="shared" si="6"/>
        <v>3861.4048936170216</v>
      </c>
      <c r="I21" s="156">
        <f t="shared" si="7"/>
        <v>4541.8192553191475</v>
      </c>
      <c r="J21" s="157">
        <f t="shared" si="8"/>
        <v>6686.4738297872345</v>
      </c>
      <c r="K21" s="157">
        <f t="shared" si="9"/>
        <v>6930.9617021276572</v>
      </c>
      <c r="L21" s="157">
        <f t="shared" si="10"/>
        <v>7693.8582978723389</v>
      </c>
      <c r="M21" s="18"/>
      <c r="N21" s="4">
        <v>17</v>
      </c>
      <c r="O21" s="4">
        <f t="shared" si="11"/>
        <v>81</v>
      </c>
      <c r="P21" s="156">
        <v>8398.5412765957444</v>
      </c>
      <c r="Q21" s="156">
        <v>6897.2652127659576</v>
      </c>
      <c r="R21" s="156">
        <v>6324.7122340425522</v>
      </c>
      <c r="S21" s="156">
        <v>7978.6204255319144</v>
      </c>
      <c r="T21" s="156">
        <v>5031.0745744680853</v>
      </c>
      <c r="U21" s="156">
        <v>4219.0039361702129</v>
      </c>
      <c r="V21" s="156">
        <v>4219.0039361702129</v>
      </c>
      <c r="W21" s="156">
        <v>4899.5658510638286</v>
      </c>
      <c r="X21" s="156">
        <v>7043.9175531914898</v>
      </c>
      <c r="Y21" s="156">
        <v>8398.5412765957426</v>
      </c>
      <c r="Z21" s="156">
        <v>8725.6744680851043</v>
      </c>
      <c r="AA21" s="76"/>
    </row>
    <row r="22" spans="1:27" x14ac:dyDescent="0.3">
      <c r="A22" s="4">
        <v>18</v>
      </c>
      <c r="B22" s="156">
        <f t="shared" si="0"/>
        <v>8814.8262765957443</v>
      </c>
      <c r="C22" s="156">
        <f t="shared" si="1"/>
        <v>6165.2460638297862</v>
      </c>
      <c r="D22" s="156">
        <f t="shared" si="2"/>
        <v>5937.4472340425527</v>
      </c>
      <c r="E22" s="156">
        <f t="shared" si="3"/>
        <v>7025.8306382978717</v>
      </c>
      <c r="F22" s="156">
        <f t="shared" si="4"/>
        <v>4949.4465957446801</v>
      </c>
      <c r="G22" s="156">
        <f t="shared" si="5"/>
        <v>4080.7621276595742</v>
      </c>
      <c r="H22" s="156">
        <f t="shared" si="6"/>
        <v>4080.7621276595751</v>
      </c>
      <c r="I22" s="156">
        <f t="shared" si="7"/>
        <v>4804.2542553191479</v>
      </c>
      <c r="J22" s="157">
        <f t="shared" si="8"/>
        <v>7086.5215957446808</v>
      </c>
      <c r="K22" s="157">
        <f t="shared" si="9"/>
        <v>7395.6067021276594</v>
      </c>
      <c r="L22" s="157">
        <f t="shared" si="10"/>
        <v>8180.5197872340414</v>
      </c>
      <c r="M22" s="18"/>
      <c r="N22" s="4">
        <v>18</v>
      </c>
      <c r="O22" s="4">
        <f t="shared" si="11"/>
        <v>86</v>
      </c>
      <c r="P22" s="156">
        <v>8863.1862765957449</v>
      </c>
      <c r="Q22" s="156">
        <v>7262.9097872340417</v>
      </c>
      <c r="R22" s="156">
        <v>6677.0381914893615</v>
      </c>
      <c r="S22" s="156">
        <v>8420.0296808510629</v>
      </c>
      <c r="T22" s="156">
        <v>5302.1686170212761</v>
      </c>
      <c r="U22" s="156">
        <v>4438.3611702127655</v>
      </c>
      <c r="V22" s="156">
        <v>4438.3611702127664</v>
      </c>
      <c r="W22" s="156">
        <v>5162.000851063829</v>
      </c>
      <c r="X22" s="156">
        <v>7443.965319148936</v>
      </c>
      <c r="Y22" s="156">
        <v>8863.1862765957449</v>
      </c>
      <c r="Z22" s="156">
        <v>9212.3359574468068</v>
      </c>
      <c r="AA22" s="76"/>
    </row>
    <row r="23" spans="1:27" x14ac:dyDescent="0.3">
      <c r="A23" s="4">
        <v>19</v>
      </c>
      <c r="B23" s="156">
        <f t="shared" si="0"/>
        <v>9279.4712765957429</v>
      </c>
      <c r="C23" s="156">
        <f t="shared" si="1"/>
        <v>6530.8828723404258</v>
      </c>
      <c r="D23" s="156">
        <f t="shared" si="2"/>
        <v>6289.773191489362</v>
      </c>
      <c r="E23" s="156">
        <f t="shared" si="3"/>
        <v>7467.2398936170212</v>
      </c>
      <c r="F23" s="156">
        <f t="shared" si="4"/>
        <v>5220.5406382978717</v>
      </c>
      <c r="G23" s="156">
        <f t="shared" si="5"/>
        <v>4300.1193617021272</v>
      </c>
      <c r="H23" s="156">
        <f t="shared" si="6"/>
        <v>4300.1193617021281</v>
      </c>
      <c r="I23" s="156">
        <f t="shared" si="7"/>
        <v>5066.6970212765955</v>
      </c>
      <c r="J23" s="157">
        <f t="shared" si="8"/>
        <v>7486.569361702127</v>
      </c>
      <c r="K23" s="157">
        <f t="shared" si="9"/>
        <v>7860.2517021276599</v>
      </c>
      <c r="L23" s="157">
        <f t="shared" si="10"/>
        <v>8667.1735106382985</v>
      </c>
      <c r="M23" s="18"/>
      <c r="N23" s="4">
        <v>19</v>
      </c>
      <c r="O23" s="4">
        <f t="shared" si="11"/>
        <v>91</v>
      </c>
      <c r="P23" s="156">
        <v>9327.8312765957435</v>
      </c>
      <c r="Q23" s="156">
        <v>7628.5465957446813</v>
      </c>
      <c r="R23" s="156">
        <v>7029.3641489361707</v>
      </c>
      <c r="S23" s="156">
        <v>8861.4389361702124</v>
      </c>
      <c r="T23" s="156">
        <v>5573.2626595744678</v>
      </c>
      <c r="U23" s="156">
        <v>4657.718404255319</v>
      </c>
      <c r="V23" s="156">
        <v>4657.7184042553199</v>
      </c>
      <c r="W23" s="156">
        <v>5424.4436170212766</v>
      </c>
      <c r="X23" s="156">
        <v>7844.0130851063823</v>
      </c>
      <c r="Y23" s="156">
        <v>9327.8312765957453</v>
      </c>
      <c r="Z23" s="156">
        <v>9698.9896808510639</v>
      </c>
      <c r="AA23" s="76"/>
    </row>
    <row r="24" spans="1:27" x14ac:dyDescent="0.3">
      <c r="A24" s="4">
        <v>20</v>
      </c>
      <c r="B24" s="156">
        <f t="shared" si="0"/>
        <v>9744.1162765957433</v>
      </c>
      <c r="C24" s="156">
        <f t="shared" si="1"/>
        <v>6896.5274468085099</v>
      </c>
      <c r="D24" s="156">
        <f t="shared" si="2"/>
        <v>6642.1069148936167</v>
      </c>
      <c r="E24" s="156">
        <f t="shared" si="3"/>
        <v>7908.656914893616</v>
      </c>
      <c r="F24" s="156">
        <f t="shared" si="4"/>
        <v>5491.6346808510625</v>
      </c>
      <c r="G24" s="156">
        <f t="shared" si="5"/>
        <v>4519.4765957446798</v>
      </c>
      <c r="H24" s="156">
        <f t="shared" si="6"/>
        <v>4519.4765957446807</v>
      </c>
      <c r="I24" s="156">
        <f t="shared" si="7"/>
        <v>5329.1320212765959</v>
      </c>
      <c r="J24" s="157">
        <f t="shared" si="8"/>
        <v>7886.6248936170205</v>
      </c>
      <c r="K24" s="157">
        <f t="shared" si="9"/>
        <v>8324.8967021276585</v>
      </c>
      <c r="L24" s="157">
        <f t="shared" si="10"/>
        <v>9153.8349999999991</v>
      </c>
      <c r="M24" s="18"/>
      <c r="N24" s="4">
        <v>20</v>
      </c>
      <c r="O24" s="4">
        <f t="shared" si="11"/>
        <v>96</v>
      </c>
      <c r="P24" s="156">
        <v>9792.4762765957439</v>
      </c>
      <c r="Q24" s="156">
        <v>7994.1911702127654</v>
      </c>
      <c r="R24" s="156">
        <v>7381.6978723404254</v>
      </c>
      <c r="S24" s="156">
        <v>9302.8559574468072</v>
      </c>
      <c r="T24" s="156">
        <v>5844.3567021276585</v>
      </c>
      <c r="U24" s="156">
        <v>4877.0756382978716</v>
      </c>
      <c r="V24" s="156">
        <v>4877.0756382978725</v>
      </c>
      <c r="W24" s="156">
        <v>5686.878617021277</v>
      </c>
      <c r="X24" s="156">
        <v>8244.0686170212757</v>
      </c>
      <c r="Y24" s="156">
        <v>9792.4762765957439</v>
      </c>
      <c r="Z24" s="156">
        <v>10185.651170212765</v>
      </c>
      <c r="AA24" s="76"/>
    </row>
    <row r="25" spans="1:27" x14ac:dyDescent="0.3">
      <c r="A25" s="4">
        <v>21</v>
      </c>
      <c r="B25" s="156">
        <f t="shared" si="0"/>
        <v>10217.614468085105</v>
      </c>
      <c r="C25" s="156">
        <f t="shared" si="1"/>
        <v>7234.2767021276595</v>
      </c>
      <c r="D25" s="156">
        <f t="shared" si="2"/>
        <v>6931.6140425531903</v>
      </c>
      <c r="E25" s="156">
        <f t="shared" si="3"/>
        <v>8358.4689361702131</v>
      </c>
      <c r="F25" s="156">
        <f t="shared" si="4"/>
        <v>5715.6670212765948</v>
      </c>
      <c r="G25" s="156">
        <f t="shared" si="5"/>
        <v>4698.9401063829773</v>
      </c>
      <c r="H25" s="156">
        <f t="shared" si="6"/>
        <v>4698.9401063829773</v>
      </c>
      <c r="I25" s="156">
        <f t="shared" si="7"/>
        <v>5544.9635106382975</v>
      </c>
      <c r="J25" s="157">
        <f t="shared" si="8"/>
        <v>8215.3656382978716</v>
      </c>
      <c r="K25" s="157">
        <f t="shared" si="9"/>
        <v>8798.3948936170218</v>
      </c>
      <c r="L25" s="157">
        <f t="shared" si="10"/>
        <v>9640.4964893617016</v>
      </c>
      <c r="M25" s="18"/>
      <c r="N25" s="4">
        <v>21</v>
      </c>
      <c r="O25" s="4">
        <f t="shared" si="11"/>
        <v>101</v>
      </c>
      <c r="P25" s="156">
        <v>10265.974468085105</v>
      </c>
      <c r="Q25" s="156">
        <v>8331.940425531915</v>
      </c>
      <c r="R25" s="156">
        <v>7671.204999999999</v>
      </c>
      <c r="S25" s="156">
        <v>9752.6679787234043</v>
      </c>
      <c r="T25" s="156">
        <v>6068.3890425531908</v>
      </c>
      <c r="U25" s="156">
        <v>5056.5391489361691</v>
      </c>
      <c r="V25" s="156">
        <v>5056.5391489361691</v>
      </c>
      <c r="W25" s="156">
        <v>5902.7101063829787</v>
      </c>
      <c r="X25" s="156">
        <v>8572.8093617021277</v>
      </c>
      <c r="Y25" s="156">
        <v>10265.974468085107</v>
      </c>
      <c r="Z25" s="156">
        <v>10672.312659574467</v>
      </c>
      <c r="AA25" s="76"/>
    </row>
    <row r="26" spans="1:27" x14ac:dyDescent="0.3">
      <c r="A26" s="4">
        <v>22</v>
      </c>
      <c r="B26" s="156">
        <f t="shared" si="0"/>
        <v>10691.027234042554</v>
      </c>
      <c r="C26" s="156">
        <f t="shared" si="1"/>
        <v>7571.987127659575</v>
      </c>
      <c r="D26" s="156">
        <f t="shared" si="2"/>
        <v>7221.1910638297877</v>
      </c>
      <c r="E26" s="156">
        <f t="shared" si="3"/>
        <v>8808.2188297872344</v>
      </c>
      <c r="F26" s="156">
        <f t="shared" si="4"/>
        <v>5939.6993617021262</v>
      </c>
      <c r="G26" s="156">
        <f t="shared" si="5"/>
        <v>4878.481276595744</v>
      </c>
      <c r="H26" s="156">
        <f t="shared" si="6"/>
        <v>4878.481276595744</v>
      </c>
      <c r="I26" s="156">
        <f t="shared" si="7"/>
        <v>5760.8959574468081</v>
      </c>
      <c r="J26" s="157">
        <f t="shared" si="8"/>
        <v>8544.1219148936179</v>
      </c>
      <c r="K26" s="157">
        <f t="shared" si="9"/>
        <v>9271.8076595744678</v>
      </c>
      <c r="L26" s="157">
        <f t="shared" si="10"/>
        <v>10127.157978723404</v>
      </c>
      <c r="M26" s="18"/>
      <c r="N26" s="4">
        <v>22</v>
      </c>
      <c r="O26" s="4">
        <f t="shared" si="11"/>
        <v>106</v>
      </c>
      <c r="P26" s="156">
        <v>10739.387234042555</v>
      </c>
      <c r="Q26" s="156">
        <v>8669.6508510638305</v>
      </c>
      <c r="R26" s="156">
        <v>7960.7820212765964</v>
      </c>
      <c r="S26" s="156">
        <v>10202.417872340426</v>
      </c>
      <c r="T26" s="156">
        <v>6292.4213829787222</v>
      </c>
      <c r="U26" s="156">
        <v>5236.0803191489358</v>
      </c>
      <c r="V26" s="156">
        <v>5236.0803191489358</v>
      </c>
      <c r="W26" s="156">
        <v>6118.6425531914892</v>
      </c>
      <c r="X26" s="156">
        <v>8901.5656382978741</v>
      </c>
      <c r="Y26" s="156">
        <v>10739.387234042553</v>
      </c>
      <c r="Z26" s="156">
        <v>11158.97414893617</v>
      </c>
      <c r="AA26" s="76"/>
    </row>
    <row r="27" spans="1:27" x14ac:dyDescent="0.3">
      <c r="A27" s="4">
        <v>23</v>
      </c>
      <c r="B27" s="156">
        <f t="shared" si="0"/>
        <v>11156.43329787234</v>
      </c>
      <c r="C27" s="156">
        <f t="shared" si="1"/>
        <v>7909.6897872340414</v>
      </c>
      <c r="D27" s="156">
        <f t="shared" si="2"/>
        <v>7510.7913829787221</v>
      </c>
      <c r="E27" s="156">
        <f t="shared" si="3"/>
        <v>9250.3580851063834</v>
      </c>
      <c r="F27" s="156">
        <f t="shared" si="4"/>
        <v>6157.0607446808499</v>
      </c>
      <c r="G27" s="156">
        <f t="shared" si="5"/>
        <v>5058.0224468085098</v>
      </c>
      <c r="H27" s="156">
        <f t="shared" si="6"/>
        <v>5058.0224468085098</v>
      </c>
      <c r="I27" s="156">
        <f t="shared" si="7"/>
        <v>5976.8284042553187</v>
      </c>
      <c r="J27" s="157">
        <f t="shared" si="8"/>
        <v>8872.9014893617004</v>
      </c>
      <c r="K27" s="157">
        <f t="shared" si="9"/>
        <v>9737.2137234042548</v>
      </c>
      <c r="L27" s="157">
        <f t="shared" si="10"/>
        <v>10613.819468085107</v>
      </c>
      <c r="M27" s="18"/>
      <c r="N27" s="4">
        <v>23</v>
      </c>
      <c r="O27" s="4">
        <f t="shared" si="11"/>
        <v>111</v>
      </c>
      <c r="P27" s="156">
        <v>11204.79329787234</v>
      </c>
      <c r="Q27" s="156">
        <v>9007.3535106382969</v>
      </c>
      <c r="R27" s="156">
        <v>8250.3823404255309</v>
      </c>
      <c r="S27" s="156">
        <v>10644.557127659575</v>
      </c>
      <c r="T27" s="156">
        <v>6509.7827659574459</v>
      </c>
      <c r="U27" s="156">
        <v>5415.6214893617016</v>
      </c>
      <c r="V27" s="156">
        <v>5415.6214893617016</v>
      </c>
      <c r="W27" s="156">
        <v>6334.5749999999998</v>
      </c>
      <c r="X27" s="156">
        <v>9230.3452127659566</v>
      </c>
      <c r="Y27" s="156">
        <v>11204.79329787234</v>
      </c>
      <c r="Z27" s="156">
        <v>11645.635638297872</v>
      </c>
      <c r="AA27" s="76"/>
    </row>
    <row r="28" spans="1:27" x14ac:dyDescent="0.3">
      <c r="A28" s="4">
        <v>24</v>
      </c>
      <c r="B28" s="156">
        <f t="shared" si="0"/>
        <v>11621.839361702127</v>
      </c>
      <c r="C28" s="156">
        <f t="shared" si="1"/>
        <v>8239.7196808510635</v>
      </c>
      <c r="D28" s="156">
        <f t="shared" si="2"/>
        <v>7800.3917021276602</v>
      </c>
      <c r="E28" s="156">
        <f t="shared" si="3"/>
        <v>9692.4895744680853</v>
      </c>
      <c r="F28" s="156">
        <f t="shared" si="4"/>
        <v>6374.4298936170208</v>
      </c>
      <c r="G28" s="156">
        <f t="shared" si="5"/>
        <v>5237.563617021272</v>
      </c>
      <c r="H28" s="156">
        <f t="shared" si="6"/>
        <v>5237.563617021272</v>
      </c>
      <c r="I28" s="156">
        <f t="shared" si="7"/>
        <v>6192.7608510638283</v>
      </c>
      <c r="J28" s="157">
        <f t="shared" si="8"/>
        <v>9198.0698936170193</v>
      </c>
      <c r="K28" s="157">
        <f t="shared" si="9"/>
        <v>10202.619787234042</v>
      </c>
      <c r="L28" s="157">
        <f t="shared" si="10"/>
        <v>11100.480957446809</v>
      </c>
      <c r="M28" s="18"/>
      <c r="N28" s="4">
        <v>24</v>
      </c>
      <c r="O28" s="4">
        <f t="shared" si="11"/>
        <v>116</v>
      </c>
      <c r="P28" s="156">
        <v>11670.199361702127</v>
      </c>
      <c r="Q28" s="156">
        <v>9337.383404255319</v>
      </c>
      <c r="R28" s="156">
        <v>8539.9826595744689</v>
      </c>
      <c r="S28" s="156">
        <v>11086.688617021277</v>
      </c>
      <c r="T28" s="156">
        <v>6727.1519148936168</v>
      </c>
      <c r="U28" s="156">
        <v>5595.1626595744638</v>
      </c>
      <c r="V28" s="156">
        <v>5595.1626595744638</v>
      </c>
      <c r="W28" s="156">
        <v>6550.5074468085095</v>
      </c>
      <c r="X28" s="156">
        <v>9555.5136170212754</v>
      </c>
      <c r="Y28" s="156">
        <v>11670.199361702127</v>
      </c>
      <c r="Z28" s="156">
        <v>12132.297127659574</v>
      </c>
      <c r="AA28" s="76"/>
    </row>
    <row r="29" spans="1:27" x14ac:dyDescent="0.3">
      <c r="A29" s="4">
        <v>25</v>
      </c>
      <c r="B29" s="156">
        <f t="shared" si="0"/>
        <v>12087.253191489363</v>
      </c>
      <c r="C29" s="156">
        <f t="shared" si="1"/>
        <v>8569.7418085106383</v>
      </c>
      <c r="D29" s="156">
        <f t="shared" si="2"/>
        <v>8088.477659574467</v>
      </c>
      <c r="E29" s="156">
        <f t="shared" si="3"/>
        <v>10134.628829787234</v>
      </c>
      <c r="F29" s="156">
        <f t="shared" si="4"/>
        <v>6591.7990425531916</v>
      </c>
      <c r="G29" s="156">
        <f t="shared" si="5"/>
        <v>5417.1047872340423</v>
      </c>
      <c r="H29" s="156">
        <f t="shared" si="6"/>
        <v>5417.1047872340414</v>
      </c>
      <c r="I29" s="156">
        <f t="shared" si="7"/>
        <v>6405.2141489361693</v>
      </c>
      <c r="J29" s="157">
        <f t="shared" si="8"/>
        <v>9519.1534042553176</v>
      </c>
      <c r="K29" s="157">
        <f t="shared" si="9"/>
        <v>10668.033617021276</v>
      </c>
      <c r="L29" s="157">
        <f t="shared" si="10"/>
        <v>11587.142446808512</v>
      </c>
      <c r="M29" s="18"/>
      <c r="N29" s="4">
        <v>25</v>
      </c>
      <c r="O29" s="4">
        <f t="shared" si="11"/>
        <v>121</v>
      </c>
      <c r="P29" s="156">
        <v>12135.613191489363</v>
      </c>
      <c r="Q29" s="156">
        <v>9667.4055319148938</v>
      </c>
      <c r="R29" s="156">
        <v>8828.0686170212757</v>
      </c>
      <c r="S29" s="156">
        <v>11528.827872340426</v>
      </c>
      <c r="T29" s="156">
        <v>6944.5210638297876</v>
      </c>
      <c r="U29" s="156">
        <v>5774.7038297872341</v>
      </c>
      <c r="V29" s="156">
        <v>5774.7038297872332</v>
      </c>
      <c r="W29" s="156">
        <v>6762.9607446808504</v>
      </c>
      <c r="X29" s="156">
        <v>9876.5971276595737</v>
      </c>
      <c r="Y29" s="156">
        <v>12135.613191489361</v>
      </c>
      <c r="Z29" s="156">
        <v>12618.958617021277</v>
      </c>
      <c r="AA29" s="76"/>
    </row>
    <row r="30" spans="1:27" x14ac:dyDescent="0.3">
      <c r="A30" s="4">
        <v>26</v>
      </c>
      <c r="B30" s="156">
        <f t="shared" si="0"/>
        <v>12552.659255319148</v>
      </c>
      <c r="C30" s="156">
        <f t="shared" si="1"/>
        <v>8899.7717021276585</v>
      </c>
      <c r="D30" s="156">
        <f t="shared" si="2"/>
        <v>8371.5312765957442</v>
      </c>
      <c r="E30" s="156">
        <f t="shared" si="3"/>
        <v>10576.77585106383</v>
      </c>
      <c r="F30" s="156">
        <f t="shared" si="4"/>
        <v>6809.1681914893616</v>
      </c>
      <c r="G30" s="156">
        <f t="shared" si="5"/>
        <v>5596.6459574468081</v>
      </c>
      <c r="H30" s="156">
        <f t="shared" si="6"/>
        <v>5596.6459574468081</v>
      </c>
      <c r="I30" s="156">
        <f t="shared" si="7"/>
        <v>6615.9899999999989</v>
      </c>
      <c r="J30" s="157">
        <f t="shared" si="8"/>
        <v>9840.2446808510631</v>
      </c>
      <c r="K30" s="157">
        <f t="shared" si="9"/>
        <v>11133.439680851063</v>
      </c>
      <c r="L30" s="157">
        <f t="shared" si="10"/>
        <v>12073.803936170212</v>
      </c>
      <c r="M30" s="18"/>
      <c r="N30" s="4">
        <v>26</v>
      </c>
      <c r="O30" s="4">
        <f t="shared" si="11"/>
        <v>126</v>
      </c>
      <c r="P30" s="156">
        <v>12601.019255319148</v>
      </c>
      <c r="Q30" s="156">
        <v>9997.435425531914</v>
      </c>
      <c r="R30" s="156">
        <v>9111.122234042552</v>
      </c>
      <c r="S30" s="156">
        <v>11970.974893617022</v>
      </c>
      <c r="T30" s="156">
        <v>7161.8902127659576</v>
      </c>
      <c r="U30" s="156">
        <v>5954.2449999999999</v>
      </c>
      <c r="V30" s="156">
        <v>5954.2449999999999</v>
      </c>
      <c r="W30" s="156">
        <v>6973.73659574468</v>
      </c>
      <c r="X30" s="156">
        <v>10197.688404255319</v>
      </c>
      <c r="Y30" s="156">
        <v>12601.019255319148</v>
      </c>
      <c r="Z30" s="156">
        <v>13105.620106382978</v>
      </c>
      <c r="AA30" s="76"/>
    </row>
    <row r="31" spans="1:27" x14ac:dyDescent="0.3">
      <c r="A31" s="4">
        <v>27</v>
      </c>
      <c r="B31" s="156">
        <f t="shared" si="0"/>
        <v>13018.065319148935</v>
      </c>
      <c r="C31" s="156">
        <f t="shared" si="1"/>
        <v>9229.8015957446787</v>
      </c>
      <c r="D31" s="156">
        <f t="shared" si="2"/>
        <v>8654.5926595744695</v>
      </c>
      <c r="E31" s="156">
        <f t="shared" si="3"/>
        <v>11018.907340425532</v>
      </c>
      <c r="F31" s="156">
        <f t="shared" si="4"/>
        <v>7026.5373404255306</v>
      </c>
      <c r="G31" s="156">
        <f t="shared" si="5"/>
        <v>5776.1871276595693</v>
      </c>
      <c r="H31" s="156">
        <f t="shared" si="6"/>
        <v>5776.1871276595693</v>
      </c>
      <c r="I31" s="156">
        <f t="shared" si="7"/>
        <v>6826.7580851063831</v>
      </c>
      <c r="J31" s="157">
        <f t="shared" si="8"/>
        <v>10161.32819148936</v>
      </c>
      <c r="K31" s="157">
        <f t="shared" si="9"/>
        <v>11598.84574468085</v>
      </c>
      <c r="L31" s="157">
        <f t="shared" si="10"/>
        <v>12560.465425531915</v>
      </c>
      <c r="M31" s="18"/>
      <c r="N31" s="4">
        <v>27</v>
      </c>
      <c r="O31" s="4">
        <f t="shared" si="11"/>
        <v>131</v>
      </c>
      <c r="P31" s="156">
        <v>13066.425319148935</v>
      </c>
      <c r="Q31" s="156">
        <v>10327.465319148934</v>
      </c>
      <c r="R31" s="156">
        <v>9394.1836170212773</v>
      </c>
      <c r="S31" s="156">
        <v>12413.106382978724</v>
      </c>
      <c r="T31" s="156">
        <v>7379.2593617021266</v>
      </c>
      <c r="U31" s="156">
        <v>6133.7861702127611</v>
      </c>
      <c r="V31" s="156">
        <v>6133.7861702127611</v>
      </c>
      <c r="W31" s="156">
        <v>7184.5046808510642</v>
      </c>
      <c r="X31" s="156">
        <v>10518.771914893616</v>
      </c>
      <c r="Y31" s="156">
        <v>13066.425319148935</v>
      </c>
      <c r="Z31" s="156">
        <v>13592.28159574468</v>
      </c>
      <c r="AA31" s="76"/>
    </row>
    <row r="32" spans="1:27" x14ac:dyDescent="0.3">
      <c r="A32" s="4">
        <v>28</v>
      </c>
      <c r="B32" s="156">
        <f t="shared" si="0"/>
        <v>13483.471382978723</v>
      </c>
      <c r="C32" s="156">
        <f t="shared" si="1"/>
        <v>9559.8314893617026</v>
      </c>
      <c r="D32" s="156">
        <f t="shared" si="2"/>
        <v>8937.646276595744</v>
      </c>
      <c r="E32" s="156">
        <f t="shared" si="3"/>
        <v>11461.046595744681</v>
      </c>
      <c r="F32" s="156">
        <f t="shared" si="4"/>
        <v>7243.9064893617015</v>
      </c>
      <c r="G32" s="156">
        <f t="shared" si="5"/>
        <v>5955.7282978723342</v>
      </c>
      <c r="H32" s="156">
        <f t="shared" si="6"/>
        <v>5955.7282978723342</v>
      </c>
      <c r="I32" s="156">
        <f t="shared" si="7"/>
        <v>7037.5339361702127</v>
      </c>
      <c r="J32" s="157">
        <f t="shared" si="8"/>
        <v>10482.411702127658</v>
      </c>
      <c r="K32" s="157">
        <f t="shared" si="9"/>
        <v>12064.251808510637</v>
      </c>
      <c r="L32" s="157">
        <f t="shared" si="10"/>
        <v>13047.126914893617</v>
      </c>
      <c r="M32" s="18"/>
      <c r="N32" s="4">
        <v>28</v>
      </c>
      <c r="O32" s="4">
        <f t="shared" si="11"/>
        <v>136</v>
      </c>
      <c r="P32" s="156">
        <v>13531.831382978724</v>
      </c>
      <c r="Q32" s="156">
        <v>10657.495212765958</v>
      </c>
      <c r="R32" s="156">
        <v>9677.2372340425518</v>
      </c>
      <c r="S32" s="156">
        <v>12855.245638297873</v>
      </c>
      <c r="T32" s="156">
        <v>7596.6285106382975</v>
      </c>
      <c r="U32" s="156">
        <v>6313.327340425526</v>
      </c>
      <c r="V32" s="156">
        <v>6313.327340425526</v>
      </c>
      <c r="W32" s="156">
        <v>7395.2805319148938</v>
      </c>
      <c r="X32" s="156">
        <v>10839.855425531914</v>
      </c>
      <c r="Y32" s="156">
        <v>13531.831382978722</v>
      </c>
      <c r="Z32" s="156">
        <v>14078.943085106383</v>
      </c>
      <c r="AA32" s="76"/>
    </row>
    <row r="33" spans="1:27" x14ac:dyDescent="0.3">
      <c r="A33" s="4">
        <v>29</v>
      </c>
      <c r="B33" s="156">
        <f t="shared" si="0"/>
        <v>13948.885212765957</v>
      </c>
      <c r="C33" s="156">
        <f t="shared" si="1"/>
        <v>9889.8613829787228</v>
      </c>
      <c r="D33" s="156">
        <f t="shared" si="2"/>
        <v>9220.6998936170221</v>
      </c>
      <c r="E33" s="156">
        <f t="shared" si="3"/>
        <v>11903.178085106385</v>
      </c>
      <c r="F33" s="156">
        <f t="shared" si="4"/>
        <v>7461.2678723404251</v>
      </c>
      <c r="G33" s="156">
        <f t="shared" si="5"/>
        <v>6133.1804255319103</v>
      </c>
      <c r="H33" s="156">
        <f t="shared" si="6"/>
        <v>6133.1804255319103</v>
      </c>
      <c r="I33" s="156">
        <f t="shared" si="7"/>
        <v>7248.302021276595</v>
      </c>
      <c r="J33" s="157">
        <f t="shared" si="8"/>
        <v>10803.502978723403</v>
      </c>
      <c r="K33" s="157">
        <f t="shared" si="9"/>
        <v>12529.665638297871</v>
      </c>
      <c r="L33" s="157">
        <f t="shared" si="10"/>
        <v>13533.780638297872</v>
      </c>
      <c r="M33" s="18"/>
      <c r="N33" s="4">
        <v>29</v>
      </c>
      <c r="O33" s="4">
        <f t="shared" si="11"/>
        <v>141</v>
      </c>
      <c r="P33" s="156">
        <v>13997.245212765958</v>
      </c>
      <c r="Q33" s="156">
        <v>10987.525106382978</v>
      </c>
      <c r="R33" s="156">
        <v>9960.2908510638299</v>
      </c>
      <c r="S33" s="156">
        <v>13297.377127659576</v>
      </c>
      <c r="T33" s="156">
        <v>7813.9898936170212</v>
      </c>
      <c r="U33" s="156">
        <v>6490.7794680851021</v>
      </c>
      <c r="V33" s="156">
        <v>6490.7794680851021</v>
      </c>
      <c r="W33" s="156">
        <v>7606.0486170212762</v>
      </c>
      <c r="X33" s="156">
        <v>11160.94670212766</v>
      </c>
      <c r="Y33" s="156">
        <v>13997.245212765956</v>
      </c>
      <c r="Z33" s="156">
        <v>14565.596808510638</v>
      </c>
      <c r="AA33" s="76"/>
    </row>
    <row r="34" spans="1:27" x14ac:dyDescent="0.3">
      <c r="A34" s="4">
        <v>30</v>
      </c>
      <c r="B34" s="156">
        <f t="shared" si="0"/>
        <v>14414.291276595743</v>
      </c>
      <c r="C34" s="156">
        <f t="shared" si="1"/>
        <v>10219.883510638298</v>
      </c>
      <c r="D34" s="156">
        <f t="shared" si="2"/>
        <v>9503.7535106382984</v>
      </c>
      <c r="E34" s="156">
        <f t="shared" si="3"/>
        <v>12345.317340425532</v>
      </c>
      <c r="F34" s="156">
        <f t="shared" si="4"/>
        <v>7678.637021276596</v>
      </c>
      <c r="G34" s="156">
        <f t="shared" si="5"/>
        <v>6309.5919148936164</v>
      </c>
      <c r="H34" s="156">
        <f t="shared" si="6"/>
        <v>6309.5919148936164</v>
      </c>
      <c r="I34" s="156">
        <f t="shared" si="7"/>
        <v>7459.0701063829774</v>
      </c>
      <c r="J34" s="157">
        <f t="shared" si="8"/>
        <v>11124.586489361702</v>
      </c>
      <c r="K34" s="157">
        <f t="shared" si="9"/>
        <v>12995.071702127658</v>
      </c>
      <c r="L34" s="157">
        <f t="shared" si="10"/>
        <v>14020.442127659577</v>
      </c>
      <c r="M34" s="18"/>
      <c r="N34" s="4">
        <v>30</v>
      </c>
      <c r="O34" s="4">
        <f t="shared" si="11"/>
        <v>146</v>
      </c>
      <c r="P34" s="156">
        <v>14462.651276595743</v>
      </c>
      <c r="Q34" s="156">
        <v>11317.547234042553</v>
      </c>
      <c r="R34" s="156">
        <v>10243.344468085106</v>
      </c>
      <c r="S34" s="156">
        <v>13739.516382978723</v>
      </c>
      <c r="T34" s="156">
        <v>8031.359042553192</v>
      </c>
      <c r="U34" s="156">
        <v>6667.1909574468082</v>
      </c>
      <c r="V34" s="156">
        <v>6667.1909574468082</v>
      </c>
      <c r="W34" s="156">
        <v>7816.8167021276586</v>
      </c>
      <c r="X34" s="156">
        <v>11482.030212765958</v>
      </c>
      <c r="Y34" s="156">
        <v>14462.651276595743</v>
      </c>
      <c r="Z34" s="156">
        <v>15052.258297872342</v>
      </c>
      <c r="AA34" s="76"/>
    </row>
    <row r="35" spans="1:27" x14ac:dyDescent="0.3">
      <c r="A35" s="4">
        <v>31</v>
      </c>
      <c r="B35" s="156">
        <f t="shared" si="0"/>
        <v>14879.69734042553</v>
      </c>
      <c r="C35" s="156">
        <f t="shared" si="1"/>
        <v>10549.913404255318</v>
      </c>
      <c r="D35" s="156">
        <f t="shared" si="2"/>
        <v>9786.8071276595747</v>
      </c>
      <c r="E35" s="156">
        <f t="shared" si="3"/>
        <v>12787.456595744681</v>
      </c>
      <c r="F35" s="156">
        <f t="shared" si="4"/>
        <v>7896.006170212765</v>
      </c>
      <c r="G35" s="156">
        <f t="shared" si="5"/>
        <v>6486.0111702127651</v>
      </c>
      <c r="H35" s="156">
        <f t="shared" si="6"/>
        <v>6486.011170212766</v>
      </c>
      <c r="I35" s="156">
        <f t="shared" si="7"/>
        <v>7669.8459574468079</v>
      </c>
      <c r="J35" s="157">
        <f t="shared" si="8"/>
        <v>11445.67</v>
      </c>
      <c r="K35" s="157">
        <f t="shared" si="9"/>
        <v>13460.477765957447</v>
      </c>
      <c r="L35" s="157">
        <f t="shared" si="10"/>
        <v>14507.103617021279</v>
      </c>
      <c r="M35" s="18"/>
      <c r="N35" s="4">
        <v>31</v>
      </c>
      <c r="O35" s="4">
        <f t="shared" si="11"/>
        <v>151</v>
      </c>
      <c r="P35" s="156">
        <v>14928.05734042553</v>
      </c>
      <c r="Q35" s="156">
        <v>11647.577127659573</v>
      </c>
      <c r="R35" s="156">
        <v>10526.398085106382</v>
      </c>
      <c r="S35" s="156">
        <v>14181.655638297872</v>
      </c>
      <c r="T35" s="156">
        <v>8248.7281914893611</v>
      </c>
      <c r="U35" s="156">
        <v>6843.6102127659569</v>
      </c>
      <c r="V35" s="156">
        <v>6843.6102127659578</v>
      </c>
      <c r="W35" s="156">
        <v>8027.5925531914891</v>
      </c>
      <c r="X35" s="156">
        <v>11803.113723404256</v>
      </c>
      <c r="Y35" s="156">
        <v>14928.057340425532</v>
      </c>
      <c r="Z35" s="156">
        <v>15538.919787234045</v>
      </c>
      <c r="AA35" s="76"/>
    </row>
    <row r="36" spans="1:27" x14ac:dyDescent="0.3">
      <c r="A36" s="4">
        <v>32</v>
      </c>
      <c r="B36" s="156">
        <f t="shared" si="0"/>
        <v>15345.103404255318</v>
      </c>
      <c r="C36" s="156">
        <f t="shared" si="1"/>
        <v>10879.94329787234</v>
      </c>
      <c r="D36" s="156">
        <f t="shared" si="2"/>
        <v>10069.8685106383</v>
      </c>
      <c r="E36" s="156">
        <f t="shared" si="3"/>
        <v>13229.588085106383</v>
      </c>
      <c r="F36" s="156">
        <f t="shared" si="4"/>
        <v>8113.375319148935</v>
      </c>
      <c r="G36" s="156">
        <f t="shared" si="5"/>
        <v>6662.4304255319139</v>
      </c>
      <c r="H36" s="156">
        <f t="shared" si="6"/>
        <v>6662.4304255319148</v>
      </c>
      <c r="I36" s="156">
        <f t="shared" si="7"/>
        <v>7880.6140425531912</v>
      </c>
      <c r="J36" s="157">
        <f t="shared" si="8"/>
        <v>11766.761276595744</v>
      </c>
      <c r="K36" s="157">
        <f t="shared" si="9"/>
        <v>13925.883829787233</v>
      </c>
      <c r="L36" s="157">
        <f t="shared" si="10"/>
        <v>14993.765106382978</v>
      </c>
      <c r="M36" s="18"/>
      <c r="N36" s="4">
        <v>32</v>
      </c>
      <c r="O36" s="4">
        <f t="shared" si="11"/>
        <v>156</v>
      </c>
      <c r="P36" s="156">
        <v>15393.463404255319</v>
      </c>
      <c r="Q36" s="156">
        <v>11977.607021276595</v>
      </c>
      <c r="R36" s="156">
        <v>10809.459468085108</v>
      </c>
      <c r="S36" s="156">
        <v>14623.787127659574</v>
      </c>
      <c r="T36" s="156">
        <v>8466.097340425531</v>
      </c>
      <c r="U36" s="156">
        <v>7020.0294680851057</v>
      </c>
      <c r="V36" s="156">
        <v>7020.0294680851066</v>
      </c>
      <c r="W36" s="156">
        <v>8238.3606382978724</v>
      </c>
      <c r="X36" s="156">
        <v>12124.205</v>
      </c>
      <c r="Y36" s="156">
        <v>15393.463404255319</v>
      </c>
      <c r="Z36" s="156">
        <v>16025.581276595743</v>
      </c>
      <c r="AA36" s="76"/>
    </row>
    <row r="37" spans="1:27" x14ac:dyDescent="0.3">
      <c r="A37" s="4">
        <v>33</v>
      </c>
      <c r="B37" s="156">
        <f t="shared" si="0"/>
        <v>15810.517234042552</v>
      </c>
      <c r="C37" s="156">
        <f t="shared" si="1"/>
        <v>11209.973191489362</v>
      </c>
      <c r="D37" s="156">
        <f t="shared" si="2"/>
        <v>10352.922127659574</v>
      </c>
      <c r="E37" s="156">
        <f t="shared" si="3"/>
        <v>13671.735106382981</v>
      </c>
      <c r="F37" s="156">
        <f t="shared" si="4"/>
        <v>8330.7444680851058</v>
      </c>
      <c r="G37" s="156">
        <f t="shared" si="5"/>
        <v>6838.8419148936164</v>
      </c>
      <c r="H37" s="156">
        <f t="shared" si="6"/>
        <v>6838.8419148936164</v>
      </c>
      <c r="I37" s="156">
        <f t="shared" si="7"/>
        <v>8091.3898936170199</v>
      </c>
      <c r="J37" s="157">
        <f t="shared" si="8"/>
        <v>12087.844787234042</v>
      </c>
      <c r="K37" s="157">
        <f t="shared" si="9"/>
        <v>14391.297659574468</v>
      </c>
      <c r="L37" s="157">
        <f t="shared" si="10"/>
        <v>15480.426595744681</v>
      </c>
      <c r="M37" s="18"/>
      <c r="N37" s="4">
        <v>33</v>
      </c>
      <c r="O37" s="4">
        <f t="shared" si="11"/>
        <v>161</v>
      </c>
      <c r="P37" s="156">
        <v>15858.877234042553</v>
      </c>
      <c r="Q37" s="156">
        <v>12307.636914893617</v>
      </c>
      <c r="R37" s="156">
        <v>11092.513085106382</v>
      </c>
      <c r="S37" s="156">
        <v>15065.934148936172</v>
      </c>
      <c r="T37" s="156">
        <v>8683.466489361701</v>
      </c>
      <c r="U37" s="156">
        <v>7196.4409574468082</v>
      </c>
      <c r="V37" s="156">
        <v>7196.4409574468082</v>
      </c>
      <c r="W37" s="156">
        <v>8449.136489361701</v>
      </c>
      <c r="X37" s="156">
        <v>12445.288510638298</v>
      </c>
      <c r="Y37" s="156">
        <v>15858.877234042553</v>
      </c>
      <c r="Z37" s="156">
        <v>16512.242765957446</v>
      </c>
      <c r="AA37" s="76"/>
    </row>
    <row r="38" spans="1:27" x14ac:dyDescent="0.3">
      <c r="A38" s="4">
        <v>34</v>
      </c>
      <c r="B38" s="156">
        <f t="shared" si="0"/>
        <v>16275.923297872338</v>
      </c>
      <c r="C38" s="156">
        <f t="shared" si="1"/>
        <v>11539.995319148935</v>
      </c>
      <c r="D38" s="156">
        <f t="shared" si="2"/>
        <v>10635.975744680851</v>
      </c>
      <c r="E38" s="156">
        <f t="shared" si="3"/>
        <v>14113.874361702126</v>
      </c>
      <c r="F38" s="156">
        <f t="shared" si="4"/>
        <v>8548.1058510638304</v>
      </c>
      <c r="G38" s="156">
        <f t="shared" si="5"/>
        <v>7015.2611702127651</v>
      </c>
      <c r="H38" s="156">
        <f t="shared" si="6"/>
        <v>7015.2611702127651</v>
      </c>
      <c r="I38" s="156">
        <f t="shared" si="7"/>
        <v>8302.1579787234059</v>
      </c>
      <c r="J38" s="157">
        <f t="shared" si="8"/>
        <v>12408.928297872339</v>
      </c>
      <c r="K38" s="157">
        <f t="shared" si="9"/>
        <v>14856.703723404256</v>
      </c>
      <c r="L38" s="157">
        <f t="shared" si="10"/>
        <v>15967.088085106381</v>
      </c>
      <c r="M38" s="18"/>
      <c r="N38" s="4">
        <v>34</v>
      </c>
      <c r="O38" s="4">
        <f t="shared" si="11"/>
        <v>166</v>
      </c>
      <c r="P38" s="156">
        <v>16324.283297872338</v>
      </c>
      <c r="Q38" s="156">
        <v>12637.65904255319</v>
      </c>
      <c r="R38" s="156">
        <v>11375.566702127659</v>
      </c>
      <c r="S38" s="156">
        <v>15508.073404255318</v>
      </c>
      <c r="T38" s="156">
        <v>8900.8278723404255</v>
      </c>
      <c r="U38" s="156">
        <v>7372.8602127659569</v>
      </c>
      <c r="V38" s="156">
        <v>7372.8602127659569</v>
      </c>
      <c r="W38" s="156">
        <v>8659.9045744680861</v>
      </c>
      <c r="X38" s="156">
        <v>12766.372021276595</v>
      </c>
      <c r="Y38" s="156">
        <v>16324.283297872342</v>
      </c>
      <c r="Z38" s="156">
        <v>16998.904255319147</v>
      </c>
      <c r="AA38" s="76"/>
    </row>
    <row r="39" spans="1:27" x14ac:dyDescent="0.3">
      <c r="A39" s="4">
        <v>35</v>
      </c>
      <c r="B39" s="156">
        <f t="shared" si="0"/>
        <v>16741.329361702126</v>
      </c>
      <c r="C39" s="156">
        <f t="shared" si="1"/>
        <v>11870.025212765955</v>
      </c>
      <c r="D39" s="156">
        <f t="shared" si="2"/>
        <v>10919.029361702129</v>
      </c>
      <c r="E39" s="156">
        <f t="shared" si="3"/>
        <v>14556.00585106383</v>
      </c>
      <c r="F39" s="156">
        <f t="shared" si="4"/>
        <v>8765.4749999999985</v>
      </c>
      <c r="G39" s="156">
        <f t="shared" si="5"/>
        <v>7191.6804255319139</v>
      </c>
      <c r="H39" s="156">
        <f t="shared" si="6"/>
        <v>7191.6804255319157</v>
      </c>
      <c r="I39" s="156">
        <f t="shared" si="7"/>
        <v>8512.9338297872346</v>
      </c>
      <c r="J39" s="157">
        <f t="shared" si="8"/>
        <v>12730.019574468082</v>
      </c>
      <c r="K39" s="157">
        <f t="shared" si="9"/>
        <v>15322.109787234038</v>
      </c>
      <c r="L39" s="157">
        <f t="shared" si="10"/>
        <v>16453.749574468085</v>
      </c>
      <c r="M39" s="18"/>
      <c r="N39" s="4">
        <v>35</v>
      </c>
      <c r="O39" s="4">
        <f t="shared" si="11"/>
        <v>171</v>
      </c>
      <c r="P39" s="156">
        <v>16789.689361702127</v>
      </c>
      <c r="Q39" s="156">
        <v>12967.688936170211</v>
      </c>
      <c r="R39" s="156">
        <v>11658.620319148937</v>
      </c>
      <c r="S39" s="156">
        <v>15950.204893617021</v>
      </c>
      <c r="T39" s="156">
        <v>9118.1970212765937</v>
      </c>
      <c r="U39" s="156">
        <v>7549.2794680851057</v>
      </c>
      <c r="V39" s="156">
        <v>7549.2794680851075</v>
      </c>
      <c r="W39" s="156">
        <v>8870.6804255319148</v>
      </c>
      <c r="X39" s="156">
        <v>13087.463297872338</v>
      </c>
      <c r="Y39" s="156">
        <v>16789.689361702123</v>
      </c>
      <c r="Z39" s="156">
        <v>17485.565744680851</v>
      </c>
      <c r="AA39" s="76"/>
    </row>
    <row r="40" spans="1:27" x14ac:dyDescent="0.3">
      <c r="A40" s="4">
        <v>36</v>
      </c>
      <c r="B40" s="156">
        <f t="shared" si="0"/>
        <v>17206.735425531915</v>
      </c>
      <c r="C40" s="156">
        <f t="shared" si="1"/>
        <v>12200.055106382979</v>
      </c>
      <c r="D40" s="156">
        <f t="shared" si="2"/>
        <v>11202.090744680851</v>
      </c>
      <c r="E40" s="156">
        <f t="shared" si="3"/>
        <v>14998.145106382981</v>
      </c>
      <c r="F40" s="156">
        <f t="shared" si="4"/>
        <v>8982.8441489361703</v>
      </c>
      <c r="G40" s="156">
        <f t="shared" si="5"/>
        <v>7368.0996808510627</v>
      </c>
      <c r="H40" s="156">
        <f t="shared" si="6"/>
        <v>7368.0996808510645</v>
      </c>
      <c r="I40" s="156">
        <f t="shared" si="7"/>
        <v>8723.7019148936179</v>
      </c>
      <c r="J40" s="157">
        <f t="shared" si="8"/>
        <v>13051.103085106381</v>
      </c>
      <c r="K40" s="157">
        <f t="shared" si="9"/>
        <v>15787.51585106383</v>
      </c>
      <c r="L40" s="157">
        <f t="shared" si="10"/>
        <v>16940.411063829786</v>
      </c>
      <c r="M40" s="18"/>
      <c r="N40" s="4">
        <v>36</v>
      </c>
      <c r="O40" s="4">
        <f t="shared" si="11"/>
        <v>176</v>
      </c>
      <c r="P40" s="156">
        <v>17255.095425531916</v>
      </c>
      <c r="Q40" s="156">
        <v>13297.718829787234</v>
      </c>
      <c r="R40" s="156">
        <v>11941.681702127658</v>
      </c>
      <c r="S40" s="156">
        <v>16392.344148936172</v>
      </c>
      <c r="T40" s="156">
        <v>9335.5661702127654</v>
      </c>
      <c r="U40" s="156">
        <v>7725.6987234042545</v>
      </c>
      <c r="V40" s="156">
        <v>7725.6987234042563</v>
      </c>
      <c r="W40" s="156">
        <v>9081.4485106382981</v>
      </c>
      <c r="X40" s="156">
        <v>13408.546808510637</v>
      </c>
      <c r="Y40" s="156">
        <v>17255.095425531916</v>
      </c>
      <c r="Z40" s="156">
        <v>17972.227234042552</v>
      </c>
      <c r="AA40" s="76"/>
    </row>
    <row r="41" spans="1:27" x14ac:dyDescent="0.3">
      <c r="A41" s="4">
        <v>37</v>
      </c>
      <c r="B41" s="156">
        <f t="shared" si="0"/>
        <v>17672.149255319149</v>
      </c>
      <c r="C41" s="156">
        <f t="shared" si="1"/>
        <v>12530.085000000001</v>
      </c>
      <c r="D41" s="156">
        <f t="shared" si="2"/>
        <v>11485.144361702127</v>
      </c>
      <c r="E41" s="156">
        <f t="shared" si="3"/>
        <v>15440.284361702124</v>
      </c>
      <c r="F41" s="156">
        <f t="shared" si="4"/>
        <v>9200.2132978723421</v>
      </c>
      <c r="G41" s="156">
        <f t="shared" si="5"/>
        <v>7544.5111702127651</v>
      </c>
      <c r="H41" s="156">
        <f t="shared" si="6"/>
        <v>7544.5111702127651</v>
      </c>
      <c r="I41" s="156">
        <f t="shared" si="7"/>
        <v>8934.4777659574465</v>
      </c>
      <c r="J41" s="157">
        <f t="shared" si="8"/>
        <v>13372.186595744681</v>
      </c>
      <c r="K41" s="157">
        <f t="shared" si="9"/>
        <v>16252.929680851061</v>
      </c>
      <c r="L41" s="157">
        <f t="shared" si="10"/>
        <v>17427.07255319149</v>
      </c>
      <c r="M41" s="18"/>
      <c r="N41" s="4">
        <v>37</v>
      </c>
      <c r="O41" s="4">
        <f t="shared" si="11"/>
        <v>181</v>
      </c>
      <c r="P41" s="156">
        <v>17720.50925531915</v>
      </c>
      <c r="Q41" s="156">
        <v>13627.748723404256</v>
      </c>
      <c r="R41" s="156">
        <v>12224.735319148935</v>
      </c>
      <c r="S41" s="156">
        <v>16834.483404255316</v>
      </c>
      <c r="T41" s="156">
        <v>9552.9353191489372</v>
      </c>
      <c r="U41" s="156">
        <v>7902.1102127659569</v>
      </c>
      <c r="V41" s="156">
        <v>7902.1102127659569</v>
      </c>
      <c r="W41" s="156">
        <v>9292.2243617021268</v>
      </c>
      <c r="X41" s="156">
        <v>13729.630319148937</v>
      </c>
      <c r="Y41" s="156">
        <v>17720.509255319146</v>
      </c>
      <c r="Z41" s="156">
        <v>18458.888723404256</v>
      </c>
      <c r="AA41" s="76"/>
    </row>
    <row r="42" spans="1:27" x14ac:dyDescent="0.3">
      <c r="A42" s="4">
        <v>38</v>
      </c>
      <c r="B42" s="156">
        <f t="shared" si="0"/>
        <v>18137.555319148934</v>
      </c>
      <c r="C42" s="156">
        <f t="shared" si="1"/>
        <v>12860.107127659574</v>
      </c>
      <c r="D42" s="156">
        <f t="shared" si="2"/>
        <v>11768.197978723405</v>
      </c>
      <c r="E42" s="156">
        <f t="shared" si="3"/>
        <v>15882.41585106383</v>
      </c>
      <c r="F42" s="156">
        <f t="shared" si="4"/>
        <v>9417.5824468085102</v>
      </c>
      <c r="G42" s="156">
        <f t="shared" si="5"/>
        <v>7720.9304255319139</v>
      </c>
      <c r="H42" s="156">
        <f t="shared" si="6"/>
        <v>7720.9304255319139</v>
      </c>
      <c r="I42" s="156">
        <f t="shared" si="7"/>
        <v>9145.2458510638298</v>
      </c>
      <c r="J42" s="157">
        <f t="shared" si="8"/>
        <v>13693.277872340423</v>
      </c>
      <c r="K42" s="157">
        <f t="shared" si="9"/>
        <v>16718.335744680851</v>
      </c>
      <c r="L42" s="157">
        <f t="shared" si="10"/>
        <v>17913.734042553191</v>
      </c>
      <c r="M42" s="18"/>
      <c r="N42" s="4">
        <v>38</v>
      </c>
      <c r="O42" s="4">
        <f t="shared" si="11"/>
        <v>186</v>
      </c>
      <c r="P42" s="156">
        <v>18185.915319148935</v>
      </c>
      <c r="Q42" s="156">
        <v>13957.770851063829</v>
      </c>
      <c r="R42" s="156">
        <v>12507.788936170213</v>
      </c>
      <c r="S42" s="156">
        <v>17276.614893617021</v>
      </c>
      <c r="T42" s="156">
        <v>9770.3044680851053</v>
      </c>
      <c r="U42" s="156">
        <v>8078.5294680851057</v>
      </c>
      <c r="V42" s="156">
        <v>8078.5294680851057</v>
      </c>
      <c r="W42" s="156">
        <v>9502.9924468085101</v>
      </c>
      <c r="X42" s="156">
        <v>14050.721595744679</v>
      </c>
      <c r="Y42" s="156">
        <v>18185.915319148935</v>
      </c>
      <c r="Z42" s="156">
        <v>18945.550212765957</v>
      </c>
      <c r="AA42" s="76"/>
    </row>
    <row r="43" spans="1:27" x14ac:dyDescent="0.3">
      <c r="A43" s="4">
        <v>39</v>
      </c>
      <c r="B43" s="156">
        <f t="shared" si="0"/>
        <v>18602.961382978723</v>
      </c>
      <c r="C43" s="156">
        <f t="shared" si="1"/>
        <v>13190.137021276596</v>
      </c>
      <c r="D43" s="156">
        <f t="shared" si="2"/>
        <v>12051.251595744683</v>
      </c>
      <c r="E43" s="156">
        <f t="shared" si="3"/>
        <v>16324.555106382977</v>
      </c>
      <c r="F43" s="156">
        <f t="shared" si="4"/>
        <v>9634.9438297872348</v>
      </c>
      <c r="G43" s="156">
        <f t="shared" si="5"/>
        <v>7897.3496808510636</v>
      </c>
      <c r="H43" s="156">
        <f t="shared" si="6"/>
        <v>7897.3496808510636</v>
      </c>
      <c r="I43" s="156">
        <f t="shared" si="7"/>
        <v>9356.0217021276603</v>
      </c>
      <c r="J43" s="157">
        <f t="shared" si="8"/>
        <v>14014.361382978721</v>
      </c>
      <c r="K43" s="157">
        <f t="shared" si="9"/>
        <v>17183.74180851064</v>
      </c>
      <c r="L43" s="157">
        <f t="shared" si="10"/>
        <v>18400.395531914895</v>
      </c>
      <c r="M43" s="18"/>
      <c r="N43" s="4">
        <v>39</v>
      </c>
      <c r="O43" s="4">
        <f t="shared" si="11"/>
        <v>191</v>
      </c>
      <c r="P43" s="156">
        <v>18651.321382978724</v>
      </c>
      <c r="Q43" s="156">
        <v>14287.800744680851</v>
      </c>
      <c r="R43" s="156">
        <v>12790.842553191491</v>
      </c>
      <c r="S43" s="156">
        <v>17718.754148936168</v>
      </c>
      <c r="T43" s="156">
        <v>9987.6658510638299</v>
      </c>
      <c r="U43" s="156">
        <v>8254.9487234042554</v>
      </c>
      <c r="V43" s="156">
        <v>8254.9487234042554</v>
      </c>
      <c r="W43" s="156">
        <v>9713.7682978723406</v>
      </c>
      <c r="X43" s="156">
        <v>14371.805106382977</v>
      </c>
      <c r="Y43" s="156">
        <v>18651.321382978724</v>
      </c>
      <c r="Z43" s="156">
        <v>19432.211702127661</v>
      </c>
      <c r="AA43" s="76"/>
    </row>
    <row r="44" spans="1:27" x14ac:dyDescent="0.3">
      <c r="A44" s="4">
        <v>40</v>
      </c>
      <c r="B44" s="156">
        <f t="shared" si="0"/>
        <v>19041.598191489364</v>
      </c>
      <c r="C44" s="156">
        <f t="shared" si="1"/>
        <v>13492.131808510638</v>
      </c>
      <c r="D44" s="156">
        <f t="shared" si="2"/>
        <v>12163.570638297871</v>
      </c>
      <c r="E44" s="156">
        <f t="shared" si="3"/>
        <v>16741.260851063831</v>
      </c>
      <c r="F44" s="156">
        <f t="shared" si="4"/>
        <v>9722.0856382978727</v>
      </c>
      <c r="G44" s="156">
        <f t="shared" si="5"/>
        <v>8027.7634042553191</v>
      </c>
      <c r="H44" s="156">
        <f t="shared" si="6"/>
        <v>8027.7634042553191</v>
      </c>
      <c r="I44" s="156">
        <f t="shared" si="7"/>
        <v>9447.1552127659561</v>
      </c>
      <c r="J44" s="157">
        <f t="shared" si="8"/>
        <v>14281.999574468084</v>
      </c>
      <c r="K44" s="157">
        <f t="shared" si="9"/>
        <v>17622.378617021277</v>
      </c>
      <c r="L44" s="157">
        <f t="shared" si="10"/>
        <v>18865.894787234043</v>
      </c>
      <c r="M44" s="18"/>
      <c r="N44" s="4">
        <v>40</v>
      </c>
      <c r="O44" s="4">
        <f t="shared" si="11"/>
        <v>196</v>
      </c>
      <c r="P44" s="156">
        <v>19089.958191489364</v>
      </c>
      <c r="Q44" s="156">
        <v>14589.795531914893</v>
      </c>
      <c r="R44" s="156">
        <v>12903.161595744679</v>
      </c>
      <c r="S44" s="156">
        <v>18135.459893617022</v>
      </c>
      <c r="T44" s="156">
        <v>10074.807659574468</v>
      </c>
      <c r="U44" s="156">
        <v>8385.3624468085109</v>
      </c>
      <c r="V44" s="156">
        <v>8385.3624468085109</v>
      </c>
      <c r="W44" s="156">
        <v>9804.9018085106363</v>
      </c>
      <c r="X44" s="156">
        <v>14639.44329787234</v>
      </c>
      <c r="Y44" s="156">
        <v>19089.958191489361</v>
      </c>
      <c r="Z44" s="156">
        <v>19897.710957446809</v>
      </c>
      <c r="AA44" s="76"/>
    </row>
    <row r="45" spans="1:27" x14ac:dyDescent="0.3">
      <c r="A45" s="4">
        <v>41</v>
      </c>
      <c r="B45" s="156">
        <f t="shared" ref="B45:B108" si="12">+P45-P$1</f>
        <v>19482.626914893615</v>
      </c>
      <c r="C45" s="156">
        <f t="shared" ref="C45:C108" si="13">+Q45-Q$1</f>
        <v>13796.433085106382</v>
      </c>
      <c r="D45" s="156">
        <f t="shared" ref="D45:D108" si="14">+R45-R$1</f>
        <v>12277.132234042552</v>
      </c>
      <c r="E45" s="156">
        <f t="shared" ref="E45:E108" si="15">+S45-S$1</f>
        <v>17160.242021276597</v>
      </c>
      <c r="F45" s="156">
        <f t="shared" ref="F45:F108" si="16">+T45-T$1</f>
        <v>9811.5417021276589</v>
      </c>
      <c r="G45" s="156">
        <f t="shared" ref="G45:G108" si="17">+U45-U$1</f>
        <v>8158.4411702127663</v>
      </c>
      <c r="H45" s="156">
        <f t="shared" ref="H45:H108" si="18">+V45-V$1</f>
        <v>8158.4411702127645</v>
      </c>
      <c r="I45" s="156">
        <f t="shared" ref="I45:I108" si="19">+W45-W$1</f>
        <v>9539.4070212765964</v>
      </c>
      <c r="J45" s="157">
        <f t="shared" ref="J45:J108" si="20">+X45-X$1</f>
        <v>14551.222021276593</v>
      </c>
      <c r="K45" s="157">
        <f t="shared" si="9"/>
        <v>18063.407340425536</v>
      </c>
      <c r="L45" s="157">
        <f t="shared" si="10"/>
        <v>19334.834361702127</v>
      </c>
      <c r="M45" s="18"/>
      <c r="N45" s="4">
        <v>41</v>
      </c>
      <c r="O45" s="4">
        <f t="shared" si="11"/>
        <v>201</v>
      </c>
      <c r="P45" s="156">
        <v>19530.986914893616</v>
      </c>
      <c r="Q45" s="156">
        <v>14894.096808510638</v>
      </c>
      <c r="R45" s="156">
        <v>13016.72319148936</v>
      </c>
      <c r="S45" s="156">
        <v>18554.441063829789</v>
      </c>
      <c r="T45" s="156">
        <v>10164.263723404254</v>
      </c>
      <c r="U45" s="156">
        <v>8516.0402127659581</v>
      </c>
      <c r="V45" s="156">
        <v>8516.0402127659563</v>
      </c>
      <c r="W45" s="156">
        <v>9897.1536170212767</v>
      </c>
      <c r="X45" s="156">
        <v>14908.665744680849</v>
      </c>
      <c r="Y45" s="156">
        <v>19530.98691489362</v>
      </c>
      <c r="Z45" s="156">
        <v>20366.650531914893</v>
      </c>
      <c r="AA45" s="76"/>
    </row>
    <row r="46" spans="1:27" x14ac:dyDescent="0.3">
      <c r="A46" s="4">
        <v>42</v>
      </c>
      <c r="B46" s="156">
        <f t="shared" si="12"/>
        <v>19923.764361702128</v>
      </c>
      <c r="C46" s="156">
        <f t="shared" si="13"/>
        <v>14100.819787234042</v>
      </c>
      <c r="D46" s="156">
        <f t="shared" si="14"/>
        <v>12390.72489361702</v>
      </c>
      <c r="E46" s="156">
        <f t="shared" si="15"/>
        <v>17579.324148936172</v>
      </c>
      <c r="F46" s="156">
        <f t="shared" si="16"/>
        <v>9901.0365957446793</v>
      </c>
      <c r="G46" s="156">
        <f t="shared" si="17"/>
        <v>8289.1267021276599</v>
      </c>
      <c r="H46" s="156">
        <f t="shared" si="18"/>
        <v>8289.1267021276599</v>
      </c>
      <c r="I46" s="156">
        <f t="shared" si="19"/>
        <v>9631.6821276595765</v>
      </c>
      <c r="J46" s="157">
        <f t="shared" si="20"/>
        <v>14820.506595744679</v>
      </c>
      <c r="K46" s="157">
        <f t="shared" si="9"/>
        <v>18504.544787234045</v>
      </c>
      <c r="L46" s="157">
        <f t="shared" si="10"/>
        <v>19803.937021276597</v>
      </c>
      <c r="M46" s="18"/>
      <c r="N46" s="4">
        <v>42</v>
      </c>
      <c r="O46" s="4">
        <f t="shared" si="11"/>
        <v>206</v>
      </c>
      <c r="P46" s="156">
        <v>19972.124361702128</v>
      </c>
      <c r="Q46" s="156">
        <v>15198.483510638298</v>
      </c>
      <c r="R46" s="156">
        <v>13130.315851063828</v>
      </c>
      <c r="S46" s="156">
        <v>18973.523191489363</v>
      </c>
      <c r="T46" s="156">
        <v>10253.758617021274</v>
      </c>
      <c r="U46" s="156">
        <v>8646.7257446808508</v>
      </c>
      <c r="V46" s="156">
        <v>8646.7257446808508</v>
      </c>
      <c r="W46" s="156">
        <v>9989.4287234042567</v>
      </c>
      <c r="X46" s="156">
        <v>15177.950319148935</v>
      </c>
      <c r="Y46" s="156">
        <v>19972.124361702128</v>
      </c>
      <c r="Z46" s="156">
        <v>20835.753191489363</v>
      </c>
      <c r="AA46" s="76"/>
    </row>
    <row r="47" spans="1:27" x14ac:dyDescent="0.3">
      <c r="A47" s="4">
        <v>43</v>
      </c>
      <c r="B47" s="156">
        <f t="shared" si="12"/>
        <v>20365.010531914897</v>
      </c>
      <c r="C47" s="156">
        <f t="shared" si="13"/>
        <v>14405.307446808511</v>
      </c>
      <c r="D47" s="156">
        <f t="shared" si="14"/>
        <v>12504.333085106384</v>
      </c>
      <c r="E47" s="156">
        <f t="shared" si="15"/>
        <v>17998.50723404255</v>
      </c>
      <c r="F47" s="156">
        <f t="shared" si="16"/>
        <v>9990.5780851063828</v>
      </c>
      <c r="G47" s="156">
        <f t="shared" si="17"/>
        <v>8419.8200000000015</v>
      </c>
      <c r="H47" s="156">
        <f t="shared" si="18"/>
        <v>8419.8200000000015</v>
      </c>
      <c r="I47" s="156">
        <f t="shared" si="19"/>
        <v>9723.9727659574473</v>
      </c>
      <c r="J47" s="157">
        <f t="shared" si="20"/>
        <v>15089.837765957447</v>
      </c>
      <c r="K47" s="157">
        <f t="shared" si="9"/>
        <v>18945.79095744681</v>
      </c>
      <c r="L47" s="157">
        <f t="shared" si="10"/>
        <v>20273.195</v>
      </c>
      <c r="M47" s="18"/>
      <c r="N47" s="4">
        <v>43</v>
      </c>
      <c r="O47" s="4">
        <f t="shared" si="11"/>
        <v>211</v>
      </c>
      <c r="P47" s="156">
        <v>20413.370531914898</v>
      </c>
      <c r="Q47" s="156">
        <v>15502.971170212766</v>
      </c>
      <c r="R47" s="156">
        <v>13243.924042553192</v>
      </c>
      <c r="S47" s="156">
        <v>19392.706276595742</v>
      </c>
      <c r="T47" s="156">
        <v>10343.300106382978</v>
      </c>
      <c r="U47" s="156">
        <v>8777.4190425531924</v>
      </c>
      <c r="V47" s="156">
        <v>8777.4190425531924</v>
      </c>
      <c r="W47" s="156">
        <v>10081.719361702128</v>
      </c>
      <c r="X47" s="156">
        <v>15447.281489361703</v>
      </c>
      <c r="Y47" s="156">
        <v>20413.370531914894</v>
      </c>
      <c r="Z47" s="156">
        <v>21305.011170212765</v>
      </c>
      <c r="AA47" s="76"/>
    </row>
    <row r="48" spans="1:27" x14ac:dyDescent="0.3">
      <c r="A48" s="4">
        <v>44</v>
      </c>
      <c r="B48" s="156">
        <f t="shared" si="12"/>
        <v>20806.365425531916</v>
      </c>
      <c r="C48" s="156">
        <f t="shared" si="13"/>
        <v>14709.88829787234</v>
      </c>
      <c r="D48" s="156">
        <f t="shared" si="14"/>
        <v>12617.95680851064</v>
      </c>
      <c r="E48" s="156">
        <f t="shared" si="15"/>
        <v>18417.791276595744</v>
      </c>
      <c r="F48" s="156">
        <f t="shared" si="16"/>
        <v>10080.158404255319</v>
      </c>
      <c r="G48" s="156">
        <f t="shared" si="17"/>
        <v>8550.5132978723395</v>
      </c>
      <c r="H48" s="156">
        <f t="shared" si="18"/>
        <v>8550.5132978723395</v>
      </c>
      <c r="I48" s="156">
        <f t="shared" si="19"/>
        <v>9816.2867021276597</v>
      </c>
      <c r="J48" s="157">
        <f t="shared" si="20"/>
        <v>15359.231063829788</v>
      </c>
      <c r="K48" s="157">
        <f t="shared" si="9"/>
        <v>19387.145851063829</v>
      </c>
      <c r="L48" s="157">
        <f t="shared" si="10"/>
        <v>20742.608297872339</v>
      </c>
      <c r="M48" s="18"/>
      <c r="N48" s="4">
        <v>44</v>
      </c>
      <c r="O48" s="4">
        <f t="shared" si="11"/>
        <v>216</v>
      </c>
      <c r="P48" s="156">
        <v>20854.725425531917</v>
      </c>
      <c r="Q48" s="156">
        <v>15807.552021276595</v>
      </c>
      <c r="R48" s="156">
        <v>13357.547765957448</v>
      </c>
      <c r="S48" s="156">
        <v>19811.990319148936</v>
      </c>
      <c r="T48" s="156">
        <v>10432.880425531914</v>
      </c>
      <c r="U48" s="156">
        <v>8908.1123404255304</v>
      </c>
      <c r="V48" s="156">
        <v>8908.1123404255304</v>
      </c>
      <c r="W48" s="156">
        <v>10174.03329787234</v>
      </c>
      <c r="X48" s="156">
        <v>15716.674787234044</v>
      </c>
      <c r="Y48" s="156">
        <v>20854.725425531913</v>
      </c>
      <c r="Z48" s="156">
        <v>21774.424468085104</v>
      </c>
      <c r="AA48" s="76"/>
    </row>
    <row r="49" spans="1:27" x14ac:dyDescent="0.3">
      <c r="A49" s="4">
        <v>45</v>
      </c>
      <c r="B49" s="156">
        <f t="shared" si="12"/>
        <v>21247.829042553192</v>
      </c>
      <c r="C49" s="156">
        <f t="shared" si="13"/>
        <v>15014.554574468084</v>
      </c>
      <c r="D49" s="156">
        <f t="shared" si="14"/>
        <v>12731.611595744682</v>
      </c>
      <c r="E49" s="156">
        <f t="shared" si="15"/>
        <v>18837.176276595743</v>
      </c>
      <c r="F49" s="156">
        <f t="shared" si="16"/>
        <v>10169.769787234043</v>
      </c>
      <c r="G49" s="156">
        <f t="shared" si="17"/>
        <v>8681.2221276595756</v>
      </c>
      <c r="H49" s="156">
        <f t="shared" si="18"/>
        <v>8681.2221276595756</v>
      </c>
      <c r="I49" s="156">
        <f t="shared" si="19"/>
        <v>9908.6239361702119</v>
      </c>
      <c r="J49" s="157">
        <f t="shared" si="20"/>
        <v>15628.6864893617</v>
      </c>
      <c r="K49" s="157">
        <f t="shared" si="9"/>
        <v>19828.609468085109</v>
      </c>
      <c r="L49" s="157">
        <f t="shared" si="10"/>
        <v>21212.176914893618</v>
      </c>
      <c r="M49" s="18"/>
      <c r="N49" s="4">
        <v>45</v>
      </c>
      <c r="O49" s="4">
        <f t="shared" si="11"/>
        <v>221</v>
      </c>
      <c r="P49" s="156">
        <v>21296.189042553193</v>
      </c>
      <c r="Q49" s="156">
        <v>16112.218297872339</v>
      </c>
      <c r="R49" s="156">
        <v>13471.20255319149</v>
      </c>
      <c r="S49" s="156">
        <v>20231.375319148934</v>
      </c>
      <c r="T49" s="156">
        <v>10522.491808510638</v>
      </c>
      <c r="U49" s="156">
        <v>9038.8211702127664</v>
      </c>
      <c r="V49" s="156">
        <v>9038.8211702127664</v>
      </c>
      <c r="W49" s="156">
        <v>10266.370531914892</v>
      </c>
      <c r="X49" s="156">
        <v>15986.130212765956</v>
      </c>
      <c r="Y49" s="156">
        <v>21296.189042553193</v>
      </c>
      <c r="Z49" s="156">
        <v>22243.993085106384</v>
      </c>
      <c r="AA49" s="76"/>
    </row>
    <row r="50" spans="1:27" x14ac:dyDescent="0.3">
      <c r="A50" s="4">
        <v>46</v>
      </c>
      <c r="B50" s="156">
        <f t="shared" si="12"/>
        <v>21689.401382978722</v>
      </c>
      <c r="C50" s="156">
        <f t="shared" si="13"/>
        <v>15319.32180851064</v>
      </c>
      <c r="D50" s="156">
        <f t="shared" si="14"/>
        <v>12845.281914893616</v>
      </c>
      <c r="E50" s="156">
        <f t="shared" si="15"/>
        <v>19256.677765957447</v>
      </c>
      <c r="F50" s="156">
        <f t="shared" si="16"/>
        <v>10259.427765957447</v>
      </c>
      <c r="G50" s="156">
        <f t="shared" si="17"/>
        <v>8811.938723404257</v>
      </c>
      <c r="H50" s="156">
        <f t="shared" si="18"/>
        <v>8811.9387234042551</v>
      </c>
      <c r="I50" s="156">
        <f t="shared" si="19"/>
        <v>10000.97670212766</v>
      </c>
      <c r="J50" s="157">
        <f t="shared" si="20"/>
        <v>15898.188510638296</v>
      </c>
      <c r="K50" s="157">
        <f t="shared" si="9"/>
        <v>20270.181808510639</v>
      </c>
      <c r="L50" s="157">
        <f t="shared" si="10"/>
        <v>21681.908617021279</v>
      </c>
      <c r="M50" s="18"/>
      <c r="N50" s="4">
        <v>46</v>
      </c>
      <c r="O50" s="4">
        <f t="shared" si="11"/>
        <v>226</v>
      </c>
      <c r="P50" s="156">
        <v>21737.761382978722</v>
      </c>
      <c r="Q50" s="156">
        <v>16416.985531914896</v>
      </c>
      <c r="R50" s="156">
        <v>13584.872872340424</v>
      </c>
      <c r="S50" s="156">
        <v>20650.876808510639</v>
      </c>
      <c r="T50" s="156">
        <v>10612.149787234042</v>
      </c>
      <c r="U50" s="156">
        <v>9169.5377659574478</v>
      </c>
      <c r="V50" s="156">
        <v>9169.537765957446</v>
      </c>
      <c r="W50" s="156">
        <v>10358.72329787234</v>
      </c>
      <c r="X50" s="156">
        <v>16255.632234042552</v>
      </c>
      <c r="Y50" s="156">
        <v>21737.761382978722</v>
      </c>
      <c r="Z50" s="156">
        <v>22713.724787234045</v>
      </c>
      <c r="AA50" s="76"/>
    </row>
    <row r="51" spans="1:27" x14ac:dyDescent="0.3">
      <c r="A51" s="4">
        <v>47</v>
      </c>
      <c r="B51" s="156">
        <f t="shared" si="12"/>
        <v>22131.074680851063</v>
      </c>
      <c r="C51" s="156">
        <f t="shared" si="13"/>
        <v>15624.182234042555</v>
      </c>
      <c r="D51" s="156">
        <f t="shared" si="14"/>
        <v>12958.975531914894</v>
      </c>
      <c r="E51" s="156">
        <f t="shared" si="15"/>
        <v>19676.264680851062</v>
      </c>
      <c r="F51" s="156">
        <f t="shared" si="16"/>
        <v>10349.132340425533</v>
      </c>
      <c r="G51" s="156">
        <f t="shared" si="17"/>
        <v>8942.6630851063837</v>
      </c>
      <c r="H51" s="156">
        <f t="shared" si="18"/>
        <v>8942.6630851063837</v>
      </c>
      <c r="I51" s="156">
        <f t="shared" si="19"/>
        <v>10093.352765957447</v>
      </c>
      <c r="J51" s="157">
        <f t="shared" si="20"/>
        <v>16167.752659574468</v>
      </c>
      <c r="K51" s="157">
        <f t="shared" si="9"/>
        <v>20711.85510638298</v>
      </c>
      <c r="L51" s="157">
        <f t="shared" si="10"/>
        <v>22151.795638297874</v>
      </c>
      <c r="M51" s="18"/>
      <c r="N51" s="4">
        <v>47</v>
      </c>
      <c r="O51" s="4">
        <f t="shared" si="11"/>
        <v>231</v>
      </c>
      <c r="P51" s="156">
        <v>22179.434680851064</v>
      </c>
      <c r="Q51" s="156">
        <v>16721.845957446811</v>
      </c>
      <c r="R51" s="156">
        <v>13698.566489361701</v>
      </c>
      <c r="S51" s="156">
        <v>21070.463723404253</v>
      </c>
      <c r="T51" s="156">
        <v>10701.854361702128</v>
      </c>
      <c r="U51" s="156">
        <v>9300.2621276595746</v>
      </c>
      <c r="V51" s="156">
        <v>9300.2621276595746</v>
      </c>
      <c r="W51" s="156">
        <v>10451.099361702127</v>
      </c>
      <c r="X51" s="156">
        <v>16525.196382978724</v>
      </c>
      <c r="Y51" s="156">
        <v>22179.434680851064</v>
      </c>
      <c r="Z51" s="156">
        <v>23183.611808510639</v>
      </c>
      <c r="AA51" s="76"/>
    </row>
    <row r="52" spans="1:27" x14ac:dyDescent="0.3">
      <c r="A52" s="4">
        <v>48</v>
      </c>
      <c r="B52" s="156">
        <f t="shared" si="12"/>
        <v>22572.864468085103</v>
      </c>
      <c r="C52" s="156">
        <f t="shared" si="13"/>
        <v>15929.135851063829</v>
      </c>
      <c r="D52" s="156">
        <f t="shared" si="14"/>
        <v>13072.692446808511</v>
      </c>
      <c r="E52" s="156">
        <f t="shared" si="15"/>
        <v>20095.968085106382</v>
      </c>
      <c r="F52" s="156">
        <f t="shared" si="16"/>
        <v>10438.867978723405</v>
      </c>
      <c r="G52" s="156">
        <f t="shared" si="17"/>
        <v>9073.3874468085123</v>
      </c>
      <c r="H52" s="156">
        <f t="shared" si="18"/>
        <v>9073.3874468085123</v>
      </c>
      <c r="I52" s="156">
        <f t="shared" si="19"/>
        <v>10185.752127659574</v>
      </c>
      <c r="J52" s="157">
        <f t="shared" si="20"/>
        <v>16437.378936170211</v>
      </c>
      <c r="K52" s="157">
        <f t="shared" si="9"/>
        <v>21153.64489361702</v>
      </c>
      <c r="L52" s="157">
        <f t="shared" si="10"/>
        <v>22621.837978723404</v>
      </c>
      <c r="M52" s="18"/>
      <c r="N52" s="4">
        <v>48</v>
      </c>
      <c r="O52" s="4">
        <f t="shared" si="11"/>
        <v>236</v>
      </c>
      <c r="P52" s="156">
        <v>22621.224468085104</v>
      </c>
      <c r="Q52" s="156">
        <v>17026.799574468085</v>
      </c>
      <c r="R52" s="156">
        <v>13812.283404255319</v>
      </c>
      <c r="S52" s="156">
        <v>21490.167127659573</v>
      </c>
      <c r="T52" s="156">
        <v>10791.59</v>
      </c>
      <c r="U52" s="156">
        <v>9430.9864893617032</v>
      </c>
      <c r="V52" s="156">
        <v>9430.9864893617032</v>
      </c>
      <c r="W52" s="156">
        <v>10543.498723404255</v>
      </c>
      <c r="X52" s="156">
        <v>16794.822659574467</v>
      </c>
      <c r="Y52" s="156">
        <v>22621.224468085104</v>
      </c>
      <c r="Z52" s="156">
        <v>23653.65414893617</v>
      </c>
      <c r="AA52" s="76"/>
    </row>
    <row r="53" spans="1:27" x14ac:dyDescent="0.3">
      <c r="A53" s="4">
        <v>49</v>
      </c>
      <c r="B53" s="156">
        <f t="shared" si="12"/>
        <v>23014.755212765958</v>
      </c>
      <c r="C53" s="156">
        <f t="shared" si="13"/>
        <v>16234.182659574466</v>
      </c>
      <c r="D53" s="156">
        <f t="shared" si="14"/>
        <v>13186.43265957447</v>
      </c>
      <c r="E53" s="156">
        <f t="shared" si="15"/>
        <v>20515.764680851062</v>
      </c>
      <c r="F53" s="156">
        <f t="shared" si="16"/>
        <v>10528.642446808512</v>
      </c>
      <c r="G53" s="156">
        <f t="shared" si="17"/>
        <v>9204.1273404255335</v>
      </c>
      <c r="H53" s="156">
        <f t="shared" si="18"/>
        <v>9204.1273404255317</v>
      </c>
      <c r="I53" s="156">
        <f t="shared" si="19"/>
        <v>10278.167021276597</v>
      </c>
      <c r="J53" s="157">
        <f t="shared" si="20"/>
        <v>16707.051808510638</v>
      </c>
      <c r="K53" s="157">
        <f t="shared" si="9"/>
        <v>21595.535638297872</v>
      </c>
      <c r="L53" s="157">
        <f t="shared" si="10"/>
        <v>23092.035638297875</v>
      </c>
      <c r="M53" s="18"/>
      <c r="N53" s="4">
        <v>49</v>
      </c>
      <c r="O53" s="4">
        <f t="shared" si="11"/>
        <v>241</v>
      </c>
      <c r="P53" s="156">
        <v>23063.115212765959</v>
      </c>
      <c r="Q53" s="156">
        <v>17331.846382978722</v>
      </c>
      <c r="R53" s="156">
        <v>13926.023617021277</v>
      </c>
      <c r="S53" s="156">
        <v>21909.963723404253</v>
      </c>
      <c r="T53" s="156">
        <v>10881.364468085107</v>
      </c>
      <c r="U53" s="156">
        <v>9561.7263829787244</v>
      </c>
      <c r="V53" s="156">
        <v>9561.7263829787225</v>
      </c>
      <c r="W53" s="156">
        <v>10635.913617021277</v>
      </c>
      <c r="X53" s="156">
        <v>17064.495531914894</v>
      </c>
      <c r="Y53" s="156">
        <v>23063.115212765955</v>
      </c>
      <c r="Z53" s="156">
        <v>24123.851808510641</v>
      </c>
      <c r="AA53" s="76"/>
    </row>
    <row r="54" spans="1:27" x14ac:dyDescent="0.3">
      <c r="A54" s="4">
        <v>50</v>
      </c>
      <c r="B54" s="156">
        <f t="shared" si="12"/>
        <v>23456.754680851063</v>
      </c>
      <c r="C54" s="156">
        <f t="shared" si="13"/>
        <v>16539.322659574471</v>
      </c>
      <c r="D54" s="156">
        <f t="shared" si="14"/>
        <v>13300.188404255317</v>
      </c>
      <c r="E54" s="156">
        <f t="shared" si="15"/>
        <v>20935.662234042553</v>
      </c>
      <c r="F54" s="156">
        <f t="shared" si="16"/>
        <v>10618.455744680852</v>
      </c>
      <c r="G54" s="156">
        <f t="shared" si="17"/>
        <v>9334.8749999999982</v>
      </c>
      <c r="H54" s="156">
        <f t="shared" si="18"/>
        <v>9334.875</v>
      </c>
      <c r="I54" s="156">
        <f t="shared" si="19"/>
        <v>10370.605212765959</v>
      </c>
      <c r="J54" s="157">
        <f t="shared" si="20"/>
        <v>16976.786808510638</v>
      </c>
      <c r="K54" s="157">
        <f t="shared" si="9"/>
        <v>22037.53510638298</v>
      </c>
      <c r="L54" s="157">
        <f t="shared" si="10"/>
        <v>23562.396382978721</v>
      </c>
      <c r="M54" s="18"/>
      <c r="N54" s="4">
        <v>50</v>
      </c>
      <c r="O54" s="4">
        <f t="shared" si="11"/>
        <v>246</v>
      </c>
      <c r="P54" s="156">
        <v>23505.114680851064</v>
      </c>
      <c r="Q54" s="156">
        <v>17636.986382978725</v>
      </c>
      <c r="R54" s="156">
        <v>14039.779361702125</v>
      </c>
      <c r="S54" s="156">
        <v>22329.861276595744</v>
      </c>
      <c r="T54" s="156">
        <v>10971.177765957447</v>
      </c>
      <c r="U54" s="156">
        <v>9692.4740425531891</v>
      </c>
      <c r="V54" s="156">
        <v>9692.4740425531909</v>
      </c>
      <c r="W54" s="156">
        <v>10728.351808510639</v>
      </c>
      <c r="X54" s="156">
        <v>17334.230531914895</v>
      </c>
      <c r="Y54" s="156">
        <v>23505.114680851064</v>
      </c>
      <c r="Z54" s="156">
        <v>24594.212553191486</v>
      </c>
      <c r="AA54" s="76"/>
    </row>
    <row r="55" spans="1:27" x14ac:dyDescent="0.3">
      <c r="A55" s="4">
        <v>51</v>
      </c>
      <c r="B55" s="156">
        <f t="shared" si="12"/>
        <v>23898.862872340425</v>
      </c>
      <c r="C55" s="156">
        <f t="shared" si="13"/>
        <v>16844.555851063829</v>
      </c>
      <c r="D55" s="156">
        <f t="shared" si="14"/>
        <v>13413.975212765958</v>
      </c>
      <c r="E55" s="156">
        <f t="shared" si="15"/>
        <v>21355.668510638297</v>
      </c>
      <c r="F55" s="156">
        <f t="shared" si="16"/>
        <v>10708.315638297872</v>
      </c>
      <c r="G55" s="156">
        <f t="shared" si="17"/>
        <v>9465.6304255319155</v>
      </c>
      <c r="H55" s="156">
        <f t="shared" si="18"/>
        <v>9465.6304255319155</v>
      </c>
      <c r="I55" s="156">
        <f t="shared" si="19"/>
        <v>10463.066702127659</v>
      </c>
      <c r="J55" s="157">
        <f t="shared" si="20"/>
        <v>17246.583936170213</v>
      </c>
      <c r="K55" s="157">
        <f t="shared" si="9"/>
        <v>22479.643297872342</v>
      </c>
      <c r="L55" s="157">
        <f t="shared" si="10"/>
        <v>24032.91244680851</v>
      </c>
      <c r="M55" s="18"/>
      <c r="N55" s="4">
        <v>51</v>
      </c>
      <c r="O55" s="4">
        <f t="shared" si="11"/>
        <v>251</v>
      </c>
      <c r="P55" s="156">
        <v>23947.222872340426</v>
      </c>
      <c r="Q55" s="156">
        <v>17942.219574468083</v>
      </c>
      <c r="R55" s="156">
        <v>14153.566170212765</v>
      </c>
      <c r="S55" s="156">
        <v>22749.867553191489</v>
      </c>
      <c r="T55" s="156">
        <v>11061.037659574467</v>
      </c>
      <c r="U55" s="156">
        <v>9823.2294680851064</v>
      </c>
      <c r="V55" s="156">
        <v>9823.2294680851064</v>
      </c>
      <c r="W55" s="156">
        <v>10820.813297872339</v>
      </c>
      <c r="X55" s="156">
        <v>17604.027659574469</v>
      </c>
      <c r="Y55" s="156">
        <v>23947.222872340426</v>
      </c>
      <c r="Z55" s="156">
        <v>25064.728617021276</v>
      </c>
      <c r="AA55" s="76"/>
    </row>
    <row r="56" spans="1:27" x14ac:dyDescent="0.3">
      <c r="A56" s="4">
        <v>52</v>
      </c>
      <c r="B56" s="156">
        <f t="shared" si="12"/>
        <v>24341.079787234041</v>
      </c>
      <c r="C56" s="156">
        <f t="shared" si="13"/>
        <v>17149.882234042554</v>
      </c>
      <c r="D56" s="156">
        <f t="shared" si="14"/>
        <v>13527.777553191489</v>
      </c>
      <c r="E56" s="156">
        <f t="shared" si="15"/>
        <v>21775.767978723401</v>
      </c>
      <c r="F56" s="156">
        <f t="shared" si="16"/>
        <v>10798.214361702127</v>
      </c>
      <c r="G56" s="156">
        <f t="shared" si="17"/>
        <v>9596.3936170212764</v>
      </c>
      <c r="H56" s="156">
        <f t="shared" si="18"/>
        <v>9596.3936170212783</v>
      </c>
      <c r="I56" s="156">
        <f t="shared" si="19"/>
        <v>10555.543723404255</v>
      </c>
      <c r="J56" s="157">
        <f t="shared" si="20"/>
        <v>17516.427659574467</v>
      </c>
      <c r="K56" s="157">
        <f t="shared" si="9"/>
        <v>22921.860212765961</v>
      </c>
      <c r="L56" s="157">
        <f t="shared" si="10"/>
        <v>24503.583829787236</v>
      </c>
      <c r="M56" s="18"/>
      <c r="N56" s="4">
        <v>52</v>
      </c>
      <c r="O56" s="4">
        <f t="shared" si="11"/>
        <v>256</v>
      </c>
      <c r="P56" s="156">
        <v>24389.439787234041</v>
      </c>
      <c r="Q56" s="156">
        <v>18247.545957446808</v>
      </c>
      <c r="R56" s="156">
        <v>14267.368510638296</v>
      </c>
      <c r="S56" s="156">
        <v>23169.967021276592</v>
      </c>
      <c r="T56" s="156">
        <v>11150.936382978722</v>
      </c>
      <c r="U56" s="156">
        <v>9953.9926595744673</v>
      </c>
      <c r="V56" s="156">
        <v>9953.9926595744691</v>
      </c>
      <c r="W56" s="156">
        <v>10913.290319148935</v>
      </c>
      <c r="X56" s="156">
        <v>17873.871382978723</v>
      </c>
      <c r="Y56" s="156">
        <v>24389.439787234045</v>
      </c>
      <c r="Z56" s="156">
        <v>25535.4</v>
      </c>
      <c r="AA56" s="76"/>
    </row>
    <row r="57" spans="1:27" x14ac:dyDescent="0.3">
      <c r="A57" s="4">
        <v>53</v>
      </c>
      <c r="B57" s="156">
        <f t="shared" si="12"/>
        <v>24783.405425531913</v>
      </c>
      <c r="C57" s="156">
        <f t="shared" si="13"/>
        <v>17455.301808510641</v>
      </c>
      <c r="D57" s="156">
        <f t="shared" si="14"/>
        <v>13641.603191489363</v>
      </c>
      <c r="E57" s="156">
        <f t="shared" si="15"/>
        <v>22195.983936170211</v>
      </c>
      <c r="F57" s="156">
        <f t="shared" si="16"/>
        <v>10888.151914893617</v>
      </c>
      <c r="G57" s="156">
        <f t="shared" si="17"/>
        <v>9727.1568085106392</v>
      </c>
      <c r="H57" s="156">
        <f t="shared" si="18"/>
        <v>9727.1568085106392</v>
      </c>
      <c r="I57" s="156">
        <f t="shared" si="19"/>
        <v>10648.044042553191</v>
      </c>
      <c r="J57" s="157">
        <f t="shared" si="20"/>
        <v>17786.333510638295</v>
      </c>
      <c r="K57" s="157">
        <f t="shared" si="9"/>
        <v>23364.18585106383</v>
      </c>
      <c r="L57" s="157">
        <f t="shared" si="10"/>
        <v>24974.410531914895</v>
      </c>
      <c r="M57" s="18"/>
      <c r="N57" s="4">
        <v>53</v>
      </c>
      <c r="O57" s="4">
        <f t="shared" si="11"/>
        <v>261</v>
      </c>
      <c r="P57" s="156">
        <v>24831.765425531914</v>
      </c>
      <c r="Q57" s="156">
        <v>18552.965531914895</v>
      </c>
      <c r="R57" s="156">
        <v>14381.194148936171</v>
      </c>
      <c r="S57" s="156">
        <v>23590.182978723402</v>
      </c>
      <c r="T57" s="156">
        <v>11240.873936170212</v>
      </c>
      <c r="U57" s="156">
        <v>10084.75585106383</v>
      </c>
      <c r="V57" s="156">
        <v>10084.75585106383</v>
      </c>
      <c r="W57" s="156">
        <v>11005.790638297871</v>
      </c>
      <c r="X57" s="156">
        <v>18143.777234042551</v>
      </c>
      <c r="Y57" s="156">
        <v>24831.765425531914</v>
      </c>
      <c r="Z57" s="156">
        <v>26006.22670212766</v>
      </c>
      <c r="AA57" s="76"/>
    </row>
    <row r="58" spans="1:27" x14ac:dyDescent="0.3">
      <c r="A58" s="4">
        <v>54</v>
      </c>
      <c r="B58" s="156">
        <f t="shared" si="12"/>
        <v>25225.839787234039</v>
      </c>
      <c r="C58" s="156">
        <f t="shared" si="13"/>
        <v>17760.814574468084</v>
      </c>
      <c r="D58" s="156">
        <f t="shared" si="14"/>
        <v>13755.444361702128</v>
      </c>
      <c r="E58" s="156">
        <f t="shared" si="15"/>
        <v>22616.285319148938</v>
      </c>
      <c r="F58" s="156">
        <f t="shared" si="16"/>
        <v>10978.128297872339</v>
      </c>
      <c r="G58" s="156">
        <f t="shared" si="17"/>
        <v>9857.9355319148945</v>
      </c>
      <c r="H58" s="156">
        <f t="shared" si="18"/>
        <v>9857.9355319148945</v>
      </c>
      <c r="I58" s="156">
        <f t="shared" si="19"/>
        <v>10740.559893617021</v>
      </c>
      <c r="J58" s="157">
        <f t="shared" si="20"/>
        <v>18056.293723404255</v>
      </c>
      <c r="K58" s="157">
        <f t="shared" si="9"/>
        <v>23806.62021276596</v>
      </c>
      <c r="L58" s="157">
        <f t="shared" si="10"/>
        <v>25445.400319148932</v>
      </c>
      <c r="M58" s="18"/>
      <c r="N58" s="4">
        <v>54</v>
      </c>
      <c r="O58" s="4">
        <f t="shared" si="11"/>
        <v>266</v>
      </c>
      <c r="P58" s="156">
        <v>25274.19978723404</v>
      </c>
      <c r="Q58" s="156">
        <v>18858.478297872338</v>
      </c>
      <c r="R58" s="156">
        <v>14495.035319148936</v>
      </c>
      <c r="S58" s="156">
        <v>24010.484361702129</v>
      </c>
      <c r="T58" s="156">
        <v>11330.850319148934</v>
      </c>
      <c r="U58" s="156">
        <v>10215.534574468085</v>
      </c>
      <c r="V58" s="156">
        <v>10215.534574468085</v>
      </c>
      <c r="W58" s="156">
        <v>11098.306489361701</v>
      </c>
      <c r="X58" s="156">
        <v>18413.737446808511</v>
      </c>
      <c r="Y58" s="156">
        <v>25274.199787234043</v>
      </c>
      <c r="Z58" s="156">
        <v>26477.216489361697</v>
      </c>
      <c r="AA58" s="76"/>
    </row>
    <row r="59" spans="1:27" x14ac:dyDescent="0.3">
      <c r="A59" s="4">
        <v>55</v>
      </c>
      <c r="B59" s="156">
        <f t="shared" si="12"/>
        <v>25668.375106382977</v>
      </c>
      <c r="C59" s="156">
        <f t="shared" si="13"/>
        <v>18066.420531914897</v>
      </c>
      <c r="D59" s="156">
        <f t="shared" si="14"/>
        <v>13869.308829787235</v>
      </c>
      <c r="E59" s="156">
        <f t="shared" si="15"/>
        <v>23036.695425531914</v>
      </c>
      <c r="F59" s="156">
        <f t="shared" si="16"/>
        <v>11068.143510638298</v>
      </c>
      <c r="G59" s="156">
        <f t="shared" si="17"/>
        <v>9988.7220212765969</v>
      </c>
      <c r="H59" s="156">
        <f t="shared" si="18"/>
        <v>9988.7220212765969</v>
      </c>
      <c r="I59" s="156">
        <f t="shared" si="19"/>
        <v>10833.099042553191</v>
      </c>
      <c r="J59" s="157">
        <f t="shared" si="20"/>
        <v>18326.316063829785</v>
      </c>
      <c r="K59" s="157">
        <f t="shared" si="9"/>
        <v>24249.155531914894</v>
      </c>
      <c r="L59" s="157">
        <f t="shared" si="10"/>
        <v>25916.545425531913</v>
      </c>
      <c r="M59" s="18"/>
      <c r="N59" s="4">
        <v>55</v>
      </c>
      <c r="O59" s="4">
        <f t="shared" si="11"/>
        <v>271</v>
      </c>
      <c r="P59" s="156">
        <v>25716.735106382977</v>
      </c>
      <c r="Q59" s="156">
        <v>19164.084255319151</v>
      </c>
      <c r="R59" s="156">
        <v>14608.899787234042</v>
      </c>
      <c r="S59" s="156">
        <v>24430.894468085105</v>
      </c>
      <c r="T59" s="156">
        <v>11420.865531914893</v>
      </c>
      <c r="U59" s="156">
        <v>10346.321063829788</v>
      </c>
      <c r="V59" s="156">
        <v>10346.321063829788</v>
      </c>
      <c r="W59" s="156">
        <v>11190.845638297871</v>
      </c>
      <c r="X59" s="156">
        <v>18683.759787234041</v>
      </c>
      <c r="Y59" s="156">
        <v>25716.735106382977</v>
      </c>
      <c r="Z59" s="156">
        <v>26948.361595744678</v>
      </c>
      <c r="AA59" s="76"/>
    </row>
    <row r="60" spans="1:27" x14ac:dyDescent="0.3">
      <c r="A60" s="4">
        <v>56</v>
      </c>
      <c r="B60" s="156">
        <f t="shared" si="12"/>
        <v>26111.026914893657</v>
      </c>
      <c r="C60" s="156">
        <f t="shared" si="13"/>
        <v>18372.12744680851</v>
      </c>
      <c r="D60" s="156">
        <f t="shared" si="14"/>
        <v>13983.204361702126</v>
      </c>
      <c r="E60" s="156">
        <f t="shared" si="15"/>
        <v>23457.214255319152</v>
      </c>
      <c r="F60" s="156">
        <f t="shared" si="16"/>
        <v>11158.19755319149</v>
      </c>
      <c r="G60" s="156">
        <f t="shared" si="17"/>
        <v>10119.516276595745</v>
      </c>
      <c r="H60" s="156">
        <f t="shared" si="18"/>
        <v>10119.516276595745</v>
      </c>
      <c r="I60" s="156">
        <f t="shared" si="19"/>
        <v>10925.661489361701</v>
      </c>
      <c r="J60" s="157">
        <f t="shared" si="20"/>
        <v>18596.392765957447</v>
      </c>
      <c r="K60" s="157">
        <f t="shared" si="9"/>
        <v>24691.807340425574</v>
      </c>
      <c r="L60" s="157">
        <f t="shared" si="10"/>
        <v>26387.845851063834</v>
      </c>
      <c r="M60" s="18"/>
      <c r="N60" s="4">
        <v>56</v>
      </c>
      <c r="O60" s="4">
        <f t="shared" si="11"/>
        <v>276</v>
      </c>
      <c r="P60" s="156">
        <v>26159.386914893657</v>
      </c>
      <c r="Q60" s="156">
        <v>19469.791170212764</v>
      </c>
      <c r="R60" s="156">
        <v>14722.795319148934</v>
      </c>
      <c r="S60" s="156">
        <v>24851.413297872343</v>
      </c>
      <c r="T60" s="156">
        <v>11510.919574468086</v>
      </c>
      <c r="U60" s="156">
        <v>10477.115319148936</v>
      </c>
      <c r="V60" s="156">
        <v>10477.115319148936</v>
      </c>
      <c r="W60" s="156">
        <v>11283.408085106381</v>
      </c>
      <c r="X60" s="156">
        <v>18953.836489361704</v>
      </c>
      <c r="Y60" s="156">
        <v>26159.386914893657</v>
      </c>
      <c r="Z60" s="156">
        <v>27419.662021276599</v>
      </c>
      <c r="AA60" s="76"/>
    </row>
    <row r="61" spans="1:27" x14ac:dyDescent="0.3">
      <c r="A61" s="4">
        <v>57</v>
      </c>
      <c r="B61" s="156">
        <f t="shared" si="12"/>
        <v>26553.779680851108</v>
      </c>
      <c r="C61" s="156">
        <f t="shared" si="13"/>
        <v>18677.919787234045</v>
      </c>
      <c r="D61" s="156">
        <f t="shared" si="14"/>
        <v>14097.107659574469</v>
      </c>
      <c r="E61" s="156">
        <f t="shared" si="15"/>
        <v>23877.83404255319</v>
      </c>
      <c r="F61" s="156">
        <f t="shared" si="16"/>
        <v>11248.290425531915</v>
      </c>
      <c r="G61" s="156">
        <f t="shared" si="17"/>
        <v>10250.318297872342</v>
      </c>
      <c r="H61" s="156">
        <f t="shared" si="18"/>
        <v>10250.318297872342</v>
      </c>
      <c r="I61" s="156">
        <f t="shared" si="19"/>
        <v>11018.239468085107</v>
      </c>
      <c r="J61" s="157">
        <f t="shared" si="20"/>
        <v>18866.523829787231</v>
      </c>
      <c r="K61" s="157">
        <f t="shared" si="9"/>
        <v>25134.560106383022</v>
      </c>
      <c r="L61" s="157">
        <f t="shared" si="10"/>
        <v>26859.309361702126</v>
      </c>
      <c r="M61" s="18"/>
      <c r="N61" s="4">
        <v>57</v>
      </c>
      <c r="O61" s="4">
        <f t="shared" si="11"/>
        <v>281</v>
      </c>
      <c r="P61" s="156">
        <v>26602.139680851109</v>
      </c>
      <c r="Q61" s="156">
        <v>19775.583510638298</v>
      </c>
      <c r="R61" s="156">
        <v>14836.698617021277</v>
      </c>
      <c r="S61" s="156">
        <v>25272.033085106381</v>
      </c>
      <c r="T61" s="156">
        <v>11601.012446808511</v>
      </c>
      <c r="U61" s="156">
        <v>10607.917340425533</v>
      </c>
      <c r="V61" s="156">
        <v>10607.917340425533</v>
      </c>
      <c r="W61" s="156">
        <v>11375.986063829787</v>
      </c>
      <c r="X61" s="156">
        <v>19223.967553191487</v>
      </c>
      <c r="Y61" s="156">
        <v>26602.139680851105</v>
      </c>
      <c r="Z61" s="156">
        <v>27891.125531914891</v>
      </c>
      <c r="AA61" s="76"/>
    </row>
    <row r="62" spans="1:27" x14ac:dyDescent="0.3">
      <c r="A62" s="4">
        <v>58</v>
      </c>
      <c r="B62" s="156">
        <f t="shared" si="12"/>
        <v>26996.64117021281</v>
      </c>
      <c r="C62" s="156">
        <f t="shared" si="13"/>
        <v>18983.805319148938</v>
      </c>
      <c r="D62" s="156">
        <f t="shared" si="14"/>
        <v>14211.042021276595</v>
      </c>
      <c r="E62" s="156">
        <f t="shared" si="15"/>
        <v>24298.554787234043</v>
      </c>
      <c r="F62" s="156">
        <f t="shared" si="16"/>
        <v>11338.391063829788</v>
      </c>
      <c r="G62" s="156">
        <f t="shared" si="17"/>
        <v>10381.128085106384</v>
      </c>
      <c r="H62" s="156">
        <f t="shared" si="18"/>
        <v>10381.128085106384</v>
      </c>
      <c r="I62" s="156">
        <f t="shared" si="19"/>
        <v>11110.840744680852</v>
      </c>
      <c r="J62" s="157">
        <f t="shared" si="20"/>
        <v>19136.709255319147</v>
      </c>
      <c r="K62" s="157">
        <f t="shared" si="9"/>
        <v>25577.421595744727</v>
      </c>
      <c r="L62" s="157">
        <f t="shared" si="10"/>
        <v>27330.920425531913</v>
      </c>
      <c r="M62" s="18"/>
      <c r="N62" s="4">
        <v>58</v>
      </c>
      <c r="O62" s="4">
        <f t="shared" si="11"/>
        <v>286</v>
      </c>
      <c r="P62" s="156">
        <v>27045.00117021281</v>
      </c>
      <c r="Q62" s="156">
        <v>20081.469042553192</v>
      </c>
      <c r="R62" s="156">
        <v>14950.632978723403</v>
      </c>
      <c r="S62" s="156">
        <v>25692.753829787234</v>
      </c>
      <c r="T62" s="156">
        <v>11691.113085106383</v>
      </c>
      <c r="U62" s="156">
        <v>10738.727127659575</v>
      </c>
      <c r="V62" s="156">
        <v>10738.727127659575</v>
      </c>
      <c r="W62" s="156">
        <v>11468.587340425533</v>
      </c>
      <c r="X62" s="156">
        <v>19494.152978723403</v>
      </c>
      <c r="Y62" s="156">
        <v>27045.00117021281</v>
      </c>
      <c r="Z62" s="156">
        <v>28362.736595744678</v>
      </c>
      <c r="AA62" s="76"/>
    </row>
    <row r="63" spans="1:27" x14ac:dyDescent="0.3">
      <c r="A63" s="4">
        <v>59</v>
      </c>
      <c r="B63" s="156">
        <f t="shared" si="12"/>
        <v>27439.611382978768</v>
      </c>
      <c r="C63" s="156">
        <f t="shared" si="13"/>
        <v>19289.791808510639</v>
      </c>
      <c r="D63" s="156">
        <f t="shared" si="14"/>
        <v>14324.999680851064</v>
      </c>
      <c r="E63" s="156">
        <f t="shared" si="15"/>
        <v>24719.376489361701</v>
      </c>
      <c r="F63" s="156">
        <f t="shared" si="16"/>
        <v>11428.49170212766</v>
      </c>
      <c r="G63" s="156">
        <f t="shared" si="17"/>
        <v>10511.945638297873</v>
      </c>
      <c r="H63" s="156">
        <f t="shared" si="18"/>
        <v>10511.945638297873</v>
      </c>
      <c r="I63" s="156">
        <f t="shared" si="19"/>
        <v>11203.465319148938</v>
      </c>
      <c r="J63" s="157">
        <f t="shared" si="20"/>
        <v>19406.956808510637</v>
      </c>
      <c r="K63" s="157">
        <f t="shared" si="9"/>
        <v>26020.391808510685</v>
      </c>
      <c r="L63" s="157">
        <f t="shared" si="10"/>
        <v>27802.694574468085</v>
      </c>
      <c r="M63" s="18"/>
      <c r="N63" s="4">
        <v>59</v>
      </c>
      <c r="O63" s="4">
        <f t="shared" si="11"/>
        <v>291</v>
      </c>
      <c r="P63" s="156">
        <v>27487.971382978769</v>
      </c>
      <c r="Q63" s="156">
        <v>20387.455531914893</v>
      </c>
      <c r="R63" s="156">
        <v>15064.590638297872</v>
      </c>
      <c r="S63" s="156">
        <v>26113.575531914892</v>
      </c>
      <c r="T63" s="156">
        <v>11781.213723404255</v>
      </c>
      <c r="U63" s="156">
        <v>10869.544680851064</v>
      </c>
      <c r="V63" s="156">
        <v>10869.544680851064</v>
      </c>
      <c r="W63" s="156">
        <v>11561.211914893618</v>
      </c>
      <c r="X63" s="156">
        <v>19764.400531914893</v>
      </c>
      <c r="Y63" s="156">
        <v>27487.971382978769</v>
      </c>
      <c r="Z63" s="156">
        <v>28834.510744680851</v>
      </c>
      <c r="AA63" s="76"/>
    </row>
    <row r="64" spans="1:27" x14ac:dyDescent="0.3">
      <c r="A64" s="4">
        <v>60</v>
      </c>
      <c r="B64" s="156">
        <f t="shared" si="12"/>
        <v>27882.690319148987</v>
      </c>
      <c r="C64" s="156">
        <f t="shared" si="13"/>
        <v>19595.863723404254</v>
      </c>
      <c r="D64" s="156">
        <f t="shared" si="14"/>
        <v>14438.972872340424</v>
      </c>
      <c r="E64" s="156">
        <f t="shared" si="15"/>
        <v>25140.291382978721</v>
      </c>
      <c r="F64" s="156">
        <f t="shared" si="16"/>
        <v>11518.592340425534</v>
      </c>
      <c r="G64" s="156">
        <f t="shared" si="17"/>
        <v>10642.77095744681</v>
      </c>
      <c r="H64" s="156">
        <f t="shared" si="18"/>
        <v>10642.770957446808</v>
      </c>
      <c r="I64" s="156">
        <f t="shared" si="19"/>
        <v>11296.105425531916</v>
      </c>
      <c r="J64" s="157">
        <f t="shared" si="20"/>
        <v>19677.258723404251</v>
      </c>
      <c r="K64" s="157">
        <f t="shared" si="9"/>
        <v>26463.470744680904</v>
      </c>
      <c r="L64" s="157">
        <f t="shared" si="10"/>
        <v>28274.631808510636</v>
      </c>
      <c r="M64" s="18"/>
      <c r="N64" s="4">
        <v>60</v>
      </c>
      <c r="O64" s="4">
        <f t="shared" si="11"/>
        <v>296</v>
      </c>
      <c r="P64" s="156">
        <v>27931.050319148988</v>
      </c>
      <c r="Q64" s="156">
        <v>20693.527446808508</v>
      </c>
      <c r="R64" s="156">
        <v>15178.563829787232</v>
      </c>
      <c r="S64" s="156">
        <v>26534.490425531912</v>
      </c>
      <c r="T64" s="156">
        <v>11871.314361702129</v>
      </c>
      <c r="U64" s="156">
        <v>11000.37</v>
      </c>
      <c r="V64" s="156">
        <v>11000.369999999999</v>
      </c>
      <c r="W64" s="156">
        <v>11653.852021276596</v>
      </c>
      <c r="X64" s="156">
        <v>20034.702446808507</v>
      </c>
      <c r="Y64" s="156">
        <v>27931.050319148988</v>
      </c>
      <c r="Z64" s="156">
        <v>29306.447978723401</v>
      </c>
      <c r="AA64" s="76"/>
    </row>
    <row r="65" spans="1:27" x14ac:dyDescent="0.3">
      <c r="A65" s="4">
        <v>61</v>
      </c>
      <c r="B65" s="156">
        <f t="shared" si="12"/>
        <v>28325.877978723456</v>
      </c>
      <c r="C65" s="156">
        <f t="shared" si="13"/>
        <v>19902.028829787236</v>
      </c>
      <c r="D65" s="156">
        <f t="shared" si="14"/>
        <v>14552.969361702129</v>
      </c>
      <c r="E65" s="156">
        <f t="shared" si="15"/>
        <v>25561.322765957444</v>
      </c>
      <c r="F65" s="156">
        <f t="shared" si="16"/>
        <v>11608.692978723404</v>
      </c>
      <c r="G65" s="156">
        <f t="shared" si="17"/>
        <v>10773.604042553192</v>
      </c>
      <c r="H65" s="156">
        <f t="shared" si="18"/>
        <v>10773.604042553192</v>
      </c>
      <c r="I65" s="156">
        <f t="shared" si="19"/>
        <v>11388.768829787234</v>
      </c>
      <c r="J65" s="157">
        <f t="shared" si="20"/>
        <v>19947.622765957447</v>
      </c>
      <c r="K65" s="157">
        <f t="shared" si="9"/>
        <v>26906.658404255373</v>
      </c>
      <c r="L65" s="157">
        <f t="shared" si="10"/>
        <v>28746.716595744681</v>
      </c>
      <c r="M65" s="18"/>
      <c r="N65" s="4">
        <v>61</v>
      </c>
      <c r="O65" s="4">
        <f t="shared" si="11"/>
        <v>301</v>
      </c>
      <c r="P65" s="156">
        <v>28374.237978723457</v>
      </c>
      <c r="Q65" s="156">
        <v>20999.692553191489</v>
      </c>
      <c r="R65" s="156">
        <v>15292.560319148937</v>
      </c>
      <c r="S65" s="156">
        <v>26955.521808510635</v>
      </c>
      <c r="T65" s="156">
        <v>11961.414999999999</v>
      </c>
      <c r="U65" s="156">
        <v>11131.203085106383</v>
      </c>
      <c r="V65" s="156">
        <v>11131.203085106383</v>
      </c>
      <c r="W65" s="156">
        <v>11746.515425531914</v>
      </c>
      <c r="X65" s="156">
        <v>20305.066489361703</v>
      </c>
      <c r="Y65" s="156">
        <v>28374.237978723457</v>
      </c>
      <c r="Z65" s="156">
        <v>29778.532765957447</v>
      </c>
      <c r="AA65" s="76"/>
    </row>
    <row r="66" spans="1:27" x14ac:dyDescent="0.3">
      <c r="A66" s="4">
        <v>62</v>
      </c>
      <c r="B66" s="156">
        <f t="shared" si="12"/>
        <v>28769.166595744733</v>
      </c>
      <c r="C66" s="156">
        <f t="shared" si="13"/>
        <v>20208.294893617025</v>
      </c>
      <c r="D66" s="156">
        <f t="shared" si="14"/>
        <v>14666.989148936171</v>
      </c>
      <c r="E66" s="156">
        <f t="shared" si="15"/>
        <v>25982.455106382975</v>
      </c>
      <c r="F66" s="156">
        <f t="shared" si="16"/>
        <v>11698.793617021276</v>
      </c>
      <c r="G66" s="156">
        <f t="shared" si="17"/>
        <v>10904.437127659576</v>
      </c>
      <c r="H66" s="156">
        <f t="shared" si="18"/>
        <v>10904.437127659576</v>
      </c>
      <c r="I66" s="156">
        <f t="shared" si="19"/>
        <v>11481.455531914893</v>
      </c>
      <c r="J66" s="157">
        <f t="shared" si="20"/>
        <v>20218.041170212764</v>
      </c>
      <c r="K66" s="157">
        <f t="shared" si="9"/>
        <v>27349.94702127665</v>
      </c>
      <c r="L66" s="157">
        <f t="shared" si="10"/>
        <v>29218.964468085102</v>
      </c>
      <c r="M66" s="18"/>
      <c r="N66" s="4">
        <v>62</v>
      </c>
      <c r="O66" s="4">
        <f t="shared" si="11"/>
        <v>306</v>
      </c>
      <c r="P66" s="156">
        <v>28817.526595744734</v>
      </c>
      <c r="Q66" s="156">
        <v>21305.958617021279</v>
      </c>
      <c r="R66" s="156">
        <v>15406.580106382979</v>
      </c>
      <c r="S66" s="156">
        <v>27376.654148936166</v>
      </c>
      <c r="T66" s="156">
        <v>12051.515638297871</v>
      </c>
      <c r="U66" s="156">
        <v>11262.036170212767</v>
      </c>
      <c r="V66" s="156">
        <v>11262.036170212767</v>
      </c>
      <c r="W66" s="156">
        <v>11839.202127659573</v>
      </c>
      <c r="X66" s="156">
        <v>20575.48489361702</v>
      </c>
      <c r="Y66" s="156">
        <v>28817.526595744734</v>
      </c>
      <c r="Z66" s="156">
        <v>30250.780638297867</v>
      </c>
      <c r="AA66" s="76"/>
    </row>
    <row r="67" spans="1:27" x14ac:dyDescent="0.3">
      <c r="A67" s="4">
        <v>63</v>
      </c>
      <c r="B67" s="156">
        <f t="shared" si="12"/>
        <v>29212.571702127712</v>
      </c>
      <c r="C67" s="156">
        <f t="shared" si="13"/>
        <v>20514.646382978724</v>
      </c>
      <c r="D67" s="156">
        <f t="shared" si="14"/>
        <v>14781.024468085106</v>
      </c>
      <c r="E67" s="156">
        <f t="shared" si="15"/>
        <v>26403.688404255321</v>
      </c>
      <c r="F67" s="156">
        <f t="shared" si="16"/>
        <v>11788.89425531915</v>
      </c>
      <c r="G67" s="156">
        <f t="shared" si="17"/>
        <v>11035.285744680852</v>
      </c>
      <c r="H67" s="156">
        <f t="shared" si="18"/>
        <v>11035.28574468085</v>
      </c>
      <c r="I67" s="156">
        <f t="shared" si="19"/>
        <v>11574.157765957447</v>
      </c>
      <c r="J67" s="157">
        <f t="shared" si="20"/>
        <v>20488.513936170213</v>
      </c>
      <c r="K67" s="157">
        <f t="shared" si="9"/>
        <v>27793.352127659629</v>
      </c>
      <c r="L67" s="157">
        <f t="shared" si="10"/>
        <v>29691.367659574466</v>
      </c>
      <c r="M67" s="18"/>
      <c r="N67" s="4">
        <v>63</v>
      </c>
      <c r="O67" s="4">
        <f t="shared" si="11"/>
        <v>311</v>
      </c>
      <c r="P67" s="156">
        <v>29260.931702127713</v>
      </c>
      <c r="Q67" s="156">
        <v>21612.310106382978</v>
      </c>
      <c r="R67" s="156">
        <v>15520.615425531914</v>
      </c>
      <c r="S67" s="156">
        <v>27797.887446808512</v>
      </c>
      <c r="T67" s="156">
        <v>12141.616276595745</v>
      </c>
      <c r="U67" s="156">
        <v>11392.884787234043</v>
      </c>
      <c r="V67" s="156">
        <v>11392.884787234041</v>
      </c>
      <c r="W67" s="156">
        <v>11931.904361702127</v>
      </c>
      <c r="X67" s="156">
        <v>20845.957659574469</v>
      </c>
      <c r="Y67" s="156">
        <v>29260.931702127713</v>
      </c>
      <c r="Z67" s="156">
        <v>30723.183829787231</v>
      </c>
      <c r="AA67" s="76"/>
    </row>
    <row r="68" spans="1:27" x14ac:dyDescent="0.3">
      <c r="A68" s="4">
        <v>64</v>
      </c>
      <c r="B68" s="156">
        <f t="shared" si="12"/>
        <v>29656.077765957503</v>
      </c>
      <c r="C68" s="156">
        <f t="shared" si="13"/>
        <v>20821.098829787235</v>
      </c>
      <c r="D68" s="156">
        <f t="shared" si="14"/>
        <v>14895.090851063831</v>
      </c>
      <c r="E68" s="156">
        <f t="shared" si="15"/>
        <v>26825.014893617019</v>
      </c>
      <c r="F68" s="156">
        <f t="shared" si="16"/>
        <v>11878.994893617022</v>
      </c>
      <c r="G68" s="156">
        <f t="shared" si="17"/>
        <v>11166.142127659576</v>
      </c>
      <c r="H68" s="156">
        <f t="shared" si="18"/>
        <v>11166.142127659574</v>
      </c>
      <c r="I68" s="156">
        <f t="shared" si="19"/>
        <v>11666.88329787234</v>
      </c>
      <c r="J68" s="157">
        <f t="shared" si="20"/>
        <v>20759.041063829787</v>
      </c>
      <c r="K68" s="157">
        <f t="shared" si="9"/>
        <v>28236.85819148942</v>
      </c>
      <c r="L68" s="157">
        <f t="shared" si="10"/>
        <v>30163.926170212766</v>
      </c>
      <c r="M68" s="18"/>
      <c r="N68" s="4">
        <v>64</v>
      </c>
      <c r="O68" s="4">
        <f t="shared" si="11"/>
        <v>316</v>
      </c>
      <c r="P68" s="156">
        <v>29704.437765957504</v>
      </c>
      <c r="Q68" s="156">
        <v>21918.762553191489</v>
      </c>
      <c r="R68" s="156">
        <v>15634.681808510639</v>
      </c>
      <c r="S68" s="156">
        <v>28219.21393617021</v>
      </c>
      <c r="T68" s="156">
        <v>12231.716914893617</v>
      </c>
      <c r="U68" s="156">
        <v>11523.741170212767</v>
      </c>
      <c r="V68" s="156">
        <v>11523.741170212765</v>
      </c>
      <c r="W68" s="156">
        <v>12024.629893617021</v>
      </c>
      <c r="X68" s="156">
        <v>21116.484787234043</v>
      </c>
      <c r="Y68" s="156">
        <v>29704.437765957504</v>
      </c>
      <c r="Z68" s="156">
        <v>31195.742340425531</v>
      </c>
      <c r="AA68" s="76"/>
    </row>
    <row r="69" spans="1:27" x14ac:dyDescent="0.3">
      <c r="A69" s="4">
        <v>65</v>
      </c>
      <c r="B69" s="156">
        <f t="shared" si="12"/>
        <v>30099.692553191548</v>
      </c>
      <c r="C69" s="156">
        <f t="shared" si="13"/>
        <v>21127.63670212766</v>
      </c>
      <c r="D69" s="156">
        <f t="shared" si="14"/>
        <v>15009.172765957446</v>
      </c>
      <c r="E69" s="156">
        <f t="shared" si="15"/>
        <v>27246.450106382974</v>
      </c>
      <c r="F69" s="156">
        <f t="shared" si="16"/>
        <v>11969.095531914894</v>
      </c>
      <c r="G69" s="156">
        <f t="shared" si="17"/>
        <v>11297.006276595743</v>
      </c>
      <c r="H69" s="156">
        <f t="shared" si="18"/>
        <v>11297.006276595745</v>
      </c>
      <c r="I69" s="156">
        <f t="shared" si="19"/>
        <v>11759.624361702128</v>
      </c>
      <c r="J69" s="157">
        <f t="shared" si="20"/>
        <v>21029.630319148935</v>
      </c>
      <c r="K69" s="157">
        <f t="shared" si="9"/>
        <v>28680.472978723465</v>
      </c>
      <c r="L69" s="157">
        <f t="shared" si="10"/>
        <v>30636.647765957445</v>
      </c>
      <c r="M69" s="18"/>
      <c r="N69" s="4">
        <v>65</v>
      </c>
      <c r="O69" s="4">
        <f t="shared" si="11"/>
        <v>321</v>
      </c>
      <c r="P69" s="156">
        <v>30148.052553191548</v>
      </c>
      <c r="Q69" s="156">
        <v>22225.300425531914</v>
      </c>
      <c r="R69" s="156">
        <v>15748.763723404254</v>
      </c>
      <c r="S69" s="156">
        <v>28640.649148936165</v>
      </c>
      <c r="T69" s="156">
        <v>12321.817553191489</v>
      </c>
      <c r="U69" s="156">
        <v>11654.605319148934</v>
      </c>
      <c r="V69" s="156">
        <v>11654.605319148935</v>
      </c>
      <c r="W69" s="156">
        <v>12117.370957446808</v>
      </c>
      <c r="X69" s="156">
        <v>21387.074042553191</v>
      </c>
      <c r="Y69" s="156">
        <v>30148.052553191548</v>
      </c>
      <c r="Z69" s="156">
        <v>31668.46393617021</v>
      </c>
      <c r="AA69" s="76"/>
    </row>
    <row r="70" spans="1:27" x14ac:dyDescent="0.3">
      <c r="A70" s="4">
        <v>66</v>
      </c>
      <c r="B70" s="156">
        <f t="shared" si="12"/>
        <v>30543.416063829849</v>
      </c>
      <c r="C70" s="156">
        <f t="shared" si="13"/>
        <v>21434.275531914893</v>
      </c>
      <c r="D70" s="156">
        <f t="shared" si="14"/>
        <v>15123.277978723403</v>
      </c>
      <c r="E70" s="156">
        <f t="shared" si="15"/>
        <v>27667.994042553193</v>
      </c>
      <c r="F70" s="156">
        <f t="shared" si="16"/>
        <v>12059.196170212765</v>
      </c>
      <c r="G70" s="156">
        <f t="shared" si="17"/>
        <v>11427.878191489361</v>
      </c>
      <c r="H70" s="156">
        <f t="shared" si="18"/>
        <v>11427.878191489363</v>
      </c>
      <c r="I70" s="156">
        <f t="shared" si="19"/>
        <v>11852.388723404256</v>
      </c>
      <c r="J70" s="157">
        <f t="shared" si="20"/>
        <v>21300.273936170212</v>
      </c>
      <c r="K70" s="157">
        <f t="shared" ref="K70:K133" si="21">+Y70-Y$1</f>
        <v>29124.196489361766</v>
      </c>
      <c r="L70" s="157">
        <f t="shared" ref="L70:L133" si="22">+Z70-Z$1</f>
        <v>31109.516914893615</v>
      </c>
      <c r="M70" s="18"/>
      <c r="N70" s="4">
        <v>66</v>
      </c>
      <c r="O70" s="4">
        <f t="shared" si="11"/>
        <v>326</v>
      </c>
      <c r="P70" s="156">
        <v>30591.77606382985</v>
      </c>
      <c r="Q70" s="156">
        <v>22531.939255319146</v>
      </c>
      <c r="R70" s="156">
        <v>15862.868936170211</v>
      </c>
      <c r="S70" s="156">
        <v>29062.193085106384</v>
      </c>
      <c r="T70" s="156">
        <v>12411.91819148936</v>
      </c>
      <c r="U70" s="156">
        <v>11785.477234042552</v>
      </c>
      <c r="V70" s="156">
        <v>11785.477234042553</v>
      </c>
      <c r="W70" s="156">
        <v>12210.135319148936</v>
      </c>
      <c r="X70" s="156">
        <v>21657.717659574468</v>
      </c>
      <c r="Y70" s="156">
        <v>30591.77606382985</v>
      </c>
      <c r="Z70" s="156">
        <v>32141.33308510638</v>
      </c>
      <c r="AA70" s="76"/>
    </row>
    <row r="71" spans="1:27" x14ac:dyDescent="0.3">
      <c r="A71" s="4">
        <v>67</v>
      </c>
      <c r="B71" s="156">
        <f t="shared" si="12"/>
        <v>30987.248297872404</v>
      </c>
      <c r="C71" s="156">
        <f t="shared" si="13"/>
        <v>21741.007553191492</v>
      </c>
      <c r="D71" s="156">
        <f t="shared" si="14"/>
        <v>15237.398723404256</v>
      </c>
      <c r="E71" s="156">
        <f t="shared" si="15"/>
        <v>28089.631170212768</v>
      </c>
      <c r="F71" s="156">
        <f t="shared" si="16"/>
        <v>12149.296808510639</v>
      </c>
      <c r="G71" s="156">
        <f t="shared" si="17"/>
        <v>11558.757872340426</v>
      </c>
      <c r="H71" s="156">
        <f t="shared" si="18"/>
        <v>11558.757872340426</v>
      </c>
      <c r="I71" s="156">
        <f t="shared" si="19"/>
        <v>11945.176382978725</v>
      </c>
      <c r="J71" s="157">
        <f t="shared" si="20"/>
        <v>21570.971914893616</v>
      </c>
      <c r="K71" s="157">
        <f t="shared" si="21"/>
        <v>29568.028723404321</v>
      </c>
      <c r="L71" s="157">
        <f t="shared" si="22"/>
        <v>31582.54914893617</v>
      </c>
      <c r="M71" s="18"/>
      <c r="N71" s="4">
        <v>67</v>
      </c>
      <c r="O71" s="4">
        <f t="shared" ref="O71:O134" si="23">+O70+5</f>
        <v>331</v>
      </c>
      <c r="P71" s="156">
        <v>31035.608297872404</v>
      </c>
      <c r="Q71" s="156">
        <v>22838.671276595745</v>
      </c>
      <c r="R71" s="156">
        <v>15976.989680851064</v>
      </c>
      <c r="S71" s="156">
        <v>29483.830212765959</v>
      </c>
      <c r="T71" s="156">
        <v>12502.018829787234</v>
      </c>
      <c r="U71" s="156">
        <v>11916.356914893617</v>
      </c>
      <c r="V71" s="156">
        <v>11916.356914893617</v>
      </c>
      <c r="W71" s="156">
        <v>12302.922978723405</v>
      </c>
      <c r="X71" s="156">
        <v>21928.415638297873</v>
      </c>
      <c r="Y71" s="156">
        <v>31035.608297872404</v>
      </c>
      <c r="Z71" s="156">
        <v>32614.365319148936</v>
      </c>
      <c r="AA71" s="76"/>
    </row>
    <row r="72" spans="1:27" x14ac:dyDescent="0.3">
      <c r="A72" s="4">
        <v>68</v>
      </c>
      <c r="B72" s="156">
        <f t="shared" si="12"/>
        <v>31431.189255319212</v>
      </c>
      <c r="C72" s="156">
        <f t="shared" si="13"/>
        <v>22047.832765957446</v>
      </c>
      <c r="D72" s="156">
        <f t="shared" si="14"/>
        <v>15351.550531914894</v>
      </c>
      <c r="E72" s="156">
        <f t="shared" si="15"/>
        <v>28511.377021276599</v>
      </c>
      <c r="F72" s="156">
        <f t="shared" si="16"/>
        <v>12239.397446808511</v>
      </c>
      <c r="G72" s="156">
        <f t="shared" si="17"/>
        <v>11689.645319148936</v>
      </c>
      <c r="H72" s="156">
        <f t="shared" si="18"/>
        <v>11689.645319148936</v>
      </c>
      <c r="I72" s="156">
        <f t="shared" si="19"/>
        <v>12037.987340425532</v>
      </c>
      <c r="J72" s="157">
        <f t="shared" si="20"/>
        <v>21841.732021276595</v>
      </c>
      <c r="K72" s="157">
        <f t="shared" si="21"/>
        <v>30011.969680851129</v>
      </c>
      <c r="L72" s="157">
        <f t="shared" si="22"/>
        <v>32055.744468085108</v>
      </c>
      <c r="M72" s="18"/>
      <c r="N72" s="4">
        <v>68</v>
      </c>
      <c r="O72" s="4">
        <f t="shared" si="23"/>
        <v>336</v>
      </c>
      <c r="P72" s="156">
        <v>31479.549255319213</v>
      </c>
      <c r="Q72" s="156">
        <v>23145.4964893617</v>
      </c>
      <c r="R72" s="156">
        <v>16091.141489361702</v>
      </c>
      <c r="S72" s="156">
        <v>29905.576063829791</v>
      </c>
      <c r="T72" s="156">
        <v>12592.119468085106</v>
      </c>
      <c r="U72" s="156">
        <v>12047.244361702127</v>
      </c>
      <c r="V72" s="156">
        <v>12047.244361702127</v>
      </c>
      <c r="W72" s="156">
        <v>12395.733936170212</v>
      </c>
      <c r="X72" s="156">
        <v>22199.175744680851</v>
      </c>
      <c r="Y72" s="156">
        <v>31479.549255319213</v>
      </c>
      <c r="Z72" s="156">
        <v>33087.560638297873</v>
      </c>
      <c r="AA72" s="76"/>
    </row>
    <row r="73" spans="1:27" x14ac:dyDescent="0.3">
      <c r="A73" s="4">
        <v>69</v>
      </c>
      <c r="B73" s="156">
        <f t="shared" si="12"/>
        <v>31875.238936170277</v>
      </c>
      <c r="C73" s="156">
        <f t="shared" si="13"/>
        <v>22354.743404255321</v>
      </c>
      <c r="D73" s="156">
        <f t="shared" si="14"/>
        <v>15465.717872340425</v>
      </c>
      <c r="E73" s="156">
        <f t="shared" si="15"/>
        <v>28933.216063829783</v>
      </c>
      <c r="F73" s="156">
        <f t="shared" si="16"/>
        <v>12329.498085106385</v>
      </c>
      <c r="G73" s="156">
        <f t="shared" si="17"/>
        <v>11820.540531914894</v>
      </c>
      <c r="H73" s="156">
        <f t="shared" si="18"/>
        <v>11820.540531914894</v>
      </c>
      <c r="I73" s="156">
        <f t="shared" si="19"/>
        <v>12130.813829787234</v>
      </c>
      <c r="J73" s="157">
        <f t="shared" si="20"/>
        <v>22112.546489361699</v>
      </c>
      <c r="K73" s="157">
        <f t="shared" si="21"/>
        <v>30456.019361702194</v>
      </c>
      <c r="L73" s="157">
        <f t="shared" si="22"/>
        <v>32529.087340425536</v>
      </c>
      <c r="M73" s="18"/>
      <c r="N73" s="4">
        <v>69</v>
      </c>
      <c r="O73" s="4">
        <f t="shared" si="23"/>
        <v>341</v>
      </c>
      <c r="P73" s="156">
        <v>31923.598936170278</v>
      </c>
      <c r="Q73" s="156">
        <v>23452.407127659575</v>
      </c>
      <c r="R73" s="156">
        <v>16205.308829787233</v>
      </c>
      <c r="S73" s="156">
        <v>30327.415106382974</v>
      </c>
      <c r="T73" s="156">
        <v>12682.22010638298</v>
      </c>
      <c r="U73" s="156">
        <v>12178.139574468085</v>
      </c>
      <c r="V73" s="156">
        <v>12178.139574468085</v>
      </c>
      <c r="W73" s="156">
        <v>12488.560425531914</v>
      </c>
      <c r="X73" s="156">
        <v>22469.990212765955</v>
      </c>
      <c r="Y73" s="156">
        <v>31923.598936170278</v>
      </c>
      <c r="Z73" s="156">
        <v>33560.903510638302</v>
      </c>
      <c r="AA73" s="76"/>
    </row>
    <row r="74" spans="1:27" x14ac:dyDescent="0.3">
      <c r="A74" s="4">
        <v>70</v>
      </c>
      <c r="B74" s="156">
        <f t="shared" si="12"/>
        <v>32319.389574468154</v>
      </c>
      <c r="C74" s="156">
        <f t="shared" si="13"/>
        <v>22661.755000000001</v>
      </c>
      <c r="D74" s="156">
        <f t="shared" si="14"/>
        <v>15579.908510638301</v>
      </c>
      <c r="E74" s="156">
        <f t="shared" si="15"/>
        <v>29355.16382978723</v>
      </c>
      <c r="F74" s="156">
        <f t="shared" si="16"/>
        <v>12419.598723404255</v>
      </c>
      <c r="G74" s="156">
        <f t="shared" si="17"/>
        <v>11951.451276595744</v>
      </c>
      <c r="H74" s="156">
        <f t="shared" si="18"/>
        <v>11951.451276595746</v>
      </c>
      <c r="I74" s="156">
        <f t="shared" si="19"/>
        <v>12223.655851063828</v>
      </c>
      <c r="J74" s="157">
        <f t="shared" si="20"/>
        <v>22383.415319148935</v>
      </c>
      <c r="K74" s="157">
        <f t="shared" si="21"/>
        <v>30900.170000000071</v>
      </c>
      <c r="L74" s="157">
        <f t="shared" si="22"/>
        <v>33002.593297872329</v>
      </c>
      <c r="M74" s="18"/>
      <c r="N74" s="4">
        <v>70</v>
      </c>
      <c r="O74" s="4">
        <f t="shared" si="23"/>
        <v>346</v>
      </c>
      <c r="P74" s="156">
        <v>32367.749574468155</v>
      </c>
      <c r="Q74" s="156">
        <v>23759.418723404255</v>
      </c>
      <c r="R74" s="156">
        <v>16319.499468085109</v>
      </c>
      <c r="S74" s="156">
        <v>30749.362872340422</v>
      </c>
      <c r="T74" s="156">
        <v>12772.32074468085</v>
      </c>
      <c r="U74" s="156">
        <v>12309.050319148935</v>
      </c>
      <c r="V74" s="156">
        <v>12309.050319148937</v>
      </c>
      <c r="W74" s="156">
        <v>12581.402446808508</v>
      </c>
      <c r="X74" s="156">
        <v>22740.859042553191</v>
      </c>
      <c r="Y74" s="156">
        <v>32367.749574468155</v>
      </c>
      <c r="Z74" s="156">
        <v>34034.409468085098</v>
      </c>
      <c r="AA74" s="76"/>
    </row>
    <row r="75" spans="1:27" x14ac:dyDescent="0.3">
      <c r="A75" s="4">
        <v>71</v>
      </c>
      <c r="B75" s="156">
        <f t="shared" si="12"/>
        <v>32763.65670212773</v>
      </c>
      <c r="C75" s="156">
        <f t="shared" si="13"/>
        <v>22968.859787234083</v>
      </c>
      <c r="D75" s="156">
        <f t="shared" si="14"/>
        <v>15694.122446808511</v>
      </c>
      <c r="E75" s="156">
        <f t="shared" si="15"/>
        <v>29777.220319148935</v>
      </c>
      <c r="F75" s="156">
        <f t="shared" si="16"/>
        <v>12509.699361702127</v>
      </c>
      <c r="G75" s="156">
        <f t="shared" si="17"/>
        <v>12082.362021276596</v>
      </c>
      <c r="H75" s="156">
        <f t="shared" si="18"/>
        <v>12082.362021276596</v>
      </c>
      <c r="I75" s="156">
        <f t="shared" si="19"/>
        <v>12316.528936170213</v>
      </c>
      <c r="J75" s="157">
        <f t="shared" si="20"/>
        <v>22654.346276595745</v>
      </c>
      <c r="K75" s="157">
        <f t="shared" si="21"/>
        <v>31344.437127659647</v>
      </c>
      <c r="L75" s="157">
        <f t="shared" si="22"/>
        <v>33476.254574468083</v>
      </c>
      <c r="M75" s="18"/>
      <c r="N75" s="4">
        <v>71</v>
      </c>
      <c r="O75" s="4">
        <f t="shared" si="23"/>
        <v>351</v>
      </c>
      <c r="P75" s="156">
        <v>32812.01670212773</v>
      </c>
      <c r="Q75" s="156">
        <v>24066.523510638337</v>
      </c>
      <c r="R75" s="156">
        <v>16433.713404255319</v>
      </c>
      <c r="S75" s="156">
        <v>31171.419361702126</v>
      </c>
      <c r="T75" s="156">
        <v>12862.421382978722</v>
      </c>
      <c r="U75" s="156">
        <v>12439.961063829787</v>
      </c>
      <c r="V75" s="156">
        <v>12439.961063829787</v>
      </c>
      <c r="W75" s="156">
        <v>12674.275531914893</v>
      </c>
      <c r="X75" s="156">
        <v>23011.79</v>
      </c>
      <c r="Y75" s="156">
        <v>32812.01670212773</v>
      </c>
      <c r="Z75" s="156">
        <v>34508.070744680852</v>
      </c>
      <c r="AA75" s="76"/>
    </row>
    <row r="76" spans="1:27" x14ac:dyDescent="0.3">
      <c r="A76" s="4">
        <v>72</v>
      </c>
      <c r="B76" s="156">
        <f t="shared" si="12"/>
        <v>33208.024787234106</v>
      </c>
      <c r="C76" s="156">
        <f t="shared" si="13"/>
        <v>23276.057765957448</v>
      </c>
      <c r="D76" s="156">
        <f t="shared" si="14"/>
        <v>15808.351914893619</v>
      </c>
      <c r="E76" s="156">
        <f t="shared" si="15"/>
        <v>30199.369999999995</v>
      </c>
      <c r="F76" s="156">
        <f t="shared" si="16"/>
        <v>12599.800000000001</v>
      </c>
      <c r="G76" s="156">
        <f t="shared" si="17"/>
        <v>12213.280531914894</v>
      </c>
      <c r="H76" s="156">
        <f t="shared" si="18"/>
        <v>12213.280531914894</v>
      </c>
      <c r="I76" s="156">
        <f t="shared" si="19"/>
        <v>12409.41755319149</v>
      </c>
      <c r="J76" s="157">
        <f t="shared" si="20"/>
        <v>22925.331595744679</v>
      </c>
      <c r="K76" s="157">
        <f t="shared" si="21"/>
        <v>31788.80521276603</v>
      </c>
      <c r="L76" s="157">
        <f t="shared" si="22"/>
        <v>33950.078936170205</v>
      </c>
      <c r="M76" s="18"/>
      <c r="N76" s="4">
        <v>72</v>
      </c>
      <c r="O76" s="4">
        <f t="shared" si="23"/>
        <v>356</v>
      </c>
      <c r="P76" s="156">
        <v>33256.384787234107</v>
      </c>
      <c r="Q76" s="156">
        <v>24373.721489361702</v>
      </c>
      <c r="R76" s="156">
        <v>16547.942872340427</v>
      </c>
      <c r="S76" s="156">
        <v>31593.569042553187</v>
      </c>
      <c r="T76" s="156">
        <v>12952.522021276596</v>
      </c>
      <c r="U76" s="156">
        <v>12570.879574468085</v>
      </c>
      <c r="V76" s="156">
        <v>12570.879574468085</v>
      </c>
      <c r="W76" s="156">
        <v>12767.16414893617</v>
      </c>
      <c r="X76" s="156">
        <v>23282.775319148936</v>
      </c>
      <c r="Y76" s="156">
        <v>33256.384787234114</v>
      </c>
      <c r="Z76" s="156">
        <v>34981.895106382974</v>
      </c>
      <c r="AA76" s="76"/>
    </row>
    <row r="77" spans="1:27" x14ac:dyDescent="0.3">
      <c r="A77" s="4">
        <v>73</v>
      </c>
      <c r="B77" s="156">
        <f t="shared" si="12"/>
        <v>33652.501595744754</v>
      </c>
      <c r="C77" s="156">
        <f t="shared" si="13"/>
        <v>23583.348936170252</v>
      </c>
      <c r="D77" s="156">
        <f t="shared" si="14"/>
        <v>15922.612446808509</v>
      </c>
      <c r="E77" s="156">
        <f t="shared" si="15"/>
        <v>30621.628404255316</v>
      </c>
      <c r="F77" s="156">
        <f t="shared" si="16"/>
        <v>12689.900638297873</v>
      </c>
      <c r="G77" s="156">
        <f t="shared" si="17"/>
        <v>12344.206808510638</v>
      </c>
      <c r="H77" s="156">
        <f t="shared" si="18"/>
        <v>12344.206808510638</v>
      </c>
      <c r="I77" s="156">
        <f t="shared" si="19"/>
        <v>12502.32170212766</v>
      </c>
      <c r="J77" s="157">
        <f t="shared" si="20"/>
        <v>23196.371276595746</v>
      </c>
      <c r="K77" s="157">
        <f t="shared" si="21"/>
        <v>32233.282021276671</v>
      </c>
      <c r="L77" s="157">
        <f t="shared" si="22"/>
        <v>34424.050851063825</v>
      </c>
      <c r="M77" s="18"/>
      <c r="N77" s="4">
        <v>73</v>
      </c>
      <c r="O77" s="4">
        <f t="shared" si="23"/>
        <v>361</v>
      </c>
      <c r="P77" s="156">
        <v>33700.861595744755</v>
      </c>
      <c r="Q77" s="156">
        <v>24681.012659574506</v>
      </c>
      <c r="R77" s="156">
        <v>16662.203404255317</v>
      </c>
      <c r="S77" s="156">
        <v>32015.827446808507</v>
      </c>
      <c r="T77" s="156">
        <v>13042.622659574468</v>
      </c>
      <c r="U77" s="156">
        <v>12701.805851063829</v>
      </c>
      <c r="V77" s="156">
        <v>12701.805851063829</v>
      </c>
      <c r="W77" s="156">
        <v>12860.06829787234</v>
      </c>
      <c r="X77" s="156">
        <v>23553.815000000002</v>
      </c>
      <c r="Y77" s="156">
        <v>33700.861595744755</v>
      </c>
      <c r="Z77" s="156">
        <v>35455.867021276594</v>
      </c>
      <c r="AA77" s="76"/>
    </row>
    <row r="78" spans="1:27" x14ac:dyDescent="0.3">
      <c r="A78" s="4">
        <v>74</v>
      </c>
      <c r="B78" s="156">
        <f t="shared" si="12"/>
        <v>34097.087127659652</v>
      </c>
      <c r="C78" s="156">
        <f t="shared" si="13"/>
        <v>23890.733297872343</v>
      </c>
      <c r="D78" s="156">
        <f t="shared" si="14"/>
        <v>16036.888510638297</v>
      </c>
      <c r="E78" s="156">
        <f t="shared" si="15"/>
        <v>31043.98</v>
      </c>
      <c r="F78" s="156">
        <f t="shared" si="16"/>
        <v>12780.001276595745</v>
      </c>
      <c r="G78" s="156">
        <f t="shared" si="17"/>
        <v>12475.140851063828</v>
      </c>
      <c r="H78" s="156">
        <f t="shared" si="18"/>
        <v>12475.140851063828</v>
      </c>
      <c r="I78" s="156">
        <f t="shared" si="19"/>
        <v>12595.256914893616</v>
      </c>
      <c r="J78" s="157">
        <f t="shared" si="20"/>
        <v>23467.47308510638</v>
      </c>
      <c r="K78" s="157">
        <f t="shared" si="21"/>
        <v>32677.867553191569</v>
      </c>
      <c r="L78" s="157">
        <f t="shared" si="22"/>
        <v>34898.185851063827</v>
      </c>
      <c r="M78" s="18"/>
      <c r="N78" s="4">
        <v>74</v>
      </c>
      <c r="O78" s="4">
        <f t="shared" si="23"/>
        <v>366</v>
      </c>
      <c r="P78" s="156">
        <v>34145.447127659652</v>
      </c>
      <c r="Q78" s="156">
        <v>24988.397021276596</v>
      </c>
      <c r="R78" s="156">
        <v>16776.479468085105</v>
      </c>
      <c r="S78" s="156">
        <v>32438.179042553191</v>
      </c>
      <c r="T78" s="156">
        <v>13132.72329787234</v>
      </c>
      <c r="U78" s="156">
        <v>12832.739893617019</v>
      </c>
      <c r="V78" s="156">
        <v>12832.739893617019</v>
      </c>
      <c r="W78" s="156">
        <v>12953.003510638297</v>
      </c>
      <c r="X78" s="156">
        <v>23824.916808510636</v>
      </c>
      <c r="Y78" s="156">
        <v>34145.447127659652</v>
      </c>
      <c r="Z78" s="156">
        <v>35930.002021276596</v>
      </c>
      <c r="AA78" s="76"/>
    </row>
    <row r="79" spans="1:27" x14ac:dyDescent="0.3">
      <c r="A79" s="4">
        <v>75</v>
      </c>
      <c r="B79" s="156">
        <f t="shared" si="12"/>
        <v>34541.781382978799</v>
      </c>
      <c r="C79" s="156">
        <f t="shared" si="13"/>
        <v>24198.210851063828</v>
      </c>
      <c r="D79" s="156">
        <f t="shared" si="14"/>
        <v>16151.187872340428</v>
      </c>
      <c r="E79" s="156">
        <f t="shared" si="15"/>
        <v>31466.432553191495</v>
      </c>
      <c r="F79" s="156">
        <f t="shared" si="16"/>
        <v>12870.101914893618</v>
      </c>
      <c r="G79" s="156">
        <f t="shared" si="17"/>
        <v>12606.082659574467</v>
      </c>
      <c r="H79" s="156">
        <f t="shared" si="18"/>
        <v>12606.082659574469</v>
      </c>
      <c r="I79" s="156">
        <f t="shared" si="19"/>
        <v>12688.207659574469</v>
      </c>
      <c r="J79" s="157">
        <f t="shared" si="20"/>
        <v>23738.629255319149</v>
      </c>
      <c r="K79" s="157">
        <f t="shared" si="21"/>
        <v>33122.56180851072</v>
      </c>
      <c r="L79" s="157">
        <f t="shared" si="22"/>
        <v>35372.476170212765</v>
      </c>
      <c r="M79" s="18"/>
      <c r="N79" s="4">
        <v>75</v>
      </c>
      <c r="O79" s="4">
        <f t="shared" si="23"/>
        <v>371</v>
      </c>
      <c r="P79" s="156">
        <v>34590.1413829788</v>
      </c>
      <c r="Q79" s="156">
        <v>25295.874574468082</v>
      </c>
      <c r="R79" s="156">
        <v>16890.778829787236</v>
      </c>
      <c r="S79" s="156">
        <v>32860.631595744686</v>
      </c>
      <c r="T79" s="156">
        <v>13222.823936170213</v>
      </c>
      <c r="U79" s="156">
        <v>12963.681702127658</v>
      </c>
      <c r="V79" s="156">
        <v>12963.68170212766</v>
      </c>
      <c r="W79" s="156">
        <v>13045.95425531915</v>
      </c>
      <c r="X79" s="156">
        <v>24096.072978723405</v>
      </c>
      <c r="Y79" s="156">
        <v>34590.141382978807</v>
      </c>
      <c r="Z79" s="156">
        <v>36404.292340425534</v>
      </c>
      <c r="AA79" s="76"/>
    </row>
    <row r="80" spans="1:27" x14ac:dyDescent="0.3">
      <c r="A80" s="4">
        <v>76</v>
      </c>
      <c r="B80" s="156">
        <f t="shared" si="12"/>
        <v>34986.584361702204</v>
      </c>
      <c r="C80" s="156">
        <f t="shared" si="13"/>
        <v>24505.781595744684</v>
      </c>
      <c r="D80" s="156">
        <f t="shared" si="14"/>
        <v>16265.50276595745</v>
      </c>
      <c r="E80" s="156">
        <f t="shared" si="15"/>
        <v>31889.001595744681</v>
      </c>
      <c r="F80" s="156">
        <f t="shared" si="16"/>
        <v>12960.202553191488</v>
      </c>
      <c r="G80" s="156">
        <f t="shared" si="17"/>
        <v>12737.032234042556</v>
      </c>
      <c r="H80" s="156">
        <f t="shared" si="18"/>
        <v>12737.032234042554</v>
      </c>
      <c r="I80" s="156">
        <f t="shared" si="19"/>
        <v>12781.173936170213</v>
      </c>
      <c r="J80" s="157">
        <f t="shared" si="20"/>
        <v>24009.839787234039</v>
      </c>
      <c r="K80" s="157">
        <f t="shared" si="21"/>
        <v>33567.364787234117</v>
      </c>
      <c r="L80" s="157">
        <f t="shared" si="22"/>
        <v>35846.92180851064</v>
      </c>
      <c r="M80" s="18"/>
      <c r="N80" s="4">
        <v>76</v>
      </c>
      <c r="O80" s="4">
        <f t="shared" si="23"/>
        <v>376</v>
      </c>
      <c r="P80" s="156">
        <v>35034.944361702204</v>
      </c>
      <c r="Q80" s="156">
        <v>25603.445319148937</v>
      </c>
      <c r="R80" s="156">
        <v>17005.093723404258</v>
      </c>
      <c r="S80" s="156">
        <v>33283.200638297873</v>
      </c>
      <c r="T80" s="156">
        <v>13312.924574468083</v>
      </c>
      <c r="U80" s="156">
        <v>13094.631276595746</v>
      </c>
      <c r="V80" s="156">
        <v>13094.631276595745</v>
      </c>
      <c r="W80" s="156">
        <v>13138.920531914893</v>
      </c>
      <c r="X80" s="156">
        <v>24367.283510638295</v>
      </c>
      <c r="Y80" s="156">
        <v>35034.944361702204</v>
      </c>
      <c r="Z80" s="156">
        <v>36878.737978723409</v>
      </c>
      <c r="AA80" s="76"/>
    </row>
    <row r="81" spans="1:27" x14ac:dyDescent="0.3">
      <c r="A81" s="4">
        <v>77</v>
      </c>
      <c r="B81" s="156">
        <f t="shared" si="12"/>
        <v>35431.496063829865</v>
      </c>
      <c r="C81" s="156">
        <f t="shared" si="13"/>
        <v>24813.445531914895</v>
      </c>
      <c r="D81" s="156">
        <f t="shared" si="14"/>
        <v>16379.848723404257</v>
      </c>
      <c r="E81" s="156">
        <f t="shared" si="15"/>
        <v>32311.663829787227</v>
      </c>
      <c r="F81" s="156">
        <f t="shared" si="16"/>
        <v>13050.303191489362</v>
      </c>
      <c r="G81" s="156">
        <f t="shared" si="17"/>
        <v>12867.989574468085</v>
      </c>
      <c r="H81" s="156">
        <f t="shared" si="18"/>
        <v>12867.989574468087</v>
      </c>
      <c r="I81" s="156">
        <f t="shared" si="19"/>
        <v>12874.163510638296</v>
      </c>
      <c r="J81" s="157">
        <f t="shared" si="20"/>
        <v>24281.104680851062</v>
      </c>
      <c r="K81" s="157">
        <f t="shared" si="21"/>
        <v>34012.276489361786</v>
      </c>
      <c r="L81" s="157">
        <f t="shared" si="22"/>
        <v>36321.530531914927</v>
      </c>
      <c r="M81" s="18"/>
      <c r="N81" s="4">
        <v>77</v>
      </c>
      <c r="O81" s="4">
        <f t="shared" si="23"/>
        <v>381</v>
      </c>
      <c r="P81" s="156">
        <v>35479.856063829866</v>
      </c>
      <c r="Q81" s="156">
        <v>25911.109255319148</v>
      </c>
      <c r="R81" s="156">
        <v>17119.439680851065</v>
      </c>
      <c r="S81" s="156">
        <v>33705.862872340418</v>
      </c>
      <c r="T81" s="156">
        <v>13403.025212765957</v>
      </c>
      <c r="U81" s="156">
        <v>13225.588617021276</v>
      </c>
      <c r="V81" s="156">
        <v>13225.588617021278</v>
      </c>
      <c r="W81" s="156">
        <v>13231.910106382977</v>
      </c>
      <c r="X81" s="156">
        <v>24638.548404255318</v>
      </c>
      <c r="Y81" s="156">
        <v>35479.856063829873</v>
      </c>
      <c r="Z81" s="156">
        <v>37353.346702127696</v>
      </c>
      <c r="AA81" s="76"/>
    </row>
    <row r="82" spans="1:27" x14ac:dyDescent="0.3">
      <c r="A82" s="4">
        <v>78</v>
      </c>
      <c r="B82" s="156">
        <f t="shared" si="12"/>
        <v>35876.508723404339</v>
      </c>
      <c r="C82" s="156">
        <f t="shared" si="13"/>
        <v>25121.202659574465</v>
      </c>
      <c r="D82" s="156">
        <f t="shared" si="14"/>
        <v>16494.210212765956</v>
      </c>
      <c r="E82" s="156">
        <f t="shared" si="15"/>
        <v>32734.434787234037</v>
      </c>
      <c r="F82" s="156">
        <f t="shared" si="16"/>
        <v>13140.403829787234</v>
      </c>
      <c r="G82" s="156">
        <f t="shared" si="17"/>
        <v>12998.954680851064</v>
      </c>
      <c r="H82" s="156">
        <f t="shared" si="18"/>
        <v>12998.954680851066</v>
      </c>
      <c r="I82" s="156">
        <f t="shared" si="19"/>
        <v>12967.176382978723</v>
      </c>
      <c r="J82" s="157">
        <f t="shared" si="20"/>
        <v>24552.431702127658</v>
      </c>
      <c r="K82" s="157">
        <f t="shared" si="21"/>
        <v>34457.289148936259</v>
      </c>
      <c r="L82" s="157">
        <f t="shared" si="22"/>
        <v>36796.294574468127</v>
      </c>
      <c r="M82" s="18"/>
      <c r="N82" s="4">
        <v>78</v>
      </c>
      <c r="O82" s="4">
        <f t="shared" si="23"/>
        <v>386</v>
      </c>
      <c r="P82" s="156">
        <v>35924.868723404339</v>
      </c>
      <c r="Q82" s="156">
        <v>26218.866382978718</v>
      </c>
      <c r="R82" s="156">
        <v>17233.801170212766</v>
      </c>
      <c r="S82" s="156">
        <v>34128.633829787228</v>
      </c>
      <c r="T82" s="156">
        <v>13493.125851063829</v>
      </c>
      <c r="U82" s="156">
        <v>13356.553723404255</v>
      </c>
      <c r="V82" s="156">
        <v>13356.553723404257</v>
      </c>
      <c r="W82" s="156">
        <v>13324.922978723404</v>
      </c>
      <c r="X82" s="156">
        <v>24909.875425531915</v>
      </c>
      <c r="Y82" s="156">
        <v>35924.868723404346</v>
      </c>
      <c r="Z82" s="156">
        <v>37828.110744680896</v>
      </c>
      <c r="AA82" s="76"/>
    </row>
    <row r="83" spans="1:27" x14ac:dyDescent="0.3">
      <c r="A83" s="4">
        <v>79</v>
      </c>
      <c r="B83" s="156">
        <f t="shared" si="12"/>
        <v>36321.637872340514</v>
      </c>
      <c r="C83" s="156">
        <f t="shared" si="13"/>
        <v>25429.052978723408</v>
      </c>
      <c r="D83" s="156">
        <f t="shared" si="14"/>
        <v>16608.594999999998</v>
      </c>
      <c r="E83" s="156">
        <f t="shared" si="15"/>
        <v>33157.298936170213</v>
      </c>
      <c r="F83" s="156">
        <f t="shared" si="16"/>
        <v>13230.504468085108</v>
      </c>
      <c r="G83" s="156">
        <f t="shared" si="17"/>
        <v>13129.935319148934</v>
      </c>
      <c r="H83" s="156">
        <f t="shared" si="18"/>
        <v>13129.935319148937</v>
      </c>
      <c r="I83" s="156">
        <f t="shared" si="19"/>
        <v>13060.212553191488</v>
      </c>
      <c r="J83" s="157">
        <f t="shared" si="20"/>
        <v>24823.820851063829</v>
      </c>
      <c r="K83" s="157">
        <f t="shared" si="21"/>
        <v>34902.418297872428</v>
      </c>
      <c r="L83" s="157">
        <f t="shared" si="22"/>
        <v>37271.21393617025</v>
      </c>
      <c r="M83" s="18"/>
      <c r="N83" s="4">
        <v>79</v>
      </c>
      <c r="O83" s="4">
        <f t="shared" si="23"/>
        <v>391</v>
      </c>
      <c r="P83" s="156">
        <v>36369.997872340515</v>
      </c>
      <c r="Q83" s="156">
        <v>26526.716702127662</v>
      </c>
      <c r="R83" s="156">
        <v>17348.185957446807</v>
      </c>
      <c r="S83" s="156">
        <v>34551.497978723404</v>
      </c>
      <c r="T83" s="156">
        <v>13583.226489361703</v>
      </c>
      <c r="U83" s="156">
        <v>13487.534361702124</v>
      </c>
      <c r="V83" s="156">
        <v>13487.534361702128</v>
      </c>
      <c r="W83" s="156">
        <v>13417.959148936168</v>
      </c>
      <c r="X83" s="156">
        <v>25181.264574468085</v>
      </c>
      <c r="Y83" s="156">
        <v>36369.997872340515</v>
      </c>
      <c r="Z83" s="156">
        <v>38303.030106383019</v>
      </c>
      <c r="AA83" s="76"/>
    </row>
    <row r="84" spans="1:27" x14ac:dyDescent="0.3">
      <c r="A84" s="4">
        <v>80</v>
      </c>
      <c r="B84" s="156">
        <f t="shared" si="12"/>
        <v>36766.867978723494</v>
      </c>
      <c r="C84" s="156">
        <f t="shared" si="13"/>
        <v>25736.996489361703</v>
      </c>
      <c r="D84" s="156">
        <f t="shared" si="14"/>
        <v>16723.003085106382</v>
      </c>
      <c r="E84" s="156">
        <f t="shared" si="15"/>
        <v>33580.264042553194</v>
      </c>
      <c r="F84" s="156">
        <f t="shared" si="16"/>
        <v>13320.605106382978</v>
      </c>
      <c r="G84" s="156">
        <f t="shared" si="17"/>
        <v>13260.915957446809</v>
      </c>
      <c r="H84" s="156">
        <f t="shared" si="18"/>
        <v>13260.915957446809</v>
      </c>
      <c r="I84" s="156">
        <f t="shared" si="19"/>
        <v>13153.264255319151</v>
      </c>
      <c r="J84" s="157">
        <f t="shared" si="20"/>
        <v>25095.256595744679</v>
      </c>
      <c r="K84" s="157">
        <f t="shared" si="21"/>
        <v>35347.648404255408</v>
      </c>
      <c r="L84" s="157">
        <f t="shared" si="22"/>
        <v>37746.288617021324</v>
      </c>
      <c r="M84" s="18"/>
      <c r="N84" s="4">
        <v>80</v>
      </c>
      <c r="O84" s="4">
        <f t="shared" si="23"/>
        <v>396</v>
      </c>
      <c r="P84" s="156">
        <v>36815.227978723495</v>
      </c>
      <c r="Q84" s="156">
        <v>26834.660212765957</v>
      </c>
      <c r="R84" s="156">
        <v>17462.594042553192</v>
      </c>
      <c r="S84" s="156">
        <v>34974.463085106385</v>
      </c>
      <c r="T84" s="156">
        <v>13673.327127659573</v>
      </c>
      <c r="U84" s="156">
        <v>13618.514999999999</v>
      </c>
      <c r="V84" s="156">
        <v>13618.514999999999</v>
      </c>
      <c r="W84" s="156">
        <v>13511.010851063831</v>
      </c>
      <c r="X84" s="156">
        <v>25452.700319148935</v>
      </c>
      <c r="Y84" s="156">
        <v>36815.227978723495</v>
      </c>
      <c r="Z84" s="156">
        <v>38778.104787234093</v>
      </c>
      <c r="AA84" s="76"/>
    </row>
    <row r="85" spans="1:27" x14ac:dyDescent="0.3">
      <c r="A85" s="4">
        <v>81</v>
      </c>
      <c r="B85" s="156">
        <f t="shared" si="12"/>
        <v>37212.206808510724</v>
      </c>
      <c r="C85" s="156">
        <f t="shared" si="13"/>
        <v>26045.040957446807</v>
      </c>
      <c r="D85" s="156">
        <f t="shared" si="14"/>
        <v>16837.426702127657</v>
      </c>
      <c r="E85" s="156">
        <f t="shared" si="15"/>
        <v>34003.345638297869</v>
      </c>
      <c r="F85" s="156">
        <f t="shared" si="16"/>
        <v>13410.705744680852</v>
      </c>
      <c r="G85" s="156">
        <f t="shared" si="17"/>
        <v>13391.904361702129</v>
      </c>
      <c r="H85" s="156">
        <f t="shared" si="18"/>
        <v>13391.904361702127</v>
      </c>
      <c r="I85" s="156">
        <f t="shared" si="19"/>
        <v>13246.339255319148</v>
      </c>
      <c r="J85" s="157">
        <f t="shared" si="20"/>
        <v>25366.754468085102</v>
      </c>
      <c r="K85" s="157">
        <f t="shared" si="21"/>
        <v>35792.987234042637</v>
      </c>
      <c r="L85" s="157">
        <f t="shared" si="22"/>
        <v>38221.526382978765</v>
      </c>
      <c r="M85" s="18"/>
      <c r="N85" s="4">
        <v>81</v>
      </c>
      <c r="O85" s="4">
        <f t="shared" si="23"/>
        <v>401</v>
      </c>
      <c r="P85" s="156">
        <v>37260.566808510725</v>
      </c>
      <c r="Q85" s="156">
        <v>27142.70468085106</v>
      </c>
      <c r="R85" s="156">
        <v>17577.017659574467</v>
      </c>
      <c r="S85" s="156">
        <v>35397.544680851061</v>
      </c>
      <c r="T85" s="156">
        <v>13763.427765957447</v>
      </c>
      <c r="U85" s="156">
        <v>13749.50340425532</v>
      </c>
      <c r="V85" s="156">
        <v>13749.503404255318</v>
      </c>
      <c r="W85" s="156">
        <v>13604.085851063828</v>
      </c>
      <c r="X85" s="156">
        <v>25724.198191489359</v>
      </c>
      <c r="Y85" s="156">
        <v>37260.566808510725</v>
      </c>
      <c r="Z85" s="156">
        <v>39253.342553191535</v>
      </c>
      <c r="AA85" s="76"/>
    </row>
    <row r="86" spans="1:27" x14ac:dyDescent="0.3">
      <c r="A86" s="4">
        <v>82</v>
      </c>
      <c r="B86" s="156">
        <f t="shared" si="12"/>
        <v>37657.654361702218</v>
      </c>
      <c r="C86" s="156">
        <f t="shared" si="13"/>
        <v>26353.170851063831</v>
      </c>
      <c r="D86" s="156">
        <f t="shared" si="14"/>
        <v>16951.873617021276</v>
      </c>
      <c r="E86" s="156">
        <f t="shared" si="15"/>
        <v>34426.512659574466</v>
      </c>
      <c r="F86" s="156">
        <f t="shared" si="16"/>
        <v>13500.806382978724</v>
      </c>
      <c r="G86" s="156">
        <f t="shared" si="17"/>
        <v>13522.900531914895</v>
      </c>
      <c r="H86" s="156">
        <f t="shared" si="18"/>
        <v>13522.900531914893</v>
      </c>
      <c r="I86" s="156">
        <f t="shared" si="19"/>
        <v>13339.429787234041</v>
      </c>
      <c r="J86" s="157">
        <f t="shared" si="20"/>
        <v>25638.306702127662</v>
      </c>
      <c r="K86" s="157">
        <f t="shared" si="21"/>
        <v>36238.434787234131</v>
      </c>
      <c r="L86" s="157">
        <f t="shared" si="22"/>
        <v>38696.919468085143</v>
      </c>
      <c r="M86" s="18"/>
      <c r="N86" s="4">
        <v>82</v>
      </c>
      <c r="O86" s="4">
        <f t="shared" si="23"/>
        <v>406</v>
      </c>
      <c r="P86" s="156">
        <v>37706.014361702219</v>
      </c>
      <c r="Q86" s="156">
        <v>27450.834574468085</v>
      </c>
      <c r="R86" s="156">
        <v>17691.464574468086</v>
      </c>
      <c r="S86" s="156">
        <v>35820.711702127657</v>
      </c>
      <c r="T86" s="156">
        <v>13853.528404255319</v>
      </c>
      <c r="U86" s="156">
        <v>13880.499574468085</v>
      </c>
      <c r="V86" s="156">
        <v>13880.499574468084</v>
      </c>
      <c r="W86" s="156">
        <v>13697.176382978721</v>
      </c>
      <c r="X86" s="156">
        <v>25995.750425531918</v>
      </c>
      <c r="Y86" s="156">
        <v>37706.014361702219</v>
      </c>
      <c r="Z86" s="156">
        <v>39728.735638297912</v>
      </c>
      <c r="AA86" s="76"/>
    </row>
    <row r="87" spans="1:27" x14ac:dyDescent="0.3">
      <c r="A87" s="4">
        <v>83</v>
      </c>
      <c r="B87" s="156">
        <f t="shared" si="12"/>
        <v>38103.210638297962</v>
      </c>
      <c r="C87" s="156">
        <f t="shared" si="13"/>
        <v>26661.393936170214</v>
      </c>
      <c r="D87" s="156">
        <f t="shared" si="14"/>
        <v>17066.35159574468</v>
      </c>
      <c r="E87" s="156">
        <f t="shared" si="15"/>
        <v>34849.796170212765</v>
      </c>
      <c r="F87" s="156">
        <f t="shared" si="16"/>
        <v>13590.907021276596</v>
      </c>
      <c r="G87" s="156">
        <f t="shared" si="17"/>
        <v>13653.904468085106</v>
      </c>
      <c r="H87" s="156">
        <f t="shared" si="18"/>
        <v>13653.904468085108</v>
      </c>
      <c r="I87" s="156">
        <f t="shared" si="19"/>
        <v>13432.543617021278</v>
      </c>
      <c r="J87" s="157">
        <f t="shared" si="20"/>
        <v>25909.921063829788</v>
      </c>
      <c r="K87" s="157">
        <f t="shared" si="21"/>
        <v>36683.991063829882</v>
      </c>
      <c r="L87" s="157">
        <f t="shared" si="22"/>
        <v>39172.467872340472</v>
      </c>
      <c r="M87" s="18"/>
      <c r="N87" s="4">
        <v>83</v>
      </c>
      <c r="O87" s="4">
        <f t="shared" si="23"/>
        <v>411</v>
      </c>
      <c r="P87" s="156">
        <v>38151.570638297962</v>
      </c>
      <c r="Q87" s="156">
        <v>27759.057659574468</v>
      </c>
      <c r="R87" s="156">
        <v>17805.942553191489</v>
      </c>
      <c r="S87" s="156">
        <v>36243.995212765956</v>
      </c>
      <c r="T87" s="156">
        <v>13943.629042553192</v>
      </c>
      <c r="U87" s="156">
        <v>14011.503510638297</v>
      </c>
      <c r="V87" s="156">
        <v>14011.503510638298</v>
      </c>
      <c r="W87" s="156">
        <v>13790.290212765958</v>
      </c>
      <c r="X87" s="156">
        <v>26267.364787234044</v>
      </c>
      <c r="Y87" s="156">
        <v>38151.57063829797</v>
      </c>
      <c r="Z87" s="156">
        <v>40204.284042553241</v>
      </c>
      <c r="AA87" s="76"/>
    </row>
    <row r="88" spans="1:27" x14ac:dyDescent="0.3">
      <c r="A88" s="4">
        <v>84</v>
      </c>
      <c r="B88" s="156">
        <f t="shared" si="12"/>
        <v>38548.87563829797</v>
      </c>
      <c r="C88" s="156">
        <f t="shared" si="13"/>
        <v>26969.717978723402</v>
      </c>
      <c r="D88" s="156">
        <f t="shared" si="14"/>
        <v>17180.837340425529</v>
      </c>
      <c r="E88" s="156">
        <f t="shared" si="15"/>
        <v>35273.172872340423</v>
      </c>
      <c r="F88" s="156">
        <f t="shared" si="16"/>
        <v>13681.007659574469</v>
      </c>
      <c r="G88" s="156">
        <f t="shared" si="17"/>
        <v>13784.923936170211</v>
      </c>
      <c r="H88" s="156">
        <f t="shared" si="18"/>
        <v>13784.923936170215</v>
      </c>
      <c r="I88" s="156">
        <f t="shared" si="19"/>
        <v>13525.680744680853</v>
      </c>
      <c r="J88" s="157">
        <f t="shared" si="20"/>
        <v>26181.582021276598</v>
      </c>
      <c r="K88" s="157">
        <f t="shared" si="21"/>
        <v>37129.656063829883</v>
      </c>
      <c r="L88" s="157">
        <f t="shared" si="22"/>
        <v>39648.179361702183</v>
      </c>
      <c r="M88" s="18"/>
      <c r="N88" s="4">
        <v>84</v>
      </c>
      <c r="O88" s="4">
        <f t="shared" si="23"/>
        <v>416</v>
      </c>
      <c r="P88" s="156">
        <v>38597.235638297971</v>
      </c>
      <c r="Q88" s="156">
        <v>28067.381702127655</v>
      </c>
      <c r="R88" s="156">
        <v>17920.428297872339</v>
      </c>
      <c r="S88" s="156">
        <v>36667.371914893614</v>
      </c>
      <c r="T88" s="156">
        <v>14033.729680851064</v>
      </c>
      <c r="U88" s="156">
        <v>14142.522978723402</v>
      </c>
      <c r="V88" s="156">
        <v>14142.522978723406</v>
      </c>
      <c r="W88" s="156">
        <v>13883.427340425533</v>
      </c>
      <c r="X88" s="156">
        <v>26539.025744680854</v>
      </c>
      <c r="Y88" s="156">
        <v>38597.235638297971</v>
      </c>
      <c r="Z88" s="156">
        <v>40679.995531914952</v>
      </c>
      <c r="AA88" s="76"/>
    </row>
    <row r="89" spans="1:27" x14ac:dyDescent="0.3">
      <c r="A89" s="4">
        <v>85</v>
      </c>
      <c r="B89" s="156">
        <f t="shared" si="12"/>
        <v>38994.641595744775</v>
      </c>
      <c r="C89" s="156">
        <f t="shared" si="13"/>
        <v>27278.127446808514</v>
      </c>
      <c r="D89" s="156">
        <f t="shared" si="14"/>
        <v>17295.354148936171</v>
      </c>
      <c r="E89" s="156">
        <f t="shared" si="15"/>
        <v>35696.650531914893</v>
      </c>
      <c r="F89" s="156">
        <f t="shared" si="16"/>
        <v>13771.108297872339</v>
      </c>
      <c r="G89" s="156">
        <f t="shared" si="17"/>
        <v>13915.94340425532</v>
      </c>
      <c r="H89" s="156">
        <f t="shared" si="18"/>
        <v>13915.94340425532</v>
      </c>
      <c r="I89" s="156">
        <f t="shared" si="19"/>
        <v>13618.83340425532</v>
      </c>
      <c r="J89" s="157">
        <f t="shared" si="20"/>
        <v>26453.305106382977</v>
      </c>
      <c r="K89" s="157">
        <f t="shared" si="21"/>
        <v>37575.422021276689</v>
      </c>
      <c r="L89" s="157">
        <f t="shared" si="22"/>
        <v>40124.038404255363</v>
      </c>
      <c r="M89" s="18"/>
      <c r="N89" s="4">
        <v>85</v>
      </c>
      <c r="O89" s="4">
        <f t="shared" si="23"/>
        <v>421</v>
      </c>
      <c r="P89" s="156">
        <v>39043.001595744776</v>
      </c>
      <c r="Q89" s="156">
        <v>28375.791170212768</v>
      </c>
      <c r="R89" s="156">
        <v>18034.94510638298</v>
      </c>
      <c r="S89" s="156">
        <v>37090.849574468084</v>
      </c>
      <c r="T89" s="156">
        <v>14123.830319148934</v>
      </c>
      <c r="U89" s="156">
        <v>14273.542446808511</v>
      </c>
      <c r="V89" s="156">
        <v>14273.542446808511</v>
      </c>
      <c r="W89" s="156">
        <v>13976.58</v>
      </c>
      <c r="X89" s="156">
        <v>26810.748829787233</v>
      </c>
      <c r="Y89" s="156">
        <v>39043.001595744776</v>
      </c>
      <c r="Z89" s="156">
        <v>41155.854574468132</v>
      </c>
      <c r="AA89" s="76"/>
    </row>
    <row r="90" spans="1:27" x14ac:dyDescent="0.3">
      <c r="A90" s="4">
        <v>86</v>
      </c>
      <c r="B90" s="156">
        <f t="shared" si="12"/>
        <v>39440.52404255329</v>
      </c>
      <c r="C90" s="156">
        <f t="shared" si="13"/>
        <v>27586.637872340423</v>
      </c>
      <c r="D90" s="156">
        <f t="shared" si="14"/>
        <v>17409.894255319185</v>
      </c>
      <c r="E90" s="156">
        <f t="shared" si="15"/>
        <v>36120.244680851058</v>
      </c>
      <c r="F90" s="156">
        <f t="shared" si="16"/>
        <v>13861.208936170213</v>
      </c>
      <c r="G90" s="156">
        <f t="shared" si="17"/>
        <v>14046.970638297871</v>
      </c>
      <c r="H90" s="156">
        <f t="shared" si="18"/>
        <v>14046.970638297873</v>
      </c>
      <c r="I90" s="156">
        <f t="shared" si="19"/>
        <v>13712.00936170213</v>
      </c>
      <c r="J90" s="157">
        <f t="shared" si="20"/>
        <v>26725.090319148934</v>
      </c>
      <c r="K90" s="157">
        <f t="shared" si="21"/>
        <v>38021.304468085204</v>
      </c>
      <c r="L90" s="157">
        <f t="shared" si="22"/>
        <v>40600.060531914954</v>
      </c>
      <c r="M90" s="18"/>
      <c r="N90" s="4">
        <v>86</v>
      </c>
      <c r="O90" s="4">
        <f t="shared" si="23"/>
        <v>426</v>
      </c>
      <c r="P90" s="156">
        <v>39488.884042553291</v>
      </c>
      <c r="Q90" s="156">
        <v>28684.301595744677</v>
      </c>
      <c r="R90" s="156">
        <v>18149.485212765994</v>
      </c>
      <c r="S90" s="156">
        <v>37514.443723404249</v>
      </c>
      <c r="T90" s="156">
        <v>14213.930957446808</v>
      </c>
      <c r="U90" s="156">
        <v>14404.569680851062</v>
      </c>
      <c r="V90" s="156">
        <v>14404.569680851064</v>
      </c>
      <c r="W90" s="156">
        <v>14069.75595744681</v>
      </c>
      <c r="X90" s="156">
        <v>27082.53404255319</v>
      </c>
      <c r="Y90" s="156">
        <v>39488.884042553291</v>
      </c>
      <c r="Z90" s="156">
        <v>41631.876702127724</v>
      </c>
      <c r="AA90" s="76"/>
    </row>
    <row r="91" spans="1:27" x14ac:dyDescent="0.3">
      <c r="A91" s="4">
        <v>87</v>
      </c>
      <c r="B91" s="156">
        <f t="shared" si="12"/>
        <v>39886.50744680861</v>
      </c>
      <c r="C91" s="156">
        <f t="shared" si="13"/>
        <v>27895.233723404257</v>
      </c>
      <c r="D91" s="156">
        <f t="shared" si="14"/>
        <v>17524.449893617057</v>
      </c>
      <c r="E91" s="156">
        <f t="shared" si="15"/>
        <v>36543.924255319151</v>
      </c>
      <c r="F91" s="156">
        <f t="shared" si="16"/>
        <v>13951.309574468085</v>
      </c>
      <c r="G91" s="156">
        <f t="shared" si="17"/>
        <v>14178.005638297873</v>
      </c>
      <c r="H91" s="156">
        <f t="shared" si="18"/>
        <v>14178.005638297873</v>
      </c>
      <c r="I91" s="156">
        <f t="shared" si="19"/>
        <v>13805.208617021275</v>
      </c>
      <c r="J91" s="157">
        <f t="shared" si="20"/>
        <v>26996.929893617023</v>
      </c>
      <c r="K91" s="157">
        <f t="shared" si="21"/>
        <v>38467.28787234053</v>
      </c>
      <c r="L91" s="157">
        <f t="shared" si="22"/>
        <v>41076.237978723453</v>
      </c>
      <c r="M91" s="18"/>
      <c r="N91" s="4">
        <v>87</v>
      </c>
      <c r="O91" s="4">
        <f t="shared" si="23"/>
        <v>431</v>
      </c>
      <c r="P91" s="156">
        <v>39934.86744680861</v>
      </c>
      <c r="Q91" s="156">
        <v>28992.897446808511</v>
      </c>
      <c r="R91" s="156">
        <v>18264.040851063866</v>
      </c>
      <c r="S91" s="156">
        <v>37938.123297872342</v>
      </c>
      <c r="T91" s="156">
        <v>14304.03159574468</v>
      </c>
      <c r="U91" s="156">
        <v>14535.604680851064</v>
      </c>
      <c r="V91" s="156">
        <v>14535.604680851064</v>
      </c>
      <c r="W91" s="156">
        <v>14162.955212765955</v>
      </c>
      <c r="X91" s="156">
        <v>27354.37361702128</v>
      </c>
      <c r="Y91" s="156">
        <v>39934.867446808617</v>
      </c>
      <c r="Z91" s="156">
        <v>42108.054148936222</v>
      </c>
      <c r="AA91" s="76"/>
    </row>
    <row r="92" spans="1:27" x14ac:dyDescent="0.3">
      <c r="A92" s="4">
        <v>88</v>
      </c>
      <c r="B92" s="156">
        <f t="shared" si="12"/>
        <v>40332.607340425631</v>
      </c>
      <c r="C92" s="156">
        <f t="shared" si="13"/>
        <v>28203.930531914895</v>
      </c>
      <c r="D92" s="156">
        <f t="shared" si="14"/>
        <v>17639.028829787272</v>
      </c>
      <c r="E92" s="156">
        <f t="shared" si="15"/>
        <v>36967.720319148939</v>
      </c>
      <c r="F92" s="156">
        <f t="shared" si="16"/>
        <v>14041.410212765959</v>
      </c>
      <c r="G92" s="156">
        <f t="shared" si="17"/>
        <v>14309.056170212767</v>
      </c>
      <c r="H92" s="156">
        <f t="shared" si="18"/>
        <v>14309.056170212767</v>
      </c>
      <c r="I92" s="156">
        <f t="shared" si="19"/>
        <v>13898.42340425532</v>
      </c>
      <c r="J92" s="157">
        <f t="shared" si="20"/>
        <v>27268.823829787238</v>
      </c>
      <c r="K92" s="157">
        <f t="shared" si="21"/>
        <v>38913.387765957552</v>
      </c>
      <c r="L92" s="157">
        <f t="shared" si="22"/>
        <v>41552.578510638356</v>
      </c>
      <c r="M92" s="18"/>
      <c r="N92" s="4">
        <v>88</v>
      </c>
      <c r="O92" s="4">
        <f t="shared" si="23"/>
        <v>436</v>
      </c>
      <c r="P92" s="156">
        <v>40380.967340425632</v>
      </c>
      <c r="Q92" s="156">
        <v>29301.594255319149</v>
      </c>
      <c r="R92" s="156">
        <v>18378.619787234082</v>
      </c>
      <c r="S92" s="156">
        <v>38361.91936170213</v>
      </c>
      <c r="T92" s="156">
        <v>14394.132234042554</v>
      </c>
      <c r="U92" s="156">
        <v>14666.655212765958</v>
      </c>
      <c r="V92" s="156">
        <v>14666.655212765958</v>
      </c>
      <c r="W92" s="156">
        <v>14256.17</v>
      </c>
      <c r="X92" s="156">
        <v>27626.267553191494</v>
      </c>
      <c r="Y92" s="156">
        <v>40380.967340425639</v>
      </c>
      <c r="Z92" s="156">
        <v>42584.394680851125</v>
      </c>
      <c r="AA92" s="76"/>
    </row>
    <row r="93" spans="1:27" x14ac:dyDescent="0.3">
      <c r="A93" s="4">
        <v>89</v>
      </c>
      <c r="B93" s="156">
        <f t="shared" si="12"/>
        <v>40778.808191489472</v>
      </c>
      <c r="C93" s="156">
        <f t="shared" si="13"/>
        <v>28512.712765957447</v>
      </c>
      <c r="D93" s="156">
        <f t="shared" si="14"/>
        <v>17753.623297872378</v>
      </c>
      <c r="E93" s="156">
        <f t="shared" si="15"/>
        <v>37391.609574468086</v>
      </c>
      <c r="F93" s="156">
        <f t="shared" si="16"/>
        <v>14131.510851063829</v>
      </c>
      <c r="G93" s="156">
        <f t="shared" si="17"/>
        <v>14440.106702127659</v>
      </c>
      <c r="H93" s="156">
        <f t="shared" si="18"/>
        <v>14440.106702127659</v>
      </c>
      <c r="I93" s="156">
        <f t="shared" si="19"/>
        <v>13991.661489361701</v>
      </c>
      <c r="J93" s="157">
        <f t="shared" si="20"/>
        <v>27540.772127659577</v>
      </c>
      <c r="K93" s="157">
        <f t="shared" si="21"/>
        <v>39359.588617021385</v>
      </c>
      <c r="L93" s="157">
        <f t="shared" si="22"/>
        <v>42029.074361702187</v>
      </c>
      <c r="M93" s="18"/>
      <c r="N93" s="4">
        <v>89</v>
      </c>
      <c r="O93" s="4">
        <f t="shared" si="23"/>
        <v>441</v>
      </c>
      <c r="P93" s="156">
        <v>40827.168191489473</v>
      </c>
      <c r="Q93" s="156">
        <v>29610.376489361701</v>
      </c>
      <c r="R93" s="156">
        <v>18493.214255319188</v>
      </c>
      <c r="S93" s="156">
        <v>38785.808617021277</v>
      </c>
      <c r="T93" s="156">
        <v>14484.232872340424</v>
      </c>
      <c r="U93" s="156">
        <v>14797.70574468085</v>
      </c>
      <c r="V93" s="156">
        <v>14797.70574468085</v>
      </c>
      <c r="W93" s="156">
        <v>14349.408085106381</v>
      </c>
      <c r="X93" s="156">
        <v>27898.215851063833</v>
      </c>
      <c r="Y93" s="156">
        <v>40827.168191489473</v>
      </c>
      <c r="Z93" s="156">
        <v>43060.890531914956</v>
      </c>
      <c r="AA93" s="76"/>
    </row>
    <row r="94" spans="1:27" x14ac:dyDescent="0.3">
      <c r="A94" s="4">
        <v>90</v>
      </c>
      <c r="B94" s="156">
        <f t="shared" si="12"/>
        <v>41225.117765957548</v>
      </c>
      <c r="C94" s="156">
        <f t="shared" si="13"/>
        <v>28821.595957446811</v>
      </c>
      <c r="D94" s="156">
        <f t="shared" si="14"/>
        <v>17868.248829787273</v>
      </c>
      <c r="E94" s="156">
        <f t="shared" si="15"/>
        <v>37815.599787234038</v>
      </c>
      <c r="F94" s="156">
        <f t="shared" si="16"/>
        <v>14221.611489361703</v>
      </c>
      <c r="G94" s="156">
        <f t="shared" si="17"/>
        <v>14571.165000000001</v>
      </c>
      <c r="H94" s="156">
        <f t="shared" si="18"/>
        <v>14571.165000000001</v>
      </c>
      <c r="I94" s="156">
        <f t="shared" si="19"/>
        <v>14084.915106382981</v>
      </c>
      <c r="J94" s="157">
        <f t="shared" si="20"/>
        <v>27812.782553191486</v>
      </c>
      <c r="K94" s="157">
        <f t="shared" si="21"/>
        <v>39805.898191489468</v>
      </c>
      <c r="L94" s="157">
        <f t="shared" si="22"/>
        <v>42505.725531914955</v>
      </c>
      <c r="M94" s="18"/>
      <c r="N94" s="4">
        <v>90</v>
      </c>
      <c r="O94" s="4">
        <f t="shared" si="23"/>
        <v>446</v>
      </c>
      <c r="P94" s="156">
        <v>41273.477765957548</v>
      </c>
      <c r="Q94" s="156">
        <v>29919.259680851064</v>
      </c>
      <c r="R94" s="156">
        <v>18607.839787234083</v>
      </c>
      <c r="S94" s="156">
        <v>39209.798829787229</v>
      </c>
      <c r="T94" s="156">
        <v>14574.333510638298</v>
      </c>
      <c r="U94" s="156">
        <v>14928.764042553192</v>
      </c>
      <c r="V94" s="156">
        <v>14928.764042553192</v>
      </c>
      <c r="W94" s="156">
        <v>14442.661702127662</v>
      </c>
      <c r="X94" s="156">
        <v>28170.226276595742</v>
      </c>
      <c r="Y94" s="156">
        <v>41273.477765957556</v>
      </c>
      <c r="Z94" s="156">
        <v>43537.541702127724</v>
      </c>
      <c r="AA94" s="76"/>
    </row>
    <row r="95" spans="1:27" x14ac:dyDescent="0.3">
      <c r="A95" s="4">
        <v>91</v>
      </c>
      <c r="B95" s="156">
        <f t="shared" si="12"/>
        <v>41671.536063829903</v>
      </c>
      <c r="C95" s="156">
        <f t="shared" si="13"/>
        <v>29130.57234042553</v>
      </c>
      <c r="D95" s="156">
        <f t="shared" si="14"/>
        <v>17982.889893617063</v>
      </c>
      <c r="E95" s="156">
        <f t="shared" si="15"/>
        <v>38239.698723404254</v>
      </c>
      <c r="F95" s="156">
        <f t="shared" si="16"/>
        <v>14311.712127659575</v>
      </c>
      <c r="G95" s="156">
        <f t="shared" si="17"/>
        <v>14702.238829787233</v>
      </c>
      <c r="H95" s="156">
        <f t="shared" si="18"/>
        <v>14702.238829787237</v>
      </c>
      <c r="I95" s="156">
        <f t="shared" si="19"/>
        <v>14178.199787234043</v>
      </c>
      <c r="J95" s="157">
        <f t="shared" si="20"/>
        <v>28084.847340425527</v>
      </c>
      <c r="K95" s="157">
        <f t="shared" si="21"/>
        <v>40252.316489361823</v>
      </c>
      <c r="L95" s="157">
        <f t="shared" si="22"/>
        <v>42982.532021276653</v>
      </c>
      <c r="M95" s="18"/>
      <c r="N95" s="4">
        <v>91</v>
      </c>
      <c r="O95" s="4">
        <f t="shared" si="23"/>
        <v>451</v>
      </c>
      <c r="P95" s="156">
        <v>41719.896063829903</v>
      </c>
      <c r="Q95" s="156">
        <v>30228.236063829783</v>
      </c>
      <c r="R95" s="156">
        <v>18722.480851063872</v>
      </c>
      <c r="S95" s="156">
        <v>39633.897765957445</v>
      </c>
      <c r="T95" s="156">
        <v>14664.43414893617</v>
      </c>
      <c r="U95" s="156">
        <v>15059.837872340424</v>
      </c>
      <c r="V95" s="156">
        <v>15059.837872340428</v>
      </c>
      <c r="W95" s="156">
        <v>14535.946382978724</v>
      </c>
      <c r="X95" s="156">
        <v>28442.291063829784</v>
      </c>
      <c r="Y95" s="156">
        <v>41719.89606382991</v>
      </c>
      <c r="Z95" s="156">
        <v>44014.348191489422</v>
      </c>
      <c r="AA95" s="76"/>
    </row>
    <row r="96" spans="1:27" x14ac:dyDescent="0.3">
      <c r="A96" s="4">
        <v>92</v>
      </c>
      <c r="B96" s="156">
        <f t="shared" si="12"/>
        <v>42118.055319149047</v>
      </c>
      <c r="C96" s="156">
        <f t="shared" si="13"/>
        <v>29439.634148936173</v>
      </c>
      <c r="D96" s="156">
        <f t="shared" si="14"/>
        <v>18097.554255319192</v>
      </c>
      <c r="E96" s="156">
        <f t="shared" si="15"/>
        <v>38663.898617021281</v>
      </c>
      <c r="F96" s="156">
        <f t="shared" si="16"/>
        <v>14401.812765957449</v>
      </c>
      <c r="G96" s="156">
        <f t="shared" si="17"/>
        <v>14833.312659574469</v>
      </c>
      <c r="H96" s="156">
        <f t="shared" si="18"/>
        <v>14833.312659574469</v>
      </c>
      <c r="I96" s="156">
        <f t="shared" si="19"/>
        <v>14271.492234042555</v>
      </c>
      <c r="J96" s="157">
        <f t="shared" si="20"/>
        <v>28356.966489361701</v>
      </c>
      <c r="K96" s="157">
        <f t="shared" si="21"/>
        <v>40698.83574468096</v>
      </c>
      <c r="L96" s="157">
        <f t="shared" si="22"/>
        <v>43459.493829787294</v>
      </c>
      <c r="M96" s="18"/>
      <c r="N96" s="4">
        <v>92</v>
      </c>
      <c r="O96" s="4">
        <f t="shared" si="23"/>
        <v>456</v>
      </c>
      <c r="P96" s="156">
        <v>42166.415319149048</v>
      </c>
      <c r="Q96" s="156">
        <v>30537.297872340427</v>
      </c>
      <c r="R96" s="156">
        <v>18837.145212766001</v>
      </c>
      <c r="S96" s="156">
        <v>40058.097659574472</v>
      </c>
      <c r="T96" s="156">
        <v>14754.534787234044</v>
      </c>
      <c r="U96" s="156">
        <v>15190.91170212766</v>
      </c>
      <c r="V96" s="156">
        <v>15190.91170212766</v>
      </c>
      <c r="W96" s="156">
        <v>14629.238829787235</v>
      </c>
      <c r="X96" s="156">
        <v>28714.410212765957</v>
      </c>
      <c r="Y96" s="156">
        <v>42166.415319149048</v>
      </c>
      <c r="Z96" s="156">
        <v>44491.310000000063</v>
      </c>
      <c r="AA96" s="76"/>
    </row>
    <row r="97" spans="1:27" x14ac:dyDescent="0.3">
      <c r="A97" s="4">
        <v>93</v>
      </c>
      <c r="B97" s="156">
        <f t="shared" si="12"/>
        <v>42564.691063829901</v>
      </c>
      <c r="C97" s="156">
        <f t="shared" si="13"/>
        <v>29748.796914893614</v>
      </c>
      <c r="D97" s="156">
        <f t="shared" si="14"/>
        <v>18212.241914893657</v>
      </c>
      <c r="E97" s="156">
        <f t="shared" si="15"/>
        <v>39088.199468085106</v>
      </c>
      <c r="F97" s="156">
        <f t="shared" si="16"/>
        <v>14491.913404255318</v>
      </c>
      <c r="G97" s="156">
        <f t="shared" si="17"/>
        <v>14964.39425531915</v>
      </c>
      <c r="H97" s="156">
        <f t="shared" si="18"/>
        <v>14964.39425531915</v>
      </c>
      <c r="I97" s="156">
        <f t="shared" si="19"/>
        <v>14364.815744680851</v>
      </c>
      <c r="J97" s="157">
        <f t="shared" si="20"/>
        <v>28629.147765957441</v>
      </c>
      <c r="K97" s="157">
        <f t="shared" si="21"/>
        <v>41145.471489361822</v>
      </c>
      <c r="L97" s="157">
        <f t="shared" si="22"/>
        <v>43936.618723404317</v>
      </c>
      <c r="M97" s="18"/>
      <c r="N97" s="4">
        <v>93</v>
      </c>
      <c r="O97" s="4">
        <f t="shared" si="23"/>
        <v>461</v>
      </c>
      <c r="P97" s="156">
        <v>42613.051063829902</v>
      </c>
      <c r="Q97" s="156">
        <v>30846.460638297867</v>
      </c>
      <c r="R97" s="156">
        <v>18951.832872340467</v>
      </c>
      <c r="S97" s="156">
        <v>40482.398510638297</v>
      </c>
      <c r="T97" s="156">
        <v>14844.635425531913</v>
      </c>
      <c r="U97" s="156">
        <v>15321.993297872341</v>
      </c>
      <c r="V97" s="156">
        <v>15321.993297872341</v>
      </c>
      <c r="W97" s="156">
        <v>14722.562340425531</v>
      </c>
      <c r="X97" s="156">
        <v>28986.591489361697</v>
      </c>
      <c r="Y97" s="156">
        <v>42613.051063829909</v>
      </c>
      <c r="Z97" s="156">
        <v>44968.434893617086</v>
      </c>
      <c r="AA97" s="76"/>
    </row>
    <row r="98" spans="1:27" x14ac:dyDescent="0.3">
      <c r="A98" s="4">
        <v>94</v>
      </c>
      <c r="B98" s="156">
        <f t="shared" si="12"/>
        <v>43011.427765957553</v>
      </c>
      <c r="C98" s="156">
        <f t="shared" si="13"/>
        <v>30058.052872340424</v>
      </c>
      <c r="D98" s="156">
        <f t="shared" si="14"/>
        <v>18326.952872340469</v>
      </c>
      <c r="E98" s="156">
        <f t="shared" si="15"/>
        <v>39512.601276595742</v>
      </c>
      <c r="F98" s="156">
        <f t="shared" si="16"/>
        <v>14582.01404255319</v>
      </c>
      <c r="G98" s="156">
        <f t="shared" si="17"/>
        <v>15095.491382978724</v>
      </c>
      <c r="H98" s="156">
        <f t="shared" si="18"/>
        <v>15095.491382978724</v>
      </c>
      <c r="I98" s="156">
        <f t="shared" si="19"/>
        <v>14458.154787234042</v>
      </c>
      <c r="J98" s="157">
        <f t="shared" si="20"/>
        <v>28901.383404255317</v>
      </c>
      <c r="K98" s="157">
        <f t="shared" si="21"/>
        <v>41592.208191489473</v>
      </c>
      <c r="L98" s="157">
        <f t="shared" si="22"/>
        <v>44413.898936170284</v>
      </c>
      <c r="M98" s="18"/>
      <c r="N98" s="4">
        <v>94</v>
      </c>
      <c r="O98" s="4">
        <f t="shared" si="23"/>
        <v>466</v>
      </c>
      <c r="P98" s="156">
        <v>43059.787765957553</v>
      </c>
      <c r="Q98" s="156">
        <v>31155.716595744678</v>
      </c>
      <c r="R98" s="156">
        <v>19066.543829787279</v>
      </c>
      <c r="S98" s="156">
        <v>40906.800319148933</v>
      </c>
      <c r="T98" s="156">
        <v>14934.736063829785</v>
      </c>
      <c r="U98" s="156">
        <v>15453.090425531915</v>
      </c>
      <c r="V98" s="156">
        <v>15453.090425531915</v>
      </c>
      <c r="W98" s="156">
        <v>14815.901382978722</v>
      </c>
      <c r="X98" s="156">
        <v>29258.827127659573</v>
      </c>
      <c r="Y98" s="156">
        <v>43059.787765957561</v>
      </c>
      <c r="Z98" s="156">
        <v>45445.715106383053</v>
      </c>
      <c r="AA98" s="76"/>
    </row>
    <row r="99" spans="1:27" x14ac:dyDescent="0.3">
      <c r="A99" s="4">
        <v>95</v>
      </c>
      <c r="B99" s="156">
        <f t="shared" si="12"/>
        <v>43458.280957446928</v>
      </c>
      <c r="C99" s="156">
        <f t="shared" si="13"/>
        <v>30367.402021276597</v>
      </c>
      <c r="D99" s="156">
        <f t="shared" si="14"/>
        <v>18441.679361702172</v>
      </c>
      <c r="E99" s="156">
        <f t="shared" si="15"/>
        <v>39937.10404255319</v>
      </c>
      <c r="F99" s="156">
        <f t="shared" si="16"/>
        <v>14672.114680851064</v>
      </c>
      <c r="G99" s="156">
        <f t="shared" si="17"/>
        <v>15226.588510638298</v>
      </c>
      <c r="H99" s="156">
        <f t="shared" si="18"/>
        <v>15226.588510638298</v>
      </c>
      <c r="I99" s="156">
        <f t="shared" si="19"/>
        <v>14551.517127659574</v>
      </c>
      <c r="J99" s="157">
        <f t="shared" si="20"/>
        <v>29173.673404255318</v>
      </c>
      <c r="K99" s="157">
        <f t="shared" si="21"/>
        <v>42039.061382978842</v>
      </c>
      <c r="L99" s="157">
        <f t="shared" si="22"/>
        <v>44891.334468085173</v>
      </c>
      <c r="M99" s="18"/>
      <c r="N99" s="4">
        <v>95</v>
      </c>
      <c r="O99" s="4">
        <f t="shared" si="23"/>
        <v>471</v>
      </c>
      <c r="P99" s="156">
        <v>43506.640957446929</v>
      </c>
      <c r="Q99" s="156">
        <v>31465.065744680851</v>
      </c>
      <c r="R99" s="156">
        <v>19181.270319148982</v>
      </c>
      <c r="S99" s="156">
        <v>41331.303085106381</v>
      </c>
      <c r="T99" s="156">
        <v>15024.836702127659</v>
      </c>
      <c r="U99" s="156">
        <v>15584.187553191488</v>
      </c>
      <c r="V99" s="156">
        <v>15584.187553191488</v>
      </c>
      <c r="W99" s="156">
        <v>14909.263723404254</v>
      </c>
      <c r="X99" s="156">
        <v>29531.117127659574</v>
      </c>
      <c r="Y99" s="156">
        <v>43506.640957446929</v>
      </c>
      <c r="Z99" s="156">
        <v>45923.150638297942</v>
      </c>
      <c r="AA99" s="76"/>
    </row>
    <row r="100" spans="1:27" x14ac:dyDescent="0.3">
      <c r="A100" s="4">
        <v>96</v>
      </c>
      <c r="B100" s="156">
        <f t="shared" si="12"/>
        <v>43905.235106383094</v>
      </c>
      <c r="C100" s="156">
        <f t="shared" si="13"/>
        <v>30676.844361702129</v>
      </c>
      <c r="D100" s="156">
        <f t="shared" si="14"/>
        <v>18556.436914893664</v>
      </c>
      <c r="E100" s="156">
        <f t="shared" si="15"/>
        <v>40361.715531914888</v>
      </c>
      <c r="F100" s="156">
        <f t="shared" si="16"/>
        <v>14762.215319148938</v>
      </c>
      <c r="G100" s="156">
        <f t="shared" si="17"/>
        <v>15357.69340425532</v>
      </c>
      <c r="H100" s="156">
        <f t="shared" si="18"/>
        <v>15357.69340425532</v>
      </c>
      <c r="I100" s="156">
        <f t="shared" si="19"/>
        <v>14644.887234042553</v>
      </c>
      <c r="J100" s="157">
        <f t="shared" si="20"/>
        <v>29446.025531914893</v>
      </c>
      <c r="K100" s="157">
        <f t="shared" si="21"/>
        <v>42486.015531915014</v>
      </c>
      <c r="L100" s="157">
        <f t="shared" si="22"/>
        <v>45368.933085106459</v>
      </c>
      <c r="M100" s="18"/>
      <c r="N100" s="4">
        <v>96</v>
      </c>
      <c r="O100" s="4">
        <f t="shared" si="23"/>
        <v>476</v>
      </c>
      <c r="P100" s="156">
        <v>43953.595106383094</v>
      </c>
      <c r="Q100" s="156">
        <v>31774.508085106383</v>
      </c>
      <c r="R100" s="156">
        <v>19296.027872340474</v>
      </c>
      <c r="S100" s="156">
        <v>41755.914574468079</v>
      </c>
      <c r="T100" s="156">
        <v>15114.937340425533</v>
      </c>
      <c r="U100" s="156">
        <v>15715.292446808511</v>
      </c>
      <c r="V100" s="156">
        <v>15715.292446808511</v>
      </c>
      <c r="W100" s="156">
        <v>15002.633829787233</v>
      </c>
      <c r="X100" s="156">
        <v>29803.469255319149</v>
      </c>
      <c r="Y100" s="156">
        <v>43953.595106383102</v>
      </c>
      <c r="Z100" s="156">
        <v>46400.749255319228</v>
      </c>
      <c r="AA100" s="76"/>
    </row>
    <row r="101" spans="1:27" x14ac:dyDescent="0.3">
      <c r="A101" s="4">
        <v>97</v>
      </c>
      <c r="B101" s="156">
        <f t="shared" si="12"/>
        <v>44352.297978723531</v>
      </c>
      <c r="C101" s="156">
        <f t="shared" si="13"/>
        <v>30986.379893617017</v>
      </c>
      <c r="D101" s="156">
        <f t="shared" si="14"/>
        <v>18671.210000000046</v>
      </c>
      <c r="E101" s="156">
        <f t="shared" si="15"/>
        <v>40786.427978723405</v>
      </c>
      <c r="F101" s="156">
        <f t="shared" si="16"/>
        <v>14852.315957446808</v>
      </c>
      <c r="G101" s="156">
        <f t="shared" si="17"/>
        <v>15488.813829787234</v>
      </c>
      <c r="H101" s="156">
        <f t="shared" si="18"/>
        <v>15488.813829787234</v>
      </c>
      <c r="I101" s="156">
        <f t="shared" si="19"/>
        <v>14738.257340425533</v>
      </c>
      <c r="J101" s="157">
        <f t="shared" si="20"/>
        <v>29718.432021276592</v>
      </c>
      <c r="K101" s="157">
        <f t="shared" si="21"/>
        <v>42933.078404255444</v>
      </c>
      <c r="L101" s="157">
        <f t="shared" si="22"/>
        <v>45846.687021276659</v>
      </c>
      <c r="M101" s="18"/>
      <c r="N101" s="4">
        <v>97</v>
      </c>
      <c r="O101" s="4">
        <f t="shared" si="23"/>
        <v>481</v>
      </c>
      <c r="P101" s="156">
        <v>44400.657978723531</v>
      </c>
      <c r="Q101" s="156">
        <v>32084.043617021271</v>
      </c>
      <c r="R101" s="156">
        <v>19410.800957446856</v>
      </c>
      <c r="S101" s="156">
        <v>42180.627021276596</v>
      </c>
      <c r="T101" s="156">
        <v>15205.037978723403</v>
      </c>
      <c r="U101" s="156">
        <v>15846.412872340425</v>
      </c>
      <c r="V101" s="156">
        <v>15846.412872340425</v>
      </c>
      <c r="W101" s="156">
        <v>15096.003936170213</v>
      </c>
      <c r="X101" s="156">
        <v>30075.875744680849</v>
      </c>
      <c r="Y101" s="156">
        <v>44400.657978723531</v>
      </c>
      <c r="Z101" s="156">
        <v>46878.503191489428</v>
      </c>
      <c r="AA101" s="76"/>
    </row>
    <row r="102" spans="1:27" x14ac:dyDescent="0.3">
      <c r="A102" s="4">
        <v>98</v>
      </c>
      <c r="B102" s="156">
        <f t="shared" si="12"/>
        <v>44799.469574468203</v>
      </c>
      <c r="C102" s="156">
        <f t="shared" si="13"/>
        <v>31296.008617021282</v>
      </c>
      <c r="D102" s="156">
        <f t="shared" si="14"/>
        <v>18785.998617021323</v>
      </c>
      <c r="E102" s="156">
        <f t="shared" si="15"/>
        <v>41211.241382978726</v>
      </c>
      <c r="F102" s="156">
        <f t="shared" si="16"/>
        <v>14942.41659574468</v>
      </c>
      <c r="G102" s="156">
        <f t="shared" si="17"/>
        <v>15619.934255319151</v>
      </c>
      <c r="H102" s="156">
        <f t="shared" si="18"/>
        <v>15619.934255319147</v>
      </c>
      <c r="I102" s="156">
        <f t="shared" si="19"/>
        <v>14831.627446808508</v>
      </c>
      <c r="J102" s="157">
        <f t="shared" si="20"/>
        <v>29990.892872340424</v>
      </c>
      <c r="K102" s="157">
        <f t="shared" si="21"/>
        <v>43380.250000000124</v>
      </c>
      <c r="L102" s="157">
        <f t="shared" si="22"/>
        <v>46324.596276595825</v>
      </c>
      <c r="M102" s="18"/>
      <c r="N102" s="4">
        <v>98</v>
      </c>
      <c r="O102" s="4">
        <f t="shared" si="23"/>
        <v>486</v>
      </c>
      <c r="P102" s="156">
        <v>44847.829574468204</v>
      </c>
      <c r="Q102" s="156">
        <v>32393.672340425535</v>
      </c>
      <c r="R102" s="156">
        <v>19525.589574468133</v>
      </c>
      <c r="S102" s="156">
        <v>42605.440425531917</v>
      </c>
      <c r="T102" s="156">
        <v>15295.138617021275</v>
      </c>
      <c r="U102" s="156">
        <v>15977.533297872342</v>
      </c>
      <c r="V102" s="156">
        <v>15977.533297872338</v>
      </c>
      <c r="W102" s="156">
        <v>15189.374042553189</v>
      </c>
      <c r="X102" s="156">
        <v>30348.33659574468</v>
      </c>
      <c r="Y102" s="156">
        <v>44847.829574468211</v>
      </c>
      <c r="Z102" s="156">
        <v>47356.412446808594</v>
      </c>
      <c r="AA102" s="76"/>
    </row>
    <row r="103" spans="1:27" x14ac:dyDescent="0.3">
      <c r="A103" s="4">
        <v>99</v>
      </c>
      <c r="B103" s="156">
        <f t="shared" si="12"/>
        <v>45246.749893617147</v>
      </c>
      <c r="C103" s="156">
        <f t="shared" si="13"/>
        <v>31605.730531914895</v>
      </c>
      <c r="D103" s="156">
        <f t="shared" si="14"/>
        <v>18900.818297872389</v>
      </c>
      <c r="E103" s="156">
        <f t="shared" si="15"/>
        <v>41636.155744680851</v>
      </c>
      <c r="F103" s="156">
        <f t="shared" si="16"/>
        <v>15032.517234042554</v>
      </c>
      <c r="G103" s="156">
        <f t="shared" si="17"/>
        <v>15751.070212765955</v>
      </c>
      <c r="H103" s="156">
        <f t="shared" si="18"/>
        <v>15751.070212765959</v>
      </c>
      <c r="I103" s="156">
        <f t="shared" si="19"/>
        <v>14924.99755319149</v>
      </c>
      <c r="J103" s="157">
        <f t="shared" si="20"/>
        <v>30263.41585106383</v>
      </c>
      <c r="K103" s="157">
        <f t="shared" si="21"/>
        <v>43827.53031914906</v>
      </c>
      <c r="L103" s="157">
        <f t="shared" si="22"/>
        <v>46802.660851063913</v>
      </c>
      <c r="M103" s="18"/>
      <c r="N103" s="4">
        <v>99</v>
      </c>
      <c r="O103" s="4">
        <f t="shared" si="23"/>
        <v>491</v>
      </c>
      <c r="P103" s="156">
        <v>45295.109893617147</v>
      </c>
      <c r="Q103" s="156">
        <v>32703.394255319148</v>
      </c>
      <c r="R103" s="156">
        <v>19640.409255319199</v>
      </c>
      <c r="S103" s="156">
        <v>43030.354787234042</v>
      </c>
      <c r="T103" s="156">
        <v>15385.239255319149</v>
      </c>
      <c r="U103" s="156">
        <v>16108.669255319146</v>
      </c>
      <c r="V103" s="156">
        <v>16108.66925531915</v>
      </c>
      <c r="W103" s="156">
        <v>15282.74414893617</v>
      </c>
      <c r="X103" s="156">
        <v>30620.859574468086</v>
      </c>
      <c r="Y103" s="156">
        <v>45295.109893617147</v>
      </c>
      <c r="Z103" s="156">
        <v>47834.477021276682</v>
      </c>
      <c r="AA103" s="76"/>
    </row>
    <row r="104" spans="1:27" x14ac:dyDescent="0.3">
      <c r="A104" s="4">
        <v>100</v>
      </c>
      <c r="B104" s="156">
        <f t="shared" si="12"/>
        <v>45694.131170212888</v>
      </c>
      <c r="C104" s="156">
        <f t="shared" si="13"/>
        <v>31915.545638297877</v>
      </c>
      <c r="D104" s="156">
        <f t="shared" si="14"/>
        <v>19015.653510638345</v>
      </c>
      <c r="E104" s="156">
        <f t="shared" si="15"/>
        <v>42061.171063829788</v>
      </c>
      <c r="F104" s="156">
        <f t="shared" si="16"/>
        <v>15122.617872340428</v>
      </c>
      <c r="G104" s="156">
        <f t="shared" si="17"/>
        <v>15882.206170212765</v>
      </c>
      <c r="H104" s="156">
        <f t="shared" si="18"/>
        <v>15882.206170212768</v>
      </c>
      <c r="I104" s="156">
        <f t="shared" si="19"/>
        <v>15018.367659574469</v>
      </c>
      <c r="J104" s="157">
        <f t="shared" si="20"/>
        <v>30535.985425531915</v>
      </c>
      <c r="K104" s="157">
        <f t="shared" si="21"/>
        <v>44274.911595744808</v>
      </c>
      <c r="L104" s="157">
        <f t="shared" si="22"/>
        <v>47280.88074468093</v>
      </c>
      <c r="M104" s="18"/>
      <c r="N104" s="4">
        <v>100</v>
      </c>
      <c r="O104" s="4">
        <f t="shared" si="23"/>
        <v>496</v>
      </c>
      <c r="P104" s="156">
        <v>45742.491170212888</v>
      </c>
      <c r="Q104" s="156">
        <v>33013.209361702131</v>
      </c>
      <c r="R104" s="156">
        <v>19755.244468085155</v>
      </c>
      <c r="S104" s="156">
        <v>43455.370106382979</v>
      </c>
      <c r="T104" s="156">
        <v>15475.339893617023</v>
      </c>
      <c r="U104" s="156">
        <v>16239.805212765956</v>
      </c>
      <c r="V104" s="156">
        <v>16239.805212765959</v>
      </c>
      <c r="W104" s="156">
        <v>15376.114255319149</v>
      </c>
      <c r="X104" s="156">
        <v>30893.429148936171</v>
      </c>
      <c r="Y104" s="156">
        <v>45742.491170212896</v>
      </c>
      <c r="Z104" s="156">
        <v>48312.696914893699</v>
      </c>
      <c r="AA104" s="76"/>
    </row>
    <row r="105" spans="1:27" x14ac:dyDescent="0.3">
      <c r="A105" s="4">
        <v>101</v>
      </c>
      <c r="B105" s="156">
        <f t="shared" si="12"/>
        <v>46141.628936170338</v>
      </c>
      <c r="C105" s="156">
        <f t="shared" si="13"/>
        <v>32225.453936170215</v>
      </c>
      <c r="D105" s="156">
        <f t="shared" si="14"/>
        <v>19130.512021276645</v>
      </c>
      <c r="E105" s="156">
        <f t="shared" si="15"/>
        <v>42486.295106382982</v>
      </c>
      <c r="F105" s="156">
        <f t="shared" si="16"/>
        <v>15212.718510638299</v>
      </c>
      <c r="G105" s="156">
        <f t="shared" si="17"/>
        <v>16013.357659574469</v>
      </c>
      <c r="H105" s="156">
        <f t="shared" si="18"/>
        <v>16013.357659574465</v>
      </c>
      <c r="I105" s="156">
        <f t="shared" si="19"/>
        <v>15111.737765957449</v>
      </c>
      <c r="J105" s="157">
        <f t="shared" si="20"/>
        <v>30808.624893617023</v>
      </c>
      <c r="K105" s="157">
        <f t="shared" si="21"/>
        <v>44722.409361702259</v>
      </c>
      <c r="L105" s="157">
        <f t="shared" si="22"/>
        <v>47759.263723404336</v>
      </c>
      <c r="M105" s="18"/>
      <c r="N105" s="4">
        <v>101</v>
      </c>
      <c r="O105" s="4">
        <f t="shared" si="23"/>
        <v>501</v>
      </c>
      <c r="P105" s="156">
        <v>46189.988936170339</v>
      </c>
      <c r="Q105" s="156">
        <v>33323.117659574469</v>
      </c>
      <c r="R105" s="156">
        <v>19870.102978723455</v>
      </c>
      <c r="S105" s="156">
        <v>43880.494148936174</v>
      </c>
      <c r="T105" s="156">
        <v>15565.440531914894</v>
      </c>
      <c r="U105" s="156">
        <v>16370.95670212766</v>
      </c>
      <c r="V105" s="156">
        <v>16370.956702127656</v>
      </c>
      <c r="W105" s="156">
        <v>15469.484361702129</v>
      </c>
      <c r="X105" s="156">
        <v>31166.068617021279</v>
      </c>
      <c r="Y105" s="156">
        <v>46189.988936170346</v>
      </c>
      <c r="Z105" s="156">
        <v>48791.079893617105</v>
      </c>
      <c r="AA105" s="76"/>
    </row>
    <row r="106" spans="1:27" x14ac:dyDescent="0.3">
      <c r="A106" s="4">
        <v>102</v>
      </c>
      <c r="B106" s="156">
        <f t="shared" si="12"/>
        <v>46589.227659574593</v>
      </c>
      <c r="C106" s="156">
        <f t="shared" si="13"/>
        <v>32535.45542553192</v>
      </c>
      <c r="D106" s="156">
        <f t="shared" si="14"/>
        <v>19245.393829787285</v>
      </c>
      <c r="E106" s="156">
        <f t="shared" si="15"/>
        <v>42911.512340425536</v>
      </c>
      <c r="F106" s="156">
        <f t="shared" si="16"/>
        <v>15302.819148936169</v>
      </c>
      <c r="G106" s="156">
        <f t="shared" si="17"/>
        <v>16144.509148936171</v>
      </c>
      <c r="H106" s="156">
        <f t="shared" si="18"/>
        <v>16144.509148936168</v>
      </c>
      <c r="I106" s="156">
        <f t="shared" si="19"/>
        <v>15205.107872340428</v>
      </c>
      <c r="J106" s="157">
        <f t="shared" si="20"/>
        <v>31081.310957446804</v>
      </c>
      <c r="K106" s="157">
        <f t="shared" si="21"/>
        <v>45170.008085106507</v>
      </c>
      <c r="L106" s="157">
        <f t="shared" si="22"/>
        <v>48237.802021276686</v>
      </c>
      <c r="M106" s="18"/>
      <c r="N106" s="4">
        <v>102</v>
      </c>
      <c r="O106" s="4">
        <f t="shared" si="23"/>
        <v>506</v>
      </c>
      <c r="P106" s="156">
        <v>46637.587659574594</v>
      </c>
      <c r="Q106" s="156">
        <v>33633.119148936174</v>
      </c>
      <c r="R106" s="156">
        <v>19984.984787234094</v>
      </c>
      <c r="S106" s="156">
        <v>44305.711382978727</v>
      </c>
      <c r="T106" s="156">
        <v>15655.541170212764</v>
      </c>
      <c r="U106" s="156">
        <v>16502.108191489362</v>
      </c>
      <c r="V106" s="156">
        <v>16502.108191489358</v>
      </c>
      <c r="W106" s="156">
        <v>15562.854468085108</v>
      </c>
      <c r="X106" s="156">
        <v>31438.75468085106</v>
      </c>
      <c r="Y106" s="156">
        <v>46637.587659574594</v>
      </c>
      <c r="Z106" s="156">
        <v>49269.618191489455</v>
      </c>
      <c r="AA106" s="76"/>
    </row>
    <row r="107" spans="1:27" x14ac:dyDescent="0.3">
      <c r="A107" s="4">
        <v>103</v>
      </c>
      <c r="B107" s="156">
        <f t="shared" si="12"/>
        <v>47036.942872340558</v>
      </c>
      <c r="C107" s="156">
        <f t="shared" si="13"/>
        <v>32845.550106382972</v>
      </c>
      <c r="D107" s="156">
        <f t="shared" si="14"/>
        <v>19360.298936170264</v>
      </c>
      <c r="E107" s="156">
        <f t="shared" si="15"/>
        <v>43336.838297872338</v>
      </c>
      <c r="F107" s="156">
        <f t="shared" si="16"/>
        <v>15392.919787234041</v>
      </c>
      <c r="G107" s="156">
        <f t="shared" si="17"/>
        <v>16275.668404255319</v>
      </c>
      <c r="H107" s="156">
        <f t="shared" si="18"/>
        <v>16275.668404255319</v>
      </c>
      <c r="I107" s="156">
        <f t="shared" si="19"/>
        <v>15298.477978723404</v>
      </c>
      <c r="J107" s="157">
        <f t="shared" si="20"/>
        <v>31354.059148936165</v>
      </c>
      <c r="K107" s="157">
        <f t="shared" si="21"/>
        <v>45617.723297872471</v>
      </c>
      <c r="L107" s="157">
        <f t="shared" si="22"/>
        <v>48716.503404255411</v>
      </c>
      <c r="M107" s="18"/>
      <c r="N107" s="4">
        <v>103</v>
      </c>
      <c r="O107" s="4">
        <f t="shared" si="23"/>
        <v>511</v>
      </c>
      <c r="P107" s="156">
        <v>47085.302872340559</v>
      </c>
      <c r="Q107" s="156">
        <v>33943.21382978723</v>
      </c>
      <c r="R107" s="156">
        <v>20099.889893617074</v>
      </c>
      <c r="S107" s="156">
        <v>44731.03734042553</v>
      </c>
      <c r="T107" s="156">
        <v>15745.641808510636</v>
      </c>
      <c r="U107" s="156">
        <v>16633.26744680851</v>
      </c>
      <c r="V107" s="156">
        <v>16633.26744680851</v>
      </c>
      <c r="W107" s="156">
        <v>15656.224574468084</v>
      </c>
      <c r="X107" s="156">
        <v>31711.502872340421</v>
      </c>
      <c r="Y107" s="156">
        <v>47085.302872340559</v>
      </c>
      <c r="Z107" s="156">
        <v>49748.31957446818</v>
      </c>
      <c r="AA107" s="76"/>
    </row>
    <row r="108" spans="1:27" x14ac:dyDescent="0.3">
      <c r="A108" s="4">
        <v>104</v>
      </c>
      <c r="B108" s="156">
        <f t="shared" si="12"/>
        <v>47484.75904255332</v>
      </c>
      <c r="C108" s="156">
        <f t="shared" si="13"/>
        <v>33155.737978723402</v>
      </c>
      <c r="D108" s="156">
        <f t="shared" si="14"/>
        <v>19475.211808510692</v>
      </c>
      <c r="E108" s="156">
        <f t="shared" si="15"/>
        <v>43762.265212765953</v>
      </c>
      <c r="F108" s="156">
        <f t="shared" si="16"/>
        <v>15483.020425531915</v>
      </c>
      <c r="G108" s="156">
        <f t="shared" si="17"/>
        <v>16406.843191489359</v>
      </c>
      <c r="H108" s="156">
        <f t="shared" si="18"/>
        <v>16406.843191489359</v>
      </c>
      <c r="I108" s="156">
        <f t="shared" si="19"/>
        <v>15391.848085106381</v>
      </c>
      <c r="J108" s="157">
        <f t="shared" si="20"/>
        <v>31626.861702127655</v>
      </c>
      <c r="K108" s="157">
        <f t="shared" si="21"/>
        <v>46065.539468085241</v>
      </c>
      <c r="L108" s="157">
        <f t="shared" si="22"/>
        <v>49195.352340425627</v>
      </c>
      <c r="M108" s="18"/>
      <c r="N108" s="4">
        <v>104</v>
      </c>
      <c r="O108" s="4">
        <f t="shared" si="23"/>
        <v>516</v>
      </c>
      <c r="P108" s="156">
        <v>47533.11904255332</v>
      </c>
      <c r="Q108" s="156">
        <v>34253.40170212766</v>
      </c>
      <c r="R108" s="156">
        <v>20214.802765957502</v>
      </c>
      <c r="S108" s="156">
        <v>45156.464255319144</v>
      </c>
      <c r="T108" s="156">
        <v>15835.74244680851</v>
      </c>
      <c r="U108" s="156">
        <v>16764.442234042552</v>
      </c>
      <c r="V108" s="156">
        <v>16764.442234042552</v>
      </c>
      <c r="W108" s="156">
        <v>15749.594680851062</v>
      </c>
      <c r="X108" s="156">
        <v>31984.305425531911</v>
      </c>
      <c r="Y108" s="156">
        <v>47533.119042553328</v>
      </c>
      <c r="Z108" s="156">
        <v>50227.168510638396</v>
      </c>
      <c r="AA108" s="76"/>
    </row>
    <row r="109" spans="1:27" x14ac:dyDescent="0.3">
      <c r="A109" s="4">
        <v>105</v>
      </c>
      <c r="B109" s="156">
        <f t="shared" ref="B109:B172" si="24">+P109-P$1</f>
        <v>47932.683936170346</v>
      </c>
      <c r="C109" s="156">
        <f t="shared" ref="C109:C172" si="25">+Q109-Q$1</f>
        <v>33466.026808510636</v>
      </c>
      <c r="D109" s="156">
        <f t="shared" ref="D109:D172" si="26">+R109-R$1</f>
        <v>19590.124680851117</v>
      </c>
      <c r="E109" s="156">
        <f t="shared" ref="E109:E172" si="27">+S109-S$1</f>
        <v>44187.785319148934</v>
      </c>
      <c r="F109" s="156">
        <f t="shared" ref="F109:F172" si="28">+T109-T$1</f>
        <v>15573.121063829789</v>
      </c>
      <c r="G109" s="156">
        <f t="shared" ref="G109:G172" si="29">+U109-U$1</f>
        <v>16538.017978723405</v>
      </c>
      <c r="H109" s="156">
        <f t="shared" ref="H109:H172" si="30">+V109-V$1</f>
        <v>16538.017978723401</v>
      </c>
      <c r="I109" s="156">
        <f t="shared" ref="I109:I172" si="31">+W109-W$1</f>
        <v>15485.218191489361</v>
      </c>
      <c r="J109" s="157">
        <f t="shared" ref="J109:J172" si="32">+X109-X$1</f>
        <v>31899.726382978719</v>
      </c>
      <c r="K109" s="157">
        <f t="shared" si="21"/>
        <v>46513.464361702267</v>
      </c>
      <c r="L109" s="157">
        <f t="shared" si="22"/>
        <v>49674.36436170221</v>
      </c>
      <c r="M109" s="18"/>
      <c r="N109" s="4">
        <v>105</v>
      </c>
      <c r="O109" s="4">
        <f t="shared" si="23"/>
        <v>521</v>
      </c>
      <c r="P109" s="156">
        <v>47981.043936170347</v>
      </c>
      <c r="Q109" s="156">
        <v>34563.690531914894</v>
      </c>
      <c r="R109" s="156">
        <v>20329.715638297926</v>
      </c>
      <c r="S109" s="156">
        <v>45581.984361702125</v>
      </c>
      <c r="T109" s="156">
        <v>15925.843085106384</v>
      </c>
      <c r="U109" s="156">
        <v>16895.617021276597</v>
      </c>
      <c r="V109" s="156">
        <v>16895.617021276594</v>
      </c>
      <c r="W109" s="156">
        <v>15842.964787234041</v>
      </c>
      <c r="X109" s="156">
        <v>32257.170106382975</v>
      </c>
      <c r="Y109" s="156">
        <v>47981.043936170354</v>
      </c>
      <c r="Z109" s="156">
        <v>50706.180531914979</v>
      </c>
      <c r="AA109" s="76"/>
    </row>
    <row r="110" spans="1:27" x14ac:dyDescent="0.3">
      <c r="A110" s="4">
        <v>106</v>
      </c>
      <c r="B110" s="156">
        <f t="shared" si="24"/>
        <v>48380.717553191622</v>
      </c>
      <c r="C110" s="156">
        <f t="shared" si="25"/>
        <v>33776.401063829784</v>
      </c>
      <c r="D110" s="156">
        <f t="shared" si="26"/>
        <v>19705.037553191542</v>
      </c>
      <c r="E110" s="156">
        <f t="shared" si="27"/>
        <v>44613.421914893617</v>
      </c>
      <c r="F110" s="156">
        <f t="shared" si="28"/>
        <v>15663.221702127659</v>
      </c>
      <c r="G110" s="156">
        <f t="shared" si="29"/>
        <v>16669.208297872341</v>
      </c>
      <c r="H110" s="156">
        <f t="shared" si="30"/>
        <v>16669.208297872337</v>
      </c>
      <c r="I110" s="156">
        <f t="shared" si="31"/>
        <v>15578.58829787234</v>
      </c>
      <c r="J110" s="157">
        <f t="shared" si="32"/>
        <v>32172.645425531911</v>
      </c>
      <c r="K110" s="157">
        <f t="shared" si="21"/>
        <v>46961.497978723542</v>
      </c>
      <c r="L110" s="157">
        <f t="shared" si="22"/>
        <v>50153.422978723487</v>
      </c>
      <c r="M110" s="18"/>
      <c r="N110" s="4">
        <v>106</v>
      </c>
      <c r="O110" s="4">
        <f t="shared" si="23"/>
        <v>526</v>
      </c>
      <c r="P110" s="156">
        <v>48429.077553191622</v>
      </c>
      <c r="Q110" s="156">
        <v>34874.064787234041</v>
      </c>
      <c r="R110" s="156">
        <v>20444.628510638351</v>
      </c>
      <c r="S110" s="156">
        <v>46007.620957446808</v>
      </c>
      <c r="T110" s="156">
        <v>16015.943723404254</v>
      </c>
      <c r="U110" s="156">
        <v>17026.807340425534</v>
      </c>
      <c r="V110" s="156">
        <v>17026.80734042553</v>
      </c>
      <c r="W110" s="156">
        <v>15936.33489361702</v>
      </c>
      <c r="X110" s="156">
        <v>32530.089148936167</v>
      </c>
      <c r="Y110" s="156">
        <v>48429.07755319163</v>
      </c>
      <c r="Z110" s="156">
        <v>51185.239148936256</v>
      </c>
      <c r="AA110" s="76"/>
    </row>
    <row r="111" spans="1:27" x14ac:dyDescent="0.3">
      <c r="A111" s="4">
        <v>107</v>
      </c>
      <c r="B111" s="156">
        <f t="shared" si="24"/>
        <v>48828.859893617162</v>
      </c>
      <c r="C111" s="156">
        <f t="shared" si="25"/>
        <v>34086.837446808502</v>
      </c>
      <c r="D111" s="156">
        <f t="shared" si="26"/>
        <v>19819.95042553197</v>
      </c>
      <c r="E111" s="156">
        <f t="shared" si="27"/>
        <v>45039.15170212766</v>
      </c>
      <c r="F111" s="156">
        <f t="shared" si="28"/>
        <v>15753.322340425531</v>
      </c>
      <c r="G111" s="156">
        <f t="shared" si="29"/>
        <v>16800.406382978719</v>
      </c>
      <c r="H111" s="156">
        <f t="shared" si="30"/>
        <v>16800.406382978723</v>
      </c>
      <c r="I111" s="156">
        <f t="shared" si="31"/>
        <v>15671.95840425532</v>
      </c>
      <c r="J111" s="157">
        <f t="shared" si="32"/>
        <v>32445.618829787229</v>
      </c>
      <c r="K111" s="157">
        <f t="shared" si="21"/>
        <v>47409.640319149075</v>
      </c>
      <c r="L111" s="157">
        <f t="shared" si="22"/>
        <v>50632.481595744757</v>
      </c>
      <c r="M111" s="18"/>
      <c r="N111" s="4">
        <v>107</v>
      </c>
      <c r="O111" s="4">
        <f t="shared" si="23"/>
        <v>531</v>
      </c>
      <c r="P111" s="156">
        <v>48877.219893617163</v>
      </c>
      <c r="Q111" s="156">
        <v>35184.501170212759</v>
      </c>
      <c r="R111" s="156">
        <v>20559.541382978779</v>
      </c>
      <c r="S111" s="156">
        <v>46433.350744680851</v>
      </c>
      <c r="T111" s="156">
        <v>16106.044361702126</v>
      </c>
      <c r="U111" s="156">
        <v>17158.005425531912</v>
      </c>
      <c r="V111" s="156">
        <v>17158.005425531916</v>
      </c>
      <c r="W111" s="156">
        <v>16029.705</v>
      </c>
      <c r="X111" s="156">
        <v>32803.062553191485</v>
      </c>
      <c r="Y111" s="156">
        <v>48877.219893617163</v>
      </c>
      <c r="Z111" s="156">
        <v>51664.297765957526</v>
      </c>
      <c r="AA111" s="76"/>
    </row>
    <row r="112" spans="1:27" x14ac:dyDescent="0.3">
      <c r="A112" s="4">
        <v>108</v>
      </c>
      <c r="B112" s="156">
        <f t="shared" si="24"/>
        <v>49277.103191489499</v>
      </c>
      <c r="C112" s="156">
        <f t="shared" si="25"/>
        <v>34397.273829787227</v>
      </c>
      <c r="D112" s="156">
        <f t="shared" si="26"/>
        <v>19934.863297872394</v>
      </c>
      <c r="E112" s="156">
        <f t="shared" si="27"/>
        <v>45464.997978723404</v>
      </c>
      <c r="F112" s="156">
        <f t="shared" si="28"/>
        <v>15843.422978723405</v>
      </c>
      <c r="G112" s="156">
        <f t="shared" si="29"/>
        <v>16931.604468085105</v>
      </c>
      <c r="H112" s="156">
        <f t="shared" si="30"/>
        <v>16931.604468085105</v>
      </c>
      <c r="I112" s="156">
        <f t="shared" si="31"/>
        <v>15765.328510638297</v>
      </c>
      <c r="J112" s="157">
        <f t="shared" si="32"/>
        <v>32718.646595744671</v>
      </c>
      <c r="K112" s="157">
        <f t="shared" si="21"/>
        <v>47857.883617021413</v>
      </c>
      <c r="L112" s="157">
        <f t="shared" si="22"/>
        <v>51111.540212766035</v>
      </c>
      <c r="M112" s="18"/>
      <c r="N112" s="4">
        <v>108</v>
      </c>
      <c r="O112" s="4">
        <f t="shared" si="23"/>
        <v>536</v>
      </c>
      <c r="P112" s="156">
        <v>49325.4631914895</v>
      </c>
      <c r="Q112" s="156">
        <v>35494.937553191485</v>
      </c>
      <c r="R112" s="156">
        <v>20674.454255319204</v>
      </c>
      <c r="S112" s="156">
        <v>46859.197021276595</v>
      </c>
      <c r="T112" s="156">
        <v>16196.145</v>
      </c>
      <c r="U112" s="156">
        <v>17289.203510638297</v>
      </c>
      <c r="V112" s="156">
        <v>17289.203510638297</v>
      </c>
      <c r="W112" s="156">
        <v>16123.075106382978</v>
      </c>
      <c r="X112" s="156">
        <v>33076.090319148927</v>
      </c>
      <c r="Y112" s="156">
        <v>49325.4631914895</v>
      </c>
      <c r="Z112" s="156">
        <v>52143.356382978804</v>
      </c>
      <c r="AA112" s="76"/>
    </row>
    <row r="113" spans="1:27" x14ac:dyDescent="0.3">
      <c r="A113" s="4">
        <v>109</v>
      </c>
      <c r="B113" s="156">
        <f t="shared" si="24"/>
        <v>49725.462978723554</v>
      </c>
      <c r="C113" s="156">
        <f t="shared" si="25"/>
        <v>34707.71021276596</v>
      </c>
      <c r="D113" s="156">
        <f t="shared" si="26"/>
        <v>20049.776170212826</v>
      </c>
      <c r="E113" s="156">
        <f t="shared" si="27"/>
        <v>45890.929680851055</v>
      </c>
      <c r="F113" s="156">
        <f t="shared" si="28"/>
        <v>15933.523617021279</v>
      </c>
      <c r="G113" s="156">
        <f t="shared" si="29"/>
        <v>17062.818085106381</v>
      </c>
      <c r="H113" s="156">
        <f t="shared" si="30"/>
        <v>17062.818085106381</v>
      </c>
      <c r="I113" s="156">
        <f t="shared" si="31"/>
        <v>15858.698617021277</v>
      </c>
      <c r="J113" s="157">
        <f t="shared" si="32"/>
        <v>32991.736489361698</v>
      </c>
      <c r="K113" s="157">
        <f t="shared" si="21"/>
        <v>48306.243404255474</v>
      </c>
      <c r="L113" s="157">
        <f t="shared" si="22"/>
        <v>51590.598829787305</v>
      </c>
      <c r="M113" s="18"/>
      <c r="N113" s="4">
        <v>109</v>
      </c>
      <c r="O113" s="4">
        <f t="shared" si="23"/>
        <v>541</v>
      </c>
      <c r="P113" s="156">
        <v>49773.822978723554</v>
      </c>
      <c r="Q113" s="156">
        <v>35805.373936170217</v>
      </c>
      <c r="R113" s="156">
        <v>20789.367127659636</v>
      </c>
      <c r="S113" s="156">
        <v>47285.128723404247</v>
      </c>
      <c r="T113" s="156">
        <v>16286.245638297874</v>
      </c>
      <c r="U113" s="156">
        <v>17420.417127659573</v>
      </c>
      <c r="V113" s="156">
        <v>17420.417127659573</v>
      </c>
      <c r="W113" s="156">
        <v>16216.445212765957</v>
      </c>
      <c r="X113" s="156">
        <v>33349.180212765954</v>
      </c>
      <c r="Y113" s="156">
        <v>49773.822978723561</v>
      </c>
      <c r="Z113" s="156">
        <v>52622.415000000074</v>
      </c>
      <c r="AA113" s="76"/>
    </row>
    <row r="114" spans="1:27" x14ac:dyDescent="0.3">
      <c r="A114" s="4">
        <v>110</v>
      </c>
      <c r="B114" s="156">
        <f t="shared" si="24"/>
        <v>50173.923723404398</v>
      </c>
      <c r="C114" s="156">
        <f t="shared" si="25"/>
        <v>35018.146595744678</v>
      </c>
      <c r="D114" s="156">
        <f t="shared" si="26"/>
        <v>20164.689042553251</v>
      </c>
      <c r="E114" s="156">
        <f t="shared" si="27"/>
        <v>46316.970106382978</v>
      </c>
      <c r="F114" s="156">
        <f t="shared" si="28"/>
        <v>16023.62425531915</v>
      </c>
      <c r="G114" s="156">
        <f t="shared" si="29"/>
        <v>17194.031702127657</v>
      </c>
      <c r="H114" s="156">
        <f t="shared" si="30"/>
        <v>17194.031702127657</v>
      </c>
      <c r="I114" s="156">
        <f t="shared" si="31"/>
        <v>15952.068723404256</v>
      </c>
      <c r="J114" s="157">
        <f t="shared" si="32"/>
        <v>33264.88074468085</v>
      </c>
      <c r="K114" s="157">
        <f t="shared" si="21"/>
        <v>48754.704148936311</v>
      </c>
      <c r="L114" s="157">
        <f t="shared" si="22"/>
        <v>52069.657446808582</v>
      </c>
      <c r="M114" s="18"/>
      <c r="N114" s="4">
        <v>110</v>
      </c>
      <c r="O114" s="4">
        <f t="shared" si="23"/>
        <v>546</v>
      </c>
      <c r="P114" s="156">
        <v>50222.283723404398</v>
      </c>
      <c r="Q114" s="156">
        <v>36115.810319148935</v>
      </c>
      <c r="R114" s="156">
        <v>20904.280000000061</v>
      </c>
      <c r="S114" s="156">
        <v>47711.169148936169</v>
      </c>
      <c r="T114" s="156">
        <v>16376.346276595745</v>
      </c>
      <c r="U114" s="156">
        <v>17551.63074468085</v>
      </c>
      <c r="V114" s="156">
        <v>17551.63074468085</v>
      </c>
      <c r="W114" s="156">
        <v>16309.815319148936</v>
      </c>
      <c r="X114" s="156">
        <v>33622.324468085106</v>
      </c>
      <c r="Y114" s="156">
        <v>50222.283723404398</v>
      </c>
      <c r="Z114" s="156">
        <v>53101.473617021351</v>
      </c>
      <c r="AA114" s="76"/>
    </row>
    <row r="115" spans="1:27" x14ac:dyDescent="0.3">
      <c r="A115" s="4">
        <v>111</v>
      </c>
      <c r="B115" s="156">
        <f t="shared" si="24"/>
        <v>50622.493191489499</v>
      </c>
      <c r="C115" s="156">
        <f t="shared" si="25"/>
        <v>35328.582978723403</v>
      </c>
      <c r="D115" s="156">
        <f t="shared" si="26"/>
        <v>20279.601914893676</v>
      </c>
      <c r="E115" s="156">
        <f t="shared" si="27"/>
        <v>46743.119255319143</v>
      </c>
      <c r="F115" s="156">
        <f t="shared" si="28"/>
        <v>16113.72489361702</v>
      </c>
      <c r="G115" s="156">
        <f t="shared" si="29"/>
        <v>17325.260851063827</v>
      </c>
      <c r="H115" s="156">
        <f t="shared" si="30"/>
        <v>17325.260851063827</v>
      </c>
      <c r="I115" s="156">
        <f t="shared" si="31"/>
        <v>16045.438829787236</v>
      </c>
      <c r="J115" s="157">
        <f t="shared" si="32"/>
        <v>33538.079361702126</v>
      </c>
      <c r="K115" s="157">
        <f t="shared" si="21"/>
        <v>49203.273617021419</v>
      </c>
      <c r="L115" s="157">
        <f t="shared" si="22"/>
        <v>52548.716063829852</v>
      </c>
      <c r="M115" s="18"/>
      <c r="N115" s="4">
        <v>111</v>
      </c>
      <c r="O115" s="4">
        <f t="shared" si="23"/>
        <v>551</v>
      </c>
      <c r="P115" s="156">
        <v>50670.853191489499</v>
      </c>
      <c r="Q115" s="156">
        <v>36426.246702127661</v>
      </c>
      <c r="R115" s="156">
        <v>21019.192872340485</v>
      </c>
      <c r="S115" s="156">
        <v>48137.318297872334</v>
      </c>
      <c r="T115" s="156">
        <v>16466.446914893615</v>
      </c>
      <c r="U115" s="156">
        <v>17682.85989361702</v>
      </c>
      <c r="V115" s="156">
        <v>17682.85989361702</v>
      </c>
      <c r="W115" s="156">
        <v>16403.185425531916</v>
      </c>
      <c r="X115" s="156">
        <v>33895.523085106382</v>
      </c>
      <c r="Y115" s="156">
        <v>50670.853191489507</v>
      </c>
      <c r="Z115" s="156">
        <v>53580.532234042621</v>
      </c>
      <c r="AA115" s="76"/>
    </row>
    <row r="116" spans="1:27" x14ac:dyDescent="0.3">
      <c r="A116" s="4">
        <v>112</v>
      </c>
      <c r="B116" s="156">
        <f t="shared" si="24"/>
        <v>51071.171382978864</v>
      </c>
      <c r="C116" s="156">
        <f t="shared" si="25"/>
        <v>35639.019361702121</v>
      </c>
      <c r="D116" s="156">
        <f t="shared" si="26"/>
        <v>20394.5147872341</v>
      </c>
      <c r="E116" s="156">
        <f t="shared" si="27"/>
        <v>47169.361595744682</v>
      </c>
      <c r="F116" s="156">
        <f t="shared" si="28"/>
        <v>16203.825531914894</v>
      </c>
      <c r="G116" s="156">
        <f t="shared" si="29"/>
        <v>17456.489999999998</v>
      </c>
      <c r="H116" s="156">
        <f t="shared" si="30"/>
        <v>17456.490000000002</v>
      </c>
      <c r="I116" s="156">
        <f t="shared" si="31"/>
        <v>16138.808936170211</v>
      </c>
      <c r="J116" s="157">
        <f t="shared" si="32"/>
        <v>33811.340106382981</v>
      </c>
      <c r="K116" s="157">
        <f t="shared" si="21"/>
        <v>49651.951808510777</v>
      </c>
      <c r="L116" s="157">
        <f t="shared" si="22"/>
        <v>53027.774680851129</v>
      </c>
      <c r="M116" s="18"/>
      <c r="N116" s="4">
        <v>112</v>
      </c>
      <c r="O116" s="4">
        <f t="shared" si="23"/>
        <v>556</v>
      </c>
      <c r="P116" s="156">
        <v>51119.531382978865</v>
      </c>
      <c r="Q116" s="156">
        <v>36736.683085106379</v>
      </c>
      <c r="R116" s="156">
        <v>21134.10574468091</v>
      </c>
      <c r="S116" s="156">
        <v>48563.560638297873</v>
      </c>
      <c r="T116" s="156">
        <v>16556.547553191489</v>
      </c>
      <c r="U116" s="156">
        <v>17814.089042553191</v>
      </c>
      <c r="V116" s="156">
        <v>17814.089042553194</v>
      </c>
      <c r="W116" s="156">
        <v>16496.555531914892</v>
      </c>
      <c r="X116" s="156">
        <v>34168.783829787237</v>
      </c>
      <c r="Y116" s="156">
        <v>51119.531382978865</v>
      </c>
      <c r="Z116" s="156">
        <v>54059.590851063898</v>
      </c>
      <c r="AA116" s="76"/>
    </row>
    <row r="117" spans="1:27" x14ac:dyDescent="0.3">
      <c r="A117" s="4">
        <v>113</v>
      </c>
      <c r="B117" s="156">
        <f t="shared" si="24"/>
        <v>51519.958297872465</v>
      </c>
      <c r="C117" s="156">
        <f t="shared" si="25"/>
        <v>35949.455744680847</v>
      </c>
      <c r="D117" s="156">
        <f t="shared" si="26"/>
        <v>20509.427659574525</v>
      </c>
      <c r="E117" s="156">
        <f t="shared" si="27"/>
        <v>47595.71265957447</v>
      </c>
      <c r="F117" s="156">
        <f t="shared" si="28"/>
        <v>16293.926170212768</v>
      </c>
      <c r="G117" s="156">
        <f t="shared" si="29"/>
        <v>17587.734680851063</v>
      </c>
      <c r="H117" s="156">
        <f t="shared" si="30"/>
        <v>17587.734680851063</v>
      </c>
      <c r="I117" s="156">
        <f t="shared" si="31"/>
        <v>16232.179042553191</v>
      </c>
      <c r="J117" s="157">
        <f t="shared" si="32"/>
        <v>34084.655212765952</v>
      </c>
      <c r="K117" s="157">
        <f t="shared" si="21"/>
        <v>50100.738723404385</v>
      </c>
      <c r="L117" s="157">
        <f t="shared" si="22"/>
        <v>53506.833297872399</v>
      </c>
      <c r="M117" s="18"/>
      <c r="N117" s="4">
        <v>113</v>
      </c>
      <c r="O117" s="4">
        <f t="shared" si="23"/>
        <v>561</v>
      </c>
      <c r="P117" s="156">
        <v>51568.318297872465</v>
      </c>
      <c r="Q117" s="156">
        <v>37047.119468085104</v>
      </c>
      <c r="R117" s="156">
        <v>21249.018617021335</v>
      </c>
      <c r="S117" s="156">
        <v>48989.911702127662</v>
      </c>
      <c r="T117" s="156">
        <v>16646.648191489363</v>
      </c>
      <c r="U117" s="156">
        <v>17945.333723404256</v>
      </c>
      <c r="V117" s="156">
        <v>17945.333723404256</v>
      </c>
      <c r="W117" s="156">
        <v>16589.925638297871</v>
      </c>
      <c r="X117" s="156">
        <v>34442.098936170209</v>
      </c>
      <c r="Y117" s="156">
        <v>51568.318297872473</v>
      </c>
      <c r="Z117" s="156">
        <v>54538.649468085168</v>
      </c>
      <c r="AA117" s="76"/>
    </row>
    <row r="118" spans="1:27" x14ac:dyDescent="0.3">
      <c r="A118" s="4">
        <v>114</v>
      </c>
      <c r="B118" s="156">
        <f t="shared" si="24"/>
        <v>51968.853936170337</v>
      </c>
      <c r="C118" s="156">
        <f t="shared" si="25"/>
        <v>36259.892127659572</v>
      </c>
      <c r="D118" s="156">
        <f t="shared" si="26"/>
        <v>20624.340531914957</v>
      </c>
      <c r="E118" s="156">
        <f t="shared" si="27"/>
        <v>48022.156914893611</v>
      </c>
      <c r="F118" s="156">
        <f t="shared" si="28"/>
        <v>16384.026808510636</v>
      </c>
      <c r="G118" s="156">
        <f t="shared" si="29"/>
        <v>17718.987127659573</v>
      </c>
      <c r="H118" s="156">
        <f t="shared" si="30"/>
        <v>17718.987127659573</v>
      </c>
      <c r="I118" s="156">
        <f t="shared" si="31"/>
        <v>16325.54914893617</v>
      </c>
      <c r="J118" s="157">
        <f t="shared" si="32"/>
        <v>34358.032446808516</v>
      </c>
      <c r="K118" s="157">
        <f t="shared" si="21"/>
        <v>50549.63436170225</v>
      </c>
      <c r="L118" s="157">
        <f t="shared" si="22"/>
        <v>53985.891914893669</v>
      </c>
      <c r="M118" s="18"/>
      <c r="N118" s="4">
        <v>114</v>
      </c>
      <c r="O118" s="4">
        <f t="shared" si="23"/>
        <v>566</v>
      </c>
      <c r="P118" s="156">
        <v>52017.213936170338</v>
      </c>
      <c r="Q118" s="156">
        <v>37357.555851063829</v>
      </c>
      <c r="R118" s="156">
        <v>21363.931489361767</v>
      </c>
      <c r="S118" s="156">
        <v>49416.355957446802</v>
      </c>
      <c r="T118" s="156">
        <v>16736.748829787233</v>
      </c>
      <c r="U118" s="156">
        <v>18076.586170212766</v>
      </c>
      <c r="V118" s="156">
        <v>18076.586170212766</v>
      </c>
      <c r="W118" s="156">
        <v>16683.29574468085</v>
      </c>
      <c r="X118" s="156">
        <v>34715.476170212773</v>
      </c>
      <c r="Y118" s="156">
        <v>52017.213936170338</v>
      </c>
      <c r="Z118" s="156">
        <v>55017.708085106438</v>
      </c>
      <c r="AA118" s="76"/>
    </row>
    <row r="119" spans="1:27" x14ac:dyDescent="0.3">
      <c r="A119" s="4">
        <v>115</v>
      </c>
      <c r="B119" s="156">
        <f t="shared" si="24"/>
        <v>52417.858297872473</v>
      </c>
      <c r="C119" s="156">
        <f t="shared" si="25"/>
        <v>36570.328510638297</v>
      </c>
      <c r="D119" s="156">
        <f t="shared" si="26"/>
        <v>20739.253404255382</v>
      </c>
      <c r="E119" s="156">
        <f t="shared" si="27"/>
        <v>48448.70212765957</v>
      </c>
      <c r="F119" s="156">
        <f t="shared" si="28"/>
        <v>16474.127446808507</v>
      </c>
      <c r="G119" s="156">
        <f t="shared" si="29"/>
        <v>17850.239574468083</v>
      </c>
      <c r="H119" s="156">
        <f t="shared" si="30"/>
        <v>17850.239574468083</v>
      </c>
      <c r="I119" s="156">
        <f t="shared" si="31"/>
        <v>16418.91925531915</v>
      </c>
      <c r="J119" s="157">
        <f t="shared" si="32"/>
        <v>34631.456276595745</v>
      </c>
      <c r="K119" s="157">
        <f t="shared" si="21"/>
        <v>50998.638723404387</v>
      </c>
      <c r="L119" s="157">
        <f t="shared" si="22"/>
        <v>54464.950531914939</v>
      </c>
      <c r="M119" s="18"/>
      <c r="N119" s="4">
        <v>115</v>
      </c>
      <c r="O119" s="4">
        <f t="shared" si="23"/>
        <v>571</v>
      </c>
      <c r="P119" s="156">
        <v>52466.218297872474</v>
      </c>
      <c r="Q119" s="156">
        <v>37667.992234042555</v>
      </c>
      <c r="R119" s="156">
        <v>21478.844361702191</v>
      </c>
      <c r="S119" s="156">
        <v>49842.901170212761</v>
      </c>
      <c r="T119" s="156">
        <v>16826.849468085104</v>
      </c>
      <c r="U119" s="156">
        <v>18207.838617021276</v>
      </c>
      <c r="V119" s="156">
        <v>18207.838617021276</v>
      </c>
      <c r="W119" s="156">
        <v>16776.66585106383</v>
      </c>
      <c r="X119" s="156">
        <v>34988.9</v>
      </c>
      <c r="Y119" s="156">
        <v>52466.218297872474</v>
      </c>
      <c r="Z119" s="156">
        <v>55496.766702127708</v>
      </c>
      <c r="AA119" s="76"/>
    </row>
    <row r="120" spans="1:27" x14ac:dyDescent="0.3">
      <c r="A120" s="4">
        <v>116</v>
      </c>
      <c r="B120" s="156">
        <f t="shared" si="24"/>
        <v>52866.971382978845</v>
      </c>
      <c r="C120" s="156">
        <f t="shared" si="25"/>
        <v>36880.764893617023</v>
      </c>
      <c r="D120" s="156">
        <f t="shared" si="26"/>
        <v>20854.16627659581</v>
      </c>
      <c r="E120" s="156">
        <f t="shared" si="27"/>
        <v>48875.363829787231</v>
      </c>
      <c r="F120" s="156">
        <f t="shared" si="28"/>
        <v>16564.228085106381</v>
      </c>
      <c r="G120" s="156">
        <f t="shared" si="29"/>
        <v>17981.507553191488</v>
      </c>
      <c r="H120" s="156">
        <f t="shared" si="30"/>
        <v>17981.507553191488</v>
      </c>
      <c r="I120" s="156">
        <f t="shared" si="31"/>
        <v>16512.289361702129</v>
      </c>
      <c r="J120" s="157">
        <f t="shared" si="32"/>
        <v>34904.942234042552</v>
      </c>
      <c r="K120" s="157">
        <f t="shared" si="21"/>
        <v>51447.751808510759</v>
      </c>
      <c r="L120" s="157">
        <f t="shared" si="22"/>
        <v>54944.009148936209</v>
      </c>
      <c r="M120" s="18"/>
      <c r="N120" s="4">
        <v>116</v>
      </c>
      <c r="O120" s="4">
        <f t="shared" si="23"/>
        <v>576</v>
      </c>
      <c r="P120" s="156">
        <v>52915.331382978846</v>
      </c>
      <c r="Q120" s="156">
        <v>37978.42861702128</v>
      </c>
      <c r="R120" s="156">
        <v>21593.75723404262</v>
      </c>
      <c r="S120" s="156">
        <v>50269.562872340422</v>
      </c>
      <c r="T120" s="156">
        <v>16916.950106382978</v>
      </c>
      <c r="U120" s="156">
        <v>18339.106595744681</v>
      </c>
      <c r="V120" s="156">
        <v>18339.106595744681</v>
      </c>
      <c r="W120" s="156">
        <v>16870.035957446809</v>
      </c>
      <c r="X120" s="156">
        <v>35262.385957446808</v>
      </c>
      <c r="Y120" s="156">
        <v>52915.331382978846</v>
      </c>
      <c r="Z120" s="156">
        <v>55975.825319148978</v>
      </c>
      <c r="AA120" s="76"/>
    </row>
    <row r="121" spans="1:27" x14ac:dyDescent="0.3">
      <c r="A121" s="4">
        <v>117</v>
      </c>
      <c r="B121" s="156">
        <f t="shared" si="24"/>
        <v>53316.185425532029</v>
      </c>
      <c r="C121" s="156">
        <f t="shared" si="25"/>
        <v>37191.201276595748</v>
      </c>
      <c r="D121" s="156">
        <f t="shared" si="26"/>
        <v>20969.079148936231</v>
      </c>
      <c r="E121" s="156">
        <f t="shared" si="27"/>
        <v>49302.118723404252</v>
      </c>
      <c r="F121" s="156">
        <f t="shared" si="28"/>
        <v>16654.328723404255</v>
      </c>
      <c r="G121" s="156">
        <f t="shared" si="29"/>
        <v>18112.775531914889</v>
      </c>
      <c r="H121" s="156">
        <f t="shared" si="30"/>
        <v>18112.775531914889</v>
      </c>
      <c r="I121" s="156">
        <f t="shared" si="31"/>
        <v>16605.659468085105</v>
      </c>
      <c r="J121" s="157">
        <f t="shared" si="32"/>
        <v>35178.490319148928</v>
      </c>
      <c r="K121" s="157">
        <f t="shared" si="21"/>
        <v>51896.965851063942</v>
      </c>
      <c r="L121" s="157">
        <f t="shared" si="22"/>
        <v>55423.067765957487</v>
      </c>
      <c r="M121" s="18"/>
      <c r="N121" s="4">
        <v>117</v>
      </c>
      <c r="O121" s="4">
        <f t="shared" si="23"/>
        <v>581</v>
      </c>
      <c r="P121" s="156">
        <v>53364.545425532029</v>
      </c>
      <c r="Q121" s="156">
        <v>38288.865000000005</v>
      </c>
      <c r="R121" s="156">
        <v>21708.670106383041</v>
      </c>
      <c r="S121" s="156">
        <v>50696.317765957443</v>
      </c>
      <c r="T121" s="156">
        <v>17007.050744680851</v>
      </c>
      <c r="U121" s="156">
        <v>18470.374574468082</v>
      </c>
      <c r="V121" s="156">
        <v>18470.374574468082</v>
      </c>
      <c r="W121" s="156">
        <v>16963.406063829785</v>
      </c>
      <c r="X121" s="156">
        <v>35535.934042553185</v>
      </c>
      <c r="Y121" s="156">
        <v>53364.545425532029</v>
      </c>
      <c r="Z121" s="156">
        <v>56454.883936170256</v>
      </c>
      <c r="AA121" s="76"/>
    </row>
    <row r="122" spans="1:27" x14ac:dyDescent="0.3">
      <c r="A122" s="4">
        <v>118</v>
      </c>
      <c r="B122" s="156">
        <f t="shared" si="24"/>
        <v>53765.508191489476</v>
      </c>
      <c r="C122" s="156">
        <f t="shared" si="25"/>
        <v>37501.637659574459</v>
      </c>
      <c r="D122" s="156">
        <f t="shared" si="26"/>
        <v>21083.992021276656</v>
      </c>
      <c r="E122" s="156">
        <f t="shared" si="27"/>
        <v>49728.982340425537</v>
      </c>
      <c r="F122" s="156">
        <f t="shared" si="28"/>
        <v>16744.429361702125</v>
      </c>
      <c r="G122" s="156">
        <f t="shared" si="29"/>
        <v>18244.059042553188</v>
      </c>
      <c r="H122" s="156">
        <f t="shared" si="30"/>
        <v>18244.059042553188</v>
      </c>
      <c r="I122" s="156">
        <f t="shared" si="31"/>
        <v>16699.029574468084</v>
      </c>
      <c r="J122" s="157">
        <f t="shared" si="32"/>
        <v>35452.084999999999</v>
      </c>
      <c r="K122" s="157">
        <f t="shared" si="21"/>
        <v>52346.28861702139</v>
      </c>
      <c r="L122" s="157">
        <f t="shared" si="22"/>
        <v>55902.126382978757</v>
      </c>
      <c r="M122" s="18"/>
      <c r="N122" s="4">
        <v>118</v>
      </c>
      <c r="O122" s="4">
        <f t="shared" si="23"/>
        <v>586</v>
      </c>
      <c r="P122" s="156">
        <v>53813.868191489477</v>
      </c>
      <c r="Q122" s="156">
        <v>38599.301382978716</v>
      </c>
      <c r="R122" s="156">
        <v>21823.582978723465</v>
      </c>
      <c r="S122" s="156">
        <v>51123.181382978728</v>
      </c>
      <c r="T122" s="156">
        <v>17097.151382978722</v>
      </c>
      <c r="U122" s="156">
        <v>18601.658085106381</v>
      </c>
      <c r="V122" s="156">
        <v>18601.658085106381</v>
      </c>
      <c r="W122" s="156">
        <v>17056.776170212765</v>
      </c>
      <c r="X122" s="156">
        <v>35809.528723404255</v>
      </c>
      <c r="Y122" s="156">
        <v>53813.868191489477</v>
      </c>
      <c r="Z122" s="156">
        <v>56933.942553191526</v>
      </c>
      <c r="AA122" s="76"/>
    </row>
    <row r="123" spans="1:27" x14ac:dyDescent="0.3">
      <c r="A123" s="4">
        <v>119</v>
      </c>
      <c r="B123" s="156">
        <f t="shared" si="24"/>
        <v>54214.947446808626</v>
      </c>
      <c r="C123" s="156">
        <f t="shared" si="25"/>
        <v>37812.074042553184</v>
      </c>
      <c r="D123" s="156">
        <f t="shared" si="26"/>
        <v>21198.904893617088</v>
      </c>
      <c r="E123" s="156">
        <f t="shared" si="27"/>
        <v>50155.939148936173</v>
      </c>
      <c r="F123" s="156">
        <f t="shared" si="28"/>
        <v>16834.53</v>
      </c>
      <c r="G123" s="156">
        <f t="shared" si="29"/>
        <v>18375.350319148933</v>
      </c>
      <c r="H123" s="156">
        <f t="shared" si="30"/>
        <v>18375.350319148933</v>
      </c>
      <c r="I123" s="156">
        <f t="shared" si="31"/>
        <v>16792.399680851064</v>
      </c>
      <c r="J123" s="157">
        <f t="shared" si="32"/>
        <v>35725.741808510633</v>
      </c>
      <c r="K123" s="157">
        <f t="shared" si="21"/>
        <v>52795.72787234054</v>
      </c>
      <c r="L123" s="157">
        <f t="shared" si="22"/>
        <v>56381.184999999998</v>
      </c>
      <c r="M123" s="18"/>
      <c r="N123" s="4">
        <v>119</v>
      </c>
      <c r="O123" s="4">
        <f t="shared" si="23"/>
        <v>591</v>
      </c>
      <c r="P123" s="156">
        <v>54263.307446808627</v>
      </c>
      <c r="Q123" s="156">
        <v>38909.737765957441</v>
      </c>
      <c r="R123" s="156">
        <v>21938.495851063897</v>
      </c>
      <c r="S123" s="156">
        <v>51550.138191489365</v>
      </c>
      <c r="T123" s="156">
        <v>17187.252021276596</v>
      </c>
      <c r="U123" s="156">
        <v>18732.949361702125</v>
      </c>
      <c r="V123" s="156">
        <v>18732.949361702125</v>
      </c>
      <c r="W123" s="156">
        <v>17150.146276595744</v>
      </c>
      <c r="X123" s="156">
        <v>36083.185531914889</v>
      </c>
      <c r="Y123" s="156">
        <v>54263.307446808627</v>
      </c>
      <c r="Z123" s="156">
        <v>57413.001170212767</v>
      </c>
      <c r="AA123" s="76"/>
    </row>
    <row r="124" spans="1:27" x14ac:dyDescent="0.3">
      <c r="A124" s="4">
        <v>120</v>
      </c>
      <c r="B124" s="156">
        <f t="shared" si="24"/>
        <v>54664.487659574566</v>
      </c>
      <c r="C124" s="156">
        <f t="shared" si="25"/>
        <v>38122.510425531917</v>
      </c>
      <c r="D124" s="156">
        <f t="shared" si="26"/>
        <v>21313.817765957512</v>
      </c>
      <c r="E124" s="156">
        <f t="shared" si="27"/>
        <v>50583.004680851067</v>
      </c>
      <c r="F124" s="156">
        <f t="shared" si="28"/>
        <v>16924.630638297869</v>
      </c>
      <c r="G124" s="156">
        <f t="shared" si="29"/>
        <v>18506.649361702126</v>
      </c>
      <c r="H124" s="156">
        <f t="shared" si="30"/>
        <v>18506.649361702126</v>
      </c>
      <c r="I124" s="156">
        <f t="shared" si="31"/>
        <v>16885.769787234043</v>
      </c>
      <c r="J124" s="157">
        <f t="shared" si="32"/>
        <v>35999.460744680851</v>
      </c>
      <c r="K124" s="157">
        <f t="shared" si="21"/>
        <v>53245.26808510648</v>
      </c>
      <c r="L124" s="157">
        <f t="shared" si="22"/>
        <v>56860.243617021275</v>
      </c>
      <c r="M124" s="18"/>
      <c r="N124" s="4">
        <v>120</v>
      </c>
      <c r="O124" s="4">
        <f t="shared" si="23"/>
        <v>596</v>
      </c>
      <c r="P124" s="156">
        <v>54712.847659574567</v>
      </c>
      <c r="Q124" s="156">
        <v>39220.174148936174</v>
      </c>
      <c r="R124" s="156">
        <v>22053.408723404322</v>
      </c>
      <c r="S124" s="156">
        <v>51977.203723404258</v>
      </c>
      <c r="T124" s="156">
        <v>17277.352659574466</v>
      </c>
      <c r="U124" s="156">
        <v>18864.248404255319</v>
      </c>
      <c r="V124" s="156">
        <v>18864.248404255319</v>
      </c>
      <c r="W124" s="156">
        <v>17243.516382978723</v>
      </c>
      <c r="X124" s="156">
        <v>36356.904468085108</v>
      </c>
      <c r="Y124" s="156">
        <v>54712.847659574567</v>
      </c>
      <c r="Z124" s="156">
        <v>57892.059787234044</v>
      </c>
      <c r="AA124" s="76"/>
    </row>
    <row r="125" spans="1:27" x14ac:dyDescent="0.3">
      <c r="A125" s="4">
        <v>121</v>
      </c>
      <c r="B125" s="156">
        <f t="shared" si="24"/>
        <v>55114.136595744785</v>
      </c>
      <c r="C125" s="156">
        <f t="shared" si="25"/>
        <v>38432.946808510635</v>
      </c>
      <c r="D125" s="156">
        <f t="shared" si="26"/>
        <v>21428.73063829794</v>
      </c>
      <c r="E125" s="156">
        <f t="shared" si="27"/>
        <v>51010.171170212772</v>
      </c>
      <c r="F125" s="156">
        <f t="shared" si="28"/>
        <v>17014.731276595743</v>
      </c>
      <c r="G125" s="156">
        <f t="shared" si="29"/>
        <v>18637.948404255316</v>
      </c>
      <c r="H125" s="156">
        <f t="shared" si="30"/>
        <v>18637.948404255316</v>
      </c>
      <c r="I125" s="156">
        <f t="shared" si="31"/>
        <v>16979.139893617023</v>
      </c>
      <c r="J125" s="157">
        <f t="shared" si="32"/>
        <v>36273.226276595742</v>
      </c>
      <c r="K125" s="157">
        <f t="shared" si="21"/>
        <v>53694.917021276699</v>
      </c>
      <c r="L125" s="157">
        <f t="shared" si="22"/>
        <v>57339.302234042545</v>
      </c>
      <c r="M125" s="18"/>
      <c r="N125" s="4">
        <v>121</v>
      </c>
      <c r="O125" s="4">
        <f t="shared" si="23"/>
        <v>601</v>
      </c>
      <c r="P125" s="156">
        <v>55162.496595744786</v>
      </c>
      <c r="Q125" s="156">
        <v>39530.610531914892</v>
      </c>
      <c r="R125" s="156">
        <v>22168.32159574475</v>
      </c>
      <c r="S125" s="156">
        <v>52404.370212765964</v>
      </c>
      <c r="T125" s="156">
        <v>17367.45329787234</v>
      </c>
      <c r="U125" s="156">
        <v>18995.547446808509</v>
      </c>
      <c r="V125" s="156">
        <v>18995.547446808509</v>
      </c>
      <c r="W125" s="156">
        <v>17336.886489361703</v>
      </c>
      <c r="X125" s="156">
        <v>36630.67</v>
      </c>
      <c r="Y125" s="156">
        <v>55162.496595744786</v>
      </c>
      <c r="Z125" s="156">
        <v>58371.118404255314</v>
      </c>
      <c r="AA125" s="76"/>
    </row>
    <row r="126" spans="1:27" x14ac:dyDescent="0.3">
      <c r="A126" s="4">
        <v>122</v>
      </c>
      <c r="B126" s="156">
        <f t="shared" si="24"/>
        <v>55557.130106383076</v>
      </c>
      <c r="C126" s="156">
        <f t="shared" si="25"/>
        <v>38743.38319148936</v>
      </c>
      <c r="D126" s="156">
        <f t="shared" si="26"/>
        <v>21543.643510638365</v>
      </c>
      <c r="E126" s="156">
        <f t="shared" si="27"/>
        <v>51431.016170212759</v>
      </c>
      <c r="F126" s="156">
        <f t="shared" si="28"/>
        <v>17104.831914893617</v>
      </c>
      <c r="G126" s="156">
        <f t="shared" si="29"/>
        <v>18768.688297872337</v>
      </c>
      <c r="H126" s="156">
        <f t="shared" si="30"/>
        <v>18768.688297872341</v>
      </c>
      <c r="I126" s="156">
        <f t="shared" si="31"/>
        <v>17072.509999999998</v>
      </c>
      <c r="J126" s="157">
        <f t="shared" si="32"/>
        <v>36543.170957446804</v>
      </c>
      <c r="K126" s="157">
        <f t="shared" si="21"/>
        <v>54137.910531914989</v>
      </c>
      <c r="L126" s="157">
        <f t="shared" si="22"/>
        <v>57818.360851063822</v>
      </c>
      <c r="M126" s="18"/>
      <c r="N126" s="4">
        <v>122</v>
      </c>
      <c r="O126" s="4">
        <f t="shared" si="23"/>
        <v>606</v>
      </c>
      <c r="P126" s="156">
        <v>55605.490106383077</v>
      </c>
      <c r="Q126" s="156">
        <v>39841.046914893617</v>
      </c>
      <c r="R126" s="156">
        <v>22283.234468085175</v>
      </c>
      <c r="S126" s="156">
        <v>52825.21521276595</v>
      </c>
      <c r="T126" s="156">
        <v>17457.553936170214</v>
      </c>
      <c r="U126" s="156">
        <v>19126.28734042553</v>
      </c>
      <c r="V126" s="156">
        <v>19126.287340425533</v>
      </c>
      <c r="W126" s="156">
        <v>17430.256595744679</v>
      </c>
      <c r="X126" s="156">
        <v>36900.61468085106</v>
      </c>
      <c r="Y126" s="156">
        <v>55605.490106383077</v>
      </c>
      <c r="Z126" s="156">
        <v>58850.177021276591</v>
      </c>
      <c r="AA126" s="76"/>
    </row>
    <row r="127" spans="1:27" x14ac:dyDescent="0.3">
      <c r="A127" s="4">
        <v>123</v>
      </c>
      <c r="B127" s="156">
        <f t="shared" si="24"/>
        <v>56000.123617021367</v>
      </c>
      <c r="C127" s="156">
        <f t="shared" si="25"/>
        <v>39053.819574468042</v>
      </c>
      <c r="D127" s="156">
        <f t="shared" si="26"/>
        <v>21658.556382978793</v>
      </c>
      <c r="E127" s="156">
        <f t="shared" si="27"/>
        <v>51851.868936170205</v>
      </c>
      <c r="F127" s="156">
        <f t="shared" si="28"/>
        <v>17194.932553191487</v>
      </c>
      <c r="G127" s="156">
        <f t="shared" si="29"/>
        <v>18899.428191489358</v>
      </c>
      <c r="H127" s="156">
        <f t="shared" si="30"/>
        <v>18899.428191489358</v>
      </c>
      <c r="I127" s="156">
        <f t="shared" si="31"/>
        <v>17165.880106382978</v>
      </c>
      <c r="J127" s="157">
        <f t="shared" si="32"/>
        <v>36813.107872340421</v>
      </c>
      <c r="K127" s="157">
        <f t="shared" si="21"/>
        <v>54580.90404255328</v>
      </c>
      <c r="L127" s="157">
        <f t="shared" si="22"/>
        <v>58297.419468085107</v>
      </c>
      <c r="M127" s="18"/>
      <c r="N127" s="4">
        <v>123</v>
      </c>
      <c r="O127" s="4">
        <f t="shared" si="23"/>
        <v>611</v>
      </c>
      <c r="P127" s="156">
        <v>56048.483617021368</v>
      </c>
      <c r="Q127" s="156">
        <v>40151.483297872299</v>
      </c>
      <c r="R127" s="156">
        <v>22398.147340425603</v>
      </c>
      <c r="S127" s="156">
        <v>53246.067978723397</v>
      </c>
      <c r="T127" s="156">
        <v>17547.654574468084</v>
      </c>
      <c r="U127" s="156">
        <v>19257.027234042551</v>
      </c>
      <c r="V127" s="156">
        <v>19257.027234042551</v>
      </c>
      <c r="W127" s="156">
        <v>17523.626702127658</v>
      </c>
      <c r="X127" s="156">
        <v>37170.551595744677</v>
      </c>
      <c r="Y127" s="156">
        <v>56048.483617021368</v>
      </c>
      <c r="Z127" s="156">
        <v>59329.235638297876</v>
      </c>
      <c r="AA127" s="76"/>
    </row>
    <row r="128" spans="1:27" x14ac:dyDescent="0.3">
      <c r="A128" s="4">
        <v>124</v>
      </c>
      <c r="B128" s="156">
        <f t="shared" si="24"/>
        <v>56443.124893617111</v>
      </c>
      <c r="C128" s="156">
        <f t="shared" si="25"/>
        <v>39360.613723404211</v>
      </c>
      <c r="D128" s="156">
        <f t="shared" si="26"/>
        <v>21771.791808510709</v>
      </c>
      <c r="E128" s="156">
        <f t="shared" si="27"/>
        <v>52272.706170212768</v>
      </c>
      <c r="F128" s="156">
        <f t="shared" si="28"/>
        <v>17285.033191489358</v>
      </c>
      <c r="G128" s="156">
        <f t="shared" si="29"/>
        <v>19030.160319148938</v>
      </c>
      <c r="H128" s="156">
        <f t="shared" si="30"/>
        <v>19030.160319148938</v>
      </c>
      <c r="I128" s="156">
        <f t="shared" si="31"/>
        <v>17259.250212765961</v>
      </c>
      <c r="J128" s="157">
        <f t="shared" si="32"/>
        <v>37083.05255319149</v>
      </c>
      <c r="K128" s="157">
        <f t="shared" si="21"/>
        <v>55023.905319149024</v>
      </c>
      <c r="L128" s="157">
        <f t="shared" si="22"/>
        <v>58775.546170212758</v>
      </c>
      <c r="M128" s="18"/>
      <c r="N128" s="4">
        <v>124</v>
      </c>
      <c r="O128" s="4">
        <f t="shared" si="23"/>
        <v>616</v>
      </c>
      <c r="P128" s="156">
        <v>56491.484893617111</v>
      </c>
      <c r="Q128" s="156">
        <v>40458.277446808468</v>
      </c>
      <c r="R128" s="156">
        <v>22511.382765957518</v>
      </c>
      <c r="S128" s="156">
        <v>53666.90521276596</v>
      </c>
      <c r="T128" s="156">
        <v>17637.755212765955</v>
      </c>
      <c r="U128" s="156">
        <v>19387.75936170213</v>
      </c>
      <c r="V128" s="156">
        <v>19387.75936170213</v>
      </c>
      <c r="W128" s="156">
        <v>17616.996808510641</v>
      </c>
      <c r="X128" s="156">
        <v>37440.496276595746</v>
      </c>
      <c r="Y128" s="156">
        <v>56491.484893617111</v>
      </c>
      <c r="Z128" s="156">
        <v>59807.362340425527</v>
      </c>
      <c r="AA128" s="76"/>
    </row>
    <row r="129" spans="1:27" x14ac:dyDescent="0.3">
      <c r="A129" s="4">
        <v>125</v>
      </c>
      <c r="B129" s="156">
        <f t="shared" si="24"/>
        <v>56886.118404255409</v>
      </c>
      <c r="C129" s="156">
        <f t="shared" si="25"/>
        <v>39666.390531914847</v>
      </c>
      <c r="D129" s="156">
        <f t="shared" si="26"/>
        <v>21884.980638297944</v>
      </c>
      <c r="E129" s="156">
        <f t="shared" si="27"/>
        <v>52693.551170212762</v>
      </c>
      <c r="F129" s="156">
        <f t="shared" si="28"/>
        <v>17375.133829787232</v>
      </c>
      <c r="G129" s="156">
        <f t="shared" si="29"/>
        <v>19160.900212765955</v>
      </c>
      <c r="H129" s="156">
        <f t="shared" si="30"/>
        <v>19160.900212765955</v>
      </c>
      <c r="I129" s="156">
        <f t="shared" si="31"/>
        <v>17352.620319148937</v>
      </c>
      <c r="J129" s="157">
        <f t="shared" si="32"/>
        <v>37352.997234042552</v>
      </c>
      <c r="K129" s="157">
        <f t="shared" si="21"/>
        <v>55466.898829787322</v>
      </c>
      <c r="L129" s="157">
        <f t="shared" si="22"/>
        <v>59247.421276595735</v>
      </c>
      <c r="M129" s="18"/>
      <c r="N129" s="4">
        <v>125</v>
      </c>
      <c r="O129" s="4">
        <f t="shared" si="23"/>
        <v>621</v>
      </c>
      <c r="P129" s="156">
        <v>56934.478404255409</v>
      </c>
      <c r="Q129" s="156">
        <v>40764.054255319104</v>
      </c>
      <c r="R129" s="156">
        <v>22624.571595744754</v>
      </c>
      <c r="S129" s="156">
        <v>54087.750212765954</v>
      </c>
      <c r="T129" s="156">
        <v>17727.855851063829</v>
      </c>
      <c r="U129" s="156">
        <v>19518.499255319148</v>
      </c>
      <c r="V129" s="156">
        <v>19518.499255319148</v>
      </c>
      <c r="W129" s="156">
        <v>17710.366914893617</v>
      </c>
      <c r="X129" s="156">
        <v>37710.440957446808</v>
      </c>
      <c r="Y129" s="156">
        <v>56934.478404255409</v>
      </c>
      <c r="Z129" s="156">
        <v>60279.237446808504</v>
      </c>
      <c r="AA129" s="76"/>
    </row>
    <row r="130" spans="1:27" x14ac:dyDescent="0.3">
      <c r="A130" s="4">
        <v>126</v>
      </c>
      <c r="B130" s="156">
        <f t="shared" si="24"/>
        <v>57329.1119148937</v>
      </c>
      <c r="C130" s="156">
        <f t="shared" si="25"/>
        <v>39972.167340425527</v>
      </c>
      <c r="D130" s="156">
        <f t="shared" si="26"/>
        <v>21998.16946808518</v>
      </c>
      <c r="E130" s="156">
        <f t="shared" si="27"/>
        <v>53114.403936170216</v>
      </c>
      <c r="F130" s="156">
        <f t="shared" si="28"/>
        <v>17465.234468085102</v>
      </c>
      <c r="G130" s="156">
        <f t="shared" si="29"/>
        <v>19291.632340425527</v>
      </c>
      <c r="H130" s="156">
        <f t="shared" si="30"/>
        <v>19291.632340425527</v>
      </c>
      <c r="I130" s="156">
        <f t="shared" si="31"/>
        <v>17445.936063829788</v>
      </c>
      <c r="J130" s="157">
        <f t="shared" si="32"/>
        <v>37622.934148936169</v>
      </c>
      <c r="K130" s="157">
        <f t="shared" si="21"/>
        <v>55909.892340425613</v>
      </c>
      <c r="L130" s="157">
        <f t="shared" si="22"/>
        <v>59719.296382978719</v>
      </c>
      <c r="M130" s="18"/>
      <c r="N130" s="4">
        <v>126</v>
      </c>
      <c r="O130" s="4">
        <f t="shared" si="23"/>
        <v>626</v>
      </c>
      <c r="P130" s="156">
        <v>57377.4719148937</v>
      </c>
      <c r="Q130" s="156">
        <v>41069.831063829784</v>
      </c>
      <c r="R130" s="156">
        <v>22737.760425531989</v>
      </c>
      <c r="S130" s="156">
        <v>54508.602978723407</v>
      </c>
      <c r="T130" s="156">
        <v>17817.956489361699</v>
      </c>
      <c r="U130" s="156">
        <v>19649.23138297872</v>
      </c>
      <c r="V130" s="156">
        <v>19649.23138297872</v>
      </c>
      <c r="W130" s="156">
        <v>17803.682659574468</v>
      </c>
      <c r="X130" s="156">
        <v>37980.377872340425</v>
      </c>
      <c r="Y130" s="156">
        <v>57377.4719148937</v>
      </c>
      <c r="Z130" s="156">
        <v>60751.112553191488</v>
      </c>
      <c r="AA130" s="76"/>
    </row>
    <row r="131" spans="1:27" x14ac:dyDescent="0.3">
      <c r="A131" s="4">
        <v>127</v>
      </c>
      <c r="B131" s="156">
        <f t="shared" si="24"/>
        <v>57772.11319148945</v>
      </c>
      <c r="C131" s="156">
        <f t="shared" si="25"/>
        <v>40277.951914893565</v>
      </c>
      <c r="D131" s="156">
        <f t="shared" si="26"/>
        <v>22111.358297872412</v>
      </c>
      <c r="E131" s="156">
        <f t="shared" si="27"/>
        <v>53535.24893617021</v>
      </c>
      <c r="F131" s="156">
        <f t="shared" si="28"/>
        <v>17555.335106382976</v>
      </c>
      <c r="G131" s="156">
        <f t="shared" si="29"/>
        <v>19422.372234042552</v>
      </c>
      <c r="H131" s="156">
        <f t="shared" si="30"/>
        <v>19422.372234042552</v>
      </c>
      <c r="I131" s="156">
        <f t="shared" si="31"/>
        <v>17537.908297872342</v>
      </c>
      <c r="J131" s="157">
        <f t="shared" si="32"/>
        <v>37892.878829787231</v>
      </c>
      <c r="K131" s="157">
        <f t="shared" si="21"/>
        <v>56352.893617021364</v>
      </c>
      <c r="L131" s="157">
        <f t="shared" si="22"/>
        <v>60191.171489361703</v>
      </c>
      <c r="M131" s="18"/>
      <c r="N131" s="4">
        <v>127</v>
      </c>
      <c r="O131" s="4">
        <f t="shared" si="23"/>
        <v>631</v>
      </c>
      <c r="P131" s="156">
        <v>57820.473191489451</v>
      </c>
      <c r="Q131" s="156">
        <v>41375.615638297822</v>
      </c>
      <c r="R131" s="156">
        <v>22850.949255319221</v>
      </c>
      <c r="S131" s="156">
        <v>54929.447978723401</v>
      </c>
      <c r="T131" s="156">
        <v>17908.057127659573</v>
      </c>
      <c r="U131" s="156">
        <v>19779.971276595745</v>
      </c>
      <c r="V131" s="156">
        <v>19779.971276595745</v>
      </c>
      <c r="W131" s="156">
        <v>17895.654893617022</v>
      </c>
      <c r="X131" s="156">
        <v>38250.322553191487</v>
      </c>
      <c r="Y131" s="156">
        <v>57820.473191489451</v>
      </c>
      <c r="Z131" s="156">
        <v>61222.987659574472</v>
      </c>
      <c r="AA131" s="76"/>
    </row>
    <row r="132" spans="1:27" x14ac:dyDescent="0.3">
      <c r="A132" s="4">
        <v>128</v>
      </c>
      <c r="B132" s="156">
        <f t="shared" si="24"/>
        <v>58215.106702127741</v>
      </c>
      <c r="C132" s="156">
        <f t="shared" si="25"/>
        <v>40583.728723404209</v>
      </c>
      <c r="D132" s="156">
        <f t="shared" si="26"/>
        <v>22224.547127659651</v>
      </c>
      <c r="E132" s="156">
        <f t="shared" si="27"/>
        <v>53956.093936170211</v>
      </c>
      <c r="F132" s="156">
        <f t="shared" si="28"/>
        <v>17645.43574468085</v>
      </c>
      <c r="G132" s="156">
        <f t="shared" si="29"/>
        <v>19553.112127659573</v>
      </c>
      <c r="H132" s="156">
        <f t="shared" si="30"/>
        <v>19553.112127659573</v>
      </c>
      <c r="I132" s="156">
        <f t="shared" si="31"/>
        <v>17629.880531914892</v>
      </c>
      <c r="J132" s="157">
        <f t="shared" si="32"/>
        <v>38162.8235106383</v>
      </c>
      <c r="K132" s="157">
        <f t="shared" si="21"/>
        <v>56795.887127659655</v>
      </c>
      <c r="L132" s="157">
        <f t="shared" si="22"/>
        <v>60663.038829787234</v>
      </c>
      <c r="M132" s="18"/>
      <c r="N132" s="4">
        <v>128</v>
      </c>
      <c r="O132" s="4">
        <f t="shared" si="23"/>
        <v>636</v>
      </c>
      <c r="P132" s="156">
        <v>58263.466702127742</v>
      </c>
      <c r="Q132" s="156">
        <v>41681.392446808466</v>
      </c>
      <c r="R132" s="156">
        <v>22964.13808510646</v>
      </c>
      <c r="S132" s="156">
        <v>55350.292978723402</v>
      </c>
      <c r="T132" s="156">
        <v>17998.157765957447</v>
      </c>
      <c r="U132" s="156">
        <v>19910.711170212766</v>
      </c>
      <c r="V132" s="156">
        <v>19910.711170212766</v>
      </c>
      <c r="W132" s="156">
        <v>17987.627127659573</v>
      </c>
      <c r="X132" s="156">
        <v>38520.267234042556</v>
      </c>
      <c r="Y132" s="156">
        <v>58263.466702127742</v>
      </c>
      <c r="Z132" s="156">
        <v>61694.855000000003</v>
      </c>
      <c r="AA132" s="76"/>
    </row>
    <row r="133" spans="1:27" x14ac:dyDescent="0.3">
      <c r="A133" s="4">
        <v>129</v>
      </c>
      <c r="B133" s="156">
        <f t="shared" si="24"/>
        <v>58658.100212766032</v>
      </c>
      <c r="C133" s="156">
        <f t="shared" si="25"/>
        <v>40889.505531914852</v>
      </c>
      <c r="D133" s="156">
        <f t="shared" si="26"/>
        <v>22337.735957446883</v>
      </c>
      <c r="E133" s="156">
        <f t="shared" si="27"/>
        <v>54376.938936170212</v>
      </c>
      <c r="F133" s="156">
        <f t="shared" si="28"/>
        <v>17735.53638297872</v>
      </c>
      <c r="G133" s="156">
        <f t="shared" si="29"/>
        <v>19683.844255319149</v>
      </c>
      <c r="H133" s="156">
        <f t="shared" si="30"/>
        <v>19683.844255319149</v>
      </c>
      <c r="I133" s="156">
        <f t="shared" si="31"/>
        <v>17721.845000000001</v>
      </c>
      <c r="J133" s="157">
        <f t="shared" si="32"/>
        <v>38432.760425531917</v>
      </c>
      <c r="K133" s="157">
        <f t="shared" si="21"/>
        <v>57238.880638297946</v>
      </c>
      <c r="L133" s="157">
        <f t="shared" si="22"/>
        <v>61134.913936170204</v>
      </c>
      <c r="M133" s="18"/>
      <c r="N133" s="4">
        <v>129</v>
      </c>
      <c r="O133" s="4">
        <f t="shared" si="23"/>
        <v>641</v>
      </c>
      <c r="P133" s="156">
        <v>58706.460212766033</v>
      </c>
      <c r="Q133" s="156">
        <v>41987.16925531911</v>
      </c>
      <c r="R133" s="156">
        <v>23077.326914893692</v>
      </c>
      <c r="S133" s="156">
        <v>55771.137978723404</v>
      </c>
      <c r="T133" s="156">
        <v>18088.258404255317</v>
      </c>
      <c r="U133" s="156">
        <v>20041.443297872342</v>
      </c>
      <c r="V133" s="156">
        <v>20041.443297872342</v>
      </c>
      <c r="W133" s="156">
        <v>18079.591595744681</v>
      </c>
      <c r="X133" s="156">
        <v>38790.204148936173</v>
      </c>
      <c r="Y133" s="156">
        <v>58706.460212766033</v>
      </c>
      <c r="Z133" s="156">
        <v>62166.730106382973</v>
      </c>
      <c r="AA133" s="76"/>
    </row>
    <row r="134" spans="1:27" x14ac:dyDescent="0.3">
      <c r="A134" s="4">
        <v>130</v>
      </c>
      <c r="B134" s="156">
        <f t="shared" si="24"/>
        <v>59101.101489361783</v>
      </c>
      <c r="C134" s="156">
        <f t="shared" si="25"/>
        <v>41195.290106382927</v>
      </c>
      <c r="D134" s="156">
        <f t="shared" si="26"/>
        <v>22450.924787234122</v>
      </c>
      <c r="E134" s="156">
        <f t="shared" si="27"/>
        <v>54797.783936170214</v>
      </c>
      <c r="F134" s="156">
        <f t="shared" si="28"/>
        <v>17825.637021276594</v>
      </c>
      <c r="G134" s="156">
        <f t="shared" si="29"/>
        <v>19814.584148936166</v>
      </c>
      <c r="H134" s="156">
        <f t="shared" si="30"/>
        <v>19814.584148936166</v>
      </c>
      <c r="I134" s="156">
        <f t="shared" si="31"/>
        <v>17813.817234042552</v>
      </c>
      <c r="J134" s="157">
        <f t="shared" si="32"/>
        <v>38702.705106382979</v>
      </c>
      <c r="K134" s="157">
        <f t="shared" ref="K134:K197" si="33">+Y134-Y$1</f>
        <v>57681.881914893689</v>
      </c>
      <c r="L134" s="157">
        <f t="shared" ref="L134:L197" si="34">+Z134-Z$1</f>
        <v>61606.78904255318</v>
      </c>
      <c r="M134" s="18"/>
      <c r="N134" s="4">
        <v>130</v>
      </c>
      <c r="O134" s="4">
        <f t="shared" si="23"/>
        <v>646</v>
      </c>
      <c r="P134" s="156">
        <v>59149.461489361784</v>
      </c>
      <c r="Q134" s="156">
        <v>42292.953829787184</v>
      </c>
      <c r="R134" s="156">
        <v>23190.515744680932</v>
      </c>
      <c r="S134" s="156">
        <v>56191.982978723405</v>
      </c>
      <c r="T134" s="156">
        <v>18178.359042553191</v>
      </c>
      <c r="U134" s="156">
        <v>20172.183191489359</v>
      </c>
      <c r="V134" s="156">
        <v>20172.183191489359</v>
      </c>
      <c r="W134" s="156">
        <v>18171.563829787232</v>
      </c>
      <c r="X134" s="156">
        <v>39060.148829787235</v>
      </c>
      <c r="Y134" s="156">
        <v>59149.461489361776</v>
      </c>
      <c r="Z134" s="156">
        <v>62638.60521276595</v>
      </c>
      <c r="AA134" s="76"/>
    </row>
    <row r="135" spans="1:27" x14ac:dyDescent="0.3">
      <c r="A135" s="4">
        <v>131</v>
      </c>
      <c r="B135" s="156">
        <f t="shared" si="24"/>
        <v>59544.095000000067</v>
      </c>
      <c r="C135" s="156">
        <f t="shared" si="25"/>
        <v>41501.066914893563</v>
      </c>
      <c r="D135" s="156">
        <f t="shared" si="26"/>
        <v>22564.113617021354</v>
      </c>
      <c r="E135" s="156">
        <f t="shared" si="27"/>
        <v>55218.63670212766</v>
      </c>
      <c r="F135" s="156">
        <f t="shared" si="28"/>
        <v>17915.737659574468</v>
      </c>
      <c r="G135" s="156">
        <f t="shared" si="29"/>
        <v>19945.324042553191</v>
      </c>
      <c r="H135" s="156">
        <f t="shared" si="30"/>
        <v>19945.324042553191</v>
      </c>
      <c r="I135" s="156">
        <f t="shared" si="31"/>
        <v>17905.789468085106</v>
      </c>
      <c r="J135" s="157">
        <f t="shared" si="32"/>
        <v>38972.649787234048</v>
      </c>
      <c r="K135" s="157">
        <f t="shared" si="33"/>
        <v>58124.87542553198</v>
      </c>
      <c r="L135" s="157">
        <f t="shared" si="34"/>
        <v>62078.656382978712</v>
      </c>
      <c r="M135" s="18"/>
      <c r="N135" s="4">
        <v>131</v>
      </c>
      <c r="O135" s="4">
        <f t="shared" ref="O135:O198" si="35">+O134+5</f>
        <v>651</v>
      </c>
      <c r="P135" s="156">
        <v>59592.455000000067</v>
      </c>
      <c r="Q135" s="156">
        <v>42598.73063829782</v>
      </c>
      <c r="R135" s="156">
        <v>23303.704574468164</v>
      </c>
      <c r="S135" s="156">
        <v>56612.835744680851</v>
      </c>
      <c r="T135" s="156">
        <v>18268.459680851065</v>
      </c>
      <c r="U135" s="156">
        <v>20302.923085106384</v>
      </c>
      <c r="V135" s="156">
        <v>20302.923085106384</v>
      </c>
      <c r="W135" s="156">
        <v>18263.536063829786</v>
      </c>
      <c r="X135" s="156">
        <v>39330.093510638304</v>
      </c>
      <c r="Y135" s="156">
        <v>59592.455000000067</v>
      </c>
      <c r="Z135" s="156">
        <v>63110.472553191481</v>
      </c>
      <c r="AA135" s="76"/>
    </row>
    <row r="136" spans="1:27" x14ac:dyDescent="0.3">
      <c r="A136" s="4">
        <v>132</v>
      </c>
      <c r="B136" s="156">
        <f t="shared" si="24"/>
        <v>59987.088510638372</v>
      </c>
      <c r="C136" s="156">
        <f t="shared" si="25"/>
        <v>41806.851489361638</v>
      </c>
      <c r="D136" s="156">
        <f t="shared" si="26"/>
        <v>22677.302446808586</v>
      </c>
      <c r="E136" s="156">
        <f t="shared" si="27"/>
        <v>55639.473936170209</v>
      </c>
      <c r="F136" s="156">
        <f t="shared" si="28"/>
        <v>18005.838297872338</v>
      </c>
      <c r="G136" s="156">
        <f t="shared" si="29"/>
        <v>20076.056170212767</v>
      </c>
      <c r="H136" s="156">
        <f t="shared" si="30"/>
        <v>20076.056170212763</v>
      </c>
      <c r="I136" s="156">
        <f t="shared" si="31"/>
        <v>17997.753936170211</v>
      </c>
      <c r="J136" s="157">
        <f t="shared" si="32"/>
        <v>39242.586702127657</v>
      </c>
      <c r="K136" s="157">
        <f t="shared" si="33"/>
        <v>58567.868936170271</v>
      </c>
      <c r="L136" s="157">
        <f t="shared" si="34"/>
        <v>62550.531489361696</v>
      </c>
      <c r="M136" s="18"/>
      <c r="N136" s="4">
        <v>132</v>
      </c>
      <c r="O136" s="4">
        <f t="shared" si="35"/>
        <v>656</v>
      </c>
      <c r="P136" s="156">
        <v>60035.448510638373</v>
      </c>
      <c r="Q136" s="156">
        <v>42904.515212765895</v>
      </c>
      <c r="R136" s="156">
        <v>23416.893404255396</v>
      </c>
      <c r="S136" s="156">
        <v>57033.6729787234</v>
      </c>
      <c r="T136" s="156">
        <v>18358.560319148935</v>
      </c>
      <c r="U136" s="156">
        <v>20433.65521276596</v>
      </c>
      <c r="V136" s="156">
        <v>20433.655212765956</v>
      </c>
      <c r="W136" s="156">
        <v>18355.500531914891</v>
      </c>
      <c r="X136" s="156">
        <v>39600.030425531913</v>
      </c>
      <c r="Y136" s="156">
        <v>60035.448510638358</v>
      </c>
      <c r="Z136" s="156">
        <v>63582.347659574465</v>
      </c>
      <c r="AA136" s="76"/>
    </row>
    <row r="137" spans="1:27" x14ac:dyDescent="0.3">
      <c r="A137" s="4">
        <v>133</v>
      </c>
      <c r="B137" s="156">
        <f t="shared" si="24"/>
        <v>60430.089787234108</v>
      </c>
      <c r="C137" s="156">
        <f t="shared" si="25"/>
        <v>42112.628297872281</v>
      </c>
      <c r="D137" s="156">
        <f t="shared" si="26"/>
        <v>22790.491276595825</v>
      </c>
      <c r="E137" s="156">
        <f t="shared" si="27"/>
        <v>56060.326702127648</v>
      </c>
      <c r="F137" s="156">
        <f t="shared" si="28"/>
        <v>18095.938936170209</v>
      </c>
      <c r="G137" s="156">
        <f t="shared" si="29"/>
        <v>20206.796063829788</v>
      </c>
      <c r="H137" s="156">
        <f t="shared" si="30"/>
        <v>20206.796063829785</v>
      </c>
      <c r="I137" s="156">
        <f t="shared" si="31"/>
        <v>18089.726170212765</v>
      </c>
      <c r="J137" s="157">
        <f t="shared" si="32"/>
        <v>39512.531382978719</v>
      </c>
      <c r="K137" s="157">
        <f t="shared" si="33"/>
        <v>59010.870212766022</v>
      </c>
      <c r="L137" s="157">
        <f t="shared" si="34"/>
        <v>63022.40659574468</v>
      </c>
      <c r="M137" s="18"/>
      <c r="N137" s="4">
        <v>133</v>
      </c>
      <c r="O137" s="4">
        <f t="shared" si="35"/>
        <v>661</v>
      </c>
      <c r="P137" s="156">
        <v>60478.449787234109</v>
      </c>
      <c r="Q137" s="156">
        <v>43210.292021276538</v>
      </c>
      <c r="R137" s="156">
        <v>23530.082234042635</v>
      </c>
      <c r="S137" s="156">
        <v>57454.525744680839</v>
      </c>
      <c r="T137" s="156">
        <v>18448.660957446806</v>
      </c>
      <c r="U137" s="156">
        <v>20564.395106382981</v>
      </c>
      <c r="V137" s="156">
        <v>20564.395106382977</v>
      </c>
      <c r="W137" s="156">
        <v>18447.472765957446</v>
      </c>
      <c r="X137" s="156">
        <v>39869.975106382975</v>
      </c>
      <c r="Y137" s="156">
        <v>60478.449787234109</v>
      </c>
      <c r="Z137" s="156">
        <v>64054.222765957449</v>
      </c>
      <c r="AA137" s="76"/>
    </row>
    <row r="138" spans="1:27" x14ac:dyDescent="0.3">
      <c r="A138" s="4">
        <v>134</v>
      </c>
      <c r="B138" s="156">
        <f t="shared" si="24"/>
        <v>60873.083297872407</v>
      </c>
      <c r="C138" s="156">
        <f t="shared" si="25"/>
        <v>42418.405106382917</v>
      </c>
      <c r="D138" s="156">
        <f t="shared" si="26"/>
        <v>22903.680106383057</v>
      </c>
      <c r="E138" s="156">
        <f t="shared" si="27"/>
        <v>56481.171702127656</v>
      </c>
      <c r="F138" s="156">
        <f t="shared" si="28"/>
        <v>18186.039574468083</v>
      </c>
      <c r="G138" s="156">
        <f t="shared" si="29"/>
        <v>20337.52819148936</v>
      </c>
      <c r="H138" s="156">
        <f t="shared" si="30"/>
        <v>20337.52819148936</v>
      </c>
      <c r="I138" s="156">
        <f t="shared" si="31"/>
        <v>18181.698404255319</v>
      </c>
      <c r="J138" s="157">
        <f t="shared" si="32"/>
        <v>39782.476063829788</v>
      </c>
      <c r="K138" s="157">
        <f t="shared" si="33"/>
        <v>59453.863723404313</v>
      </c>
      <c r="L138" s="157">
        <f t="shared" si="34"/>
        <v>63494.273936170212</v>
      </c>
      <c r="M138" s="18"/>
      <c r="N138" s="4">
        <v>134</v>
      </c>
      <c r="O138" s="4">
        <f t="shared" si="35"/>
        <v>666</v>
      </c>
      <c r="P138" s="156">
        <v>60921.443297872407</v>
      </c>
      <c r="Q138" s="156">
        <v>43516.068829787175</v>
      </c>
      <c r="R138" s="156">
        <v>23643.271063829867</v>
      </c>
      <c r="S138" s="156">
        <v>57875.370744680848</v>
      </c>
      <c r="T138" s="156">
        <v>18538.76159574468</v>
      </c>
      <c r="U138" s="156">
        <v>20695.127234042553</v>
      </c>
      <c r="V138" s="156">
        <v>20695.127234042553</v>
      </c>
      <c r="W138" s="156">
        <v>18539.445</v>
      </c>
      <c r="X138" s="156">
        <v>40139.919787234045</v>
      </c>
      <c r="Y138" s="156">
        <v>60921.4432978724</v>
      </c>
      <c r="Z138" s="156">
        <v>64526.090106382981</v>
      </c>
      <c r="AA138" s="76"/>
    </row>
    <row r="139" spans="1:27" x14ac:dyDescent="0.3">
      <c r="A139" s="4">
        <v>135</v>
      </c>
      <c r="B139" s="156">
        <f t="shared" si="24"/>
        <v>61316.076808510697</v>
      </c>
      <c r="C139" s="156">
        <f t="shared" si="25"/>
        <v>42724.189680850999</v>
      </c>
      <c r="D139" s="156">
        <f t="shared" si="26"/>
        <v>23016.868936170293</v>
      </c>
      <c r="E139" s="156">
        <f t="shared" si="27"/>
        <v>56902.016702127657</v>
      </c>
      <c r="F139" s="156">
        <f t="shared" si="28"/>
        <v>18276.140212765953</v>
      </c>
      <c r="G139" s="156">
        <f t="shared" si="29"/>
        <v>20468.268085106378</v>
      </c>
      <c r="H139" s="156">
        <f t="shared" si="30"/>
        <v>20468.268085106381</v>
      </c>
      <c r="I139" s="156">
        <f t="shared" si="31"/>
        <v>18273.662872340428</v>
      </c>
      <c r="J139" s="157">
        <f t="shared" si="32"/>
        <v>40052.412978723398</v>
      </c>
      <c r="K139" s="157">
        <f t="shared" si="33"/>
        <v>59896.857234042611</v>
      </c>
      <c r="L139" s="157">
        <f t="shared" si="34"/>
        <v>63966.149042553181</v>
      </c>
      <c r="M139" s="18"/>
      <c r="N139" s="4">
        <v>135</v>
      </c>
      <c r="O139" s="4">
        <f t="shared" si="35"/>
        <v>671</v>
      </c>
      <c r="P139" s="156">
        <v>61364.436808510698</v>
      </c>
      <c r="Q139" s="156">
        <v>43821.853404255256</v>
      </c>
      <c r="R139" s="156">
        <v>23756.459893617102</v>
      </c>
      <c r="S139" s="156">
        <v>58296.215744680849</v>
      </c>
      <c r="T139" s="156">
        <v>18628.86223404255</v>
      </c>
      <c r="U139" s="156">
        <v>20825.867127659571</v>
      </c>
      <c r="V139" s="156">
        <v>20825.867127659574</v>
      </c>
      <c r="W139" s="156">
        <v>18631.409468085109</v>
      </c>
      <c r="X139" s="156">
        <v>40409.856702127654</v>
      </c>
      <c r="Y139" s="156">
        <v>61364.436808510698</v>
      </c>
      <c r="Z139" s="156">
        <v>64997.96521276595</v>
      </c>
      <c r="AA139" s="76"/>
    </row>
    <row r="140" spans="1:27" x14ac:dyDescent="0.3">
      <c r="A140" s="4">
        <v>136</v>
      </c>
      <c r="B140" s="156">
        <f t="shared" si="24"/>
        <v>61759.078085106434</v>
      </c>
      <c r="C140" s="156">
        <f t="shared" si="25"/>
        <v>43029.966489361643</v>
      </c>
      <c r="D140" s="156">
        <f t="shared" si="26"/>
        <v>23130.065531914974</v>
      </c>
      <c r="E140" s="156">
        <f t="shared" si="27"/>
        <v>57322.861702127666</v>
      </c>
      <c r="F140" s="156">
        <f t="shared" si="28"/>
        <v>18366.240851063827</v>
      </c>
      <c r="G140" s="156">
        <f t="shared" si="29"/>
        <v>20599.007978723403</v>
      </c>
      <c r="H140" s="156">
        <f t="shared" si="30"/>
        <v>20599.007978723403</v>
      </c>
      <c r="I140" s="156">
        <f t="shared" si="31"/>
        <v>18365.635106382979</v>
      </c>
      <c r="J140" s="157">
        <f t="shared" si="32"/>
        <v>40322.35765957446</v>
      </c>
      <c r="K140" s="157">
        <f t="shared" si="33"/>
        <v>60339.85851063834</v>
      </c>
      <c r="L140" s="157">
        <f t="shared" si="34"/>
        <v>64438.024148936165</v>
      </c>
      <c r="M140" s="18"/>
      <c r="N140" s="4">
        <v>136</v>
      </c>
      <c r="O140" s="4">
        <f t="shared" si="35"/>
        <v>676</v>
      </c>
      <c r="P140" s="156">
        <v>61807.438085106434</v>
      </c>
      <c r="Q140" s="156">
        <v>44127.6302127659</v>
      </c>
      <c r="R140" s="156">
        <v>23869.656489361783</v>
      </c>
      <c r="S140" s="156">
        <v>58717.060744680857</v>
      </c>
      <c r="T140" s="156">
        <v>18718.962872340424</v>
      </c>
      <c r="U140" s="156">
        <v>20956.607021276595</v>
      </c>
      <c r="V140" s="156">
        <v>20956.607021276595</v>
      </c>
      <c r="W140" s="156">
        <v>18723.381702127659</v>
      </c>
      <c r="X140" s="156">
        <v>40679.801382978716</v>
      </c>
      <c r="Y140" s="156">
        <v>61807.438085106427</v>
      </c>
      <c r="Z140" s="156">
        <v>65469.840319148934</v>
      </c>
      <c r="AA140" s="76"/>
    </row>
    <row r="141" spans="1:27" x14ac:dyDescent="0.3">
      <c r="A141" s="4">
        <v>137</v>
      </c>
      <c r="B141" s="156">
        <f t="shared" si="24"/>
        <v>62202.071595744739</v>
      </c>
      <c r="C141" s="156">
        <f t="shared" si="25"/>
        <v>43335.751063829724</v>
      </c>
      <c r="D141" s="156">
        <f t="shared" si="26"/>
        <v>23243.254361702209</v>
      </c>
      <c r="E141" s="156">
        <f t="shared" si="27"/>
        <v>57743.706702127653</v>
      </c>
      <c r="F141" s="156">
        <f t="shared" si="28"/>
        <v>18456.341489361701</v>
      </c>
      <c r="G141" s="156">
        <f t="shared" si="29"/>
        <v>20729.740106382978</v>
      </c>
      <c r="H141" s="156">
        <f t="shared" si="30"/>
        <v>20729.740106382978</v>
      </c>
      <c r="I141" s="156">
        <f t="shared" si="31"/>
        <v>18457.607340425533</v>
      </c>
      <c r="J141" s="157">
        <f t="shared" si="32"/>
        <v>40592.302340425522</v>
      </c>
      <c r="K141" s="157">
        <f t="shared" si="33"/>
        <v>60782.852021276653</v>
      </c>
      <c r="L141" s="157">
        <f t="shared" si="34"/>
        <v>64909.899255319135</v>
      </c>
      <c r="M141" s="18"/>
      <c r="N141" s="4">
        <v>137</v>
      </c>
      <c r="O141" s="4">
        <f t="shared" si="35"/>
        <v>681</v>
      </c>
      <c r="P141" s="156">
        <v>62250.43159574474</v>
      </c>
      <c r="Q141" s="156">
        <v>44433.414787233982</v>
      </c>
      <c r="R141" s="156">
        <v>23982.845319149019</v>
      </c>
      <c r="S141" s="156">
        <v>59137.905744680844</v>
      </c>
      <c r="T141" s="156">
        <v>18809.063510638298</v>
      </c>
      <c r="U141" s="156">
        <v>21087.339148936171</v>
      </c>
      <c r="V141" s="156">
        <v>21087.339148936171</v>
      </c>
      <c r="W141" s="156">
        <v>18815.353936170213</v>
      </c>
      <c r="X141" s="156">
        <v>40949.746063829778</v>
      </c>
      <c r="Y141" s="156">
        <v>62250.43159574474</v>
      </c>
      <c r="Z141" s="156">
        <v>65941.715425531904</v>
      </c>
      <c r="AA141" s="76"/>
    </row>
    <row r="142" spans="1:27" x14ac:dyDescent="0.3">
      <c r="A142" s="4">
        <v>138</v>
      </c>
      <c r="B142" s="156">
        <f t="shared" si="24"/>
        <v>62645.065106383037</v>
      </c>
      <c r="C142" s="156">
        <f t="shared" si="25"/>
        <v>43641.527872340353</v>
      </c>
      <c r="D142" s="156">
        <f t="shared" si="26"/>
        <v>23356.443191489449</v>
      </c>
      <c r="E142" s="156">
        <f t="shared" si="27"/>
        <v>58164.559468085114</v>
      </c>
      <c r="F142" s="156">
        <f t="shared" si="28"/>
        <v>18546.442127659571</v>
      </c>
      <c r="G142" s="156">
        <f t="shared" si="29"/>
        <v>20860.48</v>
      </c>
      <c r="H142" s="156">
        <f t="shared" si="30"/>
        <v>20860.48</v>
      </c>
      <c r="I142" s="156">
        <f t="shared" si="31"/>
        <v>18549.571808510638</v>
      </c>
      <c r="J142" s="157">
        <f t="shared" si="32"/>
        <v>40862.239255319146</v>
      </c>
      <c r="K142" s="157">
        <f t="shared" si="33"/>
        <v>61225.845531914936</v>
      </c>
      <c r="L142" s="157">
        <f t="shared" si="34"/>
        <v>65381.766595744673</v>
      </c>
      <c r="M142" s="18"/>
      <c r="N142" s="4">
        <v>138</v>
      </c>
      <c r="O142" s="4">
        <f t="shared" si="35"/>
        <v>686</v>
      </c>
      <c r="P142" s="156">
        <v>62693.425106383038</v>
      </c>
      <c r="Q142" s="156">
        <v>44739.191595744611</v>
      </c>
      <c r="R142" s="156">
        <v>24096.034148936258</v>
      </c>
      <c r="S142" s="156">
        <v>59558.758510638305</v>
      </c>
      <c r="T142" s="156">
        <v>18899.164148936168</v>
      </c>
      <c r="U142" s="156">
        <v>21218.079042553192</v>
      </c>
      <c r="V142" s="156">
        <v>21218.079042553192</v>
      </c>
      <c r="W142" s="156">
        <v>18907.318404255318</v>
      </c>
      <c r="X142" s="156">
        <v>41219.682978723402</v>
      </c>
      <c r="Y142" s="156">
        <v>62693.425106383023</v>
      </c>
      <c r="Z142" s="156">
        <v>66413.582765957442</v>
      </c>
      <c r="AA142" s="76"/>
    </row>
    <row r="143" spans="1:27" x14ac:dyDescent="0.3">
      <c r="A143" s="4">
        <v>139</v>
      </c>
      <c r="B143" s="156">
        <f t="shared" si="24"/>
        <v>63088.058617021321</v>
      </c>
      <c r="C143" s="156">
        <f t="shared" si="25"/>
        <v>43947.304680850997</v>
      </c>
      <c r="D143" s="156">
        <f t="shared" si="26"/>
        <v>23469.632021276677</v>
      </c>
      <c r="E143" s="156">
        <f t="shared" si="27"/>
        <v>58585.4044680851</v>
      </c>
      <c r="F143" s="156">
        <f t="shared" si="28"/>
        <v>18636.542765957445</v>
      </c>
      <c r="G143" s="156">
        <f t="shared" si="29"/>
        <v>20991.219893617017</v>
      </c>
      <c r="H143" s="156">
        <f t="shared" si="30"/>
        <v>20991.219893617021</v>
      </c>
      <c r="I143" s="156">
        <f t="shared" si="31"/>
        <v>18641.544042553152</v>
      </c>
      <c r="J143" s="157">
        <f t="shared" si="32"/>
        <v>41132.183936170208</v>
      </c>
      <c r="K143" s="157">
        <f t="shared" si="33"/>
        <v>61668.839042553227</v>
      </c>
      <c r="L143" s="157">
        <f t="shared" si="34"/>
        <v>65853.641702127657</v>
      </c>
      <c r="M143" s="18"/>
      <c r="N143" s="4">
        <v>139</v>
      </c>
      <c r="O143" s="4">
        <f t="shared" si="35"/>
        <v>691</v>
      </c>
      <c r="P143" s="156">
        <v>63136.418617021322</v>
      </c>
      <c r="Q143" s="156">
        <v>45044.968404255254</v>
      </c>
      <c r="R143" s="156">
        <v>24209.222978723486</v>
      </c>
      <c r="S143" s="156">
        <v>59979.603510638291</v>
      </c>
      <c r="T143" s="156">
        <v>18989.264787234042</v>
      </c>
      <c r="U143" s="156">
        <v>21348.81893617021</v>
      </c>
      <c r="V143" s="156">
        <v>21348.818936170213</v>
      </c>
      <c r="W143" s="156">
        <v>18999.290638297833</v>
      </c>
      <c r="X143" s="156">
        <v>41489.627659574464</v>
      </c>
      <c r="Y143" s="156">
        <v>63136.418617021314</v>
      </c>
      <c r="Z143" s="156">
        <v>66885.457872340427</v>
      </c>
      <c r="AA143" s="76"/>
    </row>
    <row r="144" spans="1:27" x14ac:dyDescent="0.3">
      <c r="A144" s="4">
        <v>140</v>
      </c>
      <c r="B144" s="156">
        <f t="shared" si="24"/>
        <v>63531.059893617028</v>
      </c>
      <c r="C144" s="156">
        <f t="shared" si="25"/>
        <v>44253.089255319079</v>
      </c>
      <c r="D144" s="156">
        <f t="shared" si="26"/>
        <v>23582.820851063916</v>
      </c>
      <c r="E144" s="156">
        <f t="shared" si="27"/>
        <v>59006.249468085101</v>
      </c>
      <c r="F144" s="156">
        <f t="shared" si="28"/>
        <v>18726.643404255319</v>
      </c>
      <c r="G144" s="156">
        <f t="shared" si="29"/>
        <v>21121.952021276593</v>
      </c>
      <c r="H144" s="156">
        <f t="shared" si="30"/>
        <v>21121.952021276593</v>
      </c>
      <c r="I144" s="156">
        <f t="shared" si="31"/>
        <v>18733.516276595703</v>
      </c>
      <c r="J144" s="157">
        <f t="shared" si="32"/>
        <v>41402.12861702127</v>
      </c>
      <c r="K144" s="157">
        <f t="shared" si="33"/>
        <v>62111.840319148927</v>
      </c>
      <c r="L144" s="157">
        <f t="shared" si="34"/>
        <v>66325.516808510642</v>
      </c>
      <c r="M144" s="18"/>
      <c r="N144" s="4">
        <v>140</v>
      </c>
      <c r="O144" s="4">
        <f t="shared" si="35"/>
        <v>696</v>
      </c>
      <c r="P144" s="156">
        <v>63579.419893617029</v>
      </c>
      <c r="Q144" s="156">
        <v>45350.752978723336</v>
      </c>
      <c r="R144" s="156">
        <v>24322.411808510726</v>
      </c>
      <c r="S144" s="156">
        <v>60400.448510638293</v>
      </c>
      <c r="T144" s="156">
        <v>19079.365425531916</v>
      </c>
      <c r="U144" s="156">
        <v>21479.551063829786</v>
      </c>
      <c r="V144" s="156">
        <v>21479.551063829786</v>
      </c>
      <c r="W144" s="156">
        <v>19091.262872340383</v>
      </c>
      <c r="X144" s="156">
        <v>41759.572340425526</v>
      </c>
      <c r="Y144" s="156">
        <v>63579.419893617014</v>
      </c>
      <c r="Z144" s="156">
        <v>67357.332978723411</v>
      </c>
      <c r="AA144" s="76"/>
    </row>
    <row r="145" spans="1:27" x14ac:dyDescent="0.3">
      <c r="A145" s="4">
        <v>141</v>
      </c>
      <c r="B145" s="156">
        <f t="shared" si="24"/>
        <v>63974.053404255312</v>
      </c>
      <c r="C145" s="156">
        <f t="shared" si="25"/>
        <v>44558.866063829715</v>
      </c>
      <c r="D145" s="156">
        <f t="shared" si="26"/>
        <v>23696.009680851152</v>
      </c>
      <c r="E145" s="156">
        <f t="shared" si="27"/>
        <v>59427.09446808511</v>
      </c>
      <c r="F145" s="156">
        <f t="shared" si="28"/>
        <v>18816.74404255319</v>
      </c>
      <c r="G145" s="156">
        <f t="shared" si="29"/>
        <v>21252.691914893618</v>
      </c>
      <c r="H145" s="156">
        <f t="shared" si="30"/>
        <v>21252.691914893614</v>
      </c>
      <c r="I145" s="156">
        <f t="shared" si="31"/>
        <v>18825.480744680852</v>
      </c>
      <c r="J145" s="157">
        <f t="shared" si="32"/>
        <v>41672.065531914894</v>
      </c>
      <c r="K145" s="157">
        <f t="shared" si="33"/>
        <v>62554.83382978724</v>
      </c>
      <c r="L145" s="157">
        <f t="shared" si="34"/>
        <v>66797.384148936122</v>
      </c>
      <c r="M145" s="18"/>
      <c r="N145" s="4">
        <v>141</v>
      </c>
      <c r="O145" s="4">
        <f t="shared" si="35"/>
        <v>701</v>
      </c>
      <c r="P145" s="156">
        <v>64022.413404255312</v>
      </c>
      <c r="Q145" s="156">
        <v>45656.529787233972</v>
      </c>
      <c r="R145" s="156">
        <v>24435.600638297961</v>
      </c>
      <c r="S145" s="156">
        <v>60821.293510638301</v>
      </c>
      <c r="T145" s="156">
        <v>19169.466063829786</v>
      </c>
      <c r="U145" s="156">
        <v>21610.29095744681</v>
      </c>
      <c r="V145" s="156">
        <v>21610.290957446807</v>
      </c>
      <c r="W145" s="156">
        <v>19183.227340425532</v>
      </c>
      <c r="X145" s="156">
        <v>42029.50925531915</v>
      </c>
      <c r="Y145" s="156">
        <v>64022.413404255327</v>
      </c>
      <c r="Z145" s="156">
        <v>67829.200319148891</v>
      </c>
      <c r="AA145" s="76"/>
    </row>
    <row r="146" spans="1:27" x14ac:dyDescent="0.3">
      <c r="A146" s="4">
        <v>142</v>
      </c>
      <c r="B146" s="156">
        <f t="shared" si="24"/>
        <v>64417.046914893624</v>
      </c>
      <c r="C146" s="156">
        <f t="shared" si="25"/>
        <v>44864.650638297811</v>
      </c>
      <c r="D146" s="156">
        <f t="shared" si="26"/>
        <v>23809.19851063838</v>
      </c>
      <c r="E146" s="156">
        <f t="shared" si="27"/>
        <v>59847.939468085104</v>
      </c>
      <c r="F146" s="156">
        <f t="shared" si="28"/>
        <v>18906.844680851063</v>
      </c>
      <c r="G146" s="156">
        <f t="shared" si="29"/>
        <v>21383.431808510635</v>
      </c>
      <c r="H146" s="156">
        <f t="shared" si="30"/>
        <v>21383.431808510635</v>
      </c>
      <c r="I146" s="156">
        <f t="shared" si="31"/>
        <v>18917.452978723362</v>
      </c>
      <c r="J146" s="157">
        <f t="shared" si="32"/>
        <v>41942.010212765956</v>
      </c>
      <c r="K146" s="157">
        <f t="shared" si="33"/>
        <v>62997.827340425523</v>
      </c>
      <c r="L146" s="157">
        <f t="shared" si="34"/>
        <v>67269.259255319106</v>
      </c>
      <c r="M146" s="18"/>
      <c r="N146" s="4">
        <v>142</v>
      </c>
      <c r="O146" s="4">
        <f t="shared" si="35"/>
        <v>706</v>
      </c>
      <c r="P146" s="156">
        <v>64465.406914893625</v>
      </c>
      <c r="Q146" s="156">
        <v>45962.314361702069</v>
      </c>
      <c r="R146" s="156">
        <v>24548.78946808519</v>
      </c>
      <c r="S146" s="156">
        <v>61242.138510638295</v>
      </c>
      <c r="T146" s="156">
        <v>19259.56670212766</v>
      </c>
      <c r="U146" s="156">
        <v>21741.030851063828</v>
      </c>
      <c r="V146" s="156">
        <v>21741.030851063828</v>
      </c>
      <c r="W146" s="156">
        <v>19275.199574468043</v>
      </c>
      <c r="X146" s="156">
        <v>42299.453936170212</v>
      </c>
      <c r="Y146" s="156">
        <v>64465.406914893611</v>
      </c>
      <c r="Z146" s="156">
        <v>68301.075425531875</v>
      </c>
      <c r="AA146" s="76"/>
    </row>
    <row r="147" spans="1:27" x14ac:dyDescent="0.3">
      <c r="A147" s="4">
        <v>143</v>
      </c>
      <c r="B147" s="156">
        <f t="shared" si="24"/>
        <v>64860.048191489353</v>
      </c>
      <c r="C147" s="156">
        <f t="shared" si="25"/>
        <v>45170.42744680844</v>
      </c>
      <c r="D147" s="156">
        <f t="shared" si="26"/>
        <v>23922.387340425623</v>
      </c>
      <c r="E147" s="156">
        <f t="shared" si="27"/>
        <v>60268.792234042558</v>
      </c>
      <c r="F147" s="156">
        <f t="shared" si="28"/>
        <v>18996.94531914893</v>
      </c>
      <c r="G147" s="156">
        <f t="shared" si="29"/>
        <v>21514.163936170211</v>
      </c>
      <c r="H147" s="156">
        <f t="shared" si="30"/>
        <v>21514.163936170211</v>
      </c>
      <c r="I147" s="156">
        <f t="shared" si="31"/>
        <v>19009.425212765917</v>
      </c>
      <c r="J147" s="157">
        <f t="shared" si="32"/>
        <v>42211.954893617018</v>
      </c>
      <c r="K147" s="157">
        <f t="shared" si="33"/>
        <v>63440.828617021281</v>
      </c>
      <c r="L147" s="157">
        <f t="shared" si="34"/>
        <v>67741.134361702076</v>
      </c>
      <c r="M147" s="18"/>
      <c r="N147" s="4">
        <v>143</v>
      </c>
      <c r="O147" s="4">
        <f t="shared" si="35"/>
        <v>711</v>
      </c>
      <c r="P147" s="156">
        <v>64908.408191489354</v>
      </c>
      <c r="Q147" s="156">
        <v>46268.091170212698</v>
      </c>
      <c r="R147" s="156">
        <v>24661.978297872432</v>
      </c>
      <c r="S147" s="156">
        <v>61662.991276595749</v>
      </c>
      <c r="T147" s="156">
        <v>19349.667340425527</v>
      </c>
      <c r="U147" s="156">
        <v>21871.762978723404</v>
      </c>
      <c r="V147" s="156">
        <v>21871.762978723404</v>
      </c>
      <c r="W147" s="156">
        <v>19367.171808510597</v>
      </c>
      <c r="X147" s="156">
        <v>42569.398617021274</v>
      </c>
      <c r="Y147" s="156">
        <v>64908.408191489369</v>
      </c>
      <c r="Z147" s="156">
        <v>68772.950531914845</v>
      </c>
      <c r="AA147" s="76"/>
    </row>
    <row r="148" spans="1:27" x14ac:dyDescent="0.3">
      <c r="A148" s="4">
        <v>144</v>
      </c>
      <c r="B148" s="156">
        <f t="shared" si="24"/>
        <v>65303.041702127666</v>
      </c>
      <c r="C148" s="156">
        <f t="shared" si="25"/>
        <v>45476.204255319069</v>
      </c>
      <c r="D148" s="156">
        <f t="shared" si="26"/>
        <v>24035.576170212855</v>
      </c>
      <c r="E148" s="156">
        <f t="shared" si="27"/>
        <v>60689.637234042551</v>
      </c>
      <c r="F148" s="156">
        <f t="shared" si="28"/>
        <v>19087.045957446804</v>
      </c>
      <c r="G148" s="156">
        <f t="shared" si="29"/>
        <v>21644.903829787232</v>
      </c>
      <c r="H148" s="156">
        <f t="shared" si="30"/>
        <v>21644.903829787232</v>
      </c>
      <c r="I148" s="156">
        <f t="shared" si="31"/>
        <v>19101.389680851022</v>
      </c>
      <c r="J148" s="157">
        <f t="shared" si="32"/>
        <v>42481.891808510598</v>
      </c>
      <c r="K148" s="157">
        <f t="shared" si="33"/>
        <v>63883.822127659565</v>
      </c>
      <c r="L148" s="157">
        <f t="shared" si="34"/>
        <v>68213.001702127614</v>
      </c>
      <c r="M148" s="18"/>
      <c r="N148" s="4">
        <v>144</v>
      </c>
      <c r="O148" s="4">
        <f t="shared" si="35"/>
        <v>716</v>
      </c>
      <c r="P148" s="156">
        <v>65351.401702127667</v>
      </c>
      <c r="Q148" s="156">
        <v>46573.867978723327</v>
      </c>
      <c r="R148" s="156">
        <v>24775.167127659664</v>
      </c>
      <c r="S148" s="156">
        <v>62083.836276595743</v>
      </c>
      <c r="T148" s="156">
        <v>19439.767978723401</v>
      </c>
      <c r="U148" s="156">
        <v>22002.502872340425</v>
      </c>
      <c r="V148" s="156">
        <v>22002.502872340425</v>
      </c>
      <c r="W148" s="156">
        <v>19459.136276595702</v>
      </c>
      <c r="X148" s="156">
        <v>42839.335531914854</v>
      </c>
      <c r="Y148" s="156">
        <v>65351.401702127652</v>
      </c>
      <c r="Z148" s="156">
        <v>69244.817872340383</v>
      </c>
      <c r="AA148" s="76"/>
    </row>
    <row r="149" spans="1:27" x14ac:dyDescent="0.3">
      <c r="A149" s="4">
        <v>145</v>
      </c>
      <c r="B149" s="156">
        <f t="shared" si="24"/>
        <v>65746.035212765957</v>
      </c>
      <c r="C149" s="156">
        <f t="shared" si="25"/>
        <v>45781.988829787166</v>
      </c>
      <c r="D149" s="156">
        <f t="shared" si="26"/>
        <v>24148.765000000087</v>
      </c>
      <c r="E149" s="156">
        <f t="shared" si="27"/>
        <v>61110.474468085114</v>
      </c>
      <c r="F149" s="156">
        <f t="shared" si="28"/>
        <v>19177.146595744678</v>
      </c>
      <c r="G149" s="156">
        <f t="shared" si="29"/>
        <v>21775.635957446808</v>
      </c>
      <c r="H149" s="156">
        <f t="shared" si="30"/>
        <v>21775.635957446808</v>
      </c>
      <c r="I149" s="156">
        <f t="shared" si="31"/>
        <v>19193.361914893576</v>
      </c>
      <c r="J149" s="157">
        <f t="shared" si="32"/>
        <v>42751.836489361704</v>
      </c>
      <c r="K149" s="157">
        <f t="shared" si="33"/>
        <v>64326.81563829787</v>
      </c>
      <c r="L149" s="157">
        <f t="shared" si="34"/>
        <v>68684.876808510584</v>
      </c>
      <c r="M149" s="18"/>
      <c r="N149" s="4">
        <v>145</v>
      </c>
      <c r="O149" s="4">
        <f t="shared" si="35"/>
        <v>721</v>
      </c>
      <c r="P149" s="156">
        <v>65794.395212765958</v>
      </c>
      <c r="Q149" s="156">
        <v>46879.652553191423</v>
      </c>
      <c r="R149" s="156">
        <v>24888.355957446896</v>
      </c>
      <c r="S149" s="156">
        <v>62504.673510638306</v>
      </c>
      <c r="T149" s="156">
        <v>19529.868617021275</v>
      </c>
      <c r="U149" s="156">
        <v>22133.235000000001</v>
      </c>
      <c r="V149" s="156">
        <v>22133.235000000001</v>
      </c>
      <c r="W149" s="156">
        <v>19551.108510638256</v>
      </c>
      <c r="X149" s="156">
        <v>43109.28021276596</v>
      </c>
      <c r="Y149" s="156">
        <v>65794.395212765958</v>
      </c>
      <c r="Z149" s="156">
        <v>69716.692978723353</v>
      </c>
      <c r="AA149" s="76"/>
    </row>
    <row r="150" spans="1:27" x14ac:dyDescent="0.3">
      <c r="A150" s="4">
        <v>146</v>
      </c>
      <c r="B150" s="156">
        <f t="shared" si="24"/>
        <v>66189.036489361693</v>
      </c>
      <c r="C150" s="156">
        <f t="shared" si="25"/>
        <v>46087.765638297795</v>
      </c>
      <c r="D150" s="156">
        <f t="shared" si="26"/>
        <v>24261.953829787322</v>
      </c>
      <c r="E150" s="156">
        <f t="shared" si="27"/>
        <v>61531.327234042546</v>
      </c>
      <c r="F150" s="156">
        <f t="shared" si="28"/>
        <v>19267.247234042552</v>
      </c>
      <c r="G150" s="156">
        <f t="shared" si="29"/>
        <v>21906.375851063829</v>
      </c>
      <c r="H150" s="156">
        <f t="shared" si="30"/>
        <v>21906.375851063825</v>
      </c>
      <c r="I150" s="156">
        <f t="shared" si="31"/>
        <v>19285.326382978685</v>
      </c>
      <c r="J150" s="157">
        <f t="shared" si="32"/>
        <v>43021.781170212722</v>
      </c>
      <c r="K150" s="157">
        <f t="shared" si="33"/>
        <v>64769.816914893621</v>
      </c>
      <c r="L150" s="157">
        <f t="shared" si="34"/>
        <v>69156.751914893553</v>
      </c>
      <c r="M150" s="18"/>
      <c r="N150" s="4">
        <v>146</v>
      </c>
      <c r="O150" s="4">
        <f t="shared" si="35"/>
        <v>726</v>
      </c>
      <c r="P150" s="156">
        <v>66237.396489361694</v>
      </c>
      <c r="Q150" s="156">
        <v>47185.429361702052</v>
      </c>
      <c r="R150" s="156">
        <v>25001.544787234132</v>
      </c>
      <c r="S150" s="156">
        <v>62925.526276595738</v>
      </c>
      <c r="T150" s="156">
        <v>19619.969255319149</v>
      </c>
      <c r="U150" s="156">
        <v>22263.974893617022</v>
      </c>
      <c r="V150" s="156">
        <v>22263.974893617018</v>
      </c>
      <c r="W150" s="156">
        <v>19643.072978723365</v>
      </c>
      <c r="X150" s="156">
        <v>43379.224893616978</v>
      </c>
      <c r="Y150" s="156">
        <v>66237.396489361709</v>
      </c>
      <c r="Z150" s="156">
        <v>70188.568085106323</v>
      </c>
      <c r="AA150" s="76"/>
    </row>
    <row r="151" spans="1:27" x14ac:dyDescent="0.3">
      <c r="A151" s="4">
        <v>147</v>
      </c>
      <c r="B151" s="156">
        <f t="shared" si="24"/>
        <v>66632.030000000013</v>
      </c>
      <c r="C151" s="156">
        <f t="shared" si="25"/>
        <v>46393.550212765876</v>
      </c>
      <c r="D151" s="156">
        <f t="shared" si="26"/>
        <v>24375.142659574558</v>
      </c>
      <c r="E151" s="156">
        <f t="shared" si="27"/>
        <v>61952.172234042562</v>
      </c>
      <c r="F151" s="156">
        <f t="shared" si="28"/>
        <v>19357.347872340422</v>
      </c>
      <c r="G151" s="156">
        <f t="shared" si="29"/>
        <v>22037.11574468085</v>
      </c>
      <c r="H151" s="156">
        <f t="shared" si="30"/>
        <v>22037.11574468085</v>
      </c>
      <c r="I151" s="156">
        <f t="shared" si="31"/>
        <v>19377.298617021235</v>
      </c>
      <c r="J151" s="157">
        <f t="shared" si="32"/>
        <v>43291.718085106339</v>
      </c>
      <c r="K151" s="157">
        <f t="shared" si="33"/>
        <v>65212.810425531912</v>
      </c>
      <c r="L151" s="157">
        <f t="shared" si="34"/>
        <v>69628.619255319078</v>
      </c>
      <c r="M151" s="18"/>
      <c r="N151" s="4">
        <v>147</v>
      </c>
      <c r="O151" s="4">
        <f t="shared" si="35"/>
        <v>731</v>
      </c>
      <c r="P151" s="156">
        <v>66680.390000000014</v>
      </c>
      <c r="Q151" s="156">
        <v>47491.213936170134</v>
      </c>
      <c r="R151" s="156">
        <v>25114.733617021368</v>
      </c>
      <c r="S151" s="156">
        <v>63346.371276595753</v>
      </c>
      <c r="T151" s="156">
        <v>19710.069893617019</v>
      </c>
      <c r="U151" s="156">
        <v>22394.714787234043</v>
      </c>
      <c r="V151" s="156">
        <v>22394.714787234043</v>
      </c>
      <c r="W151" s="156">
        <v>19735.045212765915</v>
      </c>
      <c r="X151" s="156">
        <v>43649.161808510595</v>
      </c>
      <c r="Y151" s="156">
        <v>66680.39</v>
      </c>
      <c r="Z151" s="156">
        <v>70660.435425531847</v>
      </c>
      <c r="AA151" s="76"/>
    </row>
    <row r="152" spans="1:27" x14ac:dyDescent="0.3">
      <c r="A152" s="4">
        <v>148</v>
      </c>
      <c r="B152" s="156">
        <f t="shared" si="24"/>
        <v>67075.02351063829</v>
      </c>
      <c r="C152" s="156">
        <f t="shared" si="25"/>
        <v>46699.327021276506</v>
      </c>
      <c r="D152" s="156">
        <f t="shared" si="26"/>
        <v>24488.33148936179</v>
      </c>
      <c r="E152" s="156">
        <f t="shared" si="27"/>
        <v>62373.024999999994</v>
      </c>
      <c r="F152" s="156">
        <f t="shared" si="28"/>
        <v>19447.448510638296</v>
      </c>
      <c r="G152" s="156">
        <f t="shared" si="29"/>
        <v>22167.847872340422</v>
      </c>
      <c r="H152" s="156">
        <f t="shared" si="30"/>
        <v>22167.847872340426</v>
      </c>
      <c r="I152" s="156">
        <f t="shared" si="31"/>
        <v>19469.270851063786</v>
      </c>
      <c r="J152" s="157">
        <f t="shared" si="32"/>
        <v>43561.662765957401</v>
      </c>
      <c r="K152" s="157">
        <f t="shared" si="33"/>
        <v>65655.80393617021</v>
      </c>
      <c r="L152" s="157">
        <f t="shared" si="34"/>
        <v>70100.494361702062</v>
      </c>
      <c r="M152" s="18"/>
      <c r="N152" s="4">
        <v>148</v>
      </c>
      <c r="O152" s="4">
        <f t="shared" si="35"/>
        <v>736</v>
      </c>
      <c r="P152" s="156">
        <v>67123.38351063829</v>
      </c>
      <c r="Q152" s="156">
        <v>47796.990744680763</v>
      </c>
      <c r="R152" s="156">
        <v>25227.922446808599</v>
      </c>
      <c r="S152" s="156">
        <v>63767.224042553185</v>
      </c>
      <c r="T152" s="156">
        <v>19800.170531914893</v>
      </c>
      <c r="U152" s="156">
        <v>22525.446914893615</v>
      </c>
      <c r="V152" s="156">
        <v>22525.446914893619</v>
      </c>
      <c r="W152" s="156">
        <v>19827.017446808466</v>
      </c>
      <c r="X152" s="156">
        <v>43919.106489361657</v>
      </c>
      <c r="Y152" s="156">
        <v>67123.38351063829</v>
      </c>
      <c r="Z152" s="156">
        <v>71132.310531914831</v>
      </c>
      <c r="AA152" s="76"/>
    </row>
    <row r="153" spans="1:27" x14ac:dyDescent="0.3">
      <c r="A153" s="4">
        <v>149</v>
      </c>
      <c r="B153" s="156">
        <f t="shared" si="24"/>
        <v>67518.024787234055</v>
      </c>
      <c r="C153" s="156">
        <f t="shared" si="25"/>
        <v>47005.103829787142</v>
      </c>
      <c r="D153" s="156">
        <f t="shared" si="26"/>
        <v>24601.520319149029</v>
      </c>
      <c r="E153" s="156">
        <f t="shared" si="27"/>
        <v>62793.862234042543</v>
      </c>
      <c r="F153" s="156">
        <f t="shared" si="28"/>
        <v>19537.54914893617</v>
      </c>
      <c r="G153" s="156">
        <f t="shared" si="29"/>
        <v>22298.587765957443</v>
      </c>
      <c r="H153" s="156">
        <f t="shared" si="30"/>
        <v>22298.587765957443</v>
      </c>
      <c r="I153" s="156">
        <f t="shared" si="31"/>
        <v>19561.235319148898</v>
      </c>
      <c r="J153" s="157">
        <f t="shared" si="32"/>
        <v>43831.607446808463</v>
      </c>
      <c r="K153" s="157">
        <f t="shared" si="33"/>
        <v>66098.805212765961</v>
      </c>
      <c r="L153" s="157">
        <f t="shared" si="34"/>
        <v>70572.369468085031</v>
      </c>
      <c r="M153" s="18"/>
      <c r="N153" s="4">
        <v>149</v>
      </c>
      <c r="O153" s="4">
        <f t="shared" si="35"/>
        <v>741</v>
      </c>
      <c r="P153" s="156">
        <v>67566.384787234056</v>
      </c>
      <c r="Q153" s="156">
        <v>48102.767553191399</v>
      </c>
      <c r="R153" s="156">
        <v>25341.111276595839</v>
      </c>
      <c r="S153" s="156">
        <v>64188.061276595734</v>
      </c>
      <c r="T153" s="156">
        <v>19890.271170212767</v>
      </c>
      <c r="U153" s="156">
        <v>22656.186808510636</v>
      </c>
      <c r="V153" s="156">
        <v>22656.186808510636</v>
      </c>
      <c r="W153" s="156">
        <v>19918.981914893579</v>
      </c>
      <c r="X153" s="156">
        <v>44189.051170212719</v>
      </c>
      <c r="Y153" s="156">
        <v>67566.384787234041</v>
      </c>
      <c r="Z153" s="156">
        <v>71604.1856382978</v>
      </c>
      <c r="AA153" s="76"/>
    </row>
    <row r="154" spans="1:27" x14ac:dyDescent="0.3">
      <c r="A154" s="4">
        <v>150</v>
      </c>
      <c r="B154" s="156">
        <f t="shared" si="24"/>
        <v>67961.018297872346</v>
      </c>
      <c r="C154" s="156">
        <f t="shared" si="25"/>
        <v>47310.888404255231</v>
      </c>
      <c r="D154" s="156">
        <f t="shared" si="26"/>
        <v>24714.709148936261</v>
      </c>
      <c r="E154" s="156">
        <f t="shared" si="27"/>
        <v>63214.707234042551</v>
      </c>
      <c r="F154" s="156">
        <f t="shared" si="28"/>
        <v>19627.649787234044</v>
      </c>
      <c r="G154" s="156">
        <f t="shared" si="29"/>
        <v>22429.327659574465</v>
      </c>
      <c r="H154" s="156">
        <f t="shared" si="30"/>
        <v>22429.327659574465</v>
      </c>
      <c r="I154" s="156">
        <f t="shared" si="31"/>
        <v>19653.207553191445</v>
      </c>
      <c r="J154" s="157">
        <f t="shared" si="32"/>
        <v>44101.544361702123</v>
      </c>
      <c r="K154" s="157">
        <f t="shared" si="33"/>
        <v>66541.798723404252</v>
      </c>
      <c r="L154" s="157">
        <f t="shared" si="34"/>
        <v>71044.244574468001</v>
      </c>
      <c r="M154" s="18"/>
      <c r="N154" s="4">
        <v>150</v>
      </c>
      <c r="O154" s="4">
        <f t="shared" si="35"/>
        <v>746</v>
      </c>
      <c r="P154" s="156">
        <v>68009.378297872347</v>
      </c>
      <c r="Q154" s="156">
        <v>48408.552127659488</v>
      </c>
      <c r="R154" s="156">
        <v>25454.300106383071</v>
      </c>
      <c r="S154" s="156">
        <v>64608.906276595742</v>
      </c>
      <c r="T154" s="156">
        <v>19980.371808510641</v>
      </c>
      <c r="U154" s="156">
        <v>22786.926702127657</v>
      </c>
      <c r="V154" s="156">
        <v>22786.926702127657</v>
      </c>
      <c r="W154" s="156">
        <v>20010.954148936125</v>
      </c>
      <c r="X154" s="156">
        <v>44458.988085106379</v>
      </c>
      <c r="Y154" s="156">
        <v>68009.378297872332</v>
      </c>
      <c r="Z154" s="156">
        <v>72076.06074468077</v>
      </c>
      <c r="AA154" s="76"/>
    </row>
    <row r="155" spans="1:27" x14ac:dyDescent="0.3">
      <c r="A155" s="4">
        <v>151</v>
      </c>
      <c r="B155" s="156">
        <f t="shared" si="24"/>
        <v>68404.011808510637</v>
      </c>
      <c r="C155" s="156">
        <f t="shared" si="25"/>
        <v>47616.66521276586</v>
      </c>
      <c r="D155" s="156">
        <f t="shared" si="26"/>
        <v>24827.897978723493</v>
      </c>
      <c r="E155" s="156">
        <f t="shared" si="27"/>
        <v>63635.55999999999</v>
      </c>
      <c r="F155" s="156">
        <f t="shared" si="28"/>
        <v>19717.750425531915</v>
      </c>
      <c r="G155" s="156">
        <f t="shared" si="29"/>
        <v>22560.05978723404</v>
      </c>
      <c r="H155" s="156">
        <f t="shared" si="30"/>
        <v>22560.05978723404</v>
      </c>
      <c r="I155" s="156">
        <f t="shared" si="31"/>
        <v>19745.179787233999</v>
      </c>
      <c r="J155" s="157">
        <f t="shared" si="32"/>
        <v>44371.489042553141</v>
      </c>
      <c r="K155" s="157">
        <f t="shared" si="33"/>
        <v>66984.792234042558</v>
      </c>
      <c r="L155" s="157">
        <f t="shared" si="34"/>
        <v>71516.111914893525</v>
      </c>
      <c r="M155" s="18"/>
      <c r="N155" s="4">
        <v>151</v>
      </c>
      <c r="O155" s="4">
        <f t="shared" si="35"/>
        <v>751</v>
      </c>
      <c r="P155" s="156">
        <v>68452.371808510637</v>
      </c>
      <c r="Q155" s="156">
        <v>48714.328936170117</v>
      </c>
      <c r="R155" s="156">
        <v>25567.488936170303</v>
      </c>
      <c r="S155" s="156">
        <v>65029.759042553182</v>
      </c>
      <c r="T155" s="156">
        <v>20070.472446808511</v>
      </c>
      <c r="U155" s="156">
        <v>22917.658829787233</v>
      </c>
      <c r="V155" s="156">
        <v>22917.658829787233</v>
      </c>
      <c r="W155" s="156">
        <v>20102.92638297868</v>
      </c>
      <c r="X155" s="156">
        <v>44728.932765957397</v>
      </c>
      <c r="Y155" s="156">
        <v>68452.371808510637</v>
      </c>
      <c r="Z155" s="156">
        <v>72547.928085106294</v>
      </c>
      <c r="AA155" s="76"/>
    </row>
    <row r="156" spans="1:27" x14ac:dyDescent="0.3">
      <c r="A156" s="4">
        <v>152</v>
      </c>
      <c r="B156" s="156">
        <f t="shared" si="24"/>
        <v>68847.013085106388</v>
      </c>
      <c r="C156" s="156">
        <f t="shared" si="25"/>
        <v>47922.442021276511</v>
      </c>
      <c r="D156" s="156">
        <f t="shared" si="26"/>
        <v>24941.086808510732</v>
      </c>
      <c r="E156" s="156">
        <f t="shared" si="27"/>
        <v>64056.404999999999</v>
      </c>
      <c r="F156" s="156">
        <f t="shared" si="28"/>
        <v>19807.851063829781</v>
      </c>
      <c r="G156" s="156">
        <f t="shared" si="29"/>
        <v>22690.799680851062</v>
      </c>
      <c r="H156" s="156">
        <f t="shared" si="30"/>
        <v>22690.799680851065</v>
      </c>
      <c r="I156" s="156">
        <f t="shared" si="31"/>
        <v>19837.144255319108</v>
      </c>
      <c r="J156" s="157">
        <f t="shared" si="32"/>
        <v>44641.433723404203</v>
      </c>
      <c r="K156" s="157">
        <f t="shared" si="33"/>
        <v>67427.793510638294</v>
      </c>
      <c r="L156" s="157">
        <f t="shared" si="34"/>
        <v>71987.987021276509</v>
      </c>
      <c r="M156" s="18"/>
      <c r="N156" s="4">
        <v>152</v>
      </c>
      <c r="O156" s="4">
        <f t="shared" si="35"/>
        <v>756</v>
      </c>
      <c r="P156" s="156">
        <v>68895.373085106388</v>
      </c>
      <c r="Q156" s="156">
        <v>49020.105744680768</v>
      </c>
      <c r="R156" s="156">
        <v>25680.677765957542</v>
      </c>
      <c r="S156" s="156">
        <v>65450.60404255319</v>
      </c>
      <c r="T156" s="156">
        <v>20160.573085106378</v>
      </c>
      <c r="U156" s="156">
        <v>23048.398723404254</v>
      </c>
      <c r="V156" s="156">
        <v>23048.398723404258</v>
      </c>
      <c r="W156" s="156">
        <v>20194.890851063788</v>
      </c>
      <c r="X156" s="156">
        <v>44998.877446808459</v>
      </c>
      <c r="Y156" s="156">
        <v>68895.373085106374</v>
      </c>
      <c r="Z156" s="156">
        <v>73019.803191489278</v>
      </c>
      <c r="AA156" s="76"/>
    </row>
    <row r="157" spans="1:27" x14ac:dyDescent="0.3">
      <c r="A157" s="4">
        <v>153</v>
      </c>
      <c r="B157" s="156">
        <f t="shared" si="24"/>
        <v>69290.006595744679</v>
      </c>
      <c r="C157" s="156">
        <f t="shared" si="25"/>
        <v>48228.226595744592</v>
      </c>
      <c r="D157" s="156">
        <f t="shared" si="26"/>
        <v>25054.275638297964</v>
      </c>
      <c r="E157" s="156">
        <f t="shared" si="27"/>
        <v>64477.249999999993</v>
      </c>
      <c r="F157" s="156">
        <f t="shared" si="28"/>
        <v>19897.951702127655</v>
      </c>
      <c r="G157" s="156">
        <f t="shared" si="29"/>
        <v>22821.539574468083</v>
      </c>
      <c r="H157" s="156">
        <f t="shared" si="30"/>
        <v>22821.539574468083</v>
      </c>
      <c r="I157" s="156">
        <f t="shared" si="31"/>
        <v>19929.116489361659</v>
      </c>
      <c r="J157" s="157">
        <f t="shared" si="32"/>
        <v>44911.370638297871</v>
      </c>
      <c r="K157" s="157">
        <f t="shared" si="33"/>
        <v>67870.787021276599</v>
      </c>
      <c r="L157" s="157">
        <f t="shared" si="34"/>
        <v>72459.862127659493</v>
      </c>
      <c r="M157" s="18"/>
      <c r="N157" s="4">
        <v>153</v>
      </c>
      <c r="O157" s="4">
        <f t="shared" si="35"/>
        <v>761</v>
      </c>
      <c r="P157" s="156">
        <v>69338.366595744679</v>
      </c>
      <c r="Q157" s="156">
        <v>49325.89031914885</v>
      </c>
      <c r="R157" s="156">
        <v>25793.866595744774</v>
      </c>
      <c r="S157" s="156">
        <v>65871.449042553184</v>
      </c>
      <c r="T157" s="156">
        <v>20250.673723404252</v>
      </c>
      <c r="U157" s="156">
        <v>23179.138617021275</v>
      </c>
      <c r="V157" s="156">
        <v>23179.138617021275</v>
      </c>
      <c r="W157" s="156">
        <v>20286.863085106339</v>
      </c>
      <c r="X157" s="156">
        <v>45268.814361702127</v>
      </c>
      <c r="Y157" s="156">
        <v>69338.366595744679</v>
      </c>
      <c r="Z157" s="156">
        <v>73491.678297872262</v>
      </c>
      <c r="AA157" s="76"/>
    </row>
    <row r="158" spans="1:27" x14ac:dyDescent="0.3">
      <c r="A158" s="4">
        <v>154</v>
      </c>
      <c r="B158" s="156">
        <f t="shared" si="24"/>
        <v>69733.000106382984</v>
      </c>
      <c r="C158" s="156">
        <f t="shared" si="25"/>
        <v>48534.003404255229</v>
      </c>
      <c r="D158" s="156">
        <f t="shared" si="26"/>
        <v>25167.464468085203</v>
      </c>
      <c r="E158" s="156">
        <f t="shared" si="27"/>
        <v>64898.094999999994</v>
      </c>
      <c r="F158" s="156">
        <f t="shared" si="28"/>
        <v>19988.052340425529</v>
      </c>
      <c r="G158" s="156">
        <f t="shared" si="29"/>
        <v>22952.271702127655</v>
      </c>
      <c r="H158" s="156">
        <f t="shared" si="30"/>
        <v>22952.271702127655</v>
      </c>
      <c r="I158" s="156">
        <f t="shared" si="31"/>
        <v>20021.088723404209</v>
      </c>
      <c r="J158" s="157">
        <f t="shared" si="32"/>
        <v>45181.315319148882</v>
      </c>
      <c r="K158" s="157">
        <f t="shared" si="33"/>
        <v>68313.780531914905</v>
      </c>
      <c r="L158" s="157">
        <f t="shared" si="34"/>
        <v>72931.729468085017</v>
      </c>
      <c r="M158" s="18"/>
      <c r="N158" s="4">
        <v>154</v>
      </c>
      <c r="O158" s="4">
        <f t="shared" si="35"/>
        <v>766</v>
      </c>
      <c r="P158" s="156">
        <v>69781.360106382985</v>
      </c>
      <c r="Q158" s="156">
        <v>49631.667127659486</v>
      </c>
      <c r="R158" s="156">
        <v>25907.055425532013</v>
      </c>
      <c r="S158" s="156">
        <v>66292.294042553185</v>
      </c>
      <c r="T158" s="156">
        <v>20340.774361702126</v>
      </c>
      <c r="U158" s="156">
        <v>23309.870744680848</v>
      </c>
      <c r="V158" s="156">
        <v>23309.870744680848</v>
      </c>
      <c r="W158" s="156">
        <v>20378.83531914889</v>
      </c>
      <c r="X158" s="156">
        <v>45538.759042553138</v>
      </c>
      <c r="Y158" s="156">
        <v>69781.360106382985</v>
      </c>
      <c r="Z158" s="156">
        <v>73963.545638297786</v>
      </c>
      <c r="AA158" s="76"/>
    </row>
    <row r="159" spans="1:27" x14ac:dyDescent="0.3">
      <c r="A159" s="4">
        <v>155</v>
      </c>
      <c r="B159" s="156">
        <f t="shared" si="24"/>
        <v>70176.001382978735</v>
      </c>
      <c r="C159" s="156">
        <f t="shared" si="25"/>
        <v>48839.787978723311</v>
      </c>
      <c r="D159" s="156">
        <f t="shared" si="26"/>
        <v>25280.653297872439</v>
      </c>
      <c r="E159" s="156">
        <f t="shared" si="27"/>
        <v>65318.939999999995</v>
      </c>
      <c r="F159" s="156">
        <f t="shared" si="28"/>
        <v>20078.152978723403</v>
      </c>
      <c r="G159" s="156">
        <f t="shared" si="29"/>
        <v>23083.01159574468</v>
      </c>
      <c r="H159" s="156">
        <f t="shared" si="30"/>
        <v>23083.01159574468</v>
      </c>
      <c r="I159" s="156">
        <f t="shared" si="31"/>
        <v>20113.053191489318</v>
      </c>
      <c r="J159" s="157">
        <f t="shared" si="32"/>
        <v>45451.259999999951</v>
      </c>
      <c r="K159" s="157">
        <f t="shared" si="33"/>
        <v>68756.781808510641</v>
      </c>
      <c r="L159" s="157">
        <f t="shared" si="34"/>
        <v>73403.604574467987</v>
      </c>
      <c r="M159" s="18"/>
      <c r="N159" s="4">
        <v>155</v>
      </c>
      <c r="O159" s="4">
        <f t="shared" si="35"/>
        <v>771</v>
      </c>
      <c r="P159" s="156">
        <v>70224.361382978735</v>
      </c>
      <c r="Q159" s="156">
        <v>49937.451702127568</v>
      </c>
      <c r="R159" s="156">
        <v>26020.244255319249</v>
      </c>
      <c r="S159" s="156">
        <v>66713.139042553186</v>
      </c>
      <c r="T159" s="156">
        <v>20430.875</v>
      </c>
      <c r="U159" s="156">
        <v>23440.610638297872</v>
      </c>
      <c r="V159" s="156">
        <v>23440.610638297872</v>
      </c>
      <c r="W159" s="156">
        <v>20470.799787233998</v>
      </c>
      <c r="X159" s="156">
        <v>45808.703723404207</v>
      </c>
      <c r="Y159" s="156">
        <v>70224.361382978721</v>
      </c>
      <c r="Z159" s="156">
        <v>74435.420744680756</v>
      </c>
      <c r="AA159" s="76"/>
    </row>
    <row r="160" spans="1:27" x14ac:dyDescent="0.3">
      <c r="A160" s="4">
        <v>156</v>
      </c>
      <c r="B160" s="156">
        <f t="shared" si="24"/>
        <v>70618.994893617011</v>
      </c>
      <c r="C160" s="156">
        <f t="shared" si="25"/>
        <v>49145.564787233947</v>
      </c>
      <c r="D160" s="156">
        <f t="shared" si="26"/>
        <v>25393.842127659671</v>
      </c>
      <c r="E160" s="156">
        <f t="shared" si="27"/>
        <v>65739.792765957434</v>
      </c>
      <c r="F160" s="156">
        <f t="shared" si="28"/>
        <v>20168.253617021313</v>
      </c>
      <c r="G160" s="156">
        <f t="shared" si="29"/>
        <v>23213.743723404252</v>
      </c>
      <c r="H160" s="156">
        <f t="shared" si="30"/>
        <v>23213.743723404252</v>
      </c>
      <c r="I160" s="156">
        <f t="shared" si="31"/>
        <v>20205.025425531869</v>
      </c>
      <c r="J160" s="157">
        <f t="shared" si="32"/>
        <v>45721.196914893575</v>
      </c>
      <c r="K160" s="157">
        <f t="shared" si="33"/>
        <v>69199.775319148932</v>
      </c>
      <c r="L160" s="157">
        <f t="shared" si="34"/>
        <v>73875.479680850956</v>
      </c>
      <c r="M160" s="18"/>
      <c r="N160" s="4">
        <v>156</v>
      </c>
      <c r="O160" s="4">
        <f t="shared" si="35"/>
        <v>776</v>
      </c>
      <c r="P160" s="156">
        <v>70667.354893617012</v>
      </c>
      <c r="Q160" s="156">
        <v>50243.228510638204</v>
      </c>
      <c r="R160" s="156">
        <v>26133.433085106481</v>
      </c>
      <c r="S160" s="156">
        <v>67133.991808510633</v>
      </c>
      <c r="T160" s="156">
        <v>20520.97563829791</v>
      </c>
      <c r="U160" s="156">
        <v>23571.342765957444</v>
      </c>
      <c r="V160" s="156">
        <v>23571.342765957444</v>
      </c>
      <c r="W160" s="156">
        <v>20562.772021276549</v>
      </c>
      <c r="X160" s="156">
        <v>46078.640638297831</v>
      </c>
      <c r="Y160" s="156">
        <v>70667.354893617012</v>
      </c>
      <c r="Z160" s="156">
        <v>74907.295851063725</v>
      </c>
      <c r="AA160" s="76"/>
    </row>
    <row r="161" spans="1:27" x14ac:dyDescent="0.3">
      <c r="A161" s="4">
        <v>157</v>
      </c>
      <c r="B161" s="156">
        <f t="shared" si="24"/>
        <v>71061.988404255331</v>
      </c>
      <c r="C161" s="156">
        <f t="shared" si="25"/>
        <v>49451.341595744598</v>
      </c>
      <c r="D161" s="156">
        <f t="shared" si="26"/>
        <v>25507.030957446907</v>
      </c>
      <c r="E161" s="156">
        <f t="shared" si="27"/>
        <v>66160.62999999999</v>
      </c>
      <c r="F161" s="156">
        <f t="shared" si="28"/>
        <v>20258.354255319187</v>
      </c>
      <c r="G161" s="156">
        <f t="shared" si="29"/>
        <v>23344.483617021277</v>
      </c>
      <c r="H161" s="156">
        <f t="shared" si="30"/>
        <v>23344.483617021277</v>
      </c>
      <c r="I161" s="156">
        <f t="shared" si="31"/>
        <v>20296.997659574423</v>
      </c>
      <c r="J161" s="157">
        <f t="shared" si="32"/>
        <v>45991.14159574463</v>
      </c>
      <c r="K161" s="157">
        <f t="shared" si="33"/>
        <v>69642.768829787237</v>
      </c>
      <c r="L161" s="157">
        <f t="shared" si="34"/>
        <v>74347.347021276495</v>
      </c>
      <c r="M161" s="18"/>
      <c r="N161" s="4">
        <v>157</v>
      </c>
      <c r="O161" s="4">
        <f t="shared" si="35"/>
        <v>781</v>
      </c>
      <c r="P161" s="156">
        <v>71110.348404255332</v>
      </c>
      <c r="Q161" s="156">
        <v>50549.005319148855</v>
      </c>
      <c r="R161" s="156">
        <v>26246.621914893716</v>
      </c>
      <c r="S161" s="156">
        <v>67554.829042553189</v>
      </c>
      <c r="T161" s="156">
        <v>20611.076276595784</v>
      </c>
      <c r="U161" s="156">
        <v>23702.082659574469</v>
      </c>
      <c r="V161" s="156">
        <v>23702.082659574469</v>
      </c>
      <c r="W161" s="156">
        <v>20654.744255319103</v>
      </c>
      <c r="X161" s="156">
        <v>46348.585319148886</v>
      </c>
      <c r="Y161" s="156">
        <v>71110.348404255317</v>
      </c>
      <c r="Z161" s="156">
        <v>75379.163191489264</v>
      </c>
      <c r="AA161" s="76"/>
    </row>
    <row r="162" spans="1:27" x14ac:dyDescent="0.3">
      <c r="A162" s="4">
        <v>158</v>
      </c>
      <c r="B162" s="156">
        <f t="shared" si="24"/>
        <v>71504.989680851053</v>
      </c>
      <c r="C162" s="156">
        <f t="shared" si="25"/>
        <v>49757.126170212687</v>
      </c>
      <c r="D162" s="156">
        <f t="shared" si="26"/>
        <v>25620.219787234142</v>
      </c>
      <c r="E162" s="156">
        <f t="shared" si="27"/>
        <v>66581.482765957437</v>
      </c>
      <c r="F162" s="156">
        <f t="shared" si="28"/>
        <v>20348.454893617061</v>
      </c>
      <c r="G162" s="156">
        <f t="shared" si="29"/>
        <v>23475.223510638294</v>
      </c>
      <c r="H162" s="156">
        <f t="shared" si="30"/>
        <v>23475.223510638294</v>
      </c>
      <c r="I162" s="156">
        <f t="shared" si="31"/>
        <v>20388.962127659528</v>
      </c>
      <c r="J162" s="157">
        <f t="shared" si="32"/>
        <v>46261.086276595692</v>
      </c>
      <c r="K162" s="157">
        <f t="shared" si="33"/>
        <v>70085.770106382974</v>
      </c>
      <c r="L162" s="157">
        <f t="shared" si="34"/>
        <v>74819.222127659465</v>
      </c>
      <c r="M162" s="18"/>
      <c r="N162" s="4">
        <v>158</v>
      </c>
      <c r="O162" s="4">
        <f t="shared" si="35"/>
        <v>786</v>
      </c>
      <c r="P162" s="156">
        <v>71553.349680851054</v>
      </c>
      <c r="Q162" s="156">
        <v>50854.789893616944</v>
      </c>
      <c r="R162" s="156">
        <v>26359.810744680952</v>
      </c>
      <c r="S162" s="156">
        <v>67975.681808510635</v>
      </c>
      <c r="T162" s="156">
        <v>20701.176914893658</v>
      </c>
      <c r="U162" s="156">
        <v>23832.822553191487</v>
      </c>
      <c r="V162" s="156">
        <v>23832.822553191487</v>
      </c>
      <c r="W162" s="156">
        <v>20746.708723404208</v>
      </c>
      <c r="X162" s="156">
        <v>46618.529999999948</v>
      </c>
      <c r="Y162" s="156">
        <v>71553.349680851054</v>
      </c>
      <c r="Z162" s="156">
        <v>75851.038297872234</v>
      </c>
      <c r="AA162" s="76"/>
    </row>
    <row r="163" spans="1:27" x14ac:dyDescent="0.3">
      <c r="A163" s="4">
        <v>159</v>
      </c>
      <c r="B163" s="156">
        <f t="shared" si="24"/>
        <v>71947.983191489358</v>
      </c>
      <c r="C163" s="156">
        <f t="shared" si="25"/>
        <v>50062.902978723323</v>
      </c>
      <c r="D163" s="156">
        <f t="shared" si="26"/>
        <v>25733.416382978823</v>
      </c>
      <c r="E163" s="156">
        <f t="shared" si="27"/>
        <v>67002.327765957438</v>
      </c>
      <c r="F163" s="156">
        <f t="shared" si="28"/>
        <v>20438.555531914935</v>
      </c>
      <c r="G163" s="156">
        <f t="shared" si="29"/>
        <v>23605.95563829787</v>
      </c>
      <c r="H163" s="156">
        <f t="shared" si="30"/>
        <v>23605.95563829787</v>
      </c>
      <c r="I163" s="156">
        <f t="shared" si="31"/>
        <v>20480.934361702079</v>
      </c>
      <c r="J163" s="157">
        <f t="shared" si="32"/>
        <v>46531.023191489308</v>
      </c>
      <c r="K163" s="157">
        <f t="shared" si="33"/>
        <v>70528.763617021279</v>
      </c>
      <c r="L163" s="157">
        <f t="shared" si="34"/>
        <v>75291.097234042434</v>
      </c>
      <c r="M163" s="18"/>
      <c r="N163" s="4">
        <v>159</v>
      </c>
      <c r="O163" s="4">
        <f t="shared" si="35"/>
        <v>791</v>
      </c>
      <c r="P163" s="156">
        <v>71996.343191489359</v>
      </c>
      <c r="Q163" s="156">
        <v>51160.56670212758</v>
      </c>
      <c r="R163" s="156">
        <v>26473.007340425633</v>
      </c>
      <c r="S163" s="156">
        <v>68396.526808510636</v>
      </c>
      <c r="T163" s="156">
        <v>20791.277553191532</v>
      </c>
      <c r="U163" s="156">
        <v>23963.554680851063</v>
      </c>
      <c r="V163" s="156">
        <v>23963.554680851063</v>
      </c>
      <c r="W163" s="156">
        <v>20838.680957446759</v>
      </c>
      <c r="X163" s="156">
        <v>46888.466914893565</v>
      </c>
      <c r="Y163" s="156">
        <v>71996.343191489359</v>
      </c>
      <c r="Z163" s="156">
        <v>76322.913404255203</v>
      </c>
      <c r="AA163" s="76"/>
    </row>
    <row r="164" spans="1:27" x14ac:dyDescent="0.3">
      <c r="A164" s="4">
        <v>160</v>
      </c>
      <c r="B164" s="156">
        <f t="shared" si="24"/>
        <v>72390.976702127664</v>
      </c>
      <c r="C164" s="156">
        <f t="shared" si="25"/>
        <v>50368.687553191412</v>
      </c>
      <c r="D164" s="156">
        <f t="shared" si="26"/>
        <v>25846.605212766055</v>
      </c>
      <c r="E164" s="156">
        <f t="shared" si="27"/>
        <v>67423.172765957439</v>
      </c>
      <c r="F164" s="156">
        <f t="shared" si="28"/>
        <v>20528.656170212806</v>
      </c>
      <c r="G164" s="156">
        <f t="shared" si="29"/>
        <v>23736.695531914891</v>
      </c>
      <c r="H164" s="156">
        <f t="shared" si="30"/>
        <v>23736.695531914891</v>
      </c>
      <c r="I164" s="156">
        <f t="shared" si="31"/>
        <v>20572.906595744633</v>
      </c>
      <c r="J164" s="157">
        <f t="shared" si="32"/>
        <v>46800.967872340378</v>
      </c>
      <c r="K164" s="157">
        <f t="shared" si="33"/>
        <v>70971.757127659585</v>
      </c>
      <c r="L164" s="157">
        <f t="shared" si="34"/>
        <v>75762.972340425535</v>
      </c>
      <c r="M164" s="18"/>
      <c r="N164" s="4">
        <v>160</v>
      </c>
      <c r="O164" s="4">
        <f t="shared" si="35"/>
        <v>796</v>
      </c>
      <c r="P164" s="156">
        <v>72439.336702127664</v>
      </c>
      <c r="Q164" s="156">
        <v>51466.351276595669</v>
      </c>
      <c r="R164" s="156">
        <v>26586.196170212865</v>
      </c>
      <c r="S164" s="156">
        <v>68817.371808510637</v>
      </c>
      <c r="T164" s="156">
        <v>20881.378191489403</v>
      </c>
      <c r="U164" s="156">
        <v>24094.294574468084</v>
      </c>
      <c r="V164" s="156">
        <v>24094.294574468084</v>
      </c>
      <c r="W164" s="156">
        <v>20930.653191489313</v>
      </c>
      <c r="X164" s="156">
        <v>47158.411595744634</v>
      </c>
      <c r="Y164" s="156">
        <v>72439.336702127664</v>
      </c>
      <c r="Z164" s="156">
        <v>76794.788510638304</v>
      </c>
      <c r="AA164" s="76"/>
    </row>
    <row r="165" spans="1:27" x14ac:dyDescent="0.3">
      <c r="A165" s="4">
        <v>161</v>
      </c>
      <c r="B165" s="156">
        <f t="shared" si="24"/>
        <v>72833.977978723371</v>
      </c>
      <c r="C165" s="156">
        <f t="shared" si="25"/>
        <v>50674.464361702056</v>
      </c>
      <c r="D165" s="156">
        <f t="shared" si="26"/>
        <v>25959.794042553287</v>
      </c>
      <c r="E165" s="156">
        <f t="shared" si="27"/>
        <v>67844.01776595744</v>
      </c>
      <c r="F165" s="156">
        <f t="shared" si="28"/>
        <v>20618.756808510676</v>
      </c>
      <c r="G165" s="156">
        <f t="shared" si="29"/>
        <v>23867.435425531916</v>
      </c>
      <c r="H165" s="156">
        <f t="shared" si="30"/>
        <v>23867.435425531916</v>
      </c>
      <c r="I165" s="156">
        <f t="shared" si="31"/>
        <v>20664.871063829738</v>
      </c>
      <c r="J165" s="157">
        <f t="shared" si="32"/>
        <v>47070.91255319144</v>
      </c>
      <c r="K165" s="157">
        <f t="shared" si="33"/>
        <v>71414.758404255277</v>
      </c>
      <c r="L165" s="157">
        <f t="shared" si="34"/>
        <v>76234.839680851059</v>
      </c>
      <c r="M165" s="18"/>
      <c r="N165" s="4">
        <v>161</v>
      </c>
      <c r="O165" s="4">
        <f t="shared" si="35"/>
        <v>801</v>
      </c>
      <c r="P165" s="156">
        <v>72882.337978723372</v>
      </c>
      <c r="Q165" s="156">
        <v>51772.128085106313</v>
      </c>
      <c r="R165" s="156">
        <v>26699.385000000097</v>
      </c>
      <c r="S165" s="156">
        <v>69238.216808510639</v>
      </c>
      <c r="T165" s="156">
        <v>20971.478829787273</v>
      </c>
      <c r="U165" s="156">
        <v>24225.034468085109</v>
      </c>
      <c r="V165" s="156">
        <v>24225.034468085109</v>
      </c>
      <c r="W165" s="156">
        <v>21022.617659574418</v>
      </c>
      <c r="X165" s="156">
        <v>47428.356276595696</v>
      </c>
      <c r="Y165" s="156">
        <v>72882.337978723357</v>
      </c>
      <c r="Z165" s="156">
        <v>77266.655851063828</v>
      </c>
      <c r="AA165" s="76"/>
    </row>
    <row r="166" spans="1:27" x14ac:dyDescent="0.3">
      <c r="A166" s="4">
        <v>162</v>
      </c>
      <c r="B166" s="156">
        <f t="shared" si="24"/>
        <v>73276.971489361662</v>
      </c>
      <c r="C166" s="156">
        <f t="shared" si="25"/>
        <v>50980.241170212692</v>
      </c>
      <c r="D166" s="156">
        <f t="shared" si="26"/>
        <v>26072.98287234053</v>
      </c>
      <c r="E166" s="156">
        <f t="shared" si="27"/>
        <v>68264.862765957427</v>
      </c>
      <c r="F166" s="156">
        <f t="shared" si="28"/>
        <v>20708.85744680855</v>
      </c>
      <c r="G166" s="156">
        <f t="shared" si="29"/>
        <v>23998.167553191488</v>
      </c>
      <c r="H166" s="156">
        <f t="shared" si="30"/>
        <v>23998.167553191488</v>
      </c>
      <c r="I166" s="156">
        <f t="shared" si="31"/>
        <v>20756.843297872292</v>
      </c>
      <c r="J166" s="157">
        <f t="shared" si="32"/>
        <v>47340.849468085049</v>
      </c>
      <c r="K166" s="157">
        <f t="shared" si="33"/>
        <v>71857.751914893568</v>
      </c>
      <c r="L166" s="157">
        <f t="shared" si="34"/>
        <v>76706.714787234028</v>
      </c>
      <c r="M166" s="18"/>
      <c r="N166" s="4">
        <v>162</v>
      </c>
      <c r="O166" s="4">
        <f t="shared" si="35"/>
        <v>806</v>
      </c>
      <c r="P166" s="156">
        <v>73325.331489361663</v>
      </c>
      <c r="Q166" s="156">
        <v>52077.904893616949</v>
      </c>
      <c r="R166" s="156">
        <v>26812.573829787339</v>
      </c>
      <c r="S166" s="156">
        <v>69659.061808510625</v>
      </c>
      <c r="T166" s="156">
        <v>21061.579468085147</v>
      </c>
      <c r="U166" s="156">
        <v>24355.766595744681</v>
      </c>
      <c r="V166" s="156">
        <v>24355.766595744681</v>
      </c>
      <c r="W166" s="156">
        <v>21114.589893616972</v>
      </c>
      <c r="X166" s="156">
        <v>47698.293191489305</v>
      </c>
      <c r="Y166" s="156">
        <v>73325.331489361648</v>
      </c>
      <c r="Z166" s="156">
        <v>77738.530957446797</v>
      </c>
      <c r="AA166" s="76"/>
    </row>
    <row r="167" spans="1:27" x14ac:dyDescent="0.3">
      <c r="A167" s="4">
        <v>163</v>
      </c>
      <c r="B167" s="156">
        <f t="shared" si="24"/>
        <v>73719.964999999953</v>
      </c>
      <c r="C167" s="156">
        <f t="shared" si="25"/>
        <v>51286.025744680795</v>
      </c>
      <c r="D167" s="156">
        <f t="shared" si="26"/>
        <v>26186.171702127765</v>
      </c>
      <c r="E167" s="156">
        <f t="shared" si="27"/>
        <v>68685.715531914888</v>
      </c>
      <c r="F167" s="156">
        <f t="shared" si="28"/>
        <v>20798.958085106424</v>
      </c>
      <c r="G167" s="156">
        <f t="shared" si="29"/>
        <v>24128.907446808509</v>
      </c>
      <c r="H167" s="156">
        <f t="shared" si="30"/>
        <v>24128.907446808509</v>
      </c>
      <c r="I167" s="156">
        <f t="shared" si="31"/>
        <v>20848.81553191485</v>
      </c>
      <c r="J167" s="157">
        <f t="shared" si="32"/>
        <v>47610.794148936118</v>
      </c>
      <c r="K167" s="157">
        <f t="shared" si="33"/>
        <v>72300.745425531917</v>
      </c>
      <c r="L167" s="157">
        <f t="shared" si="34"/>
        <v>77178.589893616998</v>
      </c>
      <c r="M167" s="18"/>
      <c r="N167" s="4">
        <v>163</v>
      </c>
      <c r="O167" s="4">
        <f t="shared" si="35"/>
        <v>811</v>
      </c>
      <c r="P167" s="156">
        <v>73768.324999999953</v>
      </c>
      <c r="Q167" s="156">
        <v>52383.689468085053</v>
      </c>
      <c r="R167" s="156">
        <v>26925.762659574575</v>
      </c>
      <c r="S167" s="156">
        <v>70079.914574468086</v>
      </c>
      <c r="T167" s="156">
        <v>21151.680106383021</v>
      </c>
      <c r="U167" s="156">
        <v>24486.506489361702</v>
      </c>
      <c r="V167" s="156">
        <v>24486.506489361702</v>
      </c>
      <c r="W167" s="156">
        <v>21206.56212765953</v>
      </c>
      <c r="X167" s="156">
        <v>47968.237872340374</v>
      </c>
      <c r="Y167" s="156">
        <v>73768.324999999997</v>
      </c>
      <c r="Z167" s="156">
        <v>78210.406063829767</v>
      </c>
      <c r="AA167" s="76"/>
    </row>
    <row r="168" spans="1:27" x14ac:dyDescent="0.3">
      <c r="A168" s="4">
        <v>164</v>
      </c>
      <c r="B168" s="156">
        <f t="shared" si="24"/>
        <v>74162.958510638258</v>
      </c>
      <c r="C168" s="156">
        <f t="shared" si="25"/>
        <v>51591.802553191432</v>
      </c>
      <c r="D168" s="156">
        <f t="shared" si="26"/>
        <v>26299.360531914997</v>
      </c>
      <c r="E168" s="156">
        <f t="shared" si="27"/>
        <v>69106.560531914874</v>
      </c>
      <c r="F168" s="156">
        <f t="shared" si="28"/>
        <v>20889.058723404298</v>
      </c>
      <c r="G168" s="156">
        <f t="shared" si="29"/>
        <v>24259.64734042553</v>
      </c>
      <c r="H168" s="156">
        <f t="shared" si="30"/>
        <v>24259.64734042553</v>
      </c>
      <c r="I168" s="156">
        <f t="shared" si="31"/>
        <v>20940.779999999952</v>
      </c>
      <c r="J168" s="157">
        <f t="shared" si="32"/>
        <v>47880.73882978718</v>
      </c>
      <c r="K168" s="157">
        <f t="shared" si="33"/>
        <v>72743.738936170164</v>
      </c>
      <c r="L168" s="157">
        <f t="shared" si="34"/>
        <v>77650.457234042551</v>
      </c>
      <c r="M168" s="18"/>
      <c r="N168" s="4">
        <v>164</v>
      </c>
      <c r="O168" s="4">
        <f t="shared" si="35"/>
        <v>816</v>
      </c>
      <c r="P168" s="156">
        <v>74211.318510638259</v>
      </c>
      <c r="Q168" s="156">
        <v>52689.466276595689</v>
      </c>
      <c r="R168" s="156">
        <v>27038.951489361807</v>
      </c>
      <c r="S168" s="156">
        <v>70500.759574468073</v>
      </c>
      <c r="T168" s="156">
        <v>21241.780744680895</v>
      </c>
      <c r="U168" s="156">
        <v>24617.246382978723</v>
      </c>
      <c r="V168" s="156">
        <v>24617.246382978723</v>
      </c>
      <c r="W168" s="156">
        <v>21298.526595744632</v>
      </c>
      <c r="X168" s="156">
        <v>48238.182553191436</v>
      </c>
      <c r="Y168" s="156">
        <v>74211.318510638244</v>
      </c>
      <c r="Z168" s="156">
        <v>78682.27340425532</v>
      </c>
      <c r="AA168" s="76"/>
    </row>
    <row r="169" spans="1:27" x14ac:dyDescent="0.3">
      <c r="A169" s="4">
        <v>165</v>
      </c>
      <c r="B169" s="156">
        <f t="shared" si="24"/>
        <v>74605.95978723398</v>
      </c>
      <c r="C169" s="156">
        <f t="shared" si="25"/>
        <v>51897.587127659513</v>
      </c>
      <c r="D169" s="156">
        <f t="shared" si="26"/>
        <v>26412.549361702233</v>
      </c>
      <c r="E169" s="156">
        <f t="shared" si="27"/>
        <v>69527.39776595743</v>
      </c>
      <c r="F169" s="156">
        <f t="shared" si="28"/>
        <v>20979.159361702168</v>
      </c>
      <c r="G169" s="156">
        <f t="shared" si="29"/>
        <v>24390.379468085102</v>
      </c>
      <c r="H169" s="156">
        <f t="shared" si="30"/>
        <v>24390.379468085106</v>
      </c>
      <c r="I169" s="156">
        <f t="shared" si="31"/>
        <v>21032.752234042509</v>
      </c>
      <c r="J169" s="157">
        <f t="shared" si="32"/>
        <v>48150.675744680797</v>
      </c>
      <c r="K169" s="157">
        <f t="shared" si="33"/>
        <v>73186.740212765901</v>
      </c>
      <c r="L169" s="157">
        <f t="shared" si="34"/>
        <v>78122.332340425535</v>
      </c>
      <c r="M169" s="18"/>
      <c r="N169" s="4">
        <v>165</v>
      </c>
      <c r="O169" s="4">
        <f t="shared" si="35"/>
        <v>821</v>
      </c>
      <c r="P169" s="156">
        <v>74654.319787233981</v>
      </c>
      <c r="Q169" s="156">
        <v>52995.250851063771</v>
      </c>
      <c r="R169" s="156">
        <v>27152.140319149043</v>
      </c>
      <c r="S169" s="156">
        <v>70921.596808510629</v>
      </c>
      <c r="T169" s="156">
        <v>21331.881382978765</v>
      </c>
      <c r="U169" s="156">
        <v>24747.978510638295</v>
      </c>
      <c r="V169" s="156">
        <v>24747.978510638299</v>
      </c>
      <c r="W169" s="156">
        <v>21390.49882978719</v>
      </c>
      <c r="X169" s="156">
        <v>48508.119468085053</v>
      </c>
      <c r="Y169" s="156">
        <v>74654.319787233981</v>
      </c>
      <c r="Z169" s="156">
        <v>79154.148510638304</v>
      </c>
      <c r="AA169" s="76"/>
    </row>
    <row r="170" spans="1:27" x14ac:dyDescent="0.3">
      <c r="A170" s="4">
        <v>166</v>
      </c>
      <c r="B170" s="156">
        <f t="shared" si="24"/>
        <v>75048.953297872285</v>
      </c>
      <c r="C170" s="156">
        <f t="shared" si="25"/>
        <v>52203.363936170164</v>
      </c>
      <c r="D170" s="156">
        <f t="shared" si="26"/>
        <v>26525.738191489465</v>
      </c>
      <c r="E170" s="156">
        <f t="shared" si="27"/>
        <v>69948.250531914877</v>
      </c>
      <c r="F170" s="156">
        <f t="shared" si="28"/>
        <v>21069.260000000042</v>
      </c>
      <c r="G170" s="156">
        <f t="shared" si="29"/>
        <v>24521.119361702127</v>
      </c>
      <c r="H170" s="156">
        <f t="shared" si="30"/>
        <v>24521.119361702127</v>
      </c>
      <c r="I170" s="156">
        <f t="shared" si="31"/>
        <v>21124.724468085056</v>
      </c>
      <c r="J170" s="157">
        <f t="shared" si="32"/>
        <v>48420.620425531866</v>
      </c>
      <c r="K170" s="157">
        <f t="shared" si="33"/>
        <v>73629.733723404192</v>
      </c>
      <c r="L170" s="157">
        <f t="shared" si="34"/>
        <v>78594.207446808505</v>
      </c>
      <c r="M170" s="18"/>
      <c r="N170" s="4">
        <v>166</v>
      </c>
      <c r="O170" s="4">
        <f t="shared" si="35"/>
        <v>826</v>
      </c>
      <c r="P170" s="156">
        <v>75097.313297872286</v>
      </c>
      <c r="Q170" s="156">
        <v>53301.027659574422</v>
      </c>
      <c r="R170" s="156">
        <v>27265.329148936275</v>
      </c>
      <c r="S170" s="156">
        <v>71342.449574468075</v>
      </c>
      <c r="T170" s="156">
        <v>21421.982021276639</v>
      </c>
      <c r="U170" s="156">
        <v>24878.71840425532</v>
      </c>
      <c r="V170" s="156">
        <v>24878.71840425532</v>
      </c>
      <c r="W170" s="156">
        <v>21482.471063829737</v>
      </c>
      <c r="X170" s="156">
        <v>48778.064148936122</v>
      </c>
      <c r="Y170" s="156">
        <v>75097.313297872272</v>
      </c>
      <c r="Z170" s="156">
        <v>79626.023617021274</v>
      </c>
      <c r="AA170" s="76"/>
    </row>
    <row r="171" spans="1:27" x14ac:dyDescent="0.3">
      <c r="A171" s="4">
        <v>167</v>
      </c>
      <c r="B171" s="156">
        <f t="shared" si="24"/>
        <v>75491.946808510591</v>
      </c>
      <c r="C171" s="156">
        <f t="shared" si="25"/>
        <v>52509.140744680801</v>
      </c>
      <c r="D171" s="156">
        <f t="shared" si="26"/>
        <v>26638.927021276701</v>
      </c>
      <c r="E171" s="156">
        <f t="shared" si="27"/>
        <v>70369.095531914892</v>
      </c>
      <c r="F171" s="156">
        <f t="shared" si="28"/>
        <v>21159.360638297916</v>
      </c>
      <c r="G171" s="156">
        <f t="shared" si="29"/>
        <v>24651.851489361699</v>
      </c>
      <c r="H171" s="156">
        <f t="shared" si="30"/>
        <v>24651.851489361699</v>
      </c>
      <c r="I171" s="156">
        <f t="shared" si="31"/>
        <v>21216.688936170165</v>
      </c>
      <c r="J171" s="157">
        <f t="shared" si="32"/>
        <v>48690.565106382928</v>
      </c>
      <c r="K171" s="157">
        <f t="shared" si="33"/>
        <v>74072.727234042497</v>
      </c>
      <c r="L171" s="157">
        <f t="shared" si="34"/>
        <v>79066.074787234043</v>
      </c>
      <c r="M171" s="18"/>
      <c r="N171" s="4">
        <v>167</v>
      </c>
      <c r="O171" s="4">
        <f t="shared" si="35"/>
        <v>831</v>
      </c>
      <c r="P171" s="156">
        <v>75540.306808510592</v>
      </c>
      <c r="Q171" s="156">
        <v>53606.804468085058</v>
      </c>
      <c r="R171" s="156">
        <v>27378.51797872351</v>
      </c>
      <c r="S171" s="156">
        <v>71763.294574468091</v>
      </c>
      <c r="T171" s="156">
        <v>21512.082659574513</v>
      </c>
      <c r="U171" s="156">
        <v>25009.450531914892</v>
      </c>
      <c r="V171" s="156">
        <v>25009.450531914892</v>
      </c>
      <c r="W171" s="156">
        <v>21574.435531914845</v>
      </c>
      <c r="X171" s="156">
        <v>49048.008829787184</v>
      </c>
      <c r="Y171" s="156">
        <v>75540.306808510577</v>
      </c>
      <c r="Z171" s="156">
        <v>80097.890957446813</v>
      </c>
      <c r="AA171" s="76"/>
    </row>
    <row r="172" spans="1:27" x14ac:dyDescent="0.3">
      <c r="A172" s="4">
        <v>168</v>
      </c>
      <c r="B172" s="156">
        <f t="shared" si="24"/>
        <v>75934.948085106327</v>
      </c>
      <c r="C172" s="156">
        <f t="shared" si="25"/>
        <v>52814.925319148933</v>
      </c>
      <c r="D172" s="156">
        <f t="shared" si="26"/>
        <v>26752.115851063943</v>
      </c>
      <c r="E172" s="156">
        <f t="shared" si="27"/>
        <v>70789.948297872324</v>
      </c>
      <c r="F172" s="156">
        <f t="shared" si="28"/>
        <v>21249.461276595786</v>
      </c>
      <c r="G172" s="156">
        <f t="shared" si="29"/>
        <v>24782.591382978724</v>
      </c>
      <c r="H172" s="156">
        <f t="shared" si="30"/>
        <v>24782.591382978724</v>
      </c>
      <c r="I172" s="156">
        <f t="shared" si="31"/>
        <v>21308.661170212716</v>
      </c>
      <c r="J172" s="157">
        <f t="shared" si="32"/>
        <v>48960.502021276545</v>
      </c>
      <c r="K172" s="157">
        <f t="shared" si="33"/>
        <v>74515.728510638233</v>
      </c>
      <c r="L172" s="157">
        <f t="shared" si="34"/>
        <v>79537.949893617013</v>
      </c>
      <c r="M172" s="18"/>
      <c r="N172" s="4">
        <v>168</v>
      </c>
      <c r="O172" s="4">
        <f t="shared" si="35"/>
        <v>836</v>
      </c>
      <c r="P172" s="156">
        <v>75983.308085106328</v>
      </c>
      <c r="Q172" s="156">
        <v>53912.589042553191</v>
      </c>
      <c r="R172" s="156">
        <v>27491.706808510753</v>
      </c>
      <c r="S172" s="156">
        <v>72184.147340425523</v>
      </c>
      <c r="T172" s="156">
        <v>21602.183297872383</v>
      </c>
      <c r="U172" s="156">
        <v>25140.190425531917</v>
      </c>
      <c r="V172" s="156">
        <v>25140.190425531917</v>
      </c>
      <c r="W172" s="156">
        <v>21666.407765957396</v>
      </c>
      <c r="X172" s="156">
        <v>49317.945744680801</v>
      </c>
      <c r="Y172" s="156">
        <v>75983.308085106313</v>
      </c>
      <c r="Z172" s="156">
        <v>80569.766063829782</v>
      </c>
      <c r="AA172" s="76"/>
    </row>
    <row r="173" spans="1:27" x14ac:dyDescent="0.3">
      <c r="A173" s="4">
        <v>169</v>
      </c>
      <c r="B173" s="156">
        <f t="shared" ref="B173:B204" si="36">+P173-P$1</f>
        <v>76377.941595744618</v>
      </c>
      <c r="C173" s="156">
        <f t="shared" ref="C173:C204" si="37">+Q173-Q$1</f>
        <v>53120.702127659562</v>
      </c>
      <c r="D173" s="156">
        <f t="shared" ref="D173:D204" si="38">+R173-R$1</f>
        <v>26865.304680851175</v>
      </c>
      <c r="E173" s="156">
        <f t="shared" ref="E173:E204" si="39">+S173-S$1</f>
        <v>71210.785531914895</v>
      </c>
      <c r="F173" s="156">
        <f t="shared" ref="F173:F204" si="40">+T173-T$1</f>
        <v>21339.561914893657</v>
      </c>
      <c r="G173" s="156">
        <f t="shared" ref="G173:G204" si="41">+U173-U$1</f>
        <v>24913.331276595745</v>
      </c>
      <c r="H173" s="156">
        <f t="shared" ref="H173:H204" si="42">+V173-V$1</f>
        <v>24913.331276595742</v>
      </c>
      <c r="I173" s="156">
        <f t="shared" ref="I173:I204" si="43">+W173-W$1</f>
        <v>21400.63340425527</v>
      </c>
      <c r="J173" s="157">
        <f t="shared" ref="J173:J204" si="44">+X173-X$1</f>
        <v>49230.446702127614</v>
      </c>
      <c r="K173" s="157">
        <f t="shared" si="33"/>
        <v>74958.722021276524</v>
      </c>
      <c r="L173" s="157">
        <f t="shared" si="34"/>
        <v>80009.824999999997</v>
      </c>
      <c r="M173" s="18"/>
      <c r="N173" s="4">
        <v>169</v>
      </c>
      <c r="O173" s="4">
        <f t="shared" si="35"/>
        <v>841</v>
      </c>
      <c r="P173" s="156">
        <v>76426.301595744619</v>
      </c>
      <c r="Q173" s="156">
        <v>54218.36585106382</v>
      </c>
      <c r="R173" s="156">
        <v>27604.895638297985</v>
      </c>
      <c r="S173" s="156">
        <v>72604.984574468093</v>
      </c>
      <c r="T173" s="156">
        <v>21692.283936170254</v>
      </c>
      <c r="U173" s="156">
        <v>25270.930319148938</v>
      </c>
      <c r="V173" s="156">
        <v>25270.930319148934</v>
      </c>
      <c r="W173" s="156">
        <v>21758.37999999995</v>
      </c>
      <c r="X173" s="156">
        <v>49587.89042553187</v>
      </c>
      <c r="Y173" s="156">
        <v>76426.301595744604</v>
      </c>
      <c r="Z173" s="156">
        <v>81041.641170212766</v>
      </c>
      <c r="AA173" s="76"/>
    </row>
    <row r="174" spans="1:27" x14ac:dyDescent="0.3">
      <c r="A174" s="4">
        <v>170</v>
      </c>
      <c r="B174" s="156">
        <f t="shared" si="36"/>
        <v>76820.935106382982</v>
      </c>
      <c r="C174" s="156">
        <f t="shared" si="37"/>
        <v>53426.478936170213</v>
      </c>
      <c r="D174" s="156">
        <f t="shared" si="38"/>
        <v>26978.493510638407</v>
      </c>
      <c r="E174" s="156">
        <f t="shared" si="39"/>
        <v>71631.630531914881</v>
      </c>
      <c r="F174" s="156">
        <f t="shared" si="40"/>
        <v>21429.662553191531</v>
      </c>
      <c r="G174" s="156">
        <f t="shared" si="41"/>
        <v>25044.063404255317</v>
      </c>
      <c r="H174" s="156">
        <f t="shared" si="42"/>
        <v>25044.063404255317</v>
      </c>
      <c r="I174" s="156">
        <f t="shared" si="43"/>
        <v>21492.597872340371</v>
      </c>
      <c r="J174" s="157">
        <f t="shared" si="44"/>
        <v>49500.391382978669</v>
      </c>
      <c r="K174" s="157">
        <f t="shared" si="33"/>
        <v>75401.715531914902</v>
      </c>
      <c r="L174" s="157">
        <f t="shared" si="34"/>
        <v>80481.692340425521</v>
      </c>
      <c r="M174" s="18"/>
      <c r="N174" s="4">
        <v>170</v>
      </c>
      <c r="O174" s="4">
        <f t="shared" si="35"/>
        <v>846</v>
      </c>
      <c r="P174" s="156">
        <v>76869.295106382982</v>
      </c>
      <c r="Q174" s="156">
        <v>54524.142659574471</v>
      </c>
      <c r="R174" s="156">
        <v>27718.084468085217</v>
      </c>
      <c r="S174" s="156">
        <v>73025.82957446808</v>
      </c>
      <c r="T174" s="156">
        <v>21782.384574468128</v>
      </c>
      <c r="U174" s="156">
        <v>25401.66244680851</v>
      </c>
      <c r="V174" s="156">
        <v>25401.66244680851</v>
      </c>
      <c r="W174" s="156">
        <v>21850.344468085052</v>
      </c>
      <c r="X174" s="156">
        <v>49857.835106382925</v>
      </c>
      <c r="Y174" s="156">
        <v>76869.295106382982</v>
      </c>
      <c r="Z174" s="156">
        <v>81513.50851063829</v>
      </c>
      <c r="AA174" s="76"/>
    </row>
    <row r="175" spans="1:27" x14ac:dyDescent="0.3">
      <c r="A175" s="4">
        <v>171</v>
      </c>
      <c r="B175" s="156">
        <f t="shared" si="36"/>
        <v>77263.936382978718</v>
      </c>
      <c r="C175" s="156">
        <f t="shared" si="37"/>
        <v>53732.263510638295</v>
      </c>
      <c r="D175" s="156">
        <f t="shared" si="38"/>
        <v>27091.682340425643</v>
      </c>
      <c r="E175" s="156">
        <f t="shared" si="39"/>
        <v>72052.483297872328</v>
      </c>
      <c r="F175" s="156">
        <f t="shared" si="40"/>
        <v>21519.763191489405</v>
      </c>
      <c r="G175" s="156">
        <f t="shared" si="41"/>
        <v>25174.803297872335</v>
      </c>
      <c r="H175" s="156">
        <f t="shared" si="42"/>
        <v>25174.803297872339</v>
      </c>
      <c r="I175" s="156">
        <f t="shared" si="43"/>
        <v>21584.570106382929</v>
      </c>
      <c r="J175" s="157">
        <f t="shared" si="44"/>
        <v>49770.328297872285</v>
      </c>
      <c r="K175" s="157">
        <f t="shared" si="33"/>
        <v>75844.716808510639</v>
      </c>
      <c r="L175" s="157">
        <f t="shared" si="34"/>
        <v>80953.567446808505</v>
      </c>
      <c r="M175" s="18"/>
      <c r="N175" s="4">
        <v>171</v>
      </c>
      <c r="O175" s="4">
        <f t="shared" si="35"/>
        <v>851</v>
      </c>
      <c r="P175" s="156">
        <v>77312.296382978719</v>
      </c>
      <c r="Q175" s="156">
        <v>54829.927234042552</v>
      </c>
      <c r="R175" s="156">
        <v>27831.273297872453</v>
      </c>
      <c r="S175" s="156">
        <v>73446.682340425526</v>
      </c>
      <c r="T175" s="156">
        <v>21872.485212766001</v>
      </c>
      <c r="U175" s="156">
        <v>25532.402340425528</v>
      </c>
      <c r="V175" s="156">
        <v>25532.402340425531</v>
      </c>
      <c r="W175" s="156">
        <v>21942.316702127609</v>
      </c>
      <c r="X175" s="156">
        <v>50127.772021276542</v>
      </c>
      <c r="Y175" s="156">
        <v>77312.296382978719</v>
      </c>
      <c r="Z175" s="156">
        <v>81985.383617021274</v>
      </c>
      <c r="AA175" s="76"/>
    </row>
    <row r="176" spans="1:27" x14ac:dyDescent="0.3">
      <c r="A176" s="4">
        <v>172</v>
      </c>
      <c r="B176" s="156">
        <f t="shared" si="36"/>
        <v>77706.929893617023</v>
      </c>
      <c r="C176" s="156">
        <f t="shared" si="37"/>
        <v>54038.040319148931</v>
      </c>
      <c r="D176" s="156">
        <f t="shared" si="38"/>
        <v>27204.871170212875</v>
      </c>
      <c r="E176" s="156">
        <f t="shared" si="39"/>
        <v>72473.328297872329</v>
      </c>
      <c r="F176" s="156">
        <f t="shared" si="40"/>
        <v>21609.863829787279</v>
      </c>
      <c r="G176" s="156">
        <f t="shared" si="41"/>
        <v>25305.54319148936</v>
      </c>
      <c r="H176" s="156">
        <f t="shared" si="42"/>
        <v>25305.54319148936</v>
      </c>
      <c r="I176" s="156">
        <f t="shared" si="43"/>
        <v>21676.54234042548</v>
      </c>
      <c r="J176" s="157">
        <f t="shared" si="44"/>
        <v>50040.272978723355</v>
      </c>
      <c r="K176" s="157">
        <f t="shared" si="33"/>
        <v>76287.710319148944</v>
      </c>
      <c r="L176" s="157">
        <f t="shared" si="34"/>
        <v>81425.442553191489</v>
      </c>
      <c r="M176" s="18"/>
      <c r="N176" s="4">
        <v>172</v>
      </c>
      <c r="O176" s="4">
        <f t="shared" si="35"/>
        <v>856</v>
      </c>
      <c r="P176" s="156">
        <v>77755.289893617024</v>
      </c>
      <c r="Q176" s="156">
        <v>55135.704042553189</v>
      </c>
      <c r="R176" s="156">
        <v>27944.462127659684</v>
      </c>
      <c r="S176" s="156">
        <v>73867.527340425528</v>
      </c>
      <c r="T176" s="156">
        <v>21962.585851063875</v>
      </c>
      <c r="U176" s="156">
        <v>25663.142234042552</v>
      </c>
      <c r="V176" s="156">
        <v>25663.142234042552</v>
      </c>
      <c r="W176" s="156">
        <v>22034.28893617016</v>
      </c>
      <c r="X176" s="156">
        <v>50397.716702127611</v>
      </c>
      <c r="Y176" s="156">
        <v>77755.289893617024</v>
      </c>
      <c r="Z176" s="156">
        <v>82457.258723404258</v>
      </c>
      <c r="AA176" s="76"/>
    </row>
    <row r="177" spans="1:27" x14ac:dyDescent="0.3">
      <c r="A177" s="4">
        <v>173</v>
      </c>
      <c r="B177" s="156">
        <f t="shared" si="36"/>
        <v>78149.923404255329</v>
      </c>
      <c r="C177" s="156">
        <f t="shared" si="37"/>
        <v>54343.82489361702</v>
      </c>
      <c r="D177" s="156">
        <f t="shared" si="38"/>
        <v>27318.060000000107</v>
      </c>
      <c r="E177" s="156">
        <f t="shared" si="39"/>
        <v>72894.17329787233</v>
      </c>
      <c r="F177" s="156">
        <f t="shared" si="40"/>
        <v>21699.964468085149</v>
      </c>
      <c r="G177" s="156">
        <f t="shared" si="41"/>
        <v>25436.275319148936</v>
      </c>
      <c r="H177" s="156">
        <f t="shared" si="42"/>
        <v>25436.275319148936</v>
      </c>
      <c r="I177" s="156">
        <f t="shared" si="43"/>
        <v>21768.506808510589</v>
      </c>
      <c r="J177" s="157">
        <f t="shared" si="44"/>
        <v>50310.217659574417</v>
      </c>
      <c r="K177" s="157">
        <f t="shared" si="33"/>
        <v>76730.703829787235</v>
      </c>
      <c r="L177" s="157">
        <f t="shared" si="34"/>
        <v>81897.317659574474</v>
      </c>
      <c r="M177" s="18"/>
      <c r="N177" s="4">
        <v>173</v>
      </c>
      <c r="O177" s="4">
        <f t="shared" si="35"/>
        <v>861</v>
      </c>
      <c r="P177" s="156">
        <v>78198.28340425533</v>
      </c>
      <c r="Q177" s="156">
        <v>55441.488617021278</v>
      </c>
      <c r="R177" s="156">
        <v>28057.650957446916</v>
      </c>
      <c r="S177" s="156">
        <v>74288.372340425529</v>
      </c>
      <c r="T177" s="156">
        <v>22052.686489361746</v>
      </c>
      <c r="U177" s="156">
        <v>25793.874361702128</v>
      </c>
      <c r="V177" s="156">
        <v>25793.874361702128</v>
      </c>
      <c r="W177" s="156">
        <v>22126.253404255269</v>
      </c>
      <c r="X177" s="156">
        <v>50667.661382978673</v>
      </c>
      <c r="Y177" s="156">
        <v>78198.283404255315</v>
      </c>
      <c r="Z177" s="156">
        <v>82929.133829787243</v>
      </c>
      <c r="AA177" s="76"/>
    </row>
    <row r="178" spans="1:27" x14ac:dyDescent="0.3">
      <c r="A178" s="4">
        <v>174</v>
      </c>
      <c r="B178" s="156">
        <f t="shared" si="36"/>
        <v>78592.924680851065</v>
      </c>
      <c r="C178" s="156">
        <f t="shared" si="37"/>
        <v>54649.601702127649</v>
      </c>
      <c r="D178" s="156">
        <f t="shared" si="38"/>
        <v>27431.248829787346</v>
      </c>
      <c r="E178" s="156">
        <f t="shared" si="39"/>
        <v>73315.018297872331</v>
      </c>
      <c r="F178" s="156">
        <f t="shared" si="40"/>
        <v>21790.065106383023</v>
      </c>
      <c r="G178" s="156">
        <f t="shared" si="41"/>
        <v>25567.015212765953</v>
      </c>
      <c r="H178" s="156">
        <f t="shared" si="42"/>
        <v>25567.015212765957</v>
      </c>
      <c r="I178" s="156">
        <f t="shared" si="43"/>
        <v>21860.479042553136</v>
      </c>
      <c r="J178" s="157">
        <f t="shared" si="44"/>
        <v>50580.154574468033</v>
      </c>
      <c r="K178" s="157">
        <f t="shared" si="33"/>
        <v>77173.705106382986</v>
      </c>
      <c r="L178" s="157">
        <f t="shared" si="34"/>
        <v>82369.184999999998</v>
      </c>
      <c r="M178" s="18"/>
      <c r="N178" s="4">
        <v>174</v>
      </c>
      <c r="O178" s="4">
        <f t="shared" si="35"/>
        <v>866</v>
      </c>
      <c r="P178" s="156">
        <v>78641.284680851066</v>
      </c>
      <c r="Q178" s="156">
        <v>55747.265425531907</v>
      </c>
      <c r="R178" s="156">
        <v>28170.839787234156</v>
      </c>
      <c r="S178" s="156">
        <v>74709.21734042553</v>
      </c>
      <c r="T178" s="156">
        <v>22142.78712765962</v>
      </c>
      <c r="U178" s="156">
        <v>25924.614255319146</v>
      </c>
      <c r="V178" s="156">
        <v>25924.614255319149</v>
      </c>
      <c r="W178" s="156">
        <v>22218.225638297816</v>
      </c>
      <c r="X178" s="156">
        <v>50937.59829787229</v>
      </c>
      <c r="Y178" s="156">
        <v>78641.284680851066</v>
      </c>
      <c r="Z178" s="156">
        <v>83401.001170212767</v>
      </c>
      <c r="AA178" s="76"/>
    </row>
    <row r="179" spans="1:27" x14ac:dyDescent="0.3">
      <c r="A179" s="4">
        <v>175</v>
      </c>
      <c r="B179" s="156">
        <f t="shared" si="36"/>
        <v>79035.918191489371</v>
      </c>
      <c r="C179" s="156">
        <f t="shared" si="37"/>
        <v>54955.3785106383</v>
      </c>
      <c r="D179" s="156">
        <f t="shared" si="38"/>
        <v>27544.437659574585</v>
      </c>
      <c r="E179" s="156">
        <f t="shared" si="39"/>
        <v>73735.863297872333</v>
      </c>
      <c r="F179" s="156">
        <f t="shared" si="40"/>
        <v>21880.165744680897</v>
      </c>
      <c r="G179" s="156">
        <f t="shared" si="41"/>
        <v>25697.755106382981</v>
      </c>
      <c r="H179" s="156">
        <f t="shared" si="42"/>
        <v>25697.755106382978</v>
      </c>
      <c r="I179" s="156">
        <f t="shared" si="43"/>
        <v>21952.443510638248</v>
      </c>
      <c r="J179" s="157">
        <f t="shared" si="44"/>
        <v>50850.099255319103</v>
      </c>
      <c r="K179" s="157">
        <f t="shared" si="33"/>
        <v>77616.698617021291</v>
      </c>
      <c r="L179" s="157">
        <f t="shared" si="34"/>
        <v>82841.060106382967</v>
      </c>
      <c r="M179" s="18"/>
      <c r="N179" s="4">
        <v>175</v>
      </c>
      <c r="O179" s="4">
        <f t="shared" si="35"/>
        <v>871</v>
      </c>
      <c r="P179" s="156">
        <v>79084.278191489371</v>
      </c>
      <c r="Q179" s="156">
        <v>56053.042234042558</v>
      </c>
      <c r="R179" s="156">
        <v>28284.028617021395</v>
      </c>
      <c r="S179" s="156">
        <v>75130.062340425531</v>
      </c>
      <c r="T179" s="156">
        <v>22232.887765957494</v>
      </c>
      <c r="U179" s="156">
        <v>26055.354148936174</v>
      </c>
      <c r="V179" s="156">
        <v>26055.354148936171</v>
      </c>
      <c r="W179" s="156">
        <v>22310.190106382928</v>
      </c>
      <c r="X179" s="156">
        <v>51207.542978723359</v>
      </c>
      <c r="Y179" s="156">
        <v>79084.278191489371</v>
      </c>
      <c r="Z179" s="156">
        <v>83872.876276595736</v>
      </c>
      <c r="AA179" s="76"/>
    </row>
    <row r="180" spans="1:27" x14ac:dyDescent="0.3">
      <c r="A180" s="4">
        <v>176</v>
      </c>
      <c r="B180" s="156">
        <f t="shared" si="36"/>
        <v>79478.911702127662</v>
      </c>
      <c r="C180" s="156">
        <f t="shared" si="37"/>
        <v>55261.163085106382</v>
      </c>
      <c r="D180" s="156">
        <f t="shared" si="38"/>
        <v>27657.626489361817</v>
      </c>
      <c r="E180" s="156">
        <f t="shared" si="39"/>
        <v>74156.716063829779</v>
      </c>
      <c r="F180" s="156">
        <f t="shared" si="40"/>
        <v>21970.266382978771</v>
      </c>
      <c r="G180" s="156">
        <f t="shared" si="41"/>
        <v>25828.48723404255</v>
      </c>
      <c r="H180" s="156">
        <f t="shared" si="42"/>
        <v>25828.48723404255</v>
      </c>
      <c r="I180" s="156">
        <f t="shared" si="43"/>
        <v>22044.415744680802</v>
      </c>
      <c r="J180" s="157">
        <f t="shared" si="44"/>
        <v>51120.043936170172</v>
      </c>
      <c r="K180" s="157">
        <f t="shared" si="33"/>
        <v>78059.692127659568</v>
      </c>
      <c r="L180" s="157">
        <f t="shared" si="34"/>
        <v>83312.935212765937</v>
      </c>
      <c r="M180" s="18"/>
      <c r="N180" s="4">
        <v>176</v>
      </c>
      <c r="O180" s="4">
        <f t="shared" si="35"/>
        <v>876</v>
      </c>
      <c r="P180" s="156">
        <v>79527.271702127662</v>
      </c>
      <c r="Q180" s="156">
        <v>56358.826808510639</v>
      </c>
      <c r="R180" s="156">
        <v>28397.217446808627</v>
      </c>
      <c r="S180" s="156">
        <v>75550.915106382978</v>
      </c>
      <c r="T180" s="156">
        <v>22322.988404255368</v>
      </c>
      <c r="U180" s="156">
        <v>26186.086276595743</v>
      </c>
      <c r="V180" s="156">
        <v>26186.086276595743</v>
      </c>
      <c r="W180" s="156">
        <v>22402.162340425482</v>
      </c>
      <c r="X180" s="156">
        <v>51477.487659574428</v>
      </c>
      <c r="Y180" s="156">
        <v>79527.271702127648</v>
      </c>
      <c r="Z180" s="156">
        <v>84344.751382978706</v>
      </c>
      <c r="AA180" s="76"/>
    </row>
    <row r="181" spans="1:27" x14ac:dyDescent="0.3">
      <c r="A181" s="4">
        <v>177</v>
      </c>
      <c r="B181" s="156">
        <f t="shared" si="36"/>
        <v>79921.912978723398</v>
      </c>
      <c r="C181" s="156">
        <f t="shared" si="37"/>
        <v>55566.939893617018</v>
      </c>
      <c r="D181" s="156">
        <f t="shared" si="38"/>
        <v>27770.815319149053</v>
      </c>
      <c r="E181" s="156">
        <f t="shared" si="39"/>
        <v>74577.55329787232</v>
      </c>
      <c r="F181" s="156">
        <f t="shared" si="40"/>
        <v>22060.367021276641</v>
      </c>
      <c r="G181" s="156">
        <f t="shared" si="41"/>
        <v>25959.227127659571</v>
      </c>
      <c r="H181" s="156">
        <f t="shared" si="42"/>
        <v>25959.227127659571</v>
      </c>
      <c r="I181" s="156">
        <f t="shared" si="43"/>
        <v>22136.387978723353</v>
      </c>
      <c r="J181" s="157">
        <f t="shared" si="44"/>
        <v>51389.980851063781</v>
      </c>
      <c r="K181" s="157">
        <f t="shared" si="33"/>
        <v>78502.693404255318</v>
      </c>
      <c r="L181" s="157">
        <f t="shared" si="34"/>
        <v>83784.80255319149</v>
      </c>
      <c r="M181" s="18"/>
      <c r="N181" s="4">
        <v>177</v>
      </c>
      <c r="O181" s="4">
        <f t="shared" si="35"/>
        <v>881</v>
      </c>
      <c r="P181" s="156">
        <v>79970.272978723398</v>
      </c>
      <c r="Q181" s="156">
        <v>56664.603617021276</v>
      </c>
      <c r="R181" s="156">
        <v>28510.406276595862</v>
      </c>
      <c r="S181" s="156">
        <v>75971.752340425519</v>
      </c>
      <c r="T181" s="156">
        <v>22413.089042553238</v>
      </c>
      <c r="U181" s="156">
        <v>26316.826170212764</v>
      </c>
      <c r="V181" s="156">
        <v>26316.826170212764</v>
      </c>
      <c r="W181" s="156">
        <v>22494.134574468033</v>
      </c>
      <c r="X181" s="156">
        <v>51747.424574468037</v>
      </c>
      <c r="Y181" s="156">
        <v>79970.272978723398</v>
      </c>
      <c r="Z181" s="156">
        <v>84816.618723404259</v>
      </c>
      <c r="AA181" s="76"/>
    </row>
    <row r="182" spans="1:27" x14ac:dyDescent="0.3">
      <c r="A182" s="4">
        <v>178</v>
      </c>
      <c r="B182" s="156">
        <f t="shared" si="36"/>
        <v>80364.906489361703</v>
      </c>
      <c r="C182" s="156">
        <f t="shared" si="37"/>
        <v>55872.724468085107</v>
      </c>
      <c r="D182" s="156">
        <f t="shared" si="38"/>
        <v>27884.004148936285</v>
      </c>
      <c r="E182" s="156">
        <f t="shared" si="39"/>
        <v>74998.406063829781</v>
      </c>
      <c r="F182" s="156">
        <f t="shared" si="40"/>
        <v>22150.467659574511</v>
      </c>
      <c r="G182" s="156">
        <f t="shared" si="41"/>
        <v>26089.959255319151</v>
      </c>
      <c r="H182" s="156">
        <f t="shared" si="42"/>
        <v>26089.959255319151</v>
      </c>
      <c r="I182" s="156">
        <f t="shared" si="43"/>
        <v>22228.352446808462</v>
      </c>
      <c r="J182" s="157">
        <f t="shared" si="44"/>
        <v>51659.925531914836</v>
      </c>
      <c r="K182" s="157">
        <f t="shared" si="33"/>
        <v>78945.686914893624</v>
      </c>
      <c r="L182" s="157">
        <f t="shared" si="34"/>
        <v>84256.67765957446</v>
      </c>
      <c r="M182" s="18"/>
      <c r="N182" s="4">
        <v>178</v>
      </c>
      <c r="O182" s="4">
        <f t="shared" si="35"/>
        <v>886</v>
      </c>
      <c r="P182" s="156">
        <v>80413.266489361704</v>
      </c>
      <c r="Q182" s="156">
        <v>56970.388191489365</v>
      </c>
      <c r="R182" s="156">
        <v>28623.595106383094</v>
      </c>
      <c r="S182" s="156">
        <v>76392.60510638298</v>
      </c>
      <c r="T182" s="156">
        <v>22503.189680851108</v>
      </c>
      <c r="U182" s="156">
        <v>26447.558297872343</v>
      </c>
      <c r="V182" s="156">
        <v>26447.558297872343</v>
      </c>
      <c r="W182" s="156">
        <v>22586.099042553142</v>
      </c>
      <c r="X182" s="156">
        <v>52017.369255319092</v>
      </c>
      <c r="Y182" s="156">
        <v>80413.266489361704</v>
      </c>
      <c r="Z182" s="156">
        <v>85288.493829787229</v>
      </c>
      <c r="AA182" s="76"/>
    </row>
    <row r="183" spans="1:27" x14ac:dyDescent="0.3">
      <c r="A183" s="4">
        <v>179</v>
      </c>
      <c r="B183" s="156">
        <f t="shared" si="36"/>
        <v>80807.900000000009</v>
      </c>
      <c r="C183" s="156">
        <f t="shared" si="37"/>
        <v>56178.501276595744</v>
      </c>
      <c r="D183" s="156">
        <f t="shared" si="38"/>
        <v>27997.19297872352</v>
      </c>
      <c r="E183" s="156">
        <f t="shared" si="39"/>
        <v>75419.251063829768</v>
      </c>
      <c r="F183" s="156">
        <f t="shared" si="40"/>
        <v>22240.568297872385</v>
      </c>
      <c r="G183" s="156">
        <f t="shared" si="41"/>
        <v>26220.699148936168</v>
      </c>
      <c r="H183" s="156">
        <f t="shared" si="42"/>
        <v>26220.699148936168</v>
      </c>
      <c r="I183" s="156">
        <f t="shared" si="43"/>
        <v>22320.324680851012</v>
      </c>
      <c r="J183" s="157">
        <f t="shared" si="44"/>
        <v>51929.870212765905</v>
      </c>
      <c r="K183" s="157">
        <f t="shared" si="33"/>
        <v>79388.680425531929</v>
      </c>
      <c r="L183" s="157">
        <f t="shared" si="34"/>
        <v>84728.552765957444</v>
      </c>
      <c r="M183" s="18"/>
      <c r="N183" s="4">
        <v>179</v>
      </c>
      <c r="O183" s="4">
        <f t="shared" si="35"/>
        <v>891</v>
      </c>
      <c r="P183" s="156">
        <v>80856.260000000009</v>
      </c>
      <c r="Q183" s="156">
        <v>57276.165000000001</v>
      </c>
      <c r="R183" s="156">
        <v>28736.78393617033</v>
      </c>
      <c r="S183" s="156">
        <v>76813.450106382967</v>
      </c>
      <c r="T183" s="156">
        <v>22593.290319148982</v>
      </c>
      <c r="U183" s="156">
        <v>26578.298191489361</v>
      </c>
      <c r="V183" s="156">
        <v>26578.298191489361</v>
      </c>
      <c r="W183" s="156">
        <v>22678.071276595692</v>
      </c>
      <c r="X183" s="156">
        <v>52287.313936170161</v>
      </c>
      <c r="Y183" s="156">
        <v>80856.260000000009</v>
      </c>
      <c r="Z183" s="156">
        <v>85760.368936170213</v>
      </c>
      <c r="AA183" s="76"/>
    </row>
    <row r="184" spans="1:27" x14ac:dyDescent="0.3">
      <c r="A184" s="4">
        <v>180</v>
      </c>
      <c r="B184" s="156">
        <f t="shared" si="36"/>
        <v>81250.901276595745</v>
      </c>
      <c r="C184" s="156">
        <f t="shared" si="37"/>
        <v>56484.278085106373</v>
      </c>
      <c r="D184" s="156">
        <f t="shared" si="38"/>
        <v>28110.381808510756</v>
      </c>
      <c r="E184" s="156">
        <f t="shared" si="39"/>
        <v>75840.096063829784</v>
      </c>
      <c r="F184" s="156">
        <f t="shared" si="40"/>
        <v>22330.668936170259</v>
      </c>
      <c r="G184" s="156">
        <f t="shared" si="41"/>
        <v>26351.439042553189</v>
      </c>
      <c r="H184" s="156">
        <f t="shared" si="42"/>
        <v>26351.439042553189</v>
      </c>
      <c r="I184" s="156">
        <f t="shared" si="43"/>
        <v>22412.296914893563</v>
      </c>
      <c r="J184" s="157">
        <f t="shared" si="44"/>
        <v>52199.807127659515</v>
      </c>
      <c r="K184" s="157">
        <f t="shared" si="33"/>
        <v>79831.681702127666</v>
      </c>
      <c r="L184" s="157">
        <f t="shared" si="34"/>
        <v>85200.420106382982</v>
      </c>
      <c r="M184" s="18"/>
      <c r="N184" s="4">
        <v>180</v>
      </c>
      <c r="O184" s="4">
        <f t="shared" si="35"/>
        <v>896</v>
      </c>
      <c r="P184" s="156">
        <v>81299.261276595746</v>
      </c>
      <c r="Q184" s="156">
        <v>57581.94180851063</v>
      </c>
      <c r="R184" s="156">
        <v>28849.972765957566</v>
      </c>
      <c r="S184" s="156">
        <v>77234.295106382982</v>
      </c>
      <c r="T184" s="156">
        <v>22683.390957446856</v>
      </c>
      <c r="U184" s="156">
        <v>26709.038085106382</v>
      </c>
      <c r="V184" s="156">
        <v>26709.038085106382</v>
      </c>
      <c r="W184" s="156">
        <v>22770.043510638243</v>
      </c>
      <c r="X184" s="156">
        <v>52557.250851063771</v>
      </c>
      <c r="Y184" s="156">
        <v>81299.261276595746</v>
      </c>
      <c r="Z184" s="156">
        <v>86232.236276595751</v>
      </c>
      <c r="AA184" s="76"/>
    </row>
    <row r="185" spans="1:27" x14ac:dyDescent="0.3">
      <c r="A185" s="4">
        <v>181</v>
      </c>
      <c r="B185" s="156">
        <f t="shared" si="36"/>
        <v>81693.89478723405</v>
      </c>
      <c r="C185" s="156">
        <f t="shared" si="37"/>
        <v>56790.062659574462</v>
      </c>
      <c r="D185" s="156">
        <f t="shared" si="38"/>
        <v>28223.578404255437</v>
      </c>
      <c r="E185" s="156">
        <f t="shared" si="39"/>
        <v>76260.94106382977</v>
      </c>
      <c r="F185" s="156">
        <f t="shared" si="40"/>
        <v>22420.769574468133</v>
      </c>
      <c r="G185" s="156">
        <f t="shared" si="41"/>
        <v>26482.171170212765</v>
      </c>
      <c r="H185" s="156">
        <f t="shared" si="42"/>
        <v>26482.171170212765</v>
      </c>
      <c r="I185" s="156">
        <f t="shared" si="43"/>
        <v>22504.261382978671</v>
      </c>
      <c r="J185" s="157">
        <f t="shared" si="44"/>
        <v>52469.751808510584</v>
      </c>
      <c r="K185" s="157">
        <f t="shared" si="33"/>
        <v>80274.675212765957</v>
      </c>
      <c r="L185" s="157">
        <f t="shared" si="34"/>
        <v>85672.295212765952</v>
      </c>
      <c r="M185" s="18"/>
      <c r="N185" s="4">
        <v>181</v>
      </c>
      <c r="O185" s="4">
        <f t="shared" si="35"/>
        <v>901</v>
      </c>
      <c r="P185" s="156">
        <v>81742.254787234051</v>
      </c>
      <c r="Q185" s="156">
        <v>57887.726382978719</v>
      </c>
      <c r="R185" s="156">
        <v>28963.169361702247</v>
      </c>
      <c r="S185" s="156">
        <v>77655.140106382969</v>
      </c>
      <c r="T185" s="156">
        <v>22773.49159574473</v>
      </c>
      <c r="U185" s="156">
        <v>26839.770212765958</v>
      </c>
      <c r="V185" s="156">
        <v>26839.770212765958</v>
      </c>
      <c r="W185" s="156">
        <v>22862.007978723352</v>
      </c>
      <c r="X185" s="156">
        <v>52827.19553191484</v>
      </c>
      <c r="Y185" s="156">
        <v>81742.254787234036</v>
      </c>
      <c r="Z185" s="156">
        <v>86704.111382978721</v>
      </c>
      <c r="AA185" s="76"/>
    </row>
    <row r="186" spans="1:27" x14ac:dyDescent="0.3">
      <c r="A186" s="4">
        <v>182</v>
      </c>
      <c r="B186" s="156">
        <f t="shared" si="36"/>
        <v>82136.888297872341</v>
      </c>
      <c r="C186" s="156">
        <f t="shared" si="37"/>
        <v>57095.839468085105</v>
      </c>
      <c r="D186" s="156">
        <f t="shared" si="38"/>
        <v>28336.767234042669</v>
      </c>
      <c r="E186" s="156">
        <f t="shared" si="39"/>
        <v>76681.786063829786</v>
      </c>
      <c r="F186" s="156">
        <f t="shared" si="40"/>
        <v>22510.870212766004</v>
      </c>
      <c r="G186" s="156">
        <f t="shared" si="41"/>
        <v>26612.911063829786</v>
      </c>
      <c r="H186" s="156">
        <f t="shared" si="42"/>
        <v>26612.911063829786</v>
      </c>
      <c r="I186" s="156">
        <f t="shared" si="43"/>
        <v>22596.233617021222</v>
      </c>
      <c r="J186" s="157">
        <f t="shared" si="44"/>
        <v>52739.696489361646</v>
      </c>
      <c r="K186" s="157">
        <f t="shared" si="33"/>
        <v>80717.668723404247</v>
      </c>
      <c r="L186" s="157">
        <f t="shared" si="34"/>
        <v>86144.170319148921</v>
      </c>
      <c r="M186" s="18"/>
      <c r="N186" s="4">
        <v>182</v>
      </c>
      <c r="O186" s="4">
        <f t="shared" si="35"/>
        <v>906</v>
      </c>
      <c r="P186" s="156">
        <v>82185.248297872342</v>
      </c>
      <c r="Q186" s="156">
        <v>58193.503191489363</v>
      </c>
      <c r="R186" s="156">
        <v>29076.358191489478</v>
      </c>
      <c r="S186" s="156">
        <v>78075.985106382985</v>
      </c>
      <c r="T186" s="156">
        <v>22863.5922340426</v>
      </c>
      <c r="U186" s="156">
        <v>26970.510106382979</v>
      </c>
      <c r="V186" s="156">
        <v>26970.510106382979</v>
      </c>
      <c r="W186" s="156">
        <v>22953.980212765902</v>
      </c>
      <c r="X186" s="156">
        <v>53097.140212765902</v>
      </c>
      <c r="Y186" s="156">
        <v>82185.248297872327</v>
      </c>
      <c r="Z186" s="156">
        <v>87175.98648936169</v>
      </c>
      <c r="AA186" s="76"/>
    </row>
    <row r="187" spans="1:27" x14ac:dyDescent="0.3">
      <c r="A187" s="4">
        <v>183</v>
      </c>
      <c r="B187" s="156">
        <f t="shared" si="36"/>
        <v>82579.889574468092</v>
      </c>
      <c r="C187" s="156">
        <f t="shared" si="37"/>
        <v>57401.624042553194</v>
      </c>
      <c r="D187" s="156">
        <f t="shared" si="38"/>
        <v>28449.956063829908</v>
      </c>
      <c r="E187" s="156">
        <f t="shared" si="39"/>
        <v>77102.638829787218</v>
      </c>
      <c r="F187" s="156">
        <f t="shared" si="40"/>
        <v>22599.681702127706</v>
      </c>
      <c r="G187" s="156">
        <f t="shared" si="41"/>
        <v>26743.650957446807</v>
      </c>
      <c r="H187" s="156">
        <f t="shared" si="42"/>
        <v>26743.650957446804</v>
      </c>
      <c r="I187" s="156">
        <f t="shared" si="43"/>
        <v>22688.205851063773</v>
      </c>
      <c r="J187" s="157">
        <f t="shared" si="44"/>
        <v>53009.633404255255</v>
      </c>
      <c r="K187" s="157">
        <f t="shared" si="33"/>
        <v>81160.670000000013</v>
      </c>
      <c r="L187" s="157">
        <f t="shared" si="34"/>
        <v>86616.04542553192</v>
      </c>
      <c r="M187" s="18"/>
      <c r="N187" s="4">
        <v>183</v>
      </c>
      <c r="O187" s="4">
        <f t="shared" si="35"/>
        <v>911</v>
      </c>
      <c r="P187" s="156">
        <v>82628.249574468093</v>
      </c>
      <c r="Q187" s="156">
        <v>58499.287765957451</v>
      </c>
      <c r="R187" s="156">
        <v>29189.547021276718</v>
      </c>
      <c r="S187" s="156">
        <v>78496.837872340417</v>
      </c>
      <c r="T187" s="156">
        <v>22952.403723404303</v>
      </c>
      <c r="U187" s="156">
        <v>27101.25</v>
      </c>
      <c r="V187" s="156">
        <v>27101.249999999996</v>
      </c>
      <c r="W187" s="156">
        <v>23045.952446808453</v>
      </c>
      <c r="X187" s="156">
        <v>53367.077127659511</v>
      </c>
      <c r="Y187" s="156">
        <v>82628.249574468093</v>
      </c>
      <c r="Z187" s="156">
        <v>87647.861595744689</v>
      </c>
      <c r="AA187" s="76"/>
    </row>
    <row r="188" spans="1:27" x14ac:dyDescent="0.3">
      <c r="A188" s="4">
        <v>184</v>
      </c>
      <c r="B188" s="156">
        <f t="shared" si="36"/>
        <v>83022.883085106383</v>
      </c>
      <c r="C188" s="156">
        <f t="shared" si="37"/>
        <v>57707.400851063823</v>
      </c>
      <c r="D188" s="156">
        <f t="shared" si="38"/>
        <v>28563.144893617144</v>
      </c>
      <c r="E188" s="156">
        <f t="shared" si="39"/>
        <v>77523.483829787234</v>
      </c>
      <c r="F188" s="156">
        <f t="shared" si="40"/>
        <v>22688.431063829834</v>
      </c>
      <c r="G188" s="156">
        <f t="shared" si="41"/>
        <v>26874.383085106376</v>
      </c>
      <c r="H188" s="156">
        <f t="shared" si="42"/>
        <v>26874.383085106383</v>
      </c>
      <c r="I188" s="156">
        <f t="shared" si="43"/>
        <v>22780.170319148881</v>
      </c>
      <c r="J188" s="157">
        <f t="shared" si="44"/>
        <v>53279.578085106325</v>
      </c>
      <c r="K188" s="157">
        <f t="shared" si="33"/>
        <v>81603.663510638289</v>
      </c>
      <c r="L188" s="157">
        <f t="shared" si="34"/>
        <v>87087.912765957444</v>
      </c>
      <c r="M188" s="18"/>
      <c r="N188" s="4">
        <v>184</v>
      </c>
      <c r="O188" s="4">
        <f t="shared" si="35"/>
        <v>916</v>
      </c>
      <c r="P188" s="156">
        <v>83071.243085106384</v>
      </c>
      <c r="Q188" s="156">
        <v>58805.064574468081</v>
      </c>
      <c r="R188" s="156">
        <v>29302.735851063953</v>
      </c>
      <c r="S188" s="156">
        <v>78917.682872340432</v>
      </c>
      <c r="T188" s="156">
        <v>23041.153085106431</v>
      </c>
      <c r="U188" s="156">
        <v>27231.982127659569</v>
      </c>
      <c r="V188" s="156">
        <v>27231.982127659576</v>
      </c>
      <c r="W188" s="156">
        <v>23137.916914893562</v>
      </c>
      <c r="X188" s="156">
        <v>53637.021808510581</v>
      </c>
      <c r="Y188" s="156">
        <v>83071.243085106369</v>
      </c>
      <c r="Z188" s="156">
        <v>88119.728936170213</v>
      </c>
      <c r="AA188" s="76"/>
    </row>
    <row r="189" spans="1:27" x14ac:dyDescent="0.3">
      <c r="A189" s="4">
        <v>185</v>
      </c>
      <c r="B189" s="156">
        <f t="shared" si="36"/>
        <v>83465.876595744674</v>
      </c>
      <c r="C189" s="156">
        <f t="shared" si="37"/>
        <v>58013.17765957446</v>
      </c>
      <c r="D189" s="156">
        <f t="shared" si="38"/>
        <v>28676.333723404379</v>
      </c>
      <c r="E189" s="156">
        <f t="shared" si="39"/>
        <v>77944.321063829775</v>
      </c>
      <c r="F189" s="156">
        <f t="shared" si="40"/>
        <v>22777.180425531962</v>
      </c>
      <c r="G189" s="156">
        <f t="shared" si="41"/>
        <v>27005.122978723404</v>
      </c>
      <c r="H189" s="156">
        <f t="shared" si="42"/>
        <v>27005.122978723404</v>
      </c>
      <c r="I189" s="156">
        <f t="shared" si="43"/>
        <v>22872.142553191432</v>
      </c>
      <c r="J189" s="157">
        <f t="shared" si="44"/>
        <v>53549.522765957387</v>
      </c>
      <c r="K189" s="157">
        <f t="shared" si="33"/>
        <v>82046.657021276609</v>
      </c>
      <c r="L189" s="157">
        <f t="shared" si="34"/>
        <v>87559.787872340428</v>
      </c>
      <c r="M189" s="18"/>
      <c r="N189" s="4">
        <v>185</v>
      </c>
      <c r="O189" s="4">
        <f t="shared" si="35"/>
        <v>921</v>
      </c>
      <c r="P189" s="156">
        <v>83514.236595744675</v>
      </c>
      <c r="Q189" s="156">
        <v>59110.841382978717</v>
      </c>
      <c r="R189" s="156">
        <v>29415.924680851189</v>
      </c>
      <c r="S189" s="156">
        <v>79338.520106382974</v>
      </c>
      <c r="T189" s="156">
        <v>23129.902446808559</v>
      </c>
      <c r="U189" s="156">
        <v>27362.722021276597</v>
      </c>
      <c r="V189" s="156">
        <v>27362.722021276597</v>
      </c>
      <c r="W189" s="156">
        <v>23229.889148936112</v>
      </c>
      <c r="X189" s="156">
        <v>53906.966489361643</v>
      </c>
      <c r="Y189" s="156">
        <v>83514.236595744689</v>
      </c>
      <c r="Z189" s="156">
        <v>88591.604042553197</v>
      </c>
      <c r="AA189" s="76"/>
    </row>
    <row r="190" spans="1:27" x14ac:dyDescent="0.3">
      <c r="A190" s="4">
        <v>186</v>
      </c>
      <c r="B190" s="156">
        <f t="shared" si="36"/>
        <v>83908.877872340425</v>
      </c>
      <c r="C190" s="156">
        <f t="shared" si="37"/>
        <v>58318.962234042549</v>
      </c>
      <c r="D190" s="156">
        <f t="shared" si="38"/>
        <v>28789.522553191611</v>
      </c>
      <c r="E190" s="156">
        <f t="shared" si="39"/>
        <v>78365.173829787236</v>
      </c>
      <c r="F190" s="156">
        <f t="shared" si="40"/>
        <v>22865.92978723409</v>
      </c>
      <c r="G190" s="156">
        <f t="shared" si="41"/>
        <v>27135.862872340422</v>
      </c>
      <c r="H190" s="156">
        <f t="shared" si="42"/>
        <v>27135.862872340422</v>
      </c>
      <c r="I190" s="156">
        <f t="shared" si="43"/>
        <v>22964.114787233986</v>
      </c>
      <c r="J190" s="157">
        <f t="shared" si="44"/>
        <v>53819.45968085101</v>
      </c>
      <c r="K190" s="157">
        <f t="shared" si="33"/>
        <v>82489.658297872345</v>
      </c>
      <c r="L190" s="157">
        <f t="shared" si="34"/>
        <v>88031.662978723398</v>
      </c>
      <c r="M190" s="18"/>
      <c r="N190" s="4">
        <v>186</v>
      </c>
      <c r="O190" s="4">
        <f t="shared" si="35"/>
        <v>926</v>
      </c>
      <c r="P190" s="156">
        <v>83957.237872340425</v>
      </c>
      <c r="Q190" s="156">
        <v>59416.625957446806</v>
      </c>
      <c r="R190" s="156">
        <v>29529.113510638421</v>
      </c>
      <c r="S190" s="156">
        <v>79759.372872340435</v>
      </c>
      <c r="T190" s="156">
        <v>23218.651808510687</v>
      </c>
      <c r="U190" s="156">
        <v>27493.461914893614</v>
      </c>
      <c r="V190" s="156">
        <v>27493.461914893614</v>
      </c>
      <c r="W190" s="156">
        <v>23321.861382978666</v>
      </c>
      <c r="X190" s="156">
        <v>54176.903404255267</v>
      </c>
      <c r="Y190" s="156">
        <v>83957.237872340425</v>
      </c>
      <c r="Z190" s="156">
        <v>89063.479148936167</v>
      </c>
      <c r="AA190" s="76"/>
    </row>
    <row r="191" spans="1:27" x14ac:dyDescent="0.3">
      <c r="A191" s="4">
        <v>187</v>
      </c>
      <c r="B191" s="156">
        <f t="shared" si="36"/>
        <v>84351.87138297873</v>
      </c>
      <c r="C191" s="156">
        <f t="shared" si="37"/>
        <v>58624.739042553192</v>
      </c>
      <c r="D191" s="156">
        <f t="shared" si="38"/>
        <v>28902.711382978847</v>
      </c>
      <c r="E191" s="156">
        <f t="shared" si="39"/>
        <v>78786.018829787223</v>
      </c>
      <c r="F191" s="156">
        <f t="shared" si="40"/>
        <v>22954.679148936219</v>
      </c>
      <c r="G191" s="156">
        <f t="shared" si="41"/>
        <v>27266.594999999998</v>
      </c>
      <c r="H191" s="156">
        <f t="shared" si="42"/>
        <v>27266.595000000001</v>
      </c>
      <c r="I191" s="156">
        <f t="shared" si="43"/>
        <v>23056.079255319095</v>
      </c>
      <c r="J191" s="157">
        <f t="shared" si="44"/>
        <v>54089.404361702065</v>
      </c>
      <c r="K191" s="157">
        <f t="shared" si="33"/>
        <v>82932.651808510636</v>
      </c>
      <c r="L191" s="157">
        <f t="shared" si="34"/>
        <v>88503.530319148922</v>
      </c>
      <c r="M191" s="18"/>
      <c r="N191" s="4">
        <v>187</v>
      </c>
      <c r="O191" s="4">
        <f t="shared" si="35"/>
        <v>931</v>
      </c>
      <c r="P191" s="156">
        <v>84400.231382978731</v>
      </c>
      <c r="Q191" s="156">
        <v>59722.402765957449</v>
      </c>
      <c r="R191" s="156">
        <v>29642.302340425656</v>
      </c>
      <c r="S191" s="156">
        <v>80180.217872340421</v>
      </c>
      <c r="T191" s="156">
        <v>23307.401170212815</v>
      </c>
      <c r="U191" s="156">
        <v>27624.19404255319</v>
      </c>
      <c r="V191" s="156">
        <v>27624.194042553194</v>
      </c>
      <c r="W191" s="156">
        <v>23413.825851063775</v>
      </c>
      <c r="X191" s="156">
        <v>54446.848085106321</v>
      </c>
      <c r="Y191" s="156">
        <v>84400.231382978716</v>
      </c>
      <c r="Z191" s="156">
        <v>89535.346489361691</v>
      </c>
      <c r="AA191" s="76"/>
    </row>
    <row r="192" spans="1:27" x14ac:dyDescent="0.3">
      <c r="A192" s="4">
        <v>188</v>
      </c>
      <c r="B192" s="156">
        <f t="shared" si="36"/>
        <v>84794.864893617021</v>
      </c>
      <c r="C192" s="156">
        <f t="shared" si="37"/>
        <v>58930.515851063872</v>
      </c>
      <c r="D192" s="156">
        <f t="shared" si="38"/>
        <v>29015.900212766079</v>
      </c>
      <c r="E192" s="156">
        <f t="shared" si="39"/>
        <v>79206.871595744669</v>
      </c>
      <c r="F192" s="156">
        <f t="shared" si="40"/>
        <v>23043.428510638347</v>
      </c>
      <c r="G192" s="156">
        <f t="shared" si="41"/>
        <v>27397.334893617062</v>
      </c>
      <c r="H192" s="156">
        <f t="shared" si="42"/>
        <v>27397.334893617059</v>
      </c>
      <c r="I192" s="156">
        <f t="shared" si="43"/>
        <v>23148.051489361646</v>
      </c>
      <c r="J192" s="157">
        <f t="shared" si="44"/>
        <v>54359.349042553134</v>
      </c>
      <c r="K192" s="157">
        <f t="shared" si="33"/>
        <v>83375.645319148942</v>
      </c>
      <c r="L192" s="157">
        <f t="shared" si="34"/>
        <v>88975.405425531906</v>
      </c>
      <c r="M192" s="18"/>
      <c r="N192" s="4">
        <v>188</v>
      </c>
      <c r="O192" s="4">
        <f t="shared" si="35"/>
        <v>936</v>
      </c>
      <c r="P192" s="156">
        <v>84843.224893617022</v>
      </c>
      <c r="Q192" s="156">
        <v>60028.179574468129</v>
      </c>
      <c r="R192" s="156">
        <v>29755.491170212888</v>
      </c>
      <c r="S192" s="156">
        <v>80601.070638297868</v>
      </c>
      <c r="T192" s="156">
        <v>23396.150531914944</v>
      </c>
      <c r="U192" s="156">
        <v>27754.933936170255</v>
      </c>
      <c r="V192" s="156">
        <v>27754.933936170251</v>
      </c>
      <c r="W192" s="156">
        <v>23505.798085106326</v>
      </c>
      <c r="X192" s="156">
        <v>54716.792765957391</v>
      </c>
      <c r="Y192" s="156">
        <v>84843.224893617022</v>
      </c>
      <c r="Z192" s="156">
        <v>90007.221595744675</v>
      </c>
      <c r="AA192" s="76"/>
    </row>
    <row r="193" spans="1:27" x14ac:dyDescent="0.3">
      <c r="A193" s="4">
        <v>189</v>
      </c>
      <c r="B193" s="156">
        <f t="shared" si="36"/>
        <v>85237.858404255327</v>
      </c>
      <c r="C193" s="156">
        <f t="shared" si="37"/>
        <v>59236.300425531954</v>
      </c>
      <c r="D193" s="156">
        <f t="shared" si="38"/>
        <v>29129.089042553318</v>
      </c>
      <c r="E193" s="156">
        <f t="shared" si="39"/>
        <v>79627.708829787225</v>
      </c>
      <c r="F193" s="156">
        <f t="shared" si="40"/>
        <v>23132.177872340475</v>
      </c>
      <c r="G193" s="156">
        <f t="shared" si="41"/>
        <v>27528.067021276638</v>
      </c>
      <c r="H193" s="156">
        <f t="shared" si="42"/>
        <v>27528.067021276638</v>
      </c>
      <c r="I193" s="156">
        <f t="shared" si="43"/>
        <v>23240.023723404203</v>
      </c>
      <c r="J193" s="157">
        <f t="shared" si="44"/>
        <v>54629.285957446751</v>
      </c>
      <c r="K193" s="157">
        <f t="shared" si="33"/>
        <v>83818.638829787233</v>
      </c>
      <c r="L193" s="157">
        <f t="shared" si="34"/>
        <v>89447.28053191489</v>
      </c>
      <c r="M193" s="18"/>
      <c r="N193" s="4">
        <v>189</v>
      </c>
      <c r="O193" s="4">
        <f t="shared" si="35"/>
        <v>941</v>
      </c>
      <c r="P193" s="156">
        <v>85286.218404255327</v>
      </c>
      <c r="Q193" s="156">
        <v>60333.964148936211</v>
      </c>
      <c r="R193" s="156">
        <v>29868.680000000128</v>
      </c>
      <c r="S193" s="156">
        <v>81021.907872340424</v>
      </c>
      <c r="T193" s="156">
        <v>23484.899893617072</v>
      </c>
      <c r="U193" s="156">
        <v>27885.666063829831</v>
      </c>
      <c r="V193" s="156">
        <v>27885.666063829831</v>
      </c>
      <c r="W193" s="156">
        <v>23597.770319148884</v>
      </c>
      <c r="X193" s="156">
        <v>54986.729680851007</v>
      </c>
      <c r="Y193" s="156">
        <v>85286.218404255313</v>
      </c>
      <c r="Z193" s="156">
        <v>90479.096702127659</v>
      </c>
      <c r="AA193" s="76"/>
    </row>
    <row r="194" spans="1:27" x14ac:dyDescent="0.3">
      <c r="A194" s="4">
        <v>190</v>
      </c>
      <c r="B194" s="156">
        <f t="shared" si="36"/>
        <v>85680.859680851063</v>
      </c>
      <c r="C194" s="156">
        <f t="shared" si="37"/>
        <v>59542.077234042605</v>
      </c>
      <c r="D194" s="156">
        <f t="shared" si="38"/>
        <v>29242.277872340554</v>
      </c>
      <c r="E194" s="156">
        <f t="shared" si="39"/>
        <v>80048.553829787226</v>
      </c>
      <c r="F194" s="156">
        <f t="shared" si="40"/>
        <v>23220.927234042603</v>
      </c>
      <c r="G194" s="156">
        <f t="shared" si="41"/>
        <v>27658.806914893667</v>
      </c>
      <c r="H194" s="156">
        <f t="shared" si="42"/>
        <v>27658.806914893667</v>
      </c>
      <c r="I194" s="156">
        <f t="shared" si="43"/>
        <v>23331.988191489305</v>
      </c>
      <c r="J194" s="157">
        <f t="shared" si="44"/>
        <v>54899.23063829782</v>
      </c>
      <c r="K194" s="157">
        <f t="shared" si="33"/>
        <v>84261.640106382984</v>
      </c>
      <c r="L194" s="157">
        <f t="shared" si="34"/>
        <v>89919.147872340429</v>
      </c>
      <c r="M194" s="18"/>
      <c r="N194" s="4">
        <v>190</v>
      </c>
      <c r="O194" s="4">
        <f t="shared" si="35"/>
        <v>946</v>
      </c>
      <c r="P194" s="156">
        <v>85729.219680851063</v>
      </c>
      <c r="Q194" s="156">
        <v>60639.740957446862</v>
      </c>
      <c r="R194" s="156">
        <v>29981.868829787363</v>
      </c>
      <c r="S194" s="156">
        <v>81442.752872340425</v>
      </c>
      <c r="T194" s="156">
        <v>23573.6492553192</v>
      </c>
      <c r="U194" s="156">
        <v>28016.405957446859</v>
      </c>
      <c r="V194" s="156">
        <v>28016.405957446859</v>
      </c>
      <c r="W194" s="156">
        <v>23689.734787233985</v>
      </c>
      <c r="X194" s="156">
        <v>55256.674361702077</v>
      </c>
      <c r="Y194" s="156">
        <v>85729.219680851063</v>
      </c>
      <c r="Z194" s="156">
        <v>90950.964042553198</v>
      </c>
      <c r="AA194" s="76"/>
    </row>
    <row r="195" spans="1:27" x14ac:dyDescent="0.3">
      <c r="A195" s="4">
        <v>191</v>
      </c>
      <c r="B195" s="156">
        <f t="shared" si="36"/>
        <v>86123.853191489368</v>
      </c>
      <c r="C195" s="156">
        <f t="shared" si="37"/>
        <v>59847.861808510694</v>
      </c>
      <c r="D195" s="156">
        <f t="shared" si="38"/>
        <v>29355.466702127786</v>
      </c>
      <c r="E195" s="156">
        <f t="shared" si="39"/>
        <v>80469.406595744673</v>
      </c>
      <c r="F195" s="156">
        <f t="shared" si="40"/>
        <v>23309.676595744731</v>
      </c>
      <c r="G195" s="156">
        <f t="shared" si="41"/>
        <v>27789.546808510684</v>
      </c>
      <c r="H195" s="156">
        <f t="shared" si="42"/>
        <v>27789.546808510684</v>
      </c>
      <c r="I195" s="156">
        <f t="shared" si="43"/>
        <v>23423.960425531863</v>
      </c>
      <c r="J195" s="157">
        <f t="shared" si="44"/>
        <v>55169.175319148875</v>
      </c>
      <c r="K195" s="157">
        <f t="shared" si="33"/>
        <v>84704.633617021274</v>
      </c>
      <c r="L195" s="157">
        <f t="shared" si="34"/>
        <v>90391.022978723398</v>
      </c>
      <c r="M195" s="18"/>
      <c r="N195" s="4">
        <v>191</v>
      </c>
      <c r="O195" s="4">
        <f t="shared" si="35"/>
        <v>951</v>
      </c>
      <c r="P195" s="156">
        <v>86172.213191489369</v>
      </c>
      <c r="Q195" s="156">
        <v>60945.525531914951</v>
      </c>
      <c r="R195" s="156">
        <v>30095.057659574595</v>
      </c>
      <c r="S195" s="156">
        <v>81863.605638297871</v>
      </c>
      <c r="T195" s="156">
        <v>23662.398617021328</v>
      </c>
      <c r="U195" s="156">
        <v>28147.145851063877</v>
      </c>
      <c r="V195" s="156">
        <v>28147.145851063877</v>
      </c>
      <c r="W195" s="156">
        <v>23781.707021276543</v>
      </c>
      <c r="X195" s="156">
        <v>55526.619042553131</v>
      </c>
      <c r="Y195" s="156">
        <v>86172.213191489354</v>
      </c>
      <c r="Z195" s="156">
        <v>91422.839148936167</v>
      </c>
      <c r="AA195" s="76"/>
    </row>
    <row r="196" spans="1:27" x14ac:dyDescent="0.3">
      <c r="A196" s="4">
        <v>192</v>
      </c>
      <c r="B196" s="156">
        <f t="shared" si="36"/>
        <v>86566.846702127659</v>
      </c>
      <c r="C196" s="156">
        <f t="shared" si="37"/>
        <v>60153.638617021337</v>
      </c>
      <c r="D196" s="156">
        <f t="shared" si="38"/>
        <v>29468.655531915025</v>
      </c>
      <c r="E196" s="156">
        <f t="shared" si="39"/>
        <v>80890.251595744674</v>
      </c>
      <c r="F196" s="156">
        <f t="shared" si="40"/>
        <v>23398.425957446856</v>
      </c>
      <c r="G196" s="156">
        <f t="shared" si="41"/>
        <v>27920.27893617026</v>
      </c>
      <c r="H196" s="156">
        <f t="shared" si="42"/>
        <v>27920.27893617026</v>
      </c>
      <c r="I196" s="156">
        <f t="shared" si="43"/>
        <v>23515.93265957441</v>
      </c>
      <c r="J196" s="157">
        <f t="shared" si="44"/>
        <v>55439.112234042492</v>
      </c>
      <c r="K196" s="157">
        <f t="shared" si="33"/>
        <v>85147.62712765958</v>
      </c>
      <c r="L196" s="157">
        <f t="shared" si="34"/>
        <v>90862.898085106368</v>
      </c>
      <c r="M196" s="18"/>
      <c r="N196" s="4">
        <v>192</v>
      </c>
      <c r="O196" s="4">
        <f t="shared" si="35"/>
        <v>956</v>
      </c>
      <c r="P196" s="156">
        <v>86615.20670212766</v>
      </c>
      <c r="Q196" s="156">
        <v>61251.302340425595</v>
      </c>
      <c r="R196" s="156">
        <v>30208.246489361834</v>
      </c>
      <c r="S196" s="156">
        <v>82284.450638297873</v>
      </c>
      <c r="T196" s="156">
        <v>23751.147978723453</v>
      </c>
      <c r="U196" s="156">
        <v>28277.877978723453</v>
      </c>
      <c r="V196" s="156">
        <v>28277.877978723453</v>
      </c>
      <c r="W196" s="156">
        <v>23873.67925531909</v>
      </c>
      <c r="X196" s="156">
        <v>55796.555957446748</v>
      </c>
      <c r="Y196" s="156">
        <v>86615.20670212766</v>
      </c>
      <c r="Z196" s="156">
        <v>91894.714255319137</v>
      </c>
      <c r="AA196" s="76"/>
    </row>
    <row r="197" spans="1:27" x14ac:dyDescent="0.3">
      <c r="A197" s="4">
        <v>193</v>
      </c>
      <c r="B197" s="156">
        <f t="shared" si="36"/>
        <v>87009.847978723395</v>
      </c>
      <c r="C197" s="156">
        <f t="shared" si="37"/>
        <v>60459.415425531974</v>
      </c>
      <c r="D197" s="156">
        <f t="shared" si="38"/>
        <v>29581.844361702257</v>
      </c>
      <c r="E197" s="156">
        <f t="shared" si="39"/>
        <v>81311.096595744675</v>
      </c>
      <c r="F197" s="156">
        <f t="shared" si="40"/>
        <v>23487.175319148988</v>
      </c>
      <c r="G197" s="156">
        <f t="shared" si="41"/>
        <v>28051.018829787288</v>
      </c>
      <c r="H197" s="156">
        <f t="shared" si="42"/>
        <v>28051.018829787288</v>
      </c>
      <c r="I197" s="156">
        <f t="shared" si="43"/>
        <v>23607.897127659518</v>
      </c>
      <c r="J197" s="157">
        <f t="shared" si="44"/>
        <v>55709.056914893561</v>
      </c>
      <c r="K197" s="157">
        <f t="shared" si="33"/>
        <v>85590.628404255331</v>
      </c>
      <c r="L197" s="157">
        <f t="shared" si="34"/>
        <v>91334.765425531907</v>
      </c>
      <c r="M197" s="18"/>
      <c r="N197" s="4">
        <v>193</v>
      </c>
      <c r="O197" s="4">
        <f t="shared" si="35"/>
        <v>961</v>
      </c>
      <c r="P197" s="156">
        <v>87058.207978723396</v>
      </c>
      <c r="Q197" s="156">
        <v>61557.079148936231</v>
      </c>
      <c r="R197" s="156">
        <v>30321.435319149066</v>
      </c>
      <c r="S197" s="156">
        <v>82705.295638297874</v>
      </c>
      <c r="T197" s="156">
        <v>23839.897340425585</v>
      </c>
      <c r="U197" s="156">
        <v>28408.617872340481</v>
      </c>
      <c r="V197" s="156">
        <v>28408.617872340481</v>
      </c>
      <c r="W197" s="156">
        <v>23965.643723404199</v>
      </c>
      <c r="X197" s="156">
        <v>56066.500638297817</v>
      </c>
      <c r="Y197" s="156">
        <v>87058.207978723411</v>
      </c>
      <c r="Z197" s="156">
        <v>92366.581595744676</v>
      </c>
      <c r="AA197" s="76"/>
    </row>
    <row r="198" spans="1:27" x14ac:dyDescent="0.3">
      <c r="A198" s="4">
        <v>194</v>
      </c>
      <c r="B198" s="156">
        <f t="shared" si="36"/>
        <v>87452.841489361716</v>
      </c>
      <c r="C198" s="156">
        <f t="shared" si="37"/>
        <v>60765.200000000063</v>
      </c>
      <c r="D198" s="156">
        <f t="shared" si="38"/>
        <v>29695.033191489489</v>
      </c>
      <c r="E198" s="156">
        <f t="shared" si="39"/>
        <v>81731.941595744662</v>
      </c>
      <c r="F198" s="156">
        <f t="shared" si="40"/>
        <v>23575.924680851112</v>
      </c>
      <c r="G198" s="156">
        <f t="shared" si="41"/>
        <v>28181.758723404313</v>
      </c>
      <c r="H198" s="156">
        <f t="shared" si="42"/>
        <v>28181.758723404313</v>
      </c>
      <c r="I198" s="156">
        <f t="shared" si="43"/>
        <v>23699.869361702069</v>
      </c>
      <c r="J198" s="157">
        <f t="shared" si="44"/>
        <v>55979.001595744616</v>
      </c>
      <c r="K198" s="157">
        <f t="shared" ref="K198:K204" si="45">+Y198-Y$1</f>
        <v>86033.621914893622</v>
      </c>
      <c r="L198" s="157">
        <f t="shared" ref="L198:L204" si="46">+Z198-Z$1</f>
        <v>91806.640531914891</v>
      </c>
      <c r="M198" s="18"/>
      <c r="N198" s="4">
        <v>194</v>
      </c>
      <c r="O198" s="4">
        <f t="shared" si="35"/>
        <v>966</v>
      </c>
      <c r="P198" s="156">
        <v>87501.201489361716</v>
      </c>
      <c r="Q198" s="156">
        <v>61862.86372340432</v>
      </c>
      <c r="R198" s="156">
        <v>30434.624148936298</v>
      </c>
      <c r="S198" s="156">
        <v>83126.14063829786</v>
      </c>
      <c r="T198" s="156">
        <v>23928.646702127709</v>
      </c>
      <c r="U198" s="156">
        <v>28539.357765957506</v>
      </c>
      <c r="V198" s="156">
        <v>28539.357765957506</v>
      </c>
      <c r="W198" s="156">
        <v>24057.615957446749</v>
      </c>
      <c r="X198" s="156">
        <v>56336.445319148872</v>
      </c>
      <c r="Y198" s="156">
        <v>87501.201489361702</v>
      </c>
      <c r="Z198" s="156">
        <v>92838.45670212766</v>
      </c>
      <c r="AA198" s="76"/>
    </row>
    <row r="199" spans="1:27" x14ac:dyDescent="0.3">
      <c r="A199" s="4">
        <v>195</v>
      </c>
      <c r="B199" s="156">
        <f t="shared" si="36"/>
        <v>87895.834999999992</v>
      </c>
      <c r="C199" s="156">
        <f t="shared" si="37"/>
        <v>61070.976808510706</v>
      </c>
      <c r="D199" s="156">
        <f t="shared" si="38"/>
        <v>29808.222021276728</v>
      </c>
      <c r="E199" s="156">
        <f t="shared" si="39"/>
        <v>82152.786595744677</v>
      </c>
      <c r="F199" s="156">
        <f t="shared" si="40"/>
        <v>23664.674042553244</v>
      </c>
      <c r="G199" s="156">
        <f t="shared" si="41"/>
        <v>28312.490851063889</v>
      </c>
      <c r="H199" s="156">
        <f t="shared" si="42"/>
        <v>28312.490851063889</v>
      </c>
      <c r="I199" s="156">
        <f t="shared" si="43"/>
        <v>23791.841595744623</v>
      </c>
      <c r="J199" s="157">
        <f t="shared" si="44"/>
        <v>56248.93851063824</v>
      </c>
      <c r="K199" s="157">
        <f t="shared" si="45"/>
        <v>86476.615425531912</v>
      </c>
      <c r="L199" s="157">
        <f t="shared" si="46"/>
        <v>92278.51563829786</v>
      </c>
      <c r="M199" s="18"/>
      <c r="N199" s="4">
        <v>195</v>
      </c>
      <c r="O199" s="4">
        <f t="shared" ref="O199:O204" si="47">+O198+5</f>
        <v>971</v>
      </c>
      <c r="P199" s="156">
        <v>87944.194999999992</v>
      </c>
      <c r="Q199" s="156">
        <v>62168.640531914964</v>
      </c>
      <c r="R199" s="156">
        <v>30547.812978723538</v>
      </c>
      <c r="S199" s="156">
        <v>83546.985638297876</v>
      </c>
      <c r="T199" s="156">
        <v>24017.396063829841</v>
      </c>
      <c r="U199" s="156">
        <v>28670.089893617082</v>
      </c>
      <c r="V199" s="156">
        <v>28670.089893617082</v>
      </c>
      <c r="W199" s="156">
        <v>24149.588191489303</v>
      </c>
      <c r="X199" s="156">
        <v>56606.382234042496</v>
      </c>
      <c r="Y199" s="156">
        <v>87944.194999999992</v>
      </c>
      <c r="Z199" s="156">
        <v>93310.331808510629</v>
      </c>
      <c r="AA199" s="76"/>
    </row>
    <row r="200" spans="1:27" x14ac:dyDescent="0.3">
      <c r="A200" s="4">
        <v>196</v>
      </c>
      <c r="B200" s="156">
        <f t="shared" si="36"/>
        <v>88338.836276595757</v>
      </c>
      <c r="C200" s="156">
        <f t="shared" si="37"/>
        <v>61376.761382978795</v>
      </c>
      <c r="D200" s="156">
        <f t="shared" si="38"/>
        <v>29921.410851063963</v>
      </c>
      <c r="E200" s="156">
        <f t="shared" si="39"/>
        <v>82573.639361702109</v>
      </c>
      <c r="F200" s="156">
        <f t="shared" si="40"/>
        <v>23753.423404255369</v>
      </c>
      <c r="G200" s="156">
        <f t="shared" si="41"/>
        <v>28443.23074468091</v>
      </c>
      <c r="H200" s="156">
        <f t="shared" si="42"/>
        <v>28443.23074468091</v>
      </c>
      <c r="I200" s="156">
        <f t="shared" si="43"/>
        <v>23883.806063829725</v>
      </c>
      <c r="J200" s="157">
        <f t="shared" si="44"/>
        <v>56518.883191489302</v>
      </c>
      <c r="K200" s="157">
        <f t="shared" si="45"/>
        <v>86919.616702127663</v>
      </c>
      <c r="L200" s="157">
        <f t="shared" si="46"/>
        <v>92750.390744680844</v>
      </c>
      <c r="M200" s="18"/>
      <c r="N200" s="4">
        <v>196</v>
      </c>
      <c r="O200" s="4">
        <f t="shared" si="47"/>
        <v>976</v>
      </c>
      <c r="P200" s="156">
        <v>88387.196276595758</v>
      </c>
      <c r="Q200" s="156">
        <v>62474.425106383052</v>
      </c>
      <c r="R200" s="156">
        <v>30661.001808510773</v>
      </c>
      <c r="S200" s="156">
        <v>83967.838404255308</v>
      </c>
      <c r="T200" s="156">
        <v>24106.145425531966</v>
      </c>
      <c r="U200" s="156">
        <v>28800.829787234103</v>
      </c>
      <c r="V200" s="156">
        <v>28800.829787234103</v>
      </c>
      <c r="W200" s="156">
        <v>24241.552659574405</v>
      </c>
      <c r="X200" s="156">
        <v>56876.326914893558</v>
      </c>
      <c r="Y200" s="156">
        <v>88387.196276595743</v>
      </c>
      <c r="Z200" s="156">
        <v>93782.206914893613</v>
      </c>
      <c r="AA200" s="76"/>
    </row>
    <row r="201" spans="1:27" x14ac:dyDescent="0.3">
      <c r="A201" s="4">
        <v>197</v>
      </c>
      <c r="B201" s="156">
        <f t="shared" si="36"/>
        <v>88781.829787234048</v>
      </c>
      <c r="C201" s="156">
        <f t="shared" si="37"/>
        <v>61682.538191489431</v>
      </c>
      <c r="D201" s="156">
        <f t="shared" si="38"/>
        <v>30034.599680851195</v>
      </c>
      <c r="E201" s="156">
        <f t="shared" si="39"/>
        <v>82994.476595744665</v>
      </c>
      <c r="F201" s="156">
        <f t="shared" si="40"/>
        <v>23842.172765957501</v>
      </c>
      <c r="G201" s="156">
        <f t="shared" si="41"/>
        <v>28573.962872340489</v>
      </c>
      <c r="H201" s="156">
        <f t="shared" si="42"/>
        <v>28573.962872340486</v>
      </c>
      <c r="I201" s="156">
        <f t="shared" si="43"/>
        <v>23975.778297872283</v>
      </c>
      <c r="J201" s="157">
        <f t="shared" si="44"/>
        <v>56788.827872340364</v>
      </c>
      <c r="K201" s="157">
        <f t="shared" si="45"/>
        <v>87362.610212765954</v>
      </c>
      <c r="L201" s="157">
        <f t="shared" si="46"/>
        <v>93222.258085106369</v>
      </c>
      <c r="M201" s="18"/>
      <c r="N201" s="4">
        <v>197</v>
      </c>
      <c r="O201" s="4">
        <f t="shared" si="47"/>
        <v>981</v>
      </c>
      <c r="P201" s="156">
        <v>88830.189787234049</v>
      </c>
      <c r="Q201" s="156">
        <v>62780.201914893689</v>
      </c>
      <c r="R201" s="156">
        <v>30774.190638298005</v>
      </c>
      <c r="S201" s="156">
        <v>84388.675638297864</v>
      </c>
      <c r="T201" s="156">
        <v>24194.894787234098</v>
      </c>
      <c r="U201" s="156">
        <v>28931.561914893682</v>
      </c>
      <c r="V201" s="156">
        <v>28931.561914893678</v>
      </c>
      <c r="W201" s="156">
        <v>24333.524893616963</v>
      </c>
      <c r="X201" s="156">
        <v>57146.27159574462</v>
      </c>
      <c r="Y201" s="156">
        <v>88830.189787234034</v>
      </c>
      <c r="Z201" s="156">
        <v>94254.074255319138</v>
      </c>
      <c r="AA201" s="76"/>
    </row>
    <row r="202" spans="1:27" x14ac:dyDescent="0.3">
      <c r="A202" s="4">
        <v>198</v>
      </c>
      <c r="B202" s="156">
        <f t="shared" si="36"/>
        <v>89224.823297872339</v>
      </c>
      <c r="C202" s="156">
        <f t="shared" si="37"/>
        <v>61988.315000000075</v>
      </c>
      <c r="D202" s="156">
        <f t="shared" si="38"/>
        <v>30147.788510638435</v>
      </c>
      <c r="E202" s="156">
        <f t="shared" si="39"/>
        <v>83415.329361702112</v>
      </c>
      <c r="F202" s="156">
        <f t="shared" si="40"/>
        <v>23930.922127659625</v>
      </c>
      <c r="G202" s="156">
        <f t="shared" si="41"/>
        <v>28704.702765957518</v>
      </c>
      <c r="H202" s="156">
        <f t="shared" si="42"/>
        <v>28704.702765957511</v>
      </c>
      <c r="I202" s="156">
        <f t="shared" si="43"/>
        <v>24067.750531914829</v>
      </c>
      <c r="J202" s="157">
        <f t="shared" si="44"/>
        <v>57058.76478723398</v>
      </c>
      <c r="K202" s="157">
        <f t="shared" si="45"/>
        <v>87805.60372340426</v>
      </c>
      <c r="L202" s="157">
        <f t="shared" si="46"/>
        <v>93694.133191489367</v>
      </c>
      <c r="M202" s="18"/>
      <c r="N202" s="4">
        <v>198</v>
      </c>
      <c r="O202" s="4">
        <f t="shared" si="47"/>
        <v>986</v>
      </c>
      <c r="P202" s="156">
        <v>89273.18329787234</v>
      </c>
      <c r="Q202" s="156">
        <v>63085.978723404332</v>
      </c>
      <c r="R202" s="156">
        <v>30887.379468085244</v>
      </c>
      <c r="S202" s="156">
        <v>84809.52840425531</v>
      </c>
      <c r="T202" s="156">
        <v>24283.644148936222</v>
      </c>
      <c r="U202" s="156">
        <v>29062.301808510711</v>
      </c>
      <c r="V202" s="156">
        <v>29062.301808510703</v>
      </c>
      <c r="W202" s="156">
        <v>24425.49712765951</v>
      </c>
      <c r="X202" s="156">
        <v>57416.208510638236</v>
      </c>
      <c r="Y202" s="156">
        <v>89273.18329787234</v>
      </c>
      <c r="Z202" s="156">
        <v>94725.949361702136</v>
      </c>
      <c r="AA202" s="76"/>
    </row>
    <row r="203" spans="1:27" x14ac:dyDescent="0.3">
      <c r="A203" s="4">
        <v>199</v>
      </c>
      <c r="B203" s="156">
        <f t="shared" si="36"/>
        <v>89667.82457446809</v>
      </c>
      <c r="C203" s="156">
        <f t="shared" si="37"/>
        <v>62294.099574468179</v>
      </c>
      <c r="D203" s="156">
        <f t="shared" si="38"/>
        <v>30260.977340425667</v>
      </c>
      <c r="E203" s="156">
        <f t="shared" si="39"/>
        <v>83836.174361702113</v>
      </c>
      <c r="F203" s="156">
        <f t="shared" si="40"/>
        <v>24019.671489361754</v>
      </c>
      <c r="G203" s="156">
        <f t="shared" si="41"/>
        <v>28835.442659574539</v>
      </c>
      <c r="H203" s="156">
        <f t="shared" si="42"/>
        <v>28835.442659574539</v>
      </c>
      <c r="I203" s="156">
        <f t="shared" si="43"/>
        <v>24159.714999999942</v>
      </c>
      <c r="J203" s="157">
        <f t="shared" si="44"/>
        <v>57328.70946808505</v>
      </c>
      <c r="K203" s="157">
        <f t="shared" si="45"/>
        <v>88248.604999999996</v>
      </c>
      <c r="L203" s="157">
        <f t="shared" si="46"/>
        <v>94166.008297872337</v>
      </c>
      <c r="M203" s="18"/>
      <c r="N203" s="4">
        <v>199</v>
      </c>
      <c r="O203" s="4">
        <f t="shared" si="47"/>
        <v>991</v>
      </c>
      <c r="P203" s="156">
        <v>89716.18457446809</v>
      </c>
      <c r="Q203" s="156">
        <v>63391.763297872436</v>
      </c>
      <c r="R203" s="156">
        <v>31000.568297872476</v>
      </c>
      <c r="S203" s="156">
        <v>85230.373404255311</v>
      </c>
      <c r="T203" s="156">
        <v>24372.393510638351</v>
      </c>
      <c r="U203" s="156">
        <v>29193.041702127732</v>
      </c>
      <c r="V203" s="156">
        <v>29193.041702127732</v>
      </c>
      <c r="W203" s="156">
        <v>24517.461595744622</v>
      </c>
      <c r="X203" s="156">
        <v>57686.153191489306</v>
      </c>
      <c r="Y203" s="156">
        <v>89716.184574468076</v>
      </c>
      <c r="Z203" s="156">
        <v>95197.824468085106</v>
      </c>
      <c r="AA203" s="76"/>
    </row>
    <row r="204" spans="1:27" x14ac:dyDescent="0.3">
      <c r="A204" s="7">
        <v>200</v>
      </c>
      <c r="B204" s="158">
        <f t="shared" si="36"/>
        <v>90110.818085106381</v>
      </c>
      <c r="C204" s="158">
        <f t="shared" si="37"/>
        <v>62599.876382978815</v>
      </c>
      <c r="D204" s="158">
        <f t="shared" si="38"/>
        <v>30374.166170212899</v>
      </c>
      <c r="E204" s="158">
        <f t="shared" si="39"/>
        <v>84257.019361702114</v>
      </c>
      <c r="F204" s="158">
        <f t="shared" si="40"/>
        <v>24108.420851063878</v>
      </c>
      <c r="G204" s="158">
        <f t="shared" si="41"/>
        <v>28966.174787234118</v>
      </c>
      <c r="H204" s="158">
        <f t="shared" si="42"/>
        <v>28966.174787234115</v>
      </c>
      <c r="I204" s="158">
        <f t="shared" si="43"/>
        <v>24251.687234042496</v>
      </c>
      <c r="J204" s="159">
        <f t="shared" si="44"/>
        <v>57598.654148936104</v>
      </c>
      <c r="K204" s="159">
        <f t="shared" si="45"/>
        <v>88691.598510638301</v>
      </c>
      <c r="L204" s="159">
        <f t="shared" si="46"/>
        <v>94637.875638297861</v>
      </c>
      <c r="M204" s="18"/>
      <c r="N204" s="7">
        <v>200</v>
      </c>
      <c r="O204" s="7">
        <f t="shared" si="47"/>
        <v>996</v>
      </c>
      <c r="P204" s="158">
        <v>90159.178085106381</v>
      </c>
      <c r="Q204" s="158">
        <v>63697.540106383072</v>
      </c>
      <c r="R204" s="158">
        <v>31113.757127659708</v>
      </c>
      <c r="S204" s="158">
        <v>85651.218404255313</v>
      </c>
      <c r="T204" s="158">
        <v>24461.142872340475</v>
      </c>
      <c r="U204" s="158">
        <v>29323.773829787311</v>
      </c>
      <c r="V204" s="158">
        <v>29323.773829787307</v>
      </c>
      <c r="W204" s="158">
        <v>24609.433829787176</v>
      </c>
      <c r="X204" s="158">
        <v>57956.09787234036</v>
      </c>
      <c r="Y204" s="158">
        <v>90159.178085106381</v>
      </c>
      <c r="Z204" s="158">
        <v>95669.69180851063</v>
      </c>
      <c r="AA204" s="76"/>
    </row>
    <row r="206" spans="1:27" x14ac:dyDescent="0.3">
      <c r="A206" s="13" t="s">
        <v>74</v>
      </c>
      <c r="Z206" s="76"/>
    </row>
    <row r="207" spans="1:27" x14ac:dyDescent="0.3">
      <c r="A207" s="20" t="s">
        <v>99</v>
      </c>
      <c r="B207" s="1" t="s">
        <v>2</v>
      </c>
      <c r="C207" s="1" t="s">
        <v>9</v>
      </c>
      <c r="D207" s="1" t="s">
        <v>4</v>
      </c>
      <c r="E207" s="1" t="s">
        <v>10</v>
      </c>
      <c r="F207" s="1" t="s">
        <v>11</v>
      </c>
      <c r="G207" s="1" t="s">
        <v>12</v>
      </c>
      <c r="H207" s="1" t="s">
        <v>3</v>
      </c>
      <c r="I207" s="1" t="s">
        <v>13</v>
      </c>
      <c r="J207" s="2" t="s">
        <v>14</v>
      </c>
      <c r="K207" s="2" t="s">
        <v>165</v>
      </c>
      <c r="L207" s="2" t="s">
        <v>166</v>
      </c>
      <c r="O207" s="78"/>
      <c r="P207" s="10"/>
      <c r="Q207" s="10"/>
      <c r="R207" s="10"/>
      <c r="S207" s="10"/>
      <c r="T207" s="10"/>
      <c r="U207" s="10"/>
      <c r="V207" s="10"/>
      <c r="W207" s="10"/>
      <c r="X207" s="10"/>
      <c r="Z207" s="76"/>
    </row>
    <row r="208" spans="1:27" x14ac:dyDescent="0.3">
      <c r="A208" s="4">
        <v>1</v>
      </c>
      <c r="B208" s="5">
        <f t="shared" ref="B208:B246" si="48">ROUND((P5-VLOOKUP(P5,cls_A,1,TRUE))/VLOOKUP(P5,cls_A,3,TRUE)+VLOOKUP(P5,cls_A,2,TRUE),0)</f>
        <v>80</v>
      </c>
      <c r="C208" s="5">
        <f t="shared" ref="C208:C247" si="49">ROUND((Q5-VLOOKUP(Q5,cls_B,1,TRUE))/VLOOKUP(Q5,cls_B,3,TRUE)+VLOOKUP(Q5,cls_B,2,TRUE),0)</f>
        <v>70</v>
      </c>
      <c r="D208" s="5">
        <f t="shared" ref="D208:D247" si="50">ROUND((R5-VLOOKUP(R5,cls_C,1,TRUE))/VLOOKUP(R5,cls_C,3,TRUE)+VLOOKUP(R5,cls_C,2,TRUE),0)</f>
        <v>40</v>
      </c>
      <c r="E208" s="5">
        <f t="shared" ref="E208:E247" si="51">ROUND((S5-VLOOKUP(S5,cls_D,1,TRUE))/VLOOKUP(S5,cls_D,3,TRUE)+VLOOKUP(S5,cls_D,2,TRUE),0)</f>
        <v>80</v>
      </c>
      <c r="F208" s="5">
        <f t="shared" ref="F208:F247" si="52">ROUND((T5-VLOOKUP(T5,cls_E,1,TRUE))/VLOOKUP(T5,cls_E,3,TRUE)+VLOOKUP(T5,cls_E,2,TRUE),0)</f>
        <v>40</v>
      </c>
      <c r="G208" s="5">
        <f t="shared" ref="G208:G247" si="53">ROUND((U5-VLOOKUP(U5,cls_F,1,TRUE))/VLOOKUP(U5,cls_F,3,TRUE)+VLOOKUP(U5,cls_F,2,TRUE),0)</f>
        <v>50</v>
      </c>
      <c r="H208" s="5">
        <f t="shared" ref="H208:H247" si="54">ROUND((V5-VLOOKUP(V5,cls_G,1,TRUE))/VLOOKUP(V5,cls_G,3,TRUE)+VLOOKUP(V5,cls_G,2,TRUE),0)</f>
        <v>50</v>
      </c>
      <c r="I208" s="5">
        <f t="shared" ref="I208:I247" si="55">ROUND((W5-VLOOKUP(W5,cls_H,1,TRUE))/VLOOKUP(W5,cls_H,3,TRUE)+VLOOKUP(W5,cls_H,2,TRUE),0)</f>
        <v>40</v>
      </c>
      <c r="J208" s="6">
        <f t="shared" ref="J208:J247" si="56">ROUND((X5-VLOOKUP(X5,cls_I,1,TRUE))/VLOOKUP(X5,cls_I,3,TRUE)+VLOOKUP(X5,cls_I,2,TRUE),0)</f>
        <v>40</v>
      </c>
      <c r="K208" s="6">
        <f>ROUND((Y5-VLOOKUP(Y5,cls_J,1,TRUE))/VLOOKUP(Y5,cls_J,3,TRUE)+VLOOKUP(Y5,cls_J,2,TRUE),0)</f>
        <v>80</v>
      </c>
      <c r="L208" s="6">
        <f>ROUND((Z5-VLOOKUP(Z5,cls_K,1,TRUE))/VLOOKUP(Z5,cls_K,3,TRUE)+VLOOKUP(Z5,cls_K,2,TRUE),0)</f>
        <v>120</v>
      </c>
    </row>
    <row r="209" spans="1:12" x14ac:dyDescent="0.3">
      <c r="A209" s="4">
        <v>2</v>
      </c>
      <c r="B209" s="5">
        <f t="shared" si="48"/>
        <v>80</v>
      </c>
      <c r="C209" s="5">
        <f t="shared" si="49"/>
        <v>70</v>
      </c>
      <c r="D209" s="5">
        <f t="shared" si="50"/>
        <v>40</v>
      </c>
      <c r="E209" s="5">
        <f t="shared" si="51"/>
        <v>80</v>
      </c>
      <c r="F209" s="5">
        <f t="shared" si="52"/>
        <v>40</v>
      </c>
      <c r="G209" s="5">
        <f t="shared" si="53"/>
        <v>50</v>
      </c>
      <c r="H209" s="5">
        <f t="shared" si="54"/>
        <v>50</v>
      </c>
      <c r="I209" s="5">
        <f t="shared" si="55"/>
        <v>40</v>
      </c>
      <c r="J209" s="6">
        <f t="shared" si="56"/>
        <v>40</v>
      </c>
      <c r="K209" s="6">
        <f t="shared" ref="K209:K272" si="57">ROUND((Y6-VLOOKUP(Y6,cls_J,1,TRUE))/VLOOKUP(Y6,cls_J,3,TRUE)+VLOOKUP(Y6,cls_J,2,TRUE),0)</f>
        <v>80</v>
      </c>
      <c r="L209" s="6">
        <f t="shared" ref="L209:L272" si="58">ROUND((Z6-VLOOKUP(Z6,cls_K,1,TRUE))/VLOOKUP(Z6,cls_K,3,TRUE)+VLOOKUP(Z6,cls_K,2,TRUE),0)</f>
        <v>120</v>
      </c>
    </row>
    <row r="210" spans="1:12" x14ac:dyDescent="0.3">
      <c r="A210" s="4">
        <v>3</v>
      </c>
      <c r="B210" s="5">
        <f t="shared" si="48"/>
        <v>95</v>
      </c>
      <c r="C210" s="5">
        <f t="shared" si="49"/>
        <v>105</v>
      </c>
      <c r="D210" s="5">
        <f t="shared" si="50"/>
        <v>81</v>
      </c>
      <c r="E210" s="5">
        <f t="shared" si="51"/>
        <v>95</v>
      </c>
      <c r="F210" s="5">
        <f t="shared" si="52"/>
        <v>120</v>
      </c>
      <c r="G210" s="5">
        <f t="shared" si="53"/>
        <v>138</v>
      </c>
      <c r="H210" s="5">
        <f t="shared" si="54"/>
        <v>138</v>
      </c>
      <c r="I210" s="5">
        <f t="shared" si="55"/>
        <v>122</v>
      </c>
      <c r="J210" s="6">
        <f t="shared" si="56"/>
        <v>134</v>
      </c>
      <c r="K210" s="6">
        <f t="shared" si="57"/>
        <v>95</v>
      </c>
      <c r="L210" s="6">
        <f t="shared" si="58"/>
        <v>186</v>
      </c>
    </row>
    <row r="211" spans="1:12" x14ac:dyDescent="0.3">
      <c r="A211" s="4">
        <v>4</v>
      </c>
      <c r="B211" s="5">
        <f t="shared" si="48"/>
        <v>126</v>
      </c>
      <c r="C211" s="5">
        <f t="shared" si="49"/>
        <v>139</v>
      </c>
      <c r="D211" s="5">
        <f t="shared" si="50"/>
        <v>120</v>
      </c>
      <c r="E211" s="5">
        <f t="shared" si="51"/>
        <v>126</v>
      </c>
      <c r="F211" s="5">
        <f t="shared" si="52"/>
        <v>158</v>
      </c>
      <c r="G211" s="5">
        <f t="shared" si="53"/>
        <v>173</v>
      </c>
      <c r="H211" s="5">
        <f t="shared" si="54"/>
        <v>173</v>
      </c>
      <c r="I211" s="5">
        <f t="shared" si="55"/>
        <v>157</v>
      </c>
      <c r="J211" s="6">
        <f t="shared" si="56"/>
        <v>185</v>
      </c>
      <c r="K211" s="6">
        <f t="shared" si="57"/>
        <v>126</v>
      </c>
      <c r="L211" s="6">
        <f t="shared" si="58"/>
        <v>252</v>
      </c>
    </row>
    <row r="212" spans="1:12" x14ac:dyDescent="0.3">
      <c r="A212" s="4">
        <v>5</v>
      </c>
      <c r="B212" s="5">
        <f t="shared" si="48"/>
        <v>156</v>
      </c>
      <c r="C212" s="5">
        <f t="shared" si="49"/>
        <v>170</v>
      </c>
      <c r="D212" s="5">
        <f t="shared" si="50"/>
        <v>157</v>
      </c>
      <c r="E212" s="5">
        <f t="shared" si="51"/>
        <v>156</v>
      </c>
      <c r="F212" s="5">
        <f t="shared" si="52"/>
        <v>195</v>
      </c>
      <c r="G212" s="5">
        <f t="shared" si="53"/>
        <v>206</v>
      </c>
      <c r="H212" s="5">
        <f t="shared" si="54"/>
        <v>206</v>
      </c>
      <c r="I212" s="5">
        <f t="shared" si="55"/>
        <v>191</v>
      </c>
      <c r="J212" s="6">
        <f t="shared" si="56"/>
        <v>232</v>
      </c>
      <c r="K212" s="6">
        <f t="shared" si="57"/>
        <v>156</v>
      </c>
      <c r="L212" s="6">
        <f t="shared" si="58"/>
        <v>314</v>
      </c>
    </row>
    <row r="213" spans="1:12" x14ac:dyDescent="0.3">
      <c r="A213" s="4">
        <v>6</v>
      </c>
      <c r="B213" s="5">
        <f t="shared" si="48"/>
        <v>186</v>
      </c>
      <c r="C213" s="5">
        <f t="shared" si="49"/>
        <v>203</v>
      </c>
      <c r="D213" s="5">
        <f t="shared" si="50"/>
        <v>193</v>
      </c>
      <c r="E213" s="5">
        <f t="shared" si="51"/>
        <v>186</v>
      </c>
      <c r="F213" s="5">
        <f t="shared" si="52"/>
        <v>229</v>
      </c>
      <c r="G213" s="5">
        <f t="shared" si="53"/>
        <v>240</v>
      </c>
      <c r="H213" s="5">
        <f t="shared" si="54"/>
        <v>240</v>
      </c>
      <c r="I213" s="5">
        <f t="shared" si="55"/>
        <v>225</v>
      </c>
      <c r="J213" s="6">
        <f t="shared" si="56"/>
        <v>281</v>
      </c>
      <c r="K213" s="6">
        <f t="shared" si="57"/>
        <v>186</v>
      </c>
      <c r="L213" s="6">
        <f t="shared" si="58"/>
        <v>372</v>
      </c>
    </row>
    <row r="214" spans="1:12" x14ac:dyDescent="0.3">
      <c r="A214" s="4">
        <v>7</v>
      </c>
      <c r="B214" s="5">
        <f t="shared" si="48"/>
        <v>218</v>
      </c>
      <c r="C214" s="5">
        <f t="shared" si="49"/>
        <v>238</v>
      </c>
      <c r="D214" s="5">
        <f t="shared" si="50"/>
        <v>230</v>
      </c>
      <c r="E214" s="5">
        <f t="shared" si="51"/>
        <v>218</v>
      </c>
      <c r="F214" s="5">
        <f t="shared" si="52"/>
        <v>265</v>
      </c>
      <c r="G214" s="5">
        <f t="shared" si="53"/>
        <v>276</v>
      </c>
      <c r="H214" s="5">
        <f t="shared" si="54"/>
        <v>276</v>
      </c>
      <c r="I214" s="5">
        <f t="shared" si="55"/>
        <v>260</v>
      </c>
      <c r="J214" s="6">
        <f t="shared" si="56"/>
        <v>329</v>
      </c>
      <c r="K214" s="6">
        <f t="shared" si="57"/>
        <v>218</v>
      </c>
      <c r="L214" s="6">
        <f t="shared" si="58"/>
        <v>433</v>
      </c>
    </row>
    <row r="215" spans="1:12" x14ac:dyDescent="0.3">
      <c r="A215" s="4">
        <v>8</v>
      </c>
      <c r="B215" s="5">
        <f t="shared" si="48"/>
        <v>257</v>
      </c>
      <c r="C215" s="5">
        <f t="shared" si="49"/>
        <v>274</v>
      </c>
      <c r="D215" s="5">
        <f t="shared" si="50"/>
        <v>267</v>
      </c>
      <c r="E215" s="5">
        <f t="shared" si="51"/>
        <v>257</v>
      </c>
      <c r="F215" s="5">
        <f t="shared" si="52"/>
        <v>301</v>
      </c>
      <c r="G215" s="5">
        <f t="shared" si="53"/>
        <v>310</v>
      </c>
      <c r="H215" s="5">
        <f t="shared" si="54"/>
        <v>310</v>
      </c>
      <c r="I215" s="5">
        <f t="shared" si="55"/>
        <v>301</v>
      </c>
      <c r="J215" s="6">
        <f t="shared" si="56"/>
        <v>376</v>
      </c>
      <c r="K215" s="6">
        <f t="shared" si="57"/>
        <v>257</v>
      </c>
      <c r="L215" s="6">
        <f t="shared" si="58"/>
        <v>495</v>
      </c>
    </row>
    <row r="216" spans="1:12" x14ac:dyDescent="0.3">
      <c r="A216" s="4">
        <v>9</v>
      </c>
      <c r="B216" s="5">
        <f t="shared" si="48"/>
        <v>293</v>
      </c>
      <c r="C216" s="5">
        <f t="shared" si="49"/>
        <v>306</v>
      </c>
      <c r="D216" s="5">
        <f t="shared" si="50"/>
        <v>301</v>
      </c>
      <c r="E216" s="5">
        <f t="shared" si="51"/>
        <v>293</v>
      </c>
      <c r="F216" s="5">
        <f t="shared" si="52"/>
        <v>333</v>
      </c>
      <c r="G216" s="5">
        <f t="shared" si="53"/>
        <v>342</v>
      </c>
      <c r="H216" s="5">
        <f t="shared" si="54"/>
        <v>342</v>
      </c>
      <c r="I216" s="5">
        <f t="shared" si="55"/>
        <v>338</v>
      </c>
      <c r="J216" s="6">
        <f t="shared" si="56"/>
        <v>420</v>
      </c>
      <c r="K216" s="6">
        <f t="shared" si="57"/>
        <v>293</v>
      </c>
      <c r="L216" s="6">
        <f t="shared" si="58"/>
        <v>550</v>
      </c>
    </row>
    <row r="217" spans="1:12" x14ac:dyDescent="0.3">
      <c r="A217" s="4">
        <v>10</v>
      </c>
      <c r="B217" s="5">
        <f t="shared" si="48"/>
        <v>330</v>
      </c>
      <c r="C217" s="5">
        <f t="shared" si="49"/>
        <v>338</v>
      </c>
      <c r="D217" s="5">
        <f t="shared" si="50"/>
        <v>339</v>
      </c>
      <c r="E217" s="5">
        <f t="shared" si="51"/>
        <v>330</v>
      </c>
      <c r="F217" s="5">
        <f t="shared" si="52"/>
        <v>365</v>
      </c>
      <c r="G217" s="5">
        <f t="shared" si="53"/>
        <v>373</v>
      </c>
      <c r="H217" s="5">
        <f t="shared" si="54"/>
        <v>373</v>
      </c>
      <c r="I217" s="5">
        <f t="shared" si="55"/>
        <v>374</v>
      </c>
      <c r="J217" s="6">
        <f t="shared" si="56"/>
        <v>464</v>
      </c>
      <c r="K217" s="6">
        <f t="shared" si="57"/>
        <v>330</v>
      </c>
      <c r="L217" s="6">
        <f t="shared" si="58"/>
        <v>606</v>
      </c>
    </row>
    <row r="218" spans="1:12" x14ac:dyDescent="0.3">
      <c r="A218" s="4">
        <v>11</v>
      </c>
      <c r="B218" s="5">
        <f t="shared" si="48"/>
        <v>367</v>
      </c>
      <c r="C218" s="5">
        <f t="shared" si="49"/>
        <v>370</v>
      </c>
      <c r="D218" s="5">
        <f t="shared" si="50"/>
        <v>378</v>
      </c>
      <c r="E218" s="5">
        <f t="shared" si="51"/>
        <v>367</v>
      </c>
      <c r="F218" s="5">
        <f t="shared" si="52"/>
        <v>399</v>
      </c>
      <c r="G218" s="5">
        <f t="shared" si="53"/>
        <v>405</v>
      </c>
      <c r="H218" s="5">
        <f t="shared" si="54"/>
        <v>405</v>
      </c>
      <c r="I218" s="5">
        <f t="shared" si="55"/>
        <v>412</v>
      </c>
      <c r="J218" s="6">
        <f t="shared" si="56"/>
        <v>509</v>
      </c>
      <c r="K218" s="6">
        <f t="shared" si="57"/>
        <v>367</v>
      </c>
      <c r="L218" s="6">
        <f t="shared" si="58"/>
        <v>663</v>
      </c>
    </row>
    <row r="219" spans="1:12" x14ac:dyDescent="0.3">
      <c r="A219" s="4">
        <v>12</v>
      </c>
      <c r="B219" s="5">
        <f t="shared" si="48"/>
        <v>404</v>
      </c>
      <c r="C219" s="5">
        <f t="shared" si="49"/>
        <v>402</v>
      </c>
      <c r="D219" s="5">
        <f t="shared" si="50"/>
        <v>417</v>
      </c>
      <c r="E219" s="5">
        <f t="shared" si="51"/>
        <v>404</v>
      </c>
      <c r="F219" s="5">
        <f t="shared" si="52"/>
        <v>433</v>
      </c>
      <c r="G219" s="5">
        <f t="shared" si="53"/>
        <v>437</v>
      </c>
      <c r="H219" s="5">
        <f t="shared" si="54"/>
        <v>437</v>
      </c>
      <c r="I219" s="5">
        <f t="shared" si="55"/>
        <v>449</v>
      </c>
      <c r="J219" s="6">
        <f t="shared" si="56"/>
        <v>554</v>
      </c>
      <c r="K219" s="6">
        <f t="shared" si="57"/>
        <v>404</v>
      </c>
      <c r="L219" s="6">
        <f t="shared" si="58"/>
        <v>721</v>
      </c>
    </row>
    <row r="220" spans="1:12" x14ac:dyDescent="0.3">
      <c r="A220" s="4">
        <v>13</v>
      </c>
      <c r="B220" s="5">
        <f t="shared" si="48"/>
        <v>440</v>
      </c>
      <c r="C220" s="5">
        <f t="shared" si="49"/>
        <v>434</v>
      </c>
      <c r="D220" s="5">
        <f t="shared" si="50"/>
        <v>455</v>
      </c>
      <c r="E220" s="5">
        <f t="shared" si="51"/>
        <v>440</v>
      </c>
      <c r="F220" s="5">
        <f t="shared" si="52"/>
        <v>467</v>
      </c>
      <c r="G220" s="5">
        <f t="shared" si="53"/>
        <v>470</v>
      </c>
      <c r="H220" s="5">
        <f t="shared" si="54"/>
        <v>470</v>
      </c>
      <c r="I220" s="5">
        <f t="shared" si="55"/>
        <v>486</v>
      </c>
      <c r="J220" s="6">
        <f t="shared" si="56"/>
        <v>598</v>
      </c>
      <c r="K220" s="6">
        <f t="shared" si="57"/>
        <v>440</v>
      </c>
      <c r="L220" s="6">
        <f t="shared" si="58"/>
        <v>779</v>
      </c>
    </row>
    <row r="221" spans="1:12" x14ac:dyDescent="0.3">
      <c r="A221" s="4">
        <v>14</v>
      </c>
      <c r="B221" s="5">
        <f t="shared" si="48"/>
        <v>477</v>
      </c>
      <c r="C221" s="5">
        <f t="shared" si="49"/>
        <v>465</v>
      </c>
      <c r="D221" s="5">
        <f t="shared" si="50"/>
        <v>493</v>
      </c>
      <c r="E221" s="5">
        <f t="shared" si="51"/>
        <v>477</v>
      </c>
      <c r="F221" s="5">
        <f t="shared" si="52"/>
        <v>500</v>
      </c>
      <c r="G221" s="5">
        <f t="shared" si="53"/>
        <v>501</v>
      </c>
      <c r="H221" s="5">
        <f t="shared" si="54"/>
        <v>501</v>
      </c>
      <c r="I221" s="5">
        <f t="shared" si="55"/>
        <v>523</v>
      </c>
      <c r="J221" s="6">
        <f t="shared" si="56"/>
        <v>642</v>
      </c>
      <c r="K221" s="6">
        <f t="shared" si="57"/>
        <v>477</v>
      </c>
      <c r="L221" s="6">
        <f t="shared" si="58"/>
        <v>836</v>
      </c>
    </row>
    <row r="222" spans="1:12" x14ac:dyDescent="0.3">
      <c r="A222" s="4">
        <v>15</v>
      </c>
      <c r="B222" s="5">
        <f t="shared" si="48"/>
        <v>514</v>
      </c>
      <c r="C222" s="5">
        <f t="shared" si="49"/>
        <v>497</v>
      </c>
      <c r="D222" s="5">
        <f t="shared" si="50"/>
        <v>531</v>
      </c>
      <c r="E222" s="5">
        <f t="shared" si="51"/>
        <v>514</v>
      </c>
      <c r="F222" s="5">
        <f t="shared" si="52"/>
        <v>532</v>
      </c>
      <c r="G222" s="5">
        <f t="shared" si="53"/>
        <v>533</v>
      </c>
      <c r="H222" s="5">
        <f t="shared" si="54"/>
        <v>533</v>
      </c>
      <c r="I222" s="5">
        <f t="shared" si="55"/>
        <v>559</v>
      </c>
      <c r="J222" s="6">
        <f t="shared" si="56"/>
        <v>686</v>
      </c>
      <c r="K222" s="6">
        <f t="shared" si="57"/>
        <v>514</v>
      </c>
      <c r="L222" s="6">
        <f t="shared" si="58"/>
        <v>894</v>
      </c>
    </row>
    <row r="223" spans="1:12" x14ac:dyDescent="0.3">
      <c r="A223" s="4">
        <v>16</v>
      </c>
      <c r="B223" s="5">
        <f t="shared" si="48"/>
        <v>551</v>
      </c>
      <c r="C223" s="5">
        <f t="shared" si="49"/>
        <v>535</v>
      </c>
      <c r="D223" s="5">
        <f t="shared" si="50"/>
        <v>569</v>
      </c>
      <c r="E223" s="5">
        <f t="shared" si="51"/>
        <v>551</v>
      </c>
      <c r="F223" s="5">
        <f t="shared" si="52"/>
        <v>565</v>
      </c>
      <c r="G223" s="5">
        <f t="shared" si="53"/>
        <v>564</v>
      </c>
      <c r="H223" s="5">
        <f t="shared" si="54"/>
        <v>564</v>
      </c>
      <c r="I223" s="5">
        <f t="shared" si="55"/>
        <v>596</v>
      </c>
      <c r="J223" s="6">
        <f t="shared" si="56"/>
        <v>730</v>
      </c>
      <c r="K223" s="6">
        <f t="shared" si="57"/>
        <v>551</v>
      </c>
      <c r="L223" s="6">
        <f t="shared" si="58"/>
        <v>951</v>
      </c>
    </row>
    <row r="224" spans="1:12" x14ac:dyDescent="0.3">
      <c r="A224" s="4">
        <v>17</v>
      </c>
      <c r="B224" s="5">
        <f t="shared" si="48"/>
        <v>587</v>
      </c>
      <c r="C224" s="5">
        <f t="shared" si="49"/>
        <v>573</v>
      </c>
      <c r="D224" s="5">
        <f t="shared" si="50"/>
        <v>607</v>
      </c>
      <c r="E224" s="5">
        <f t="shared" si="51"/>
        <v>587</v>
      </c>
      <c r="F224" s="5">
        <f t="shared" si="52"/>
        <v>598</v>
      </c>
      <c r="G224" s="5">
        <f t="shared" si="53"/>
        <v>596</v>
      </c>
      <c r="H224" s="5">
        <f t="shared" si="54"/>
        <v>596</v>
      </c>
      <c r="I224" s="5">
        <f t="shared" si="55"/>
        <v>637</v>
      </c>
      <c r="J224" s="6">
        <f t="shared" si="56"/>
        <v>774</v>
      </c>
      <c r="K224" s="6">
        <f t="shared" si="57"/>
        <v>587</v>
      </c>
      <c r="L224" s="6">
        <f t="shared" si="58"/>
        <v>1007</v>
      </c>
    </row>
    <row r="225" spans="1:12" x14ac:dyDescent="0.3">
      <c r="A225" s="4">
        <v>18</v>
      </c>
      <c r="B225" s="5">
        <f t="shared" si="48"/>
        <v>624</v>
      </c>
      <c r="C225" s="5">
        <f t="shared" si="49"/>
        <v>611</v>
      </c>
      <c r="D225" s="5">
        <f t="shared" si="50"/>
        <v>646</v>
      </c>
      <c r="E225" s="5">
        <f t="shared" si="51"/>
        <v>624</v>
      </c>
      <c r="F225" s="5">
        <f t="shared" si="52"/>
        <v>646</v>
      </c>
      <c r="G225" s="5">
        <f t="shared" si="53"/>
        <v>627</v>
      </c>
      <c r="H225" s="5">
        <f t="shared" si="54"/>
        <v>627</v>
      </c>
      <c r="I225" s="5">
        <f t="shared" si="55"/>
        <v>687</v>
      </c>
      <c r="J225" s="6">
        <f t="shared" si="56"/>
        <v>818</v>
      </c>
      <c r="K225" s="6">
        <f t="shared" si="57"/>
        <v>624</v>
      </c>
      <c r="L225" s="6">
        <f t="shared" si="58"/>
        <v>1063</v>
      </c>
    </row>
    <row r="226" spans="1:12" x14ac:dyDescent="0.3">
      <c r="A226" s="4">
        <v>19</v>
      </c>
      <c r="B226" s="5">
        <f t="shared" si="48"/>
        <v>661</v>
      </c>
      <c r="C226" s="5">
        <f t="shared" si="49"/>
        <v>649</v>
      </c>
      <c r="D226" s="5">
        <f t="shared" si="50"/>
        <v>684</v>
      </c>
      <c r="E226" s="5">
        <f t="shared" si="51"/>
        <v>661</v>
      </c>
      <c r="F226" s="5">
        <f t="shared" si="52"/>
        <v>696</v>
      </c>
      <c r="G226" s="5">
        <f t="shared" si="53"/>
        <v>659</v>
      </c>
      <c r="H226" s="5">
        <f t="shared" si="54"/>
        <v>659</v>
      </c>
      <c r="I226" s="5">
        <f t="shared" si="55"/>
        <v>736</v>
      </c>
      <c r="J226" s="6">
        <f t="shared" si="56"/>
        <v>862</v>
      </c>
      <c r="K226" s="6">
        <f t="shared" si="57"/>
        <v>661</v>
      </c>
      <c r="L226" s="6">
        <f t="shared" si="58"/>
        <v>1119</v>
      </c>
    </row>
    <row r="227" spans="1:12" x14ac:dyDescent="0.3">
      <c r="A227" s="4">
        <v>20</v>
      </c>
      <c r="B227" s="5">
        <f t="shared" si="48"/>
        <v>697</v>
      </c>
      <c r="C227" s="5">
        <f t="shared" si="49"/>
        <v>687</v>
      </c>
      <c r="D227" s="5">
        <f t="shared" si="50"/>
        <v>722</v>
      </c>
      <c r="E227" s="5">
        <f t="shared" si="51"/>
        <v>697</v>
      </c>
      <c r="F227" s="5">
        <f t="shared" si="52"/>
        <v>746</v>
      </c>
      <c r="G227" s="5">
        <f t="shared" si="53"/>
        <v>690</v>
      </c>
      <c r="H227" s="5">
        <f t="shared" si="54"/>
        <v>690</v>
      </c>
      <c r="I227" s="5">
        <f t="shared" si="55"/>
        <v>786</v>
      </c>
      <c r="J227" s="6">
        <f t="shared" si="56"/>
        <v>907</v>
      </c>
      <c r="K227" s="6">
        <f t="shared" si="57"/>
        <v>697</v>
      </c>
      <c r="L227" s="6">
        <f t="shared" si="58"/>
        <v>1174</v>
      </c>
    </row>
    <row r="228" spans="1:12" x14ac:dyDescent="0.3">
      <c r="A228" s="4">
        <v>21</v>
      </c>
      <c r="B228" s="5">
        <f t="shared" si="48"/>
        <v>742</v>
      </c>
      <c r="C228" s="5">
        <f t="shared" si="49"/>
        <v>722</v>
      </c>
      <c r="D228" s="5">
        <f t="shared" si="50"/>
        <v>753</v>
      </c>
      <c r="E228" s="5">
        <f t="shared" si="51"/>
        <v>742</v>
      </c>
      <c r="F228" s="5">
        <f t="shared" si="52"/>
        <v>787</v>
      </c>
      <c r="G228" s="5">
        <f t="shared" si="53"/>
        <v>720</v>
      </c>
      <c r="H228" s="5">
        <f t="shared" si="54"/>
        <v>720</v>
      </c>
      <c r="I228" s="5">
        <f t="shared" si="55"/>
        <v>826</v>
      </c>
      <c r="J228" s="6">
        <f t="shared" si="56"/>
        <v>943</v>
      </c>
      <c r="K228" s="6">
        <f t="shared" si="57"/>
        <v>742</v>
      </c>
      <c r="L228" s="6">
        <f t="shared" si="58"/>
        <v>1230</v>
      </c>
    </row>
    <row r="229" spans="1:12" x14ac:dyDescent="0.3">
      <c r="A229" s="4">
        <v>22</v>
      </c>
      <c r="B229" s="5">
        <f t="shared" si="48"/>
        <v>786</v>
      </c>
      <c r="C229" s="5">
        <f t="shared" si="49"/>
        <v>757</v>
      </c>
      <c r="D229" s="5">
        <f t="shared" si="50"/>
        <v>785</v>
      </c>
      <c r="E229" s="5">
        <f t="shared" si="51"/>
        <v>786</v>
      </c>
      <c r="F229" s="5">
        <f t="shared" si="52"/>
        <v>828</v>
      </c>
      <c r="G229" s="5">
        <f t="shared" si="53"/>
        <v>752</v>
      </c>
      <c r="H229" s="5">
        <f t="shared" si="54"/>
        <v>752</v>
      </c>
      <c r="I229" s="5">
        <f t="shared" si="55"/>
        <v>867</v>
      </c>
      <c r="J229" s="6">
        <f t="shared" si="56"/>
        <v>980</v>
      </c>
      <c r="K229" s="6">
        <f t="shared" si="57"/>
        <v>786</v>
      </c>
      <c r="L229" s="6">
        <f t="shared" si="58"/>
        <v>1286</v>
      </c>
    </row>
    <row r="230" spans="1:12" x14ac:dyDescent="0.3">
      <c r="A230" s="4">
        <v>23</v>
      </c>
      <c r="B230" s="5">
        <f t="shared" si="48"/>
        <v>830</v>
      </c>
      <c r="C230" s="5">
        <f t="shared" si="49"/>
        <v>792</v>
      </c>
      <c r="D230" s="5">
        <f t="shared" si="50"/>
        <v>819</v>
      </c>
      <c r="E230" s="5">
        <f t="shared" si="51"/>
        <v>830</v>
      </c>
      <c r="F230" s="5">
        <f t="shared" si="52"/>
        <v>868</v>
      </c>
      <c r="G230" s="5">
        <f t="shared" si="53"/>
        <v>784</v>
      </c>
      <c r="H230" s="5">
        <f t="shared" si="54"/>
        <v>784</v>
      </c>
      <c r="I230" s="5">
        <f t="shared" si="55"/>
        <v>908</v>
      </c>
      <c r="J230" s="6">
        <f t="shared" si="56"/>
        <v>1017</v>
      </c>
      <c r="K230" s="6">
        <f t="shared" si="57"/>
        <v>830</v>
      </c>
      <c r="L230" s="6">
        <f t="shared" si="58"/>
        <v>1341</v>
      </c>
    </row>
    <row r="231" spans="1:12" x14ac:dyDescent="0.3">
      <c r="A231" s="4">
        <v>24</v>
      </c>
      <c r="B231" s="5">
        <f t="shared" si="48"/>
        <v>874</v>
      </c>
      <c r="C231" s="5">
        <f t="shared" si="49"/>
        <v>826</v>
      </c>
      <c r="D231" s="5">
        <f t="shared" si="50"/>
        <v>857</v>
      </c>
      <c r="E231" s="5">
        <f t="shared" si="51"/>
        <v>874</v>
      </c>
      <c r="F231" s="5">
        <f t="shared" si="52"/>
        <v>908</v>
      </c>
      <c r="G231" s="5">
        <f t="shared" si="53"/>
        <v>816</v>
      </c>
      <c r="H231" s="5">
        <f t="shared" si="54"/>
        <v>816</v>
      </c>
      <c r="I231" s="5">
        <f t="shared" si="55"/>
        <v>948</v>
      </c>
      <c r="J231" s="6">
        <f t="shared" si="56"/>
        <v>1053</v>
      </c>
      <c r="K231" s="6">
        <f t="shared" si="57"/>
        <v>874</v>
      </c>
      <c r="L231" s="6">
        <f t="shared" si="58"/>
        <v>1396</v>
      </c>
    </row>
    <row r="232" spans="1:12" x14ac:dyDescent="0.3">
      <c r="A232" s="4">
        <v>25</v>
      </c>
      <c r="B232" s="5">
        <f t="shared" si="48"/>
        <v>917</v>
      </c>
      <c r="C232" s="5">
        <f t="shared" si="49"/>
        <v>860</v>
      </c>
      <c r="D232" s="5">
        <f t="shared" si="50"/>
        <v>894</v>
      </c>
      <c r="E232" s="5">
        <f t="shared" si="51"/>
        <v>917</v>
      </c>
      <c r="F232" s="5">
        <f t="shared" si="52"/>
        <v>948</v>
      </c>
      <c r="G232" s="5">
        <f t="shared" si="53"/>
        <v>848</v>
      </c>
      <c r="H232" s="5">
        <f t="shared" si="54"/>
        <v>848</v>
      </c>
      <c r="I232" s="5">
        <f t="shared" si="55"/>
        <v>988</v>
      </c>
      <c r="J232" s="6">
        <f t="shared" si="56"/>
        <v>1088</v>
      </c>
      <c r="K232" s="6">
        <f t="shared" si="57"/>
        <v>917</v>
      </c>
      <c r="L232" s="6">
        <f t="shared" si="58"/>
        <v>1451</v>
      </c>
    </row>
    <row r="233" spans="1:12" x14ac:dyDescent="0.3">
      <c r="A233" s="4">
        <v>26</v>
      </c>
      <c r="B233" s="5">
        <f t="shared" si="48"/>
        <v>961</v>
      </c>
      <c r="C233" s="5">
        <f t="shared" si="49"/>
        <v>895</v>
      </c>
      <c r="D233" s="5">
        <f t="shared" si="50"/>
        <v>931</v>
      </c>
      <c r="E233" s="5">
        <f t="shared" si="51"/>
        <v>961</v>
      </c>
      <c r="F233" s="5">
        <f t="shared" si="52"/>
        <v>988</v>
      </c>
      <c r="G233" s="5">
        <f t="shared" si="53"/>
        <v>880</v>
      </c>
      <c r="H233" s="5">
        <f t="shared" si="54"/>
        <v>880</v>
      </c>
      <c r="I233" s="5">
        <f t="shared" si="55"/>
        <v>1028</v>
      </c>
      <c r="J233" s="6">
        <f t="shared" si="56"/>
        <v>1124</v>
      </c>
      <c r="K233" s="6">
        <f t="shared" si="57"/>
        <v>961</v>
      </c>
      <c r="L233" s="6">
        <f t="shared" si="58"/>
        <v>1505</v>
      </c>
    </row>
    <row r="234" spans="1:12" x14ac:dyDescent="0.3">
      <c r="A234" s="4">
        <v>27</v>
      </c>
      <c r="B234" s="5">
        <f t="shared" si="48"/>
        <v>1005</v>
      </c>
      <c r="C234" s="5">
        <f t="shared" si="49"/>
        <v>935</v>
      </c>
      <c r="D234" s="5">
        <f t="shared" si="50"/>
        <v>967</v>
      </c>
      <c r="E234" s="5">
        <f t="shared" si="51"/>
        <v>1005</v>
      </c>
      <c r="F234" s="5">
        <f t="shared" si="52"/>
        <v>1028</v>
      </c>
      <c r="G234" s="5">
        <f t="shared" si="53"/>
        <v>912</v>
      </c>
      <c r="H234" s="5">
        <f t="shared" si="54"/>
        <v>912</v>
      </c>
      <c r="I234" s="5">
        <f t="shared" si="55"/>
        <v>1068</v>
      </c>
      <c r="J234" s="6">
        <f t="shared" si="56"/>
        <v>1160</v>
      </c>
      <c r="K234" s="6">
        <f t="shared" si="57"/>
        <v>1005</v>
      </c>
      <c r="L234" s="6">
        <f t="shared" si="58"/>
        <v>1560</v>
      </c>
    </row>
    <row r="235" spans="1:12" x14ac:dyDescent="0.3">
      <c r="A235" s="4">
        <v>28</v>
      </c>
      <c r="B235" s="5">
        <f t="shared" si="48"/>
        <v>1049</v>
      </c>
      <c r="C235" s="5">
        <f t="shared" si="49"/>
        <v>975</v>
      </c>
      <c r="D235" s="5">
        <f t="shared" si="50"/>
        <v>1004</v>
      </c>
      <c r="E235" s="5">
        <f t="shared" si="51"/>
        <v>1049</v>
      </c>
      <c r="F235" s="5">
        <f t="shared" si="52"/>
        <v>1068</v>
      </c>
      <c r="G235" s="5">
        <f t="shared" si="53"/>
        <v>944</v>
      </c>
      <c r="H235" s="5">
        <f t="shared" si="54"/>
        <v>944</v>
      </c>
      <c r="I235" s="5">
        <f t="shared" si="55"/>
        <v>1107</v>
      </c>
      <c r="J235" s="6">
        <f t="shared" si="56"/>
        <v>1196</v>
      </c>
      <c r="K235" s="6">
        <f t="shared" si="57"/>
        <v>1049</v>
      </c>
      <c r="L235" s="6">
        <f t="shared" si="58"/>
        <v>1615</v>
      </c>
    </row>
    <row r="236" spans="1:12" x14ac:dyDescent="0.3">
      <c r="A236" s="4">
        <v>29</v>
      </c>
      <c r="B236" s="5">
        <f t="shared" si="48"/>
        <v>1099</v>
      </c>
      <c r="C236" s="5">
        <f t="shared" si="49"/>
        <v>1016</v>
      </c>
      <c r="D236" s="5">
        <f t="shared" si="50"/>
        <v>1041</v>
      </c>
      <c r="E236" s="5">
        <f t="shared" si="51"/>
        <v>1099</v>
      </c>
      <c r="F236" s="5">
        <f t="shared" si="52"/>
        <v>1108</v>
      </c>
      <c r="G236" s="5">
        <f t="shared" si="53"/>
        <v>976</v>
      </c>
      <c r="H236" s="5">
        <f t="shared" si="54"/>
        <v>976</v>
      </c>
      <c r="I236" s="5">
        <f t="shared" si="55"/>
        <v>1147</v>
      </c>
      <c r="J236" s="6">
        <f t="shared" si="56"/>
        <v>1231</v>
      </c>
      <c r="K236" s="6">
        <f t="shared" si="57"/>
        <v>1099</v>
      </c>
      <c r="L236" s="6">
        <f t="shared" si="58"/>
        <v>1670</v>
      </c>
    </row>
    <row r="237" spans="1:12" x14ac:dyDescent="0.3">
      <c r="A237" s="4">
        <v>30</v>
      </c>
      <c r="B237" s="5">
        <f t="shared" si="48"/>
        <v>1150</v>
      </c>
      <c r="C237" s="5">
        <f t="shared" si="49"/>
        <v>1057</v>
      </c>
      <c r="D237" s="5">
        <f t="shared" si="50"/>
        <v>1077</v>
      </c>
      <c r="E237" s="5">
        <f t="shared" si="51"/>
        <v>1150</v>
      </c>
      <c r="F237" s="5">
        <f t="shared" si="52"/>
        <v>1148</v>
      </c>
      <c r="G237" s="5">
        <f t="shared" si="53"/>
        <v>1007</v>
      </c>
      <c r="H237" s="5">
        <f t="shared" si="54"/>
        <v>1007</v>
      </c>
      <c r="I237" s="5">
        <f t="shared" si="55"/>
        <v>1187</v>
      </c>
      <c r="J237" s="6">
        <f t="shared" si="56"/>
        <v>1267</v>
      </c>
      <c r="K237" s="6">
        <f t="shared" si="57"/>
        <v>1150</v>
      </c>
      <c r="L237" s="6">
        <f t="shared" si="58"/>
        <v>1725</v>
      </c>
    </row>
    <row r="238" spans="1:12" x14ac:dyDescent="0.3">
      <c r="A238" s="4">
        <v>31</v>
      </c>
      <c r="B238" s="5">
        <f t="shared" si="48"/>
        <v>1200</v>
      </c>
      <c r="C238" s="5">
        <f t="shared" si="49"/>
        <v>1098</v>
      </c>
      <c r="D238" s="5">
        <f t="shared" si="50"/>
        <v>1114</v>
      </c>
      <c r="E238" s="5">
        <f t="shared" si="51"/>
        <v>1200</v>
      </c>
      <c r="F238" s="5">
        <f t="shared" si="52"/>
        <v>1188</v>
      </c>
      <c r="G238" s="5">
        <f t="shared" si="53"/>
        <v>1039</v>
      </c>
      <c r="H238" s="5">
        <f t="shared" si="54"/>
        <v>1039</v>
      </c>
      <c r="I238" s="5">
        <f t="shared" si="55"/>
        <v>1226</v>
      </c>
      <c r="J238" s="6">
        <f t="shared" si="56"/>
        <v>1303</v>
      </c>
      <c r="K238" s="6">
        <f t="shared" si="57"/>
        <v>1200</v>
      </c>
      <c r="L238" s="6">
        <f t="shared" si="58"/>
        <v>1780</v>
      </c>
    </row>
    <row r="239" spans="1:12" x14ac:dyDescent="0.3">
      <c r="A239" s="4">
        <v>32</v>
      </c>
      <c r="B239" s="5">
        <f t="shared" si="48"/>
        <v>1251</v>
      </c>
      <c r="C239" s="5">
        <f t="shared" si="49"/>
        <v>1138</v>
      </c>
      <c r="D239" s="5">
        <f t="shared" si="50"/>
        <v>1151</v>
      </c>
      <c r="E239" s="5">
        <f t="shared" si="51"/>
        <v>1251</v>
      </c>
      <c r="F239" s="5">
        <f t="shared" si="52"/>
        <v>1228</v>
      </c>
      <c r="G239" s="5">
        <f t="shared" si="53"/>
        <v>1070</v>
      </c>
      <c r="H239" s="5">
        <f t="shared" si="54"/>
        <v>1070</v>
      </c>
      <c r="I239" s="5">
        <f t="shared" si="55"/>
        <v>1266</v>
      </c>
      <c r="J239" s="6">
        <f t="shared" si="56"/>
        <v>1349</v>
      </c>
      <c r="K239" s="6">
        <f t="shared" si="57"/>
        <v>1251</v>
      </c>
      <c r="L239" s="6">
        <f t="shared" si="58"/>
        <v>1835</v>
      </c>
    </row>
    <row r="240" spans="1:12" x14ac:dyDescent="0.3">
      <c r="A240" s="4">
        <v>33</v>
      </c>
      <c r="B240" s="5">
        <f t="shared" si="48"/>
        <v>1301</v>
      </c>
      <c r="C240" s="5">
        <f t="shared" si="49"/>
        <v>1179</v>
      </c>
      <c r="D240" s="5">
        <f t="shared" si="50"/>
        <v>1187</v>
      </c>
      <c r="E240" s="5">
        <f t="shared" si="51"/>
        <v>1301</v>
      </c>
      <c r="F240" s="5">
        <f t="shared" si="52"/>
        <v>1268</v>
      </c>
      <c r="G240" s="5">
        <f t="shared" si="53"/>
        <v>1102</v>
      </c>
      <c r="H240" s="5">
        <f t="shared" si="54"/>
        <v>1102</v>
      </c>
      <c r="I240" s="5">
        <f t="shared" si="55"/>
        <v>1307</v>
      </c>
      <c r="J240" s="6">
        <f t="shared" si="56"/>
        <v>1394</v>
      </c>
      <c r="K240" s="6">
        <f t="shared" si="57"/>
        <v>1301</v>
      </c>
      <c r="L240" s="6">
        <f t="shared" si="58"/>
        <v>1889</v>
      </c>
    </row>
    <row r="241" spans="1:12" x14ac:dyDescent="0.3">
      <c r="A241" s="4">
        <v>34</v>
      </c>
      <c r="B241" s="5">
        <f t="shared" si="48"/>
        <v>1352</v>
      </c>
      <c r="C241" s="5">
        <f t="shared" si="49"/>
        <v>1220</v>
      </c>
      <c r="D241" s="5">
        <f t="shared" si="50"/>
        <v>1224</v>
      </c>
      <c r="E241" s="5">
        <f t="shared" si="51"/>
        <v>1352</v>
      </c>
      <c r="F241" s="5">
        <f t="shared" si="52"/>
        <v>1308</v>
      </c>
      <c r="G241" s="5">
        <f t="shared" si="53"/>
        <v>1133</v>
      </c>
      <c r="H241" s="5">
        <f t="shared" si="54"/>
        <v>1133</v>
      </c>
      <c r="I241" s="5">
        <f t="shared" si="55"/>
        <v>1357</v>
      </c>
      <c r="J241" s="6">
        <f t="shared" si="56"/>
        <v>1439</v>
      </c>
      <c r="K241" s="6">
        <f t="shared" si="57"/>
        <v>1352</v>
      </c>
      <c r="L241" s="6">
        <f t="shared" si="58"/>
        <v>1944</v>
      </c>
    </row>
    <row r="242" spans="1:12" x14ac:dyDescent="0.3">
      <c r="A242" s="4">
        <v>35</v>
      </c>
      <c r="B242" s="5">
        <f t="shared" si="48"/>
        <v>1402</v>
      </c>
      <c r="C242" s="5">
        <f t="shared" si="49"/>
        <v>1261</v>
      </c>
      <c r="D242" s="5">
        <f t="shared" si="50"/>
        <v>1262</v>
      </c>
      <c r="E242" s="5">
        <f t="shared" si="51"/>
        <v>1402</v>
      </c>
      <c r="F242" s="5">
        <f t="shared" si="52"/>
        <v>1347</v>
      </c>
      <c r="G242" s="5">
        <f t="shared" si="53"/>
        <v>1165</v>
      </c>
      <c r="H242" s="5">
        <f t="shared" si="54"/>
        <v>1165</v>
      </c>
      <c r="I242" s="5">
        <f t="shared" si="55"/>
        <v>1407</v>
      </c>
      <c r="J242" s="6">
        <f t="shared" si="56"/>
        <v>1485</v>
      </c>
      <c r="K242" s="6">
        <f t="shared" si="57"/>
        <v>1402</v>
      </c>
      <c r="L242" s="6">
        <f t="shared" si="58"/>
        <v>1999</v>
      </c>
    </row>
    <row r="243" spans="1:12" x14ac:dyDescent="0.3">
      <c r="A243" s="4">
        <v>36</v>
      </c>
      <c r="B243" s="5">
        <f t="shared" si="48"/>
        <v>1453</v>
      </c>
      <c r="C243" s="5">
        <f t="shared" si="49"/>
        <v>1302</v>
      </c>
      <c r="D243" s="5">
        <f t="shared" si="50"/>
        <v>1303</v>
      </c>
      <c r="E243" s="5">
        <f t="shared" si="51"/>
        <v>1453</v>
      </c>
      <c r="F243" s="5">
        <f t="shared" si="52"/>
        <v>1435</v>
      </c>
      <c r="G243" s="5">
        <f t="shared" si="53"/>
        <v>1196</v>
      </c>
      <c r="H243" s="5">
        <f t="shared" si="54"/>
        <v>1196</v>
      </c>
      <c r="I243" s="5">
        <f t="shared" si="55"/>
        <v>1457</v>
      </c>
      <c r="J243" s="6">
        <f t="shared" si="56"/>
        <v>1530</v>
      </c>
      <c r="K243" s="6">
        <f t="shared" si="57"/>
        <v>1453</v>
      </c>
      <c r="L243" s="6">
        <f t="shared" si="58"/>
        <v>2054</v>
      </c>
    </row>
    <row r="244" spans="1:12" x14ac:dyDescent="0.3">
      <c r="A244" s="4">
        <v>37</v>
      </c>
      <c r="B244" s="5">
        <f t="shared" si="48"/>
        <v>1503</v>
      </c>
      <c r="C244" s="5">
        <f t="shared" si="49"/>
        <v>1348</v>
      </c>
      <c r="D244" s="5">
        <f t="shared" si="50"/>
        <v>1345</v>
      </c>
      <c r="E244" s="5">
        <f t="shared" si="51"/>
        <v>1503</v>
      </c>
      <c r="F244" s="5">
        <f t="shared" si="52"/>
        <v>1526</v>
      </c>
      <c r="G244" s="5">
        <f t="shared" si="53"/>
        <v>1228</v>
      </c>
      <c r="H244" s="5">
        <f t="shared" si="54"/>
        <v>1228</v>
      </c>
      <c r="I244" s="5">
        <f t="shared" si="55"/>
        <v>1507</v>
      </c>
      <c r="J244" s="6">
        <f t="shared" si="56"/>
        <v>1575</v>
      </c>
      <c r="K244" s="6">
        <f t="shared" si="57"/>
        <v>1503</v>
      </c>
      <c r="L244" s="6">
        <f t="shared" si="58"/>
        <v>2109</v>
      </c>
    </row>
    <row r="245" spans="1:12" x14ac:dyDescent="0.3">
      <c r="A245" s="4">
        <v>38</v>
      </c>
      <c r="B245" s="5">
        <f t="shared" si="48"/>
        <v>1554</v>
      </c>
      <c r="C245" s="5">
        <f t="shared" si="49"/>
        <v>1395</v>
      </c>
      <c r="D245" s="5">
        <f t="shared" si="50"/>
        <v>1386</v>
      </c>
      <c r="E245" s="5">
        <f t="shared" si="51"/>
        <v>1554</v>
      </c>
      <c r="F245" s="5">
        <f t="shared" si="52"/>
        <v>1617</v>
      </c>
      <c r="G245" s="5">
        <f t="shared" si="53"/>
        <v>1259</v>
      </c>
      <c r="H245" s="5">
        <f t="shared" si="54"/>
        <v>1259</v>
      </c>
      <c r="I245" s="5">
        <f t="shared" si="55"/>
        <v>1557</v>
      </c>
      <c r="J245" s="6">
        <f t="shared" si="56"/>
        <v>1621</v>
      </c>
      <c r="K245" s="6">
        <f t="shared" si="57"/>
        <v>1554</v>
      </c>
      <c r="L245" s="6">
        <f t="shared" si="58"/>
        <v>2164</v>
      </c>
    </row>
    <row r="246" spans="1:12" x14ac:dyDescent="0.3">
      <c r="A246" s="4">
        <v>39</v>
      </c>
      <c r="B246" s="5">
        <f t="shared" si="48"/>
        <v>1604</v>
      </c>
      <c r="C246" s="5">
        <f t="shared" si="49"/>
        <v>1441</v>
      </c>
      <c r="D246" s="5">
        <f t="shared" si="50"/>
        <v>1428</v>
      </c>
      <c r="E246" s="5">
        <f t="shared" si="51"/>
        <v>1604</v>
      </c>
      <c r="F246" s="5">
        <f t="shared" si="52"/>
        <v>1708</v>
      </c>
      <c r="G246" s="5">
        <f t="shared" si="53"/>
        <v>1291</v>
      </c>
      <c r="H246" s="5">
        <f t="shared" si="54"/>
        <v>1291</v>
      </c>
      <c r="I246" s="5">
        <f t="shared" si="55"/>
        <v>1607</v>
      </c>
      <c r="J246" s="6">
        <f t="shared" si="56"/>
        <v>1666</v>
      </c>
      <c r="K246" s="6">
        <f t="shared" si="57"/>
        <v>1604</v>
      </c>
      <c r="L246" s="6">
        <f t="shared" si="58"/>
        <v>2219</v>
      </c>
    </row>
    <row r="247" spans="1:12" x14ac:dyDescent="0.3">
      <c r="A247" s="4">
        <v>40</v>
      </c>
      <c r="B247" s="5">
        <f>IF(VLOOKUP(P44,cls_A,3,TRUE)=0,100000,ROUND((P44-VLOOKUP(P44,cls_A,1,TRUE))/VLOOKUP(P44,cls_A,3,TRUE)+VLOOKUP(P44,cls_A,2,TRUE),0))</f>
        <v>1652</v>
      </c>
      <c r="C247" s="5">
        <f t="shared" si="49"/>
        <v>1484</v>
      </c>
      <c r="D247" s="5">
        <f t="shared" si="50"/>
        <v>1444</v>
      </c>
      <c r="E247" s="5">
        <f t="shared" si="51"/>
        <v>1652</v>
      </c>
      <c r="F247" s="5">
        <f t="shared" si="52"/>
        <v>1745</v>
      </c>
      <c r="G247" s="5">
        <f t="shared" si="53"/>
        <v>1314</v>
      </c>
      <c r="H247" s="5">
        <f t="shared" si="54"/>
        <v>1314</v>
      </c>
      <c r="I247" s="5">
        <f t="shared" si="55"/>
        <v>1629</v>
      </c>
      <c r="J247" s="6">
        <f t="shared" si="56"/>
        <v>1704</v>
      </c>
      <c r="K247" s="6">
        <f t="shared" si="57"/>
        <v>1652</v>
      </c>
      <c r="L247" s="6">
        <f t="shared" si="58"/>
        <v>2271</v>
      </c>
    </row>
    <row r="248" spans="1:12" x14ac:dyDescent="0.3">
      <c r="A248" s="4">
        <v>41</v>
      </c>
      <c r="B248" s="5">
        <f t="shared" ref="B248:B311" si="59">IF(VLOOKUP(P45,cls_A,3,TRUE)=0,100000,ROUND((P45-VLOOKUP(P45,cls_A,1,TRUE))/VLOOKUP(P45,cls_A,3,TRUE)+VLOOKUP(P45,cls_A,2,TRUE),0))</f>
        <v>1700</v>
      </c>
      <c r="C248" s="5">
        <f t="shared" ref="C248:C311" si="60">ROUND((Q45-VLOOKUP(Q45,cls_B,1,TRUE))/VLOOKUP(Q45,cls_B,3,TRUE)+VLOOKUP(Q45,cls_B,2,TRUE),0)</f>
        <v>1527</v>
      </c>
      <c r="D248" s="5">
        <f t="shared" ref="D248:D311" si="61">ROUND((R45-VLOOKUP(R45,cls_C,1,TRUE))/VLOOKUP(R45,cls_C,3,TRUE)+VLOOKUP(R45,cls_C,2,TRUE),0)</f>
        <v>1461</v>
      </c>
      <c r="E248" s="5">
        <f t="shared" ref="E248:E311" si="62">ROUND((S45-VLOOKUP(S45,cls_D,1,TRUE))/VLOOKUP(S45,cls_D,3,TRUE)+VLOOKUP(S45,cls_D,2,TRUE),0)</f>
        <v>1700</v>
      </c>
      <c r="F248" s="5">
        <f t="shared" ref="F248:F311" si="63">ROUND((T45-VLOOKUP(T45,cls_E,1,TRUE))/VLOOKUP(T45,cls_E,3,TRUE)+VLOOKUP(T45,cls_E,2,TRUE),0)</f>
        <v>1782</v>
      </c>
      <c r="G248" s="5">
        <f t="shared" ref="G248:G311" si="64">ROUND((U45-VLOOKUP(U45,cls_F,1,TRUE))/VLOOKUP(U45,cls_F,3,TRUE)+VLOOKUP(U45,cls_F,2,TRUE),0)</f>
        <v>1338</v>
      </c>
      <c r="H248" s="5">
        <f t="shared" ref="H248:H311" si="65">ROUND((V45-VLOOKUP(V45,cls_G,1,TRUE))/VLOOKUP(V45,cls_G,3,TRUE)+VLOOKUP(V45,cls_G,2,TRUE),0)</f>
        <v>1338</v>
      </c>
      <c r="I248" s="5">
        <f t="shared" ref="I248:I311" si="66">ROUND((W45-VLOOKUP(W45,cls_H,1,TRUE))/VLOOKUP(W45,cls_H,3,TRUE)+VLOOKUP(W45,cls_H,2,TRUE),0)</f>
        <v>1651</v>
      </c>
      <c r="J248" s="6">
        <f t="shared" ref="J248:J311" si="67">ROUND((X45-VLOOKUP(X45,cls_I,1,TRUE))/VLOOKUP(X45,cls_I,3,TRUE)+VLOOKUP(X45,cls_I,2,TRUE),0)</f>
        <v>1742</v>
      </c>
      <c r="K248" s="6">
        <f t="shared" si="57"/>
        <v>1700</v>
      </c>
      <c r="L248" s="6">
        <f t="shared" si="58"/>
        <v>2324</v>
      </c>
    </row>
    <row r="249" spans="1:12" x14ac:dyDescent="0.3">
      <c r="A249" s="4">
        <v>42</v>
      </c>
      <c r="B249" s="5">
        <f t="shared" si="59"/>
        <v>1748</v>
      </c>
      <c r="C249" s="5">
        <f t="shared" si="60"/>
        <v>1570</v>
      </c>
      <c r="D249" s="5">
        <f t="shared" si="61"/>
        <v>1477</v>
      </c>
      <c r="E249" s="5">
        <f t="shared" si="62"/>
        <v>1748</v>
      </c>
      <c r="F249" s="5">
        <f t="shared" si="63"/>
        <v>1820</v>
      </c>
      <c r="G249" s="5">
        <f t="shared" si="64"/>
        <v>1361</v>
      </c>
      <c r="H249" s="5">
        <f t="shared" si="65"/>
        <v>1361</v>
      </c>
      <c r="I249" s="5">
        <f t="shared" si="66"/>
        <v>1673</v>
      </c>
      <c r="J249" s="6">
        <f t="shared" si="67"/>
        <v>1780</v>
      </c>
      <c r="K249" s="6">
        <f t="shared" si="57"/>
        <v>1748</v>
      </c>
      <c r="L249" s="6">
        <f t="shared" si="58"/>
        <v>2377</v>
      </c>
    </row>
    <row r="250" spans="1:12" x14ac:dyDescent="0.3">
      <c r="A250" s="4">
        <v>43</v>
      </c>
      <c r="B250" s="5">
        <f t="shared" si="59"/>
        <v>1796</v>
      </c>
      <c r="C250" s="5">
        <f t="shared" si="60"/>
        <v>1613</v>
      </c>
      <c r="D250" s="5">
        <f t="shared" si="61"/>
        <v>1494</v>
      </c>
      <c r="E250" s="5">
        <f t="shared" si="62"/>
        <v>1796</v>
      </c>
      <c r="F250" s="5">
        <f t="shared" si="63"/>
        <v>1857</v>
      </c>
      <c r="G250" s="5">
        <f t="shared" si="64"/>
        <v>1384</v>
      </c>
      <c r="H250" s="5">
        <f t="shared" si="65"/>
        <v>1384</v>
      </c>
      <c r="I250" s="5">
        <f t="shared" si="66"/>
        <v>1695</v>
      </c>
      <c r="J250" s="6">
        <f t="shared" si="67"/>
        <v>1818</v>
      </c>
      <c r="K250" s="6">
        <f t="shared" si="57"/>
        <v>1796</v>
      </c>
      <c r="L250" s="6">
        <f t="shared" si="58"/>
        <v>2430</v>
      </c>
    </row>
    <row r="251" spans="1:12" x14ac:dyDescent="0.3">
      <c r="A251" s="4">
        <v>44</v>
      </c>
      <c r="B251" s="5">
        <f t="shared" si="59"/>
        <v>1844</v>
      </c>
      <c r="C251" s="5">
        <f t="shared" si="60"/>
        <v>1656</v>
      </c>
      <c r="D251" s="5">
        <f t="shared" si="61"/>
        <v>1511</v>
      </c>
      <c r="E251" s="5">
        <f t="shared" si="62"/>
        <v>1844</v>
      </c>
      <c r="F251" s="5">
        <f t="shared" si="63"/>
        <v>1895</v>
      </c>
      <c r="G251" s="5">
        <f t="shared" si="64"/>
        <v>1410</v>
      </c>
      <c r="H251" s="5">
        <f t="shared" si="65"/>
        <v>1410</v>
      </c>
      <c r="I251" s="5">
        <f t="shared" si="66"/>
        <v>1716</v>
      </c>
      <c r="J251" s="6">
        <f t="shared" si="67"/>
        <v>1856</v>
      </c>
      <c r="K251" s="6">
        <f t="shared" si="57"/>
        <v>1844</v>
      </c>
      <c r="L251" s="6">
        <f t="shared" si="58"/>
        <v>2483</v>
      </c>
    </row>
    <row r="252" spans="1:12" x14ac:dyDescent="0.3">
      <c r="A252" s="4">
        <v>45</v>
      </c>
      <c r="B252" s="5">
        <f t="shared" si="59"/>
        <v>1892</v>
      </c>
      <c r="C252" s="5">
        <f t="shared" si="60"/>
        <v>1699</v>
      </c>
      <c r="D252" s="5">
        <f t="shared" si="61"/>
        <v>1527</v>
      </c>
      <c r="E252" s="5">
        <f t="shared" si="62"/>
        <v>1892</v>
      </c>
      <c r="F252" s="5">
        <f t="shared" si="63"/>
        <v>1932</v>
      </c>
      <c r="G252" s="5">
        <f t="shared" si="64"/>
        <v>1440</v>
      </c>
      <c r="H252" s="5">
        <f t="shared" si="65"/>
        <v>1440</v>
      </c>
      <c r="I252" s="5">
        <f t="shared" si="66"/>
        <v>1738</v>
      </c>
      <c r="J252" s="6">
        <f t="shared" si="67"/>
        <v>1894</v>
      </c>
      <c r="K252" s="6">
        <f t="shared" si="57"/>
        <v>1892</v>
      </c>
      <c r="L252" s="6">
        <f t="shared" si="58"/>
        <v>2536</v>
      </c>
    </row>
    <row r="253" spans="1:12" x14ac:dyDescent="0.3">
      <c r="A253" s="4">
        <v>46</v>
      </c>
      <c r="B253" s="5">
        <f t="shared" si="59"/>
        <v>1939</v>
      </c>
      <c r="C253" s="5">
        <f t="shared" si="60"/>
        <v>1742</v>
      </c>
      <c r="D253" s="5">
        <f t="shared" si="61"/>
        <v>1544</v>
      </c>
      <c r="E253" s="5">
        <f t="shared" si="62"/>
        <v>1939</v>
      </c>
      <c r="F253" s="5">
        <f t="shared" si="63"/>
        <v>1970</v>
      </c>
      <c r="G253" s="5">
        <f t="shared" si="64"/>
        <v>1470</v>
      </c>
      <c r="H253" s="5">
        <f t="shared" si="65"/>
        <v>1470</v>
      </c>
      <c r="I253" s="5">
        <f t="shared" si="66"/>
        <v>1760</v>
      </c>
      <c r="J253" s="6">
        <f t="shared" si="67"/>
        <v>1932</v>
      </c>
      <c r="K253" s="6">
        <f t="shared" si="57"/>
        <v>1939</v>
      </c>
      <c r="L253" s="6">
        <f t="shared" si="58"/>
        <v>2589</v>
      </c>
    </row>
    <row r="254" spans="1:12" x14ac:dyDescent="0.3">
      <c r="A254" s="4">
        <v>47</v>
      </c>
      <c r="B254" s="5">
        <f t="shared" si="59"/>
        <v>1987</v>
      </c>
      <c r="C254" s="5">
        <f t="shared" si="60"/>
        <v>1785</v>
      </c>
      <c r="D254" s="5">
        <f t="shared" si="61"/>
        <v>1560</v>
      </c>
      <c r="E254" s="5">
        <f t="shared" si="62"/>
        <v>1987</v>
      </c>
      <c r="F254" s="5">
        <f t="shared" si="63"/>
        <v>2007</v>
      </c>
      <c r="G254" s="5">
        <f t="shared" si="64"/>
        <v>1501</v>
      </c>
      <c r="H254" s="5">
        <f t="shared" si="65"/>
        <v>1501</v>
      </c>
      <c r="I254" s="5">
        <f t="shared" si="66"/>
        <v>1782</v>
      </c>
      <c r="J254" s="6">
        <f t="shared" si="67"/>
        <v>1970</v>
      </c>
      <c r="K254" s="6">
        <f t="shared" si="57"/>
        <v>1987</v>
      </c>
      <c r="L254" s="6">
        <f t="shared" si="58"/>
        <v>2642</v>
      </c>
    </row>
    <row r="255" spans="1:12" x14ac:dyDescent="0.3">
      <c r="A255" s="4">
        <v>48</v>
      </c>
      <c r="B255" s="5">
        <f t="shared" si="59"/>
        <v>2039</v>
      </c>
      <c r="C255" s="5">
        <f t="shared" si="60"/>
        <v>1828</v>
      </c>
      <c r="D255" s="5">
        <f t="shared" si="61"/>
        <v>1577</v>
      </c>
      <c r="E255" s="5">
        <f t="shared" si="62"/>
        <v>2039</v>
      </c>
      <c r="F255" s="5">
        <f t="shared" si="63"/>
        <v>2045</v>
      </c>
      <c r="G255" s="5">
        <f t="shared" si="64"/>
        <v>1531</v>
      </c>
      <c r="H255" s="5">
        <f t="shared" si="65"/>
        <v>1531</v>
      </c>
      <c r="I255" s="5">
        <f t="shared" si="66"/>
        <v>1804</v>
      </c>
      <c r="J255" s="6">
        <f t="shared" si="67"/>
        <v>2008</v>
      </c>
      <c r="K255" s="6">
        <f t="shared" si="57"/>
        <v>2039</v>
      </c>
      <c r="L255" s="6">
        <f t="shared" si="58"/>
        <v>2695</v>
      </c>
    </row>
    <row r="256" spans="1:12" x14ac:dyDescent="0.3">
      <c r="A256" s="4">
        <v>49</v>
      </c>
      <c r="B256" s="5">
        <f t="shared" si="59"/>
        <v>2091</v>
      </c>
      <c r="C256" s="5">
        <f t="shared" si="60"/>
        <v>1871</v>
      </c>
      <c r="D256" s="5">
        <f t="shared" si="61"/>
        <v>1594</v>
      </c>
      <c r="E256" s="5">
        <f t="shared" si="62"/>
        <v>2091</v>
      </c>
      <c r="F256" s="5">
        <f t="shared" si="63"/>
        <v>2082</v>
      </c>
      <c r="G256" s="5">
        <f t="shared" si="64"/>
        <v>1561</v>
      </c>
      <c r="H256" s="5">
        <f t="shared" si="65"/>
        <v>1561</v>
      </c>
      <c r="I256" s="5">
        <f t="shared" si="66"/>
        <v>1826</v>
      </c>
      <c r="J256" s="6">
        <f t="shared" si="67"/>
        <v>2046</v>
      </c>
      <c r="K256" s="6">
        <f t="shared" si="57"/>
        <v>2091</v>
      </c>
      <c r="L256" s="6">
        <f t="shared" si="58"/>
        <v>2749</v>
      </c>
    </row>
    <row r="257" spans="1:12" x14ac:dyDescent="0.3">
      <c r="A257" s="4">
        <v>50</v>
      </c>
      <c r="B257" s="5">
        <f t="shared" si="59"/>
        <v>2144</v>
      </c>
      <c r="C257" s="5">
        <f t="shared" si="60"/>
        <v>1914</v>
      </c>
      <c r="D257" s="5">
        <f t="shared" si="61"/>
        <v>1610</v>
      </c>
      <c r="E257" s="5">
        <f t="shared" si="62"/>
        <v>2144</v>
      </c>
      <c r="F257" s="5">
        <f t="shared" si="63"/>
        <v>2120</v>
      </c>
      <c r="G257" s="5">
        <f t="shared" si="64"/>
        <v>1591</v>
      </c>
      <c r="H257" s="5">
        <f t="shared" si="65"/>
        <v>1591</v>
      </c>
      <c r="I257" s="5">
        <f t="shared" si="66"/>
        <v>1848</v>
      </c>
      <c r="J257" s="6">
        <f t="shared" si="67"/>
        <v>2084</v>
      </c>
      <c r="K257" s="6">
        <f t="shared" si="57"/>
        <v>2144</v>
      </c>
      <c r="L257" s="6">
        <f t="shared" si="58"/>
        <v>2802</v>
      </c>
    </row>
    <row r="258" spans="1:12" x14ac:dyDescent="0.3">
      <c r="A258" s="4">
        <v>51</v>
      </c>
      <c r="B258" s="5">
        <f t="shared" si="59"/>
        <v>2196</v>
      </c>
      <c r="C258" s="5">
        <f t="shared" si="60"/>
        <v>1957</v>
      </c>
      <c r="D258" s="5">
        <f t="shared" si="61"/>
        <v>1627</v>
      </c>
      <c r="E258" s="5">
        <f t="shared" si="62"/>
        <v>2196</v>
      </c>
      <c r="F258" s="5">
        <f t="shared" si="63"/>
        <v>2158</v>
      </c>
      <c r="G258" s="5">
        <f t="shared" si="64"/>
        <v>1622</v>
      </c>
      <c r="H258" s="5">
        <f t="shared" si="65"/>
        <v>1622</v>
      </c>
      <c r="I258" s="5">
        <f t="shared" si="66"/>
        <v>1870</v>
      </c>
      <c r="J258" s="6">
        <f t="shared" si="67"/>
        <v>2122</v>
      </c>
      <c r="K258" s="6">
        <f t="shared" si="57"/>
        <v>2196</v>
      </c>
      <c r="L258" s="6">
        <f t="shared" si="58"/>
        <v>2855</v>
      </c>
    </row>
    <row r="259" spans="1:12" x14ac:dyDescent="0.3">
      <c r="A259" s="4">
        <v>52</v>
      </c>
      <c r="B259" s="5">
        <f t="shared" si="59"/>
        <v>2249</v>
      </c>
      <c r="C259" s="5">
        <f t="shared" si="60"/>
        <v>2000</v>
      </c>
      <c r="D259" s="5">
        <f t="shared" si="61"/>
        <v>1644</v>
      </c>
      <c r="E259" s="5">
        <f t="shared" si="62"/>
        <v>2249</v>
      </c>
      <c r="F259" s="5">
        <f t="shared" si="63"/>
        <v>2195</v>
      </c>
      <c r="G259" s="5">
        <f t="shared" si="64"/>
        <v>1652</v>
      </c>
      <c r="H259" s="5">
        <f t="shared" si="65"/>
        <v>1652</v>
      </c>
      <c r="I259" s="5">
        <f t="shared" si="66"/>
        <v>1892</v>
      </c>
      <c r="J259" s="6">
        <f t="shared" si="67"/>
        <v>2160</v>
      </c>
      <c r="K259" s="6">
        <f t="shared" si="57"/>
        <v>2249</v>
      </c>
      <c r="L259" s="6">
        <f t="shared" si="58"/>
        <v>2908</v>
      </c>
    </row>
    <row r="260" spans="1:12" x14ac:dyDescent="0.3">
      <c r="A260" s="4">
        <v>53</v>
      </c>
      <c r="B260" s="5">
        <f t="shared" si="59"/>
        <v>2301</v>
      </c>
      <c r="C260" s="5">
        <f t="shared" si="60"/>
        <v>2043</v>
      </c>
      <c r="D260" s="5">
        <f t="shared" si="61"/>
        <v>1660</v>
      </c>
      <c r="E260" s="5">
        <f t="shared" si="62"/>
        <v>2301</v>
      </c>
      <c r="F260" s="5">
        <f t="shared" si="63"/>
        <v>2233</v>
      </c>
      <c r="G260" s="5">
        <f t="shared" si="64"/>
        <v>1682</v>
      </c>
      <c r="H260" s="5">
        <f t="shared" si="65"/>
        <v>1682</v>
      </c>
      <c r="I260" s="5">
        <f t="shared" si="66"/>
        <v>1914</v>
      </c>
      <c r="J260" s="6">
        <f t="shared" si="67"/>
        <v>2198</v>
      </c>
      <c r="K260" s="6">
        <f t="shared" si="57"/>
        <v>2301</v>
      </c>
      <c r="L260" s="6">
        <f t="shared" si="58"/>
        <v>2962</v>
      </c>
    </row>
    <row r="261" spans="1:12" x14ac:dyDescent="0.3">
      <c r="A261" s="4">
        <v>54</v>
      </c>
      <c r="B261" s="5">
        <f t="shared" si="59"/>
        <v>2354</v>
      </c>
      <c r="C261" s="5">
        <f t="shared" si="60"/>
        <v>2086</v>
      </c>
      <c r="D261" s="5">
        <f t="shared" si="61"/>
        <v>1677</v>
      </c>
      <c r="E261" s="5">
        <f t="shared" si="62"/>
        <v>2354</v>
      </c>
      <c r="F261" s="5">
        <f t="shared" si="63"/>
        <v>2271</v>
      </c>
      <c r="G261" s="5">
        <f t="shared" si="64"/>
        <v>1712</v>
      </c>
      <c r="H261" s="5">
        <f t="shared" si="65"/>
        <v>1712</v>
      </c>
      <c r="I261" s="5">
        <f t="shared" si="66"/>
        <v>1936</v>
      </c>
      <c r="J261" s="6">
        <f t="shared" si="67"/>
        <v>2236</v>
      </c>
      <c r="K261" s="6">
        <f t="shared" si="57"/>
        <v>2354</v>
      </c>
      <c r="L261" s="6">
        <f t="shared" si="58"/>
        <v>3015</v>
      </c>
    </row>
    <row r="262" spans="1:12" x14ac:dyDescent="0.3">
      <c r="A262" s="4">
        <v>55</v>
      </c>
      <c r="B262" s="5">
        <f t="shared" si="59"/>
        <v>2406</v>
      </c>
      <c r="C262" s="5">
        <f t="shared" si="60"/>
        <v>2129</v>
      </c>
      <c r="D262" s="5">
        <f t="shared" si="61"/>
        <v>1694</v>
      </c>
      <c r="E262" s="5">
        <f t="shared" si="62"/>
        <v>2406</v>
      </c>
      <c r="F262" s="5">
        <f t="shared" si="63"/>
        <v>2308</v>
      </c>
      <c r="G262" s="5">
        <f t="shared" si="64"/>
        <v>1743</v>
      </c>
      <c r="H262" s="5">
        <f t="shared" si="65"/>
        <v>1743</v>
      </c>
      <c r="I262" s="5">
        <f t="shared" si="66"/>
        <v>1958</v>
      </c>
      <c r="J262" s="6">
        <f t="shared" si="67"/>
        <v>2275</v>
      </c>
      <c r="K262" s="6">
        <f t="shared" si="57"/>
        <v>2406</v>
      </c>
      <c r="L262" s="6">
        <f t="shared" si="58"/>
        <v>3068</v>
      </c>
    </row>
    <row r="263" spans="1:12" x14ac:dyDescent="0.3">
      <c r="A263" s="4">
        <v>56</v>
      </c>
      <c r="B263" s="5">
        <f t="shared" si="59"/>
        <v>2459</v>
      </c>
      <c r="C263" s="5">
        <f t="shared" si="60"/>
        <v>2172</v>
      </c>
      <c r="D263" s="5">
        <f t="shared" si="61"/>
        <v>1710</v>
      </c>
      <c r="E263" s="5">
        <f t="shared" si="62"/>
        <v>2459</v>
      </c>
      <c r="F263" s="5">
        <f t="shared" si="63"/>
        <v>2346</v>
      </c>
      <c r="G263" s="5">
        <f t="shared" si="64"/>
        <v>1773</v>
      </c>
      <c r="H263" s="5">
        <f t="shared" si="65"/>
        <v>1773</v>
      </c>
      <c r="I263" s="5">
        <f t="shared" si="66"/>
        <v>1980</v>
      </c>
      <c r="J263" s="6">
        <f t="shared" si="67"/>
        <v>2313</v>
      </c>
      <c r="K263" s="6">
        <f t="shared" si="57"/>
        <v>2459</v>
      </c>
      <c r="L263" s="6">
        <f t="shared" si="58"/>
        <v>3121</v>
      </c>
    </row>
    <row r="264" spans="1:12" x14ac:dyDescent="0.3">
      <c r="A264" s="4">
        <v>57</v>
      </c>
      <c r="B264" s="5">
        <f t="shared" si="59"/>
        <v>2512</v>
      </c>
      <c r="C264" s="5">
        <f t="shared" si="60"/>
        <v>2215</v>
      </c>
      <c r="D264" s="5">
        <f t="shared" si="61"/>
        <v>1727</v>
      </c>
      <c r="E264" s="5">
        <f t="shared" si="62"/>
        <v>2512</v>
      </c>
      <c r="F264" s="5">
        <f t="shared" si="63"/>
        <v>2384</v>
      </c>
      <c r="G264" s="5">
        <f t="shared" si="64"/>
        <v>1803</v>
      </c>
      <c r="H264" s="5">
        <f t="shared" si="65"/>
        <v>1803</v>
      </c>
      <c r="I264" s="5">
        <f t="shared" si="66"/>
        <v>2002</v>
      </c>
      <c r="J264" s="6">
        <f t="shared" si="67"/>
        <v>2351</v>
      </c>
      <c r="K264" s="6">
        <f t="shared" si="57"/>
        <v>2512</v>
      </c>
      <c r="L264" s="6">
        <f t="shared" si="58"/>
        <v>3175</v>
      </c>
    </row>
    <row r="265" spans="1:12" x14ac:dyDescent="0.3">
      <c r="A265" s="4">
        <v>58</v>
      </c>
      <c r="B265" s="5">
        <f t="shared" si="59"/>
        <v>2564</v>
      </c>
      <c r="C265" s="5">
        <f t="shared" si="60"/>
        <v>2258</v>
      </c>
      <c r="D265" s="5">
        <f t="shared" si="61"/>
        <v>1744</v>
      </c>
      <c r="E265" s="5">
        <f t="shared" si="62"/>
        <v>2564</v>
      </c>
      <c r="F265" s="5">
        <f t="shared" si="63"/>
        <v>2422</v>
      </c>
      <c r="G265" s="5">
        <f t="shared" si="64"/>
        <v>1833</v>
      </c>
      <c r="H265" s="5">
        <f t="shared" si="65"/>
        <v>1833</v>
      </c>
      <c r="I265" s="5">
        <f t="shared" si="66"/>
        <v>2024</v>
      </c>
      <c r="J265" s="6">
        <f t="shared" si="67"/>
        <v>2389</v>
      </c>
      <c r="K265" s="6">
        <f t="shared" si="57"/>
        <v>2564</v>
      </c>
      <c r="L265" s="6">
        <f t="shared" si="58"/>
        <v>3228</v>
      </c>
    </row>
    <row r="266" spans="1:12" x14ac:dyDescent="0.3">
      <c r="A266" s="4">
        <v>59</v>
      </c>
      <c r="B266" s="5">
        <f t="shared" si="59"/>
        <v>2617</v>
      </c>
      <c r="C266" s="5">
        <f t="shared" si="60"/>
        <v>2301</v>
      </c>
      <c r="D266" s="5">
        <f t="shared" si="61"/>
        <v>1760</v>
      </c>
      <c r="E266" s="5">
        <f t="shared" si="62"/>
        <v>2617</v>
      </c>
      <c r="F266" s="5">
        <f t="shared" si="63"/>
        <v>2459</v>
      </c>
      <c r="G266" s="5">
        <f t="shared" si="64"/>
        <v>1864</v>
      </c>
      <c r="H266" s="5">
        <f t="shared" si="65"/>
        <v>1864</v>
      </c>
      <c r="I266" s="5">
        <f t="shared" si="66"/>
        <v>2046</v>
      </c>
      <c r="J266" s="6">
        <f t="shared" si="67"/>
        <v>2427</v>
      </c>
      <c r="K266" s="6">
        <f t="shared" si="57"/>
        <v>2617</v>
      </c>
      <c r="L266" s="6">
        <f t="shared" si="58"/>
        <v>3281</v>
      </c>
    </row>
    <row r="267" spans="1:12" x14ac:dyDescent="0.3">
      <c r="A267" s="4">
        <v>60</v>
      </c>
      <c r="B267" s="5">
        <f t="shared" si="59"/>
        <v>2669</v>
      </c>
      <c r="C267" s="5">
        <f t="shared" si="60"/>
        <v>2345</v>
      </c>
      <c r="D267" s="5">
        <f t="shared" si="61"/>
        <v>1777</v>
      </c>
      <c r="E267" s="5">
        <f t="shared" si="62"/>
        <v>2669</v>
      </c>
      <c r="F267" s="5">
        <f t="shared" si="63"/>
        <v>2497</v>
      </c>
      <c r="G267" s="5">
        <f t="shared" si="64"/>
        <v>1894</v>
      </c>
      <c r="H267" s="5">
        <f t="shared" si="65"/>
        <v>1894</v>
      </c>
      <c r="I267" s="5">
        <f t="shared" si="66"/>
        <v>2068</v>
      </c>
      <c r="J267" s="6">
        <f t="shared" si="67"/>
        <v>2465</v>
      </c>
      <c r="K267" s="6">
        <f t="shared" si="57"/>
        <v>2669</v>
      </c>
      <c r="L267" s="6">
        <f t="shared" si="58"/>
        <v>3335</v>
      </c>
    </row>
    <row r="268" spans="1:12" x14ac:dyDescent="0.3">
      <c r="A268" s="4">
        <v>61</v>
      </c>
      <c r="B268" s="5">
        <f t="shared" si="59"/>
        <v>2722</v>
      </c>
      <c r="C268" s="5">
        <f t="shared" si="60"/>
        <v>2388</v>
      </c>
      <c r="D268" s="5">
        <f t="shared" si="61"/>
        <v>1794</v>
      </c>
      <c r="E268" s="5">
        <f t="shared" si="62"/>
        <v>2722</v>
      </c>
      <c r="F268" s="5">
        <f t="shared" si="63"/>
        <v>2535</v>
      </c>
      <c r="G268" s="5">
        <f t="shared" si="64"/>
        <v>1924</v>
      </c>
      <c r="H268" s="5">
        <f t="shared" si="65"/>
        <v>1924</v>
      </c>
      <c r="I268" s="5">
        <f t="shared" si="66"/>
        <v>2090</v>
      </c>
      <c r="J268" s="6">
        <f t="shared" si="67"/>
        <v>2503</v>
      </c>
      <c r="K268" s="6">
        <f t="shared" si="57"/>
        <v>2722</v>
      </c>
      <c r="L268" s="6">
        <f t="shared" si="58"/>
        <v>3388</v>
      </c>
    </row>
    <row r="269" spans="1:12" x14ac:dyDescent="0.3">
      <c r="A269" s="4">
        <v>62</v>
      </c>
      <c r="B269" s="5">
        <f t="shared" si="59"/>
        <v>2775</v>
      </c>
      <c r="C269" s="5">
        <f t="shared" si="60"/>
        <v>2431</v>
      </c>
      <c r="D269" s="5">
        <f t="shared" si="61"/>
        <v>1811</v>
      </c>
      <c r="E269" s="5">
        <f t="shared" si="62"/>
        <v>2775</v>
      </c>
      <c r="F269" s="5">
        <f t="shared" si="63"/>
        <v>2572</v>
      </c>
      <c r="G269" s="5">
        <f t="shared" si="64"/>
        <v>1959</v>
      </c>
      <c r="H269" s="5">
        <f t="shared" si="65"/>
        <v>1959</v>
      </c>
      <c r="I269" s="5">
        <f t="shared" si="66"/>
        <v>2112</v>
      </c>
      <c r="J269" s="6">
        <f t="shared" si="67"/>
        <v>2542</v>
      </c>
      <c r="K269" s="6">
        <f t="shared" si="57"/>
        <v>2775</v>
      </c>
      <c r="L269" s="6">
        <f t="shared" si="58"/>
        <v>3442</v>
      </c>
    </row>
    <row r="270" spans="1:12" x14ac:dyDescent="0.3">
      <c r="A270" s="4">
        <v>63</v>
      </c>
      <c r="B270" s="5">
        <f t="shared" si="59"/>
        <v>2827</v>
      </c>
      <c r="C270" s="5">
        <f t="shared" si="60"/>
        <v>2474</v>
      </c>
      <c r="D270" s="5">
        <f t="shared" si="61"/>
        <v>1827</v>
      </c>
      <c r="E270" s="5">
        <f t="shared" si="62"/>
        <v>2827</v>
      </c>
      <c r="F270" s="5">
        <f t="shared" si="63"/>
        <v>2610</v>
      </c>
      <c r="G270" s="5">
        <f t="shared" si="64"/>
        <v>2020</v>
      </c>
      <c r="H270" s="5">
        <f t="shared" si="65"/>
        <v>2020</v>
      </c>
      <c r="I270" s="5">
        <f t="shared" si="66"/>
        <v>2134</v>
      </c>
      <c r="J270" s="6">
        <f t="shared" si="67"/>
        <v>2580</v>
      </c>
      <c r="K270" s="6">
        <f t="shared" si="57"/>
        <v>2827</v>
      </c>
      <c r="L270" s="6">
        <f t="shared" si="58"/>
        <v>3495</v>
      </c>
    </row>
    <row r="271" spans="1:12" x14ac:dyDescent="0.3">
      <c r="A271" s="4">
        <v>64</v>
      </c>
      <c r="B271" s="5">
        <f t="shared" si="59"/>
        <v>2880</v>
      </c>
      <c r="C271" s="5">
        <f t="shared" si="60"/>
        <v>2517</v>
      </c>
      <c r="D271" s="5">
        <f t="shared" si="61"/>
        <v>1844</v>
      </c>
      <c r="E271" s="5">
        <f t="shared" si="62"/>
        <v>2880</v>
      </c>
      <c r="F271" s="5">
        <f t="shared" si="63"/>
        <v>2648</v>
      </c>
      <c r="G271" s="5">
        <f t="shared" si="64"/>
        <v>2081</v>
      </c>
      <c r="H271" s="5">
        <f t="shared" si="65"/>
        <v>2081</v>
      </c>
      <c r="I271" s="5">
        <f t="shared" si="66"/>
        <v>2156</v>
      </c>
      <c r="J271" s="6">
        <f t="shared" si="67"/>
        <v>2618</v>
      </c>
      <c r="K271" s="6">
        <f t="shared" si="57"/>
        <v>2880</v>
      </c>
      <c r="L271" s="6">
        <f t="shared" si="58"/>
        <v>3549</v>
      </c>
    </row>
    <row r="272" spans="1:12" x14ac:dyDescent="0.3">
      <c r="A272" s="4">
        <v>65</v>
      </c>
      <c r="B272" s="5">
        <f t="shared" si="59"/>
        <v>2933</v>
      </c>
      <c r="C272" s="5">
        <f t="shared" si="60"/>
        <v>2561</v>
      </c>
      <c r="D272" s="5">
        <f t="shared" si="61"/>
        <v>1861</v>
      </c>
      <c r="E272" s="5">
        <f t="shared" si="62"/>
        <v>2933</v>
      </c>
      <c r="F272" s="5">
        <f t="shared" si="63"/>
        <v>2686</v>
      </c>
      <c r="G272" s="5">
        <f t="shared" si="64"/>
        <v>2141</v>
      </c>
      <c r="H272" s="5">
        <f t="shared" si="65"/>
        <v>2141</v>
      </c>
      <c r="I272" s="5">
        <f t="shared" si="66"/>
        <v>2178</v>
      </c>
      <c r="J272" s="6">
        <f t="shared" si="67"/>
        <v>2656</v>
      </c>
      <c r="K272" s="6">
        <f t="shared" si="57"/>
        <v>2933</v>
      </c>
      <c r="L272" s="6">
        <f t="shared" si="58"/>
        <v>3602</v>
      </c>
    </row>
    <row r="273" spans="1:12" x14ac:dyDescent="0.3">
      <c r="A273" s="4">
        <v>66</v>
      </c>
      <c r="B273" s="5">
        <f t="shared" si="59"/>
        <v>2985</v>
      </c>
      <c r="C273" s="5">
        <f t="shared" si="60"/>
        <v>2604</v>
      </c>
      <c r="D273" s="5">
        <f t="shared" si="61"/>
        <v>1877</v>
      </c>
      <c r="E273" s="5">
        <f t="shared" si="62"/>
        <v>2985</v>
      </c>
      <c r="F273" s="5">
        <f t="shared" si="63"/>
        <v>2723</v>
      </c>
      <c r="G273" s="5">
        <f t="shared" si="64"/>
        <v>2202</v>
      </c>
      <c r="H273" s="5">
        <f t="shared" si="65"/>
        <v>2202</v>
      </c>
      <c r="I273" s="5">
        <f t="shared" si="66"/>
        <v>2200</v>
      </c>
      <c r="J273" s="6">
        <f t="shared" si="67"/>
        <v>2694</v>
      </c>
      <c r="K273" s="6">
        <f t="shared" ref="K273:K336" si="68">ROUND((Y70-VLOOKUP(Y70,cls_J,1,TRUE))/VLOOKUP(Y70,cls_J,3,TRUE)+VLOOKUP(Y70,cls_J,2,TRUE),0)</f>
        <v>2985</v>
      </c>
      <c r="L273" s="6">
        <f t="shared" ref="L273:L336" si="69">ROUND((Z70-VLOOKUP(Z70,cls_K,1,TRUE))/VLOOKUP(Z70,cls_K,3,TRUE)+VLOOKUP(Z70,cls_K,2,TRUE),0)</f>
        <v>3656</v>
      </c>
    </row>
    <row r="274" spans="1:12" x14ac:dyDescent="0.3">
      <c r="A274" s="4">
        <v>67</v>
      </c>
      <c r="B274" s="5">
        <f t="shared" si="59"/>
        <v>3038</v>
      </c>
      <c r="C274" s="5">
        <f t="shared" si="60"/>
        <v>2647</v>
      </c>
      <c r="D274" s="5">
        <f t="shared" si="61"/>
        <v>1894</v>
      </c>
      <c r="E274" s="5">
        <f t="shared" si="62"/>
        <v>3038</v>
      </c>
      <c r="F274" s="5">
        <f t="shared" si="63"/>
        <v>2761</v>
      </c>
      <c r="G274" s="5">
        <f t="shared" si="64"/>
        <v>2263</v>
      </c>
      <c r="H274" s="5">
        <f t="shared" si="65"/>
        <v>2263</v>
      </c>
      <c r="I274" s="5">
        <f t="shared" si="66"/>
        <v>2222</v>
      </c>
      <c r="J274" s="6">
        <f t="shared" si="67"/>
        <v>2776</v>
      </c>
      <c r="K274" s="6">
        <f t="shared" si="68"/>
        <v>3038</v>
      </c>
      <c r="L274" s="6">
        <f t="shared" si="69"/>
        <v>3709</v>
      </c>
    </row>
    <row r="275" spans="1:12" x14ac:dyDescent="0.3">
      <c r="A275" s="4">
        <v>68</v>
      </c>
      <c r="B275" s="5">
        <f t="shared" si="59"/>
        <v>3091</v>
      </c>
      <c r="C275" s="5">
        <f t="shared" si="60"/>
        <v>2690</v>
      </c>
      <c r="D275" s="5">
        <f t="shared" si="61"/>
        <v>1911</v>
      </c>
      <c r="E275" s="5">
        <f t="shared" si="62"/>
        <v>3091</v>
      </c>
      <c r="F275" s="5">
        <f t="shared" si="63"/>
        <v>2799</v>
      </c>
      <c r="G275" s="5">
        <f t="shared" si="64"/>
        <v>2323</v>
      </c>
      <c r="H275" s="5">
        <f t="shared" si="65"/>
        <v>2323</v>
      </c>
      <c r="I275" s="5">
        <f t="shared" si="66"/>
        <v>2244</v>
      </c>
      <c r="J275" s="6">
        <f t="shared" si="67"/>
        <v>2865</v>
      </c>
      <c r="K275" s="6">
        <f t="shared" si="68"/>
        <v>3091</v>
      </c>
      <c r="L275" s="6">
        <f t="shared" si="69"/>
        <v>3763</v>
      </c>
    </row>
    <row r="276" spans="1:12" x14ac:dyDescent="0.3">
      <c r="A276" s="4">
        <v>69</v>
      </c>
      <c r="B276" s="5">
        <f t="shared" si="59"/>
        <v>3144</v>
      </c>
      <c r="C276" s="5">
        <f t="shared" si="60"/>
        <v>2734</v>
      </c>
      <c r="D276" s="5">
        <f t="shared" si="61"/>
        <v>1927</v>
      </c>
      <c r="E276" s="5">
        <f t="shared" si="62"/>
        <v>3144</v>
      </c>
      <c r="F276" s="5">
        <f t="shared" si="63"/>
        <v>2836</v>
      </c>
      <c r="G276" s="5">
        <f t="shared" si="64"/>
        <v>2384</v>
      </c>
      <c r="H276" s="5">
        <f t="shared" si="65"/>
        <v>2384</v>
      </c>
      <c r="I276" s="5">
        <f t="shared" si="66"/>
        <v>2266</v>
      </c>
      <c r="J276" s="6">
        <f t="shared" si="67"/>
        <v>2954</v>
      </c>
      <c r="K276" s="6">
        <f t="shared" si="68"/>
        <v>3144</v>
      </c>
      <c r="L276" s="6">
        <f t="shared" si="69"/>
        <v>3816</v>
      </c>
    </row>
    <row r="277" spans="1:12" x14ac:dyDescent="0.3">
      <c r="A277" s="4">
        <v>70</v>
      </c>
      <c r="B277" s="5">
        <f t="shared" si="59"/>
        <v>3196</v>
      </c>
      <c r="C277" s="5">
        <f t="shared" si="60"/>
        <v>2777</v>
      </c>
      <c r="D277" s="5">
        <f t="shared" si="61"/>
        <v>1944</v>
      </c>
      <c r="E277" s="5">
        <f t="shared" si="62"/>
        <v>3196</v>
      </c>
      <c r="F277" s="5">
        <f t="shared" si="63"/>
        <v>2874</v>
      </c>
      <c r="G277" s="5">
        <f t="shared" si="64"/>
        <v>2445</v>
      </c>
      <c r="H277" s="5">
        <f t="shared" si="65"/>
        <v>2445</v>
      </c>
      <c r="I277" s="5">
        <f t="shared" si="66"/>
        <v>2288</v>
      </c>
      <c r="J277" s="6">
        <f t="shared" si="67"/>
        <v>3043</v>
      </c>
      <c r="K277" s="6">
        <f t="shared" si="68"/>
        <v>3196</v>
      </c>
      <c r="L277" s="6">
        <f t="shared" si="69"/>
        <v>3870</v>
      </c>
    </row>
    <row r="278" spans="1:12" x14ac:dyDescent="0.3">
      <c r="A278" s="4">
        <v>71</v>
      </c>
      <c r="B278" s="5">
        <f t="shared" si="59"/>
        <v>3249</v>
      </c>
      <c r="C278" s="5">
        <f t="shared" si="60"/>
        <v>2820</v>
      </c>
      <c r="D278" s="5">
        <f t="shared" si="61"/>
        <v>1961</v>
      </c>
      <c r="E278" s="5">
        <f t="shared" si="62"/>
        <v>3249</v>
      </c>
      <c r="F278" s="5">
        <f t="shared" si="63"/>
        <v>2912</v>
      </c>
      <c r="G278" s="5">
        <f t="shared" si="64"/>
        <v>2506</v>
      </c>
      <c r="H278" s="5">
        <f t="shared" si="65"/>
        <v>2506</v>
      </c>
      <c r="I278" s="5">
        <f t="shared" si="66"/>
        <v>2310</v>
      </c>
      <c r="J278" s="6">
        <f t="shared" si="67"/>
        <v>3132</v>
      </c>
      <c r="K278" s="6">
        <f t="shared" si="68"/>
        <v>3249</v>
      </c>
      <c r="L278" s="6">
        <f t="shared" si="69"/>
        <v>3923</v>
      </c>
    </row>
    <row r="279" spans="1:12" x14ac:dyDescent="0.3">
      <c r="A279" s="4">
        <v>72</v>
      </c>
      <c r="B279" s="5">
        <f t="shared" si="59"/>
        <v>3302</v>
      </c>
      <c r="C279" s="5">
        <f t="shared" si="60"/>
        <v>2864</v>
      </c>
      <c r="D279" s="5">
        <f t="shared" si="61"/>
        <v>1978</v>
      </c>
      <c r="E279" s="5">
        <f t="shared" si="62"/>
        <v>3302</v>
      </c>
      <c r="F279" s="5">
        <f t="shared" si="63"/>
        <v>2950</v>
      </c>
      <c r="G279" s="5">
        <f t="shared" si="64"/>
        <v>2566</v>
      </c>
      <c r="H279" s="5">
        <f t="shared" si="65"/>
        <v>2566</v>
      </c>
      <c r="I279" s="5">
        <f t="shared" si="66"/>
        <v>2332</v>
      </c>
      <c r="J279" s="6">
        <f t="shared" si="67"/>
        <v>3221</v>
      </c>
      <c r="K279" s="6">
        <f t="shared" si="68"/>
        <v>3302</v>
      </c>
      <c r="L279" s="6">
        <f t="shared" si="69"/>
        <v>3977</v>
      </c>
    </row>
    <row r="280" spans="1:12" x14ac:dyDescent="0.3">
      <c r="A280" s="4">
        <v>73</v>
      </c>
      <c r="B280" s="5">
        <f t="shared" si="59"/>
        <v>3355</v>
      </c>
      <c r="C280" s="5">
        <f t="shared" si="60"/>
        <v>2907</v>
      </c>
      <c r="D280" s="5">
        <f t="shared" si="61"/>
        <v>1994</v>
      </c>
      <c r="E280" s="5">
        <f t="shared" si="62"/>
        <v>3355</v>
      </c>
      <c r="F280" s="5">
        <f t="shared" si="63"/>
        <v>2987</v>
      </c>
      <c r="G280" s="5">
        <f t="shared" si="64"/>
        <v>2627</v>
      </c>
      <c r="H280" s="5">
        <f t="shared" si="65"/>
        <v>2627</v>
      </c>
      <c r="I280" s="5">
        <f t="shared" si="66"/>
        <v>2354</v>
      </c>
      <c r="J280" s="6">
        <f t="shared" si="67"/>
        <v>3310</v>
      </c>
      <c r="K280" s="6">
        <f t="shared" si="68"/>
        <v>3355</v>
      </c>
      <c r="L280" s="6">
        <f t="shared" si="69"/>
        <v>4031</v>
      </c>
    </row>
    <row r="281" spans="1:12" x14ac:dyDescent="0.3">
      <c r="A281" s="4">
        <v>74</v>
      </c>
      <c r="B281" s="5">
        <f t="shared" si="59"/>
        <v>3407</v>
      </c>
      <c r="C281" s="5">
        <f t="shared" si="60"/>
        <v>2950</v>
      </c>
      <c r="D281" s="5">
        <f t="shared" si="61"/>
        <v>2016</v>
      </c>
      <c r="E281" s="5">
        <f t="shared" si="62"/>
        <v>3407</v>
      </c>
      <c r="F281" s="5">
        <f t="shared" si="63"/>
        <v>3025</v>
      </c>
      <c r="G281" s="5">
        <f t="shared" si="64"/>
        <v>2688</v>
      </c>
      <c r="H281" s="5">
        <f t="shared" si="65"/>
        <v>2688</v>
      </c>
      <c r="I281" s="5">
        <f t="shared" si="66"/>
        <v>2376</v>
      </c>
      <c r="J281" s="6">
        <f t="shared" si="67"/>
        <v>3399</v>
      </c>
      <c r="K281" s="6">
        <f t="shared" si="68"/>
        <v>3407</v>
      </c>
      <c r="L281" s="6">
        <f t="shared" si="69"/>
        <v>4084</v>
      </c>
    </row>
    <row r="282" spans="1:12" x14ac:dyDescent="0.3">
      <c r="A282" s="4">
        <v>75</v>
      </c>
      <c r="B282" s="5">
        <f t="shared" si="59"/>
        <v>3460</v>
      </c>
      <c r="C282" s="5">
        <f t="shared" si="60"/>
        <v>2994</v>
      </c>
      <c r="D282" s="5">
        <f t="shared" si="61"/>
        <v>2040</v>
      </c>
      <c r="E282" s="5">
        <f t="shared" si="62"/>
        <v>3460</v>
      </c>
      <c r="F282" s="5">
        <f t="shared" si="63"/>
        <v>3063</v>
      </c>
      <c r="G282" s="5">
        <f t="shared" si="64"/>
        <v>2749</v>
      </c>
      <c r="H282" s="5">
        <f t="shared" si="65"/>
        <v>2749</v>
      </c>
      <c r="I282" s="5">
        <f t="shared" si="66"/>
        <v>2398</v>
      </c>
      <c r="J282" s="6">
        <f t="shared" si="67"/>
        <v>3488</v>
      </c>
      <c r="K282" s="6">
        <f t="shared" si="68"/>
        <v>3460</v>
      </c>
      <c r="L282" s="6">
        <f t="shared" si="69"/>
        <v>4138</v>
      </c>
    </row>
    <row r="283" spans="1:12" x14ac:dyDescent="0.3">
      <c r="A283" s="4">
        <v>76</v>
      </c>
      <c r="B283" s="5">
        <f t="shared" si="59"/>
        <v>3513</v>
      </c>
      <c r="C283" s="5">
        <f t="shared" si="60"/>
        <v>3037</v>
      </c>
      <c r="D283" s="5">
        <f t="shared" si="61"/>
        <v>2064</v>
      </c>
      <c r="E283" s="5">
        <f t="shared" si="62"/>
        <v>3513</v>
      </c>
      <c r="F283" s="5">
        <f t="shared" si="63"/>
        <v>3101</v>
      </c>
      <c r="G283" s="5">
        <f t="shared" si="64"/>
        <v>2809</v>
      </c>
      <c r="H283" s="5">
        <f t="shared" si="65"/>
        <v>2809</v>
      </c>
      <c r="I283" s="5">
        <f t="shared" si="66"/>
        <v>2420</v>
      </c>
      <c r="J283" s="6">
        <f t="shared" si="67"/>
        <v>3577</v>
      </c>
      <c r="K283" s="6">
        <f t="shared" si="68"/>
        <v>3513</v>
      </c>
      <c r="L283" s="6">
        <f t="shared" si="69"/>
        <v>4192</v>
      </c>
    </row>
    <row r="284" spans="1:12" x14ac:dyDescent="0.3">
      <c r="A284" s="4">
        <v>77</v>
      </c>
      <c r="B284" s="5">
        <f t="shared" si="59"/>
        <v>3566</v>
      </c>
      <c r="C284" s="5">
        <f t="shared" si="60"/>
        <v>3080</v>
      </c>
      <c r="D284" s="5">
        <f t="shared" si="61"/>
        <v>2089</v>
      </c>
      <c r="E284" s="5">
        <f t="shared" si="62"/>
        <v>3566</v>
      </c>
      <c r="F284" s="5">
        <f t="shared" si="63"/>
        <v>3138</v>
      </c>
      <c r="G284" s="5">
        <f t="shared" si="64"/>
        <v>2870</v>
      </c>
      <c r="H284" s="5">
        <f t="shared" si="65"/>
        <v>2870</v>
      </c>
      <c r="I284" s="5">
        <f t="shared" si="66"/>
        <v>2442</v>
      </c>
      <c r="J284" s="6">
        <f t="shared" si="67"/>
        <v>3666</v>
      </c>
      <c r="K284" s="6">
        <f t="shared" si="68"/>
        <v>3566</v>
      </c>
      <c r="L284" s="6">
        <f t="shared" si="69"/>
        <v>4245</v>
      </c>
    </row>
    <row r="285" spans="1:12" x14ac:dyDescent="0.3">
      <c r="A285" s="4">
        <v>78</v>
      </c>
      <c r="B285" s="5">
        <f t="shared" si="59"/>
        <v>3619</v>
      </c>
      <c r="C285" s="5">
        <f t="shared" si="60"/>
        <v>3124</v>
      </c>
      <c r="D285" s="5">
        <f t="shared" si="61"/>
        <v>2113</v>
      </c>
      <c r="E285" s="5">
        <f t="shared" si="62"/>
        <v>3619</v>
      </c>
      <c r="F285" s="5">
        <f t="shared" si="63"/>
        <v>3176</v>
      </c>
      <c r="G285" s="5">
        <f t="shared" si="64"/>
        <v>2931</v>
      </c>
      <c r="H285" s="5">
        <f t="shared" si="65"/>
        <v>2931</v>
      </c>
      <c r="I285" s="5">
        <f t="shared" si="66"/>
        <v>2464</v>
      </c>
      <c r="J285" s="6">
        <f t="shared" si="67"/>
        <v>3755</v>
      </c>
      <c r="K285" s="6">
        <f t="shared" si="68"/>
        <v>3619</v>
      </c>
      <c r="L285" s="6">
        <f t="shared" si="69"/>
        <v>4299</v>
      </c>
    </row>
    <row r="286" spans="1:12" x14ac:dyDescent="0.3">
      <c r="A286" s="4">
        <v>79</v>
      </c>
      <c r="B286" s="5">
        <f t="shared" si="59"/>
        <v>3672</v>
      </c>
      <c r="C286" s="5">
        <f t="shared" si="60"/>
        <v>3167</v>
      </c>
      <c r="D286" s="5">
        <f t="shared" si="61"/>
        <v>2137</v>
      </c>
      <c r="E286" s="5">
        <f t="shared" si="62"/>
        <v>3672</v>
      </c>
      <c r="F286" s="5">
        <f t="shared" si="63"/>
        <v>3214</v>
      </c>
      <c r="G286" s="5">
        <f t="shared" si="64"/>
        <v>2992</v>
      </c>
      <c r="H286" s="5">
        <f t="shared" si="65"/>
        <v>2992</v>
      </c>
      <c r="I286" s="5">
        <f t="shared" si="66"/>
        <v>2486</v>
      </c>
      <c r="J286" s="6">
        <f t="shared" si="67"/>
        <v>3844</v>
      </c>
      <c r="K286" s="6">
        <f t="shared" si="68"/>
        <v>3672</v>
      </c>
      <c r="L286" s="6">
        <f t="shared" si="69"/>
        <v>4353</v>
      </c>
    </row>
    <row r="287" spans="1:12" x14ac:dyDescent="0.3">
      <c r="A287" s="4">
        <v>80</v>
      </c>
      <c r="B287" s="5">
        <f t="shared" si="59"/>
        <v>3724</v>
      </c>
      <c r="C287" s="5">
        <f t="shared" si="60"/>
        <v>3211</v>
      </c>
      <c r="D287" s="5">
        <f t="shared" si="61"/>
        <v>2161</v>
      </c>
      <c r="E287" s="5">
        <f t="shared" si="62"/>
        <v>3724</v>
      </c>
      <c r="F287" s="5">
        <f t="shared" si="63"/>
        <v>3251</v>
      </c>
      <c r="G287" s="5">
        <f t="shared" si="64"/>
        <v>3052</v>
      </c>
      <c r="H287" s="5">
        <f t="shared" si="65"/>
        <v>3052</v>
      </c>
      <c r="I287" s="5">
        <f t="shared" si="66"/>
        <v>2508</v>
      </c>
      <c r="J287" s="6">
        <f t="shared" si="67"/>
        <v>3933</v>
      </c>
      <c r="K287" s="6">
        <f t="shared" si="68"/>
        <v>3724</v>
      </c>
      <c r="L287" s="6">
        <f t="shared" si="69"/>
        <v>4406</v>
      </c>
    </row>
    <row r="288" spans="1:12" x14ac:dyDescent="0.3">
      <c r="A288" s="4">
        <v>81</v>
      </c>
      <c r="B288" s="5">
        <f t="shared" si="59"/>
        <v>3777</v>
      </c>
      <c r="C288" s="5">
        <f t="shared" si="60"/>
        <v>3254</v>
      </c>
      <c r="D288" s="5">
        <f t="shared" si="61"/>
        <v>2185</v>
      </c>
      <c r="E288" s="5">
        <f t="shared" si="62"/>
        <v>3777</v>
      </c>
      <c r="F288" s="5">
        <f t="shared" si="63"/>
        <v>3289</v>
      </c>
      <c r="G288" s="5">
        <f t="shared" si="64"/>
        <v>3113</v>
      </c>
      <c r="H288" s="5">
        <f t="shared" si="65"/>
        <v>3113</v>
      </c>
      <c r="I288" s="5">
        <f t="shared" si="66"/>
        <v>2530</v>
      </c>
      <c r="J288" s="6">
        <f t="shared" si="67"/>
        <v>4023</v>
      </c>
      <c r="K288" s="6">
        <f t="shared" si="68"/>
        <v>3777</v>
      </c>
      <c r="L288" s="6">
        <f t="shared" si="69"/>
        <v>4460</v>
      </c>
    </row>
    <row r="289" spans="1:12" x14ac:dyDescent="0.3">
      <c r="A289" s="4">
        <v>82</v>
      </c>
      <c r="B289" s="5">
        <f t="shared" si="59"/>
        <v>3830</v>
      </c>
      <c r="C289" s="5">
        <f t="shared" si="60"/>
        <v>3297</v>
      </c>
      <c r="D289" s="5">
        <f t="shared" si="61"/>
        <v>2210</v>
      </c>
      <c r="E289" s="5">
        <f t="shared" si="62"/>
        <v>3830</v>
      </c>
      <c r="F289" s="5">
        <f t="shared" si="63"/>
        <v>3327</v>
      </c>
      <c r="G289" s="5">
        <f t="shared" si="64"/>
        <v>3174</v>
      </c>
      <c r="H289" s="5">
        <f t="shared" si="65"/>
        <v>3174</v>
      </c>
      <c r="I289" s="5">
        <f t="shared" si="66"/>
        <v>2552</v>
      </c>
      <c r="J289" s="6">
        <f t="shared" si="67"/>
        <v>4112</v>
      </c>
      <c r="K289" s="6">
        <f t="shared" si="68"/>
        <v>3830</v>
      </c>
      <c r="L289" s="6">
        <f t="shared" si="69"/>
        <v>4514</v>
      </c>
    </row>
    <row r="290" spans="1:12" x14ac:dyDescent="0.3">
      <c r="A290" s="4">
        <v>83</v>
      </c>
      <c r="B290" s="5">
        <f t="shared" si="59"/>
        <v>3883</v>
      </c>
      <c r="C290" s="5">
        <f t="shared" si="60"/>
        <v>3341</v>
      </c>
      <c r="D290" s="5">
        <f t="shared" si="61"/>
        <v>2234</v>
      </c>
      <c r="E290" s="5">
        <f t="shared" si="62"/>
        <v>3883</v>
      </c>
      <c r="F290" s="5">
        <f t="shared" si="63"/>
        <v>3365</v>
      </c>
      <c r="G290" s="5">
        <f t="shared" si="64"/>
        <v>3235</v>
      </c>
      <c r="H290" s="5">
        <f t="shared" si="65"/>
        <v>3235</v>
      </c>
      <c r="I290" s="5">
        <f t="shared" si="66"/>
        <v>2575</v>
      </c>
      <c r="J290" s="6">
        <f t="shared" si="67"/>
        <v>4201</v>
      </c>
      <c r="K290" s="6">
        <f t="shared" si="68"/>
        <v>3883</v>
      </c>
      <c r="L290" s="6">
        <f t="shared" si="69"/>
        <v>4568</v>
      </c>
    </row>
    <row r="291" spans="1:12" x14ac:dyDescent="0.3">
      <c r="A291" s="4">
        <v>84</v>
      </c>
      <c r="B291" s="5">
        <f t="shared" si="59"/>
        <v>3936</v>
      </c>
      <c r="C291" s="5">
        <f t="shared" si="60"/>
        <v>3384</v>
      </c>
      <c r="D291" s="5">
        <f t="shared" si="61"/>
        <v>2258</v>
      </c>
      <c r="E291" s="5">
        <f t="shared" si="62"/>
        <v>3936</v>
      </c>
      <c r="F291" s="5">
        <f t="shared" si="63"/>
        <v>3402</v>
      </c>
      <c r="G291" s="5">
        <f t="shared" si="64"/>
        <v>3295</v>
      </c>
      <c r="H291" s="5">
        <f t="shared" si="65"/>
        <v>3295</v>
      </c>
      <c r="I291" s="5">
        <f t="shared" si="66"/>
        <v>2597</v>
      </c>
      <c r="J291" s="6">
        <f t="shared" si="67"/>
        <v>4290</v>
      </c>
      <c r="K291" s="6">
        <f t="shared" si="68"/>
        <v>3936</v>
      </c>
      <c r="L291" s="6">
        <f t="shared" si="69"/>
        <v>4622</v>
      </c>
    </row>
    <row r="292" spans="1:12" x14ac:dyDescent="0.3">
      <c r="A292" s="4">
        <v>85</v>
      </c>
      <c r="B292" s="5">
        <f t="shared" si="59"/>
        <v>3989</v>
      </c>
      <c r="C292" s="5">
        <f t="shared" si="60"/>
        <v>3428</v>
      </c>
      <c r="D292" s="5">
        <f t="shared" si="61"/>
        <v>2282</v>
      </c>
      <c r="E292" s="5">
        <f t="shared" si="62"/>
        <v>3989</v>
      </c>
      <c r="F292" s="5">
        <f t="shared" si="63"/>
        <v>3440</v>
      </c>
      <c r="G292" s="5">
        <f t="shared" si="64"/>
        <v>3356</v>
      </c>
      <c r="H292" s="5">
        <f t="shared" si="65"/>
        <v>3356</v>
      </c>
      <c r="I292" s="5">
        <f t="shared" si="66"/>
        <v>2619</v>
      </c>
      <c r="J292" s="6">
        <f t="shared" si="67"/>
        <v>4379</v>
      </c>
      <c r="K292" s="6">
        <f t="shared" si="68"/>
        <v>3989</v>
      </c>
      <c r="L292" s="6">
        <f t="shared" si="69"/>
        <v>4675</v>
      </c>
    </row>
    <row r="293" spans="1:12" x14ac:dyDescent="0.3">
      <c r="A293" s="4">
        <v>86</v>
      </c>
      <c r="B293" s="5">
        <f t="shared" si="59"/>
        <v>4042</v>
      </c>
      <c r="C293" s="5">
        <f t="shared" si="60"/>
        <v>3471</v>
      </c>
      <c r="D293" s="5">
        <f t="shared" si="61"/>
        <v>2307</v>
      </c>
      <c r="E293" s="5">
        <f t="shared" si="62"/>
        <v>4042</v>
      </c>
      <c r="F293" s="5">
        <f t="shared" si="63"/>
        <v>3478</v>
      </c>
      <c r="G293" s="5">
        <f t="shared" si="64"/>
        <v>3417</v>
      </c>
      <c r="H293" s="5">
        <f t="shared" si="65"/>
        <v>3417</v>
      </c>
      <c r="I293" s="5">
        <f t="shared" si="66"/>
        <v>2641</v>
      </c>
      <c r="J293" s="6">
        <f t="shared" si="67"/>
        <v>4469</v>
      </c>
      <c r="K293" s="6">
        <f t="shared" si="68"/>
        <v>4042</v>
      </c>
      <c r="L293" s="6">
        <f t="shared" si="69"/>
        <v>4729</v>
      </c>
    </row>
    <row r="294" spans="1:12" x14ac:dyDescent="0.3">
      <c r="A294" s="4">
        <v>87</v>
      </c>
      <c r="B294" s="5">
        <f t="shared" si="59"/>
        <v>4095</v>
      </c>
      <c r="C294" s="5">
        <f t="shared" si="60"/>
        <v>3515</v>
      </c>
      <c r="D294" s="5">
        <f t="shared" si="61"/>
        <v>2331</v>
      </c>
      <c r="E294" s="5">
        <f t="shared" si="62"/>
        <v>4095</v>
      </c>
      <c r="F294" s="5">
        <f t="shared" si="63"/>
        <v>3516</v>
      </c>
      <c r="G294" s="5">
        <f t="shared" si="64"/>
        <v>3478</v>
      </c>
      <c r="H294" s="5">
        <f t="shared" si="65"/>
        <v>3478</v>
      </c>
      <c r="I294" s="5">
        <f t="shared" si="66"/>
        <v>2663</v>
      </c>
      <c r="J294" s="6">
        <f t="shared" si="67"/>
        <v>4558</v>
      </c>
      <c r="K294" s="6">
        <f t="shared" si="68"/>
        <v>4095</v>
      </c>
      <c r="L294" s="6">
        <f t="shared" si="69"/>
        <v>4783</v>
      </c>
    </row>
    <row r="295" spans="1:12" x14ac:dyDescent="0.3">
      <c r="A295" s="4">
        <v>88</v>
      </c>
      <c r="B295" s="5">
        <f t="shared" si="59"/>
        <v>4148</v>
      </c>
      <c r="C295" s="5">
        <f t="shared" si="60"/>
        <v>3558</v>
      </c>
      <c r="D295" s="5">
        <f t="shared" si="61"/>
        <v>2355</v>
      </c>
      <c r="E295" s="5">
        <f t="shared" si="62"/>
        <v>4148</v>
      </c>
      <c r="F295" s="5">
        <f t="shared" si="63"/>
        <v>3553</v>
      </c>
      <c r="G295" s="5">
        <f t="shared" si="64"/>
        <v>3539</v>
      </c>
      <c r="H295" s="5">
        <f t="shared" si="65"/>
        <v>3539</v>
      </c>
      <c r="I295" s="5">
        <f t="shared" si="66"/>
        <v>2685</v>
      </c>
      <c r="J295" s="6">
        <f t="shared" si="67"/>
        <v>4647</v>
      </c>
      <c r="K295" s="6">
        <f t="shared" si="68"/>
        <v>4148</v>
      </c>
      <c r="L295" s="6">
        <f t="shared" si="69"/>
        <v>4837</v>
      </c>
    </row>
    <row r="296" spans="1:12" x14ac:dyDescent="0.3">
      <c r="A296" s="4">
        <v>89</v>
      </c>
      <c r="B296" s="5">
        <f t="shared" si="59"/>
        <v>4201</v>
      </c>
      <c r="C296" s="5">
        <f t="shared" si="60"/>
        <v>3602</v>
      </c>
      <c r="D296" s="5">
        <f t="shared" si="61"/>
        <v>2379</v>
      </c>
      <c r="E296" s="5">
        <f t="shared" si="62"/>
        <v>4201</v>
      </c>
      <c r="F296" s="5">
        <f t="shared" si="63"/>
        <v>3591</v>
      </c>
      <c r="G296" s="5">
        <f t="shared" si="64"/>
        <v>3599</v>
      </c>
      <c r="H296" s="5">
        <f t="shared" si="65"/>
        <v>3599</v>
      </c>
      <c r="I296" s="5">
        <f t="shared" si="66"/>
        <v>2707</v>
      </c>
      <c r="J296" s="6">
        <f t="shared" si="67"/>
        <v>4737</v>
      </c>
      <c r="K296" s="6">
        <f t="shared" si="68"/>
        <v>4201</v>
      </c>
      <c r="L296" s="6">
        <f t="shared" si="69"/>
        <v>4891</v>
      </c>
    </row>
    <row r="297" spans="1:12" x14ac:dyDescent="0.3">
      <c r="A297" s="4">
        <v>90</v>
      </c>
      <c r="B297" s="5">
        <f t="shared" si="59"/>
        <v>4254</v>
      </c>
      <c r="C297" s="5">
        <f t="shared" si="60"/>
        <v>3645</v>
      </c>
      <c r="D297" s="5">
        <f t="shared" si="61"/>
        <v>2404</v>
      </c>
      <c r="E297" s="5">
        <f t="shared" si="62"/>
        <v>4254</v>
      </c>
      <c r="F297" s="5">
        <f t="shared" si="63"/>
        <v>3629</v>
      </c>
      <c r="G297" s="5">
        <f t="shared" si="64"/>
        <v>3660</v>
      </c>
      <c r="H297" s="5">
        <f t="shared" si="65"/>
        <v>3660</v>
      </c>
      <c r="I297" s="5">
        <f t="shared" si="66"/>
        <v>2729</v>
      </c>
      <c r="J297" s="6">
        <f t="shared" si="67"/>
        <v>4826</v>
      </c>
      <c r="K297" s="6">
        <f t="shared" si="68"/>
        <v>4254</v>
      </c>
      <c r="L297" s="6">
        <f t="shared" si="69"/>
        <v>4945</v>
      </c>
    </row>
    <row r="298" spans="1:12" x14ac:dyDescent="0.3">
      <c r="A298" s="4">
        <v>91</v>
      </c>
      <c r="B298" s="5">
        <f t="shared" si="59"/>
        <v>4307</v>
      </c>
      <c r="C298" s="5">
        <f t="shared" si="60"/>
        <v>3689</v>
      </c>
      <c r="D298" s="5">
        <f t="shared" si="61"/>
        <v>2428</v>
      </c>
      <c r="E298" s="5">
        <f t="shared" si="62"/>
        <v>4307</v>
      </c>
      <c r="F298" s="5">
        <f t="shared" si="63"/>
        <v>3666</v>
      </c>
      <c r="G298" s="5">
        <f t="shared" si="64"/>
        <v>3721</v>
      </c>
      <c r="H298" s="5">
        <f t="shared" si="65"/>
        <v>3721</v>
      </c>
      <c r="I298" s="5">
        <f t="shared" si="66"/>
        <v>2751</v>
      </c>
      <c r="J298" s="6">
        <f t="shared" si="67"/>
        <v>4915</v>
      </c>
      <c r="K298" s="6">
        <f t="shared" si="68"/>
        <v>4307</v>
      </c>
      <c r="L298" s="6">
        <f t="shared" si="69"/>
        <v>4999</v>
      </c>
    </row>
    <row r="299" spans="1:12" x14ac:dyDescent="0.3">
      <c r="A299" s="4">
        <v>92</v>
      </c>
      <c r="B299" s="5">
        <f t="shared" si="59"/>
        <v>4360</v>
      </c>
      <c r="C299" s="5">
        <f t="shared" si="60"/>
        <v>3733</v>
      </c>
      <c r="D299" s="5">
        <f t="shared" si="61"/>
        <v>2452</v>
      </c>
      <c r="E299" s="5">
        <f t="shared" si="62"/>
        <v>4360</v>
      </c>
      <c r="F299" s="5">
        <f t="shared" si="63"/>
        <v>3704</v>
      </c>
      <c r="G299" s="5">
        <f t="shared" si="64"/>
        <v>3782</v>
      </c>
      <c r="H299" s="5">
        <f t="shared" si="65"/>
        <v>3782</v>
      </c>
      <c r="I299" s="5">
        <f t="shared" si="66"/>
        <v>2774</v>
      </c>
      <c r="J299" s="6">
        <f t="shared" si="67"/>
        <v>5005</v>
      </c>
      <c r="K299" s="6">
        <f t="shared" si="68"/>
        <v>4360</v>
      </c>
      <c r="L299" s="6">
        <f t="shared" si="69"/>
        <v>5053</v>
      </c>
    </row>
    <row r="300" spans="1:12" x14ac:dyDescent="0.3">
      <c r="A300" s="4">
        <v>93</v>
      </c>
      <c r="B300" s="5">
        <f t="shared" si="59"/>
        <v>4413</v>
      </c>
      <c r="C300" s="5">
        <f t="shared" si="60"/>
        <v>3776</v>
      </c>
      <c r="D300" s="5">
        <f t="shared" si="61"/>
        <v>2477</v>
      </c>
      <c r="E300" s="5">
        <f t="shared" si="62"/>
        <v>4413</v>
      </c>
      <c r="F300" s="5">
        <f t="shared" si="63"/>
        <v>3742</v>
      </c>
      <c r="G300" s="5">
        <f t="shared" si="64"/>
        <v>3843</v>
      </c>
      <c r="H300" s="5">
        <f t="shared" si="65"/>
        <v>3843</v>
      </c>
      <c r="I300" s="5">
        <f t="shared" si="66"/>
        <v>2796</v>
      </c>
      <c r="J300" s="6">
        <f t="shared" si="67"/>
        <v>5094</v>
      </c>
      <c r="K300" s="6">
        <f t="shared" si="68"/>
        <v>4413</v>
      </c>
      <c r="L300" s="6">
        <f t="shared" si="69"/>
        <v>5107</v>
      </c>
    </row>
    <row r="301" spans="1:12" x14ac:dyDescent="0.3">
      <c r="A301" s="4">
        <v>94</v>
      </c>
      <c r="B301" s="5">
        <f t="shared" si="59"/>
        <v>4466</v>
      </c>
      <c r="C301" s="5">
        <f t="shared" si="60"/>
        <v>3820</v>
      </c>
      <c r="D301" s="5">
        <f t="shared" si="61"/>
        <v>2501</v>
      </c>
      <c r="E301" s="5">
        <f t="shared" si="62"/>
        <v>4466</v>
      </c>
      <c r="F301" s="5">
        <f t="shared" si="63"/>
        <v>3780</v>
      </c>
      <c r="G301" s="5">
        <f t="shared" si="64"/>
        <v>3903</v>
      </c>
      <c r="H301" s="5">
        <f t="shared" si="65"/>
        <v>3903</v>
      </c>
      <c r="I301" s="5">
        <f t="shared" si="66"/>
        <v>2818</v>
      </c>
      <c r="J301" s="6">
        <f t="shared" si="67"/>
        <v>5183</v>
      </c>
      <c r="K301" s="6">
        <f t="shared" si="68"/>
        <v>4466</v>
      </c>
      <c r="L301" s="6">
        <f t="shared" si="69"/>
        <v>5161</v>
      </c>
    </row>
    <row r="302" spans="1:12" x14ac:dyDescent="0.3">
      <c r="A302" s="4">
        <v>95</v>
      </c>
      <c r="B302" s="5">
        <f t="shared" si="59"/>
        <v>4519</v>
      </c>
      <c r="C302" s="5">
        <f t="shared" si="60"/>
        <v>3863</v>
      </c>
      <c r="D302" s="5">
        <f t="shared" si="61"/>
        <v>2525</v>
      </c>
      <c r="E302" s="5">
        <f t="shared" si="62"/>
        <v>4519</v>
      </c>
      <c r="F302" s="5">
        <f t="shared" si="63"/>
        <v>3817</v>
      </c>
      <c r="G302" s="5">
        <f t="shared" si="64"/>
        <v>3964</v>
      </c>
      <c r="H302" s="5">
        <f t="shared" si="65"/>
        <v>3964</v>
      </c>
      <c r="I302" s="5">
        <f t="shared" si="66"/>
        <v>2840</v>
      </c>
      <c r="J302" s="6">
        <f t="shared" si="67"/>
        <v>5273</v>
      </c>
      <c r="K302" s="6">
        <f t="shared" si="68"/>
        <v>4519</v>
      </c>
      <c r="L302" s="6">
        <f t="shared" si="69"/>
        <v>5215</v>
      </c>
    </row>
    <row r="303" spans="1:12" x14ac:dyDescent="0.3">
      <c r="A303" s="4">
        <v>96</v>
      </c>
      <c r="B303" s="5">
        <f t="shared" si="59"/>
        <v>4572</v>
      </c>
      <c r="C303" s="5">
        <f t="shared" si="60"/>
        <v>3907</v>
      </c>
      <c r="D303" s="5">
        <f t="shared" si="61"/>
        <v>2549</v>
      </c>
      <c r="E303" s="5">
        <f t="shared" si="62"/>
        <v>4572</v>
      </c>
      <c r="F303" s="5">
        <f t="shared" si="63"/>
        <v>3855</v>
      </c>
      <c r="G303" s="5">
        <f t="shared" si="64"/>
        <v>4025</v>
      </c>
      <c r="H303" s="5">
        <f t="shared" si="65"/>
        <v>4025</v>
      </c>
      <c r="I303" s="5">
        <f t="shared" si="66"/>
        <v>2862</v>
      </c>
      <c r="J303" s="6">
        <f t="shared" si="67"/>
        <v>5362</v>
      </c>
      <c r="K303" s="6">
        <f t="shared" si="68"/>
        <v>4572</v>
      </c>
      <c r="L303" s="6">
        <f t="shared" si="69"/>
        <v>5269</v>
      </c>
    </row>
    <row r="304" spans="1:12" x14ac:dyDescent="0.3">
      <c r="A304" s="4">
        <v>97</v>
      </c>
      <c r="B304" s="5">
        <f t="shared" si="59"/>
        <v>4625</v>
      </c>
      <c r="C304" s="5">
        <f t="shared" si="60"/>
        <v>3951</v>
      </c>
      <c r="D304" s="5">
        <f t="shared" si="61"/>
        <v>2574</v>
      </c>
      <c r="E304" s="5">
        <f t="shared" si="62"/>
        <v>4625</v>
      </c>
      <c r="F304" s="5">
        <f t="shared" si="63"/>
        <v>3893</v>
      </c>
      <c r="G304" s="5">
        <f t="shared" si="64"/>
        <v>4086</v>
      </c>
      <c r="H304" s="5">
        <f t="shared" si="65"/>
        <v>4086</v>
      </c>
      <c r="I304" s="5">
        <f t="shared" si="66"/>
        <v>2884</v>
      </c>
      <c r="J304" s="6">
        <f t="shared" si="67"/>
        <v>5452</v>
      </c>
      <c r="K304" s="6">
        <f t="shared" si="68"/>
        <v>4625</v>
      </c>
      <c r="L304" s="6">
        <f t="shared" si="69"/>
        <v>5323</v>
      </c>
    </row>
    <row r="305" spans="1:12" x14ac:dyDescent="0.3">
      <c r="A305" s="4">
        <v>98</v>
      </c>
      <c r="B305" s="5">
        <f t="shared" si="59"/>
        <v>4679</v>
      </c>
      <c r="C305" s="5">
        <f t="shared" si="60"/>
        <v>3994</v>
      </c>
      <c r="D305" s="5">
        <f t="shared" si="61"/>
        <v>2598</v>
      </c>
      <c r="E305" s="5">
        <f t="shared" si="62"/>
        <v>4679</v>
      </c>
      <c r="F305" s="5">
        <f t="shared" si="63"/>
        <v>3930</v>
      </c>
      <c r="G305" s="5">
        <f t="shared" si="64"/>
        <v>4147</v>
      </c>
      <c r="H305" s="5">
        <f t="shared" si="65"/>
        <v>4147</v>
      </c>
      <c r="I305" s="5">
        <f t="shared" si="66"/>
        <v>2906</v>
      </c>
      <c r="J305" s="6">
        <f t="shared" si="67"/>
        <v>5541</v>
      </c>
      <c r="K305" s="6">
        <f t="shared" si="68"/>
        <v>4679</v>
      </c>
      <c r="L305" s="6">
        <f t="shared" si="69"/>
        <v>5377</v>
      </c>
    </row>
    <row r="306" spans="1:12" x14ac:dyDescent="0.3">
      <c r="A306" s="4">
        <v>99</v>
      </c>
      <c r="B306" s="5">
        <f t="shared" si="59"/>
        <v>4732</v>
      </c>
      <c r="C306" s="5">
        <f t="shared" si="60"/>
        <v>4038</v>
      </c>
      <c r="D306" s="5">
        <f t="shared" si="61"/>
        <v>2622</v>
      </c>
      <c r="E306" s="5">
        <f t="shared" si="62"/>
        <v>4732</v>
      </c>
      <c r="F306" s="5">
        <f t="shared" si="63"/>
        <v>3968</v>
      </c>
      <c r="G306" s="5">
        <f t="shared" si="64"/>
        <v>4207</v>
      </c>
      <c r="H306" s="5">
        <f t="shared" si="65"/>
        <v>4207</v>
      </c>
      <c r="I306" s="5">
        <f t="shared" si="66"/>
        <v>2929</v>
      </c>
      <c r="J306" s="6">
        <f t="shared" si="67"/>
        <v>5631</v>
      </c>
      <c r="K306" s="6">
        <f t="shared" si="68"/>
        <v>4732</v>
      </c>
      <c r="L306" s="6">
        <f t="shared" si="69"/>
        <v>5431</v>
      </c>
    </row>
    <row r="307" spans="1:12" x14ac:dyDescent="0.3">
      <c r="A307" s="4">
        <v>100</v>
      </c>
      <c r="B307" s="5">
        <f t="shared" si="59"/>
        <v>4785</v>
      </c>
      <c r="C307" s="5">
        <f t="shared" si="60"/>
        <v>4082</v>
      </c>
      <c r="D307" s="5">
        <f t="shared" si="61"/>
        <v>2647</v>
      </c>
      <c r="E307" s="5">
        <f t="shared" si="62"/>
        <v>4785</v>
      </c>
      <c r="F307" s="5">
        <f t="shared" si="63"/>
        <v>4006</v>
      </c>
      <c r="G307" s="5">
        <f t="shared" si="64"/>
        <v>4268</v>
      </c>
      <c r="H307" s="5">
        <f t="shared" si="65"/>
        <v>4268</v>
      </c>
      <c r="I307" s="5">
        <f t="shared" si="66"/>
        <v>2951</v>
      </c>
      <c r="J307" s="6">
        <f t="shared" si="67"/>
        <v>5720</v>
      </c>
      <c r="K307" s="6">
        <f t="shared" si="68"/>
        <v>4785</v>
      </c>
      <c r="L307" s="6">
        <f t="shared" si="69"/>
        <v>5485</v>
      </c>
    </row>
    <row r="308" spans="1:12" x14ac:dyDescent="0.3">
      <c r="A308" s="4">
        <v>101</v>
      </c>
      <c r="B308" s="5">
        <f t="shared" si="59"/>
        <v>4838</v>
      </c>
      <c r="C308" s="5">
        <f t="shared" si="60"/>
        <v>4125</v>
      </c>
      <c r="D308" s="5">
        <f t="shared" si="61"/>
        <v>2671</v>
      </c>
      <c r="E308" s="5">
        <f t="shared" si="62"/>
        <v>4838</v>
      </c>
      <c r="F308" s="5">
        <f t="shared" si="63"/>
        <v>4044</v>
      </c>
      <c r="G308" s="5">
        <f t="shared" si="64"/>
        <v>4329</v>
      </c>
      <c r="H308" s="5">
        <f t="shared" si="65"/>
        <v>4329</v>
      </c>
      <c r="I308" s="5">
        <f t="shared" si="66"/>
        <v>2973</v>
      </c>
      <c r="J308" s="6">
        <f t="shared" si="67"/>
        <v>5810</v>
      </c>
      <c r="K308" s="6">
        <f t="shared" si="68"/>
        <v>4838</v>
      </c>
      <c r="L308" s="6">
        <f t="shared" si="69"/>
        <v>5539</v>
      </c>
    </row>
    <row r="309" spans="1:12" x14ac:dyDescent="0.3">
      <c r="A309" s="4">
        <v>102</v>
      </c>
      <c r="B309" s="5">
        <f t="shared" si="59"/>
        <v>4891</v>
      </c>
      <c r="C309" s="5">
        <f t="shared" si="60"/>
        <v>4169</v>
      </c>
      <c r="D309" s="5">
        <f t="shared" si="61"/>
        <v>2695</v>
      </c>
      <c r="E309" s="5">
        <f t="shared" si="62"/>
        <v>4891</v>
      </c>
      <c r="F309" s="5">
        <f t="shared" si="63"/>
        <v>4081</v>
      </c>
      <c r="G309" s="5">
        <f t="shared" si="64"/>
        <v>4390</v>
      </c>
      <c r="H309" s="5">
        <f t="shared" si="65"/>
        <v>4390</v>
      </c>
      <c r="I309" s="5">
        <f t="shared" si="66"/>
        <v>2995</v>
      </c>
      <c r="J309" s="6">
        <f t="shared" si="67"/>
        <v>5899</v>
      </c>
      <c r="K309" s="6">
        <f t="shared" si="68"/>
        <v>4891</v>
      </c>
      <c r="L309" s="6">
        <f t="shared" si="69"/>
        <v>5593</v>
      </c>
    </row>
    <row r="310" spans="1:12" x14ac:dyDescent="0.3">
      <c r="A310" s="4">
        <v>103</v>
      </c>
      <c r="B310" s="5">
        <f t="shared" si="59"/>
        <v>4944</v>
      </c>
      <c r="C310" s="5">
        <f t="shared" si="60"/>
        <v>4213</v>
      </c>
      <c r="D310" s="5">
        <f t="shared" si="61"/>
        <v>2720</v>
      </c>
      <c r="E310" s="5">
        <f t="shared" si="62"/>
        <v>4944</v>
      </c>
      <c r="F310" s="5">
        <f t="shared" si="63"/>
        <v>4119</v>
      </c>
      <c r="G310" s="5">
        <f t="shared" si="64"/>
        <v>4451</v>
      </c>
      <c r="H310" s="5">
        <f t="shared" si="65"/>
        <v>4451</v>
      </c>
      <c r="I310" s="5">
        <f t="shared" si="66"/>
        <v>3032</v>
      </c>
      <c r="J310" s="6">
        <f t="shared" si="67"/>
        <v>5989</v>
      </c>
      <c r="K310" s="6">
        <f t="shared" si="68"/>
        <v>4944</v>
      </c>
      <c r="L310" s="6">
        <f t="shared" si="69"/>
        <v>5647</v>
      </c>
    </row>
    <row r="311" spans="1:12" x14ac:dyDescent="0.3">
      <c r="A311" s="4">
        <v>104</v>
      </c>
      <c r="B311" s="5">
        <f t="shared" si="59"/>
        <v>4997</v>
      </c>
      <c r="C311" s="5">
        <f t="shared" si="60"/>
        <v>4257</v>
      </c>
      <c r="D311" s="5">
        <f t="shared" si="61"/>
        <v>2744</v>
      </c>
      <c r="E311" s="5">
        <f t="shared" si="62"/>
        <v>4997</v>
      </c>
      <c r="F311" s="5">
        <f t="shared" si="63"/>
        <v>4157</v>
      </c>
      <c r="G311" s="5">
        <f t="shared" si="64"/>
        <v>4512</v>
      </c>
      <c r="H311" s="5">
        <f t="shared" si="65"/>
        <v>4512</v>
      </c>
      <c r="I311" s="5">
        <f t="shared" si="66"/>
        <v>3073</v>
      </c>
      <c r="J311" s="6">
        <f t="shared" si="67"/>
        <v>6079</v>
      </c>
      <c r="K311" s="6">
        <f t="shared" si="68"/>
        <v>4997</v>
      </c>
      <c r="L311" s="6">
        <f t="shared" si="69"/>
        <v>5702</v>
      </c>
    </row>
    <row r="312" spans="1:12" x14ac:dyDescent="0.3">
      <c r="A312" s="4">
        <v>105</v>
      </c>
      <c r="B312" s="5">
        <f t="shared" ref="B312:B375" si="70">IF(VLOOKUP(P109,cls_A,3,TRUE)=0,100000,ROUND((P109-VLOOKUP(P109,cls_A,1,TRUE))/VLOOKUP(P109,cls_A,3,TRUE)+VLOOKUP(P109,cls_A,2,TRUE),0))</f>
        <v>5051</v>
      </c>
      <c r="C312" s="5">
        <f t="shared" ref="C312:C375" si="71">ROUND((Q109-VLOOKUP(Q109,cls_B,1,TRUE))/VLOOKUP(Q109,cls_B,3,TRUE)+VLOOKUP(Q109,cls_B,2,TRUE),0)</f>
        <v>4300</v>
      </c>
      <c r="D312" s="5">
        <f t="shared" ref="D312:D375" si="72">ROUND((R109-VLOOKUP(R109,cls_C,1,TRUE))/VLOOKUP(R109,cls_C,3,TRUE)+VLOOKUP(R109,cls_C,2,TRUE),0)</f>
        <v>2768</v>
      </c>
      <c r="E312" s="5">
        <f t="shared" ref="E312:E375" si="73">ROUND((S109-VLOOKUP(S109,cls_D,1,TRUE))/VLOOKUP(S109,cls_D,3,TRUE)+VLOOKUP(S109,cls_D,2,TRUE),0)</f>
        <v>5051</v>
      </c>
      <c r="F312" s="5">
        <f t="shared" ref="F312:F375" si="74">ROUND((T109-VLOOKUP(T109,cls_E,1,TRUE))/VLOOKUP(T109,cls_E,3,TRUE)+VLOOKUP(T109,cls_E,2,TRUE),0)</f>
        <v>4195</v>
      </c>
      <c r="G312" s="5">
        <f t="shared" ref="G312:G375" si="75">ROUND((U109-VLOOKUP(U109,cls_F,1,TRUE))/VLOOKUP(U109,cls_F,3,TRUE)+VLOOKUP(U109,cls_F,2,TRUE),0)</f>
        <v>4573</v>
      </c>
      <c r="H312" s="5">
        <f t="shared" ref="H312:H375" si="76">ROUND((V109-VLOOKUP(V109,cls_G,1,TRUE))/VLOOKUP(V109,cls_G,3,TRUE)+VLOOKUP(V109,cls_G,2,TRUE),0)</f>
        <v>4573</v>
      </c>
      <c r="I312" s="5">
        <f t="shared" ref="I312:I375" si="77">ROUND((W109-VLOOKUP(W109,cls_H,1,TRUE))/VLOOKUP(W109,cls_H,3,TRUE)+VLOOKUP(W109,cls_H,2,TRUE),0)</f>
        <v>3114</v>
      </c>
      <c r="J312" s="6">
        <f t="shared" ref="J312:J375" si="78">ROUND((X109-VLOOKUP(X109,cls_I,1,TRUE))/VLOOKUP(X109,cls_I,3,TRUE)+VLOOKUP(X109,cls_I,2,TRUE),0)</f>
        <v>6168</v>
      </c>
      <c r="K312" s="6">
        <f t="shared" si="68"/>
        <v>5051</v>
      </c>
      <c r="L312" s="6">
        <f t="shared" si="69"/>
        <v>5756</v>
      </c>
    </row>
    <row r="313" spans="1:12" x14ac:dyDescent="0.3">
      <c r="A313" s="4">
        <v>106</v>
      </c>
      <c r="B313" s="5">
        <f t="shared" si="70"/>
        <v>5104</v>
      </c>
      <c r="C313" s="5">
        <f t="shared" si="71"/>
        <v>4344</v>
      </c>
      <c r="D313" s="5">
        <f t="shared" si="72"/>
        <v>2793</v>
      </c>
      <c r="E313" s="5">
        <f t="shared" si="73"/>
        <v>5104</v>
      </c>
      <c r="F313" s="5">
        <f t="shared" si="74"/>
        <v>4232</v>
      </c>
      <c r="G313" s="5">
        <f t="shared" si="75"/>
        <v>4633</v>
      </c>
      <c r="H313" s="5">
        <f t="shared" si="76"/>
        <v>4633</v>
      </c>
      <c r="I313" s="5">
        <f t="shared" si="77"/>
        <v>3155</v>
      </c>
      <c r="J313" s="6">
        <f t="shared" si="78"/>
        <v>6258</v>
      </c>
      <c r="K313" s="6">
        <f t="shared" si="68"/>
        <v>5104</v>
      </c>
      <c r="L313" s="6">
        <f t="shared" si="69"/>
        <v>5810</v>
      </c>
    </row>
    <row r="314" spans="1:12" x14ac:dyDescent="0.3">
      <c r="A314" s="4">
        <v>107</v>
      </c>
      <c r="B314" s="5">
        <f t="shared" si="70"/>
        <v>5157</v>
      </c>
      <c r="C314" s="5">
        <f t="shared" si="71"/>
        <v>4388</v>
      </c>
      <c r="D314" s="5">
        <f t="shared" si="72"/>
        <v>2817</v>
      </c>
      <c r="E314" s="5">
        <f t="shared" si="73"/>
        <v>5157</v>
      </c>
      <c r="F314" s="5">
        <f t="shared" si="74"/>
        <v>4270</v>
      </c>
      <c r="G314" s="5">
        <f t="shared" si="75"/>
        <v>4694</v>
      </c>
      <c r="H314" s="5">
        <f t="shared" si="76"/>
        <v>4694</v>
      </c>
      <c r="I314" s="5">
        <f t="shared" si="77"/>
        <v>3196</v>
      </c>
      <c r="J314" s="6">
        <f t="shared" si="78"/>
        <v>6348</v>
      </c>
      <c r="K314" s="6">
        <f t="shared" si="68"/>
        <v>5157</v>
      </c>
      <c r="L314" s="6">
        <f t="shared" si="69"/>
        <v>5864</v>
      </c>
    </row>
    <row r="315" spans="1:12" x14ac:dyDescent="0.3">
      <c r="A315" s="4">
        <v>108</v>
      </c>
      <c r="B315" s="5">
        <f t="shared" si="70"/>
        <v>5210</v>
      </c>
      <c r="C315" s="5">
        <f t="shared" si="71"/>
        <v>4432</v>
      </c>
      <c r="D315" s="5">
        <f t="shared" si="72"/>
        <v>2841</v>
      </c>
      <c r="E315" s="5">
        <f t="shared" si="73"/>
        <v>5210</v>
      </c>
      <c r="F315" s="5">
        <f t="shared" si="74"/>
        <v>4308</v>
      </c>
      <c r="G315" s="5">
        <f t="shared" si="75"/>
        <v>4755</v>
      </c>
      <c r="H315" s="5">
        <f t="shared" si="76"/>
        <v>4755</v>
      </c>
      <c r="I315" s="5">
        <f t="shared" si="77"/>
        <v>3237</v>
      </c>
      <c r="J315" s="6">
        <f t="shared" si="78"/>
        <v>6437</v>
      </c>
      <c r="K315" s="6">
        <f t="shared" si="68"/>
        <v>5210</v>
      </c>
      <c r="L315" s="6">
        <f t="shared" si="69"/>
        <v>5918</v>
      </c>
    </row>
    <row r="316" spans="1:12" x14ac:dyDescent="0.3">
      <c r="A316" s="4">
        <v>109</v>
      </c>
      <c r="B316" s="5">
        <f t="shared" si="70"/>
        <v>5264</v>
      </c>
      <c r="C316" s="5">
        <f t="shared" si="71"/>
        <v>4475</v>
      </c>
      <c r="D316" s="5">
        <f t="shared" si="72"/>
        <v>2866</v>
      </c>
      <c r="E316" s="5">
        <f t="shared" si="73"/>
        <v>5264</v>
      </c>
      <c r="F316" s="5">
        <f t="shared" si="74"/>
        <v>4345</v>
      </c>
      <c r="G316" s="5">
        <f t="shared" si="75"/>
        <v>4816</v>
      </c>
      <c r="H316" s="5">
        <f t="shared" si="76"/>
        <v>4816</v>
      </c>
      <c r="I316" s="5">
        <f t="shared" si="77"/>
        <v>3278</v>
      </c>
      <c r="J316" s="6">
        <f t="shared" si="78"/>
        <v>6527</v>
      </c>
      <c r="K316" s="6">
        <f t="shared" si="68"/>
        <v>5264</v>
      </c>
      <c r="L316" s="6">
        <f t="shared" si="69"/>
        <v>5973</v>
      </c>
    </row>
    <row r="317" spans="1:12" x14ac:dyDescent="0.3">
      <c r="A317" s="4">
        <v>110</v>
      </c>
      <c r="B317" s="5">
        <f t="shared" si="70"/>
        <v>5317</v>
      </c>
      <c r="C317" s="5">
        <f t="shared" si="71"/>
        <v>4519</v>
      </c>
      <c r="D317" s="5">
        <f t="shared" si="72"/>
        <v>2890</v>
      </c>
      <c r="E317" s="5">
        <f t="shared" si="73"/>
        <v>5317</v>
      </c>
      <c r="F317" s="5">
        <f t="shared" si="74"/>
        <v>4383</v>
      </c>
      <c r="G317" s="5">
        <f t="shared" si="75"/>
        <v>4877</v>
      </c>
      <c r="H317" s="5">
        <f t="shared" si="76"/>
        <v>4877</v>
      </c>
      <c r="I317" s="5">
        <f t="shared" si="77"/>
        <v>3319</v>
      </c>
      <c r="J317" s="6">
        <f t="shared" si="78"/>
        <v>6617</v>
      </c>
      <c r="K317" s="6">
        <f t="shared" si="68"/>
        <v>5317</v>
      </c>
      <c r="L317" s="6">
        <f t="shared" si="69"/>
        <v>6027</v>
      </c>
    </row>
    <row r="318" spans="1:12" x14ac:dyDescent="0.3">
      <c r="A318" s="4">
        <v>111</v>
      </c>
      <c r="B318" s="5">
        <f t="shared" si="70"/>
        <v>5370</v>
      </c>
      <c r="C318" s="5">
        <f t="shared" si="71"/>
        <v>4563</v>
      </c>
      <c r="D318" s="5">
        <f t="shared" si="72"/>
        <v>2914</v>
      </c>
      <c r="E318" s="5">
        <f t="shared" si="73"/>
        <v>5370</v>
      </c>
      <c r="F318" s="5">
        <f t="shared" si="74"/>
        <v>4421</v>
      </c>
      <c r="G318" s="5">
        <f t="shared" si="75"/>
        <v>4938</v>
      </c>
      <c r="H318" s="5">
        <f t="shared" si="76"/>
        <v>4938</v>
      </c>
      <c r="I318" s="5">
        <f t="shared" si="77"/>
        <v>3361</v>
      </c>
      <c r="J318" s="6">
        <f t="shared" si="78"/>
        <v>6706</v>
      </c>
      <c r="K318" s="6">
        <f t="shared" si="68"/>
        <v>5370</v>
      </c>
      <c r="L318" s="6">
        <f t="shared" si="69"/>
        <v>6081</v>
      </c>
    </row>
    <row r="319" spans="1:12" x14ac:dyDescent="0.3">
      <c r="A319" s="4">
        <v>112</v>
      </c>
      <c r="B319" s="5">
        <f t="shared" si="70"/>
        <v>5423</v>
      </c>
      <c r="C319" s="5">
        <f t="shared" si="71"/>
        <v>4607</v>
      </c>
      <c r="D319" s="5">
        <f t="shared" si="72"/>
        <v>2939</v>
      </c>
      <c r="E319" s="5">
        <f t="shared" si="73"/>
        <v>5423</v>
      </c>
      <c r="F319" s="5">
        <f t="shared" si="74"/>
        <v>4459</v>
      </c>
      <c r="G319" s="5">
        <f t="shared" si="75"/>
        <v>4999</v>
      </c>
      <c r="H319" s="5">
        <f t="shared" si="76"/>
        <v>4999</v>
      </c>
      <c r="I319" s="5">
        <f t="shared" si="77"/>
        <v>3402</v>
      </c>
      <c r="J319" s="6">
        <f t="shared" si="78"/>
        <v>6796</v>
      </c>
      <c r="K319" s="6">
        <f t="shared" si="68"/>
        <v>5423</v>
      </c>
      <c r="L319" s="6">
        <f t="shared" si="69"/>
        <v>6135</v>
      </c>
    </row>
    <row r="320" spans="1:12" x14ac:dyDescent="0.3">
      <c r="A320" s="4">
        <v>113</v>
      </c>
      <c r="B320" s="5">
        <f t="shared" si="70"/>
        <v>5477</v>
      </c>
      <c r="C320" s="5">
        <f t="shared" si="71"/>
        <v>4650</v>
      </c>
      <c r="D320" s="5">
        <f t="shared" si="72"/>
        <v>2963</v>
      </c>
      <c r="E320" s="5">
        <f t="shared" si="73"/>
        <v>5477</v>
      </c>
      <c r="F320" s="5">
        <f t="shared" si="74"/>
        <v>4496</v>
      </c>
      <c r="G320" s="5">
        <f t="shared" si="75"/>
        <v>5059</v>
      </c>
      <c r="H320" s="5">
        <f t="shared" si="76"/>
        <v>5059</v>
      </c>
      <c r="I320" s="5">
        <f t="shared" si="77"/>
        <v>3443</v>
      </c>
      <c r="J320" s="6">
        <f t="shared" si="78"/>
        <v>6886</v>
      </c>
      <c r="K320" s="6">
        <f t="shared" si="68"/>
        <v>5477</v>
      </c>
      <c r="L320" s="6">
        <f t="shared" si="69"/>
        <v>6189</v>
      </c>
    </row>
    <row r="321" spans="1:12" x14ac:dyDescent="0.3">
      <c r="A321" s="4">
        <v>114</v>
      </c>
      <c r="B321" s="5">
        <f t="shared" si="70"/>
        <v>5530</v>
      </c>
      <c r="C321" s="5">
        <f t="shared" si="71"/>
        <v>4694</v>
      </c>
      <c r="D321" s="5">
        <f t="shared" si="72"/>
        <v>2987</v>
      </c>
      <c r="E321" s="5">
        <f t="shared" si="73"/>
        <v>5530</v>
      </c>
      <c r="F321" s="5">
        <f t="shared" si="74"/>
        <v>4534</v>
      </c>
      <c r="G321" s="5">
        <f t="shared" si="75"/>
        <v>5120</v>
      </c>
      <c r="H321" s="5">
        <f t="shared" si="76"/>
        <v>5120</v>
      </c>
      <c r="I321" s="5">
        <f t="shared" si="77"/>
        <v>3484</v>
      </c>
      <c r="J321" s="6">
        <f t="shared" si="78"/>
        <v>6976</v>
      </c>
      <c r="K321" s="6">
        <f t="shared" si="68"/>
        <v>5530</v>
      </c>
      <c r="L321" s="6">
        <f t="shared" si="69"/>
        <v>6244</v>
      </c>
    </row>
    <row r="322" spans="1:12" x14ac:dyDescent="0.3">
      <c r="A322" s="4">
        <v>115</v>
      </c>
      <c r="B322" s="5">
        <f t="shared" si="70"/>
        <v>5583</v>
      </c>
      <c r="C322" s="5">
        <f t="shared" si="71"/>
        <v>4738</v>
      </c>
      <c r="D322" s="5">
        <f t="shared" si="72"/>
        <v>3012</v>
      </c>
      <c r="E322" s="5">
        <f t="shared" si="73"/>
        <v>5583</v>
      </c>
      <c r="F322" s="5">
        <f t="shared" si="74"/>
        <v>4572</v>
      </c>
      <c r="G322" s="5">
        <f t="shared" si="75"/>
        <v>5181</v>
      </c>
      <c r="H322" s="5">
        <f t="shared" si="76"/>
        <v>5181</v>
      </c>
      <c r="I322" s="5">
        <f t="shared" si="77"/>
        <v>3525</v>
      </c>
      <c r="J322" s="6">
        <f t="shared" si="78"/>
        <v>7066</v>
      </c>
      <c r="K322" s="6">
        <f t="shared" si="68"/>
        <v>5583</v>
      </c>
      <c r="L322" s="6">
        <f t="shared" si="69"/>
        <v>6298</v>
      </c>
    </row>
    <row r="323" spans="1:12" x14ac:dyDescent="0.3">
      <c r="A323" s="4">
        <v>116</v>
      </c>
      <c r="B323" s="5">
        <f t="shared" si="70"/>
        <v>5637</v>
      </c>
      <c r="C323" s="5">
        <f t="shared" si="71"/>
        <v>4782</v>
      </c>
      <c r="D323" s="5">
        <f t="shared" si="72"/>
        <v>3036</v>
      </c>
      <c r="E323" s="5">
        <f t="shared" si="73"/>
        <v>5637</v>
      </c>
      <c r="F323" s="5">
        <f t="shared" si="74"/>
        <v>4610</v>
      </c>
      <c r="G323" s="5">
        <f t="shared" si="75"/>
        <v>5242</v>
      </c>
      <c r="H323" s="5">
        <f t="shared" si="76"/>
        <v>5242</v>
      </c>
      <c r="I323" s="5">
        <f t="shared" si="77"/>
        <v>3566</v>
      </c>
      <c r="J323" s="6">
        <f t="shared" si="78"/>
        <v>7155</v>
      </c>
      <c r="K323" s="6">
        <f t="shared" si="68"/>
        <v>5637</v>
      </c>
      <c r="L323" s="6">
        <f t="shared" si="69"/>
        <v>6352</v>
      </c>
    </row>
    <row r="324" spans="1:12" x14ac:dyDescent="0.3">
      <c r="A324" s="4">
        <v>117</v>
      </c>
      <c r="B324" s="5">
        <f t="shared" si="70"/>
        <v>5690</v>
      </c>
      <c r="C324" s="5">
        <f t="shared" si="71"/>
        <v>4826</v>
      </c>
      <c r="D324" s="5">
        <f t="shared" si="72"/>
        <v>3060</v>
      </c>
      <c r="E324" s="5">
        <f t="shared" si="73"/>
        <v>5690</v>
      </c>
      <c r="F324" s="5">
        <f t="shared" si="74"/>
        <v>4647</v>
      </c>
      <c r="G324" s="5">
        <f t="shared" si="75"/>
        <v>5303</v>
      </c>
      <c r="H324" s="5">
        <f t="shared" si="76"/>
        <v>5303</v>
      </c>
      <c r="I324" s="5">
        <f t="shared" si="77"/>
        <v>3607</v>
      </c>
      <c r="J324" s="6">
        <f t="shared" si="78"/>
        <v>7245</v>
      </c>
      <c r="K324" s="6">
        <f t="shared" si="68"/>
        <v>5690</v>
      </c>
      <c r="L324" s="6">
        <f t="shared" si="69"/>
        <v>6406</v>
      </c>
    </row>
    <row r="325" spans="1:12" x14ac:dyDescent="0.3">
      <c r="A325" s="4">
        <v>118</v>
      </c>
      <c r="B325" s="5">
        <f t="shared" si="70"/>
        <v>5743</v>
      </c>
      <c r="C325" s="5">
        <f t="shared" si="71"/>
        <v>4869</v>
      </c>
      <c r="D325" s="5">
        <f t="shared" si="72"/>
        <v>3085</v>
      </c>
      <c r="E325" s="5">
        <f t="shared" si="73"/>
        <v>5743</v>
      </c>
      <c r="F325" s="5">
        <f t="shared" si="74"/>
        <v>4685</v>
      </c>
      <c r="G325" s="5">
        <f t="shared" si="75"/>
        <v>5364</v>
      </c>
      <c r="H325" s="5">
        <f t="shared" si="76"/>
        <v>5364</v>
      </c>
      <c r="I325" s="5">
        <f t="shared" si="77"/>
        <v>3648</v>
      </c>
      <c r="J325" s="6">
        <f t="shared" si="78"/>
        <v>7335</v>
      </c>
      <c r="K325" s="6">
        <f t="shared" si="68"/>
        <v>5743</v>
      </c>
      <c r="L325" s="6">
        <f t="shared" si="69"/>
        <v>6460</v>
      </c>
    </row>
    <row r="326" spans="1:12" x14ac:dyDescent="0.3">
      <c r="A326" s="4">
        <v>119</v>
      </c>
      <c r="B326" s="5">
        <f t="shared" si="70"/>
        <v>5797</v>
      </c>
      <c r="C326" s="5">
        <f t="shared" si="71"/>
        <v>4913</v>
      </c>
      <c r="D326" s="5">
        <f t="shared" si="72"/>
        <v>3109</v>
      </c>
      <c r="E326" s="5">
        <f t="shared" si="73"/>
        <v>5797</v>
      </c>
      <c r="F326" s="5">
        <f t="shared" si="74"/>
        <v>4723</v>
      </c>
      <c r="G326" s="5">
        <f t="shared" si="75"/>
        <v>5425</v>
      </c>
      <c r="H326" s="5">
        <f t="shared" si="76"/>
        <v>5425</v>
      </c>
      <c r="I326" s="5">
        <f t="shared" si="77"/>
        <v>3689</v>
      </c>
      <c r="J326" s="6">
        <f t="shared" si="78"/>
        <v>7425</v>
      </c>
      <c r="K326" s="6">
        <f t="shared" si="68"/>
        <v>5797</v>
      </c>
      <c r="L326" s="6">
        <f t="shared" si="69"/>
        <v>6514</v>
      </c>
    </row>
    <row r="327" spans="1:12" x14ac:dyDescent="0.3">
      <c r="A327" s="4">
        <v>120</v>
      </c>
      <c r="B327" s="5">
        <f t="shared" si="70"/>
        <v>5850</v>
      </c>
      <c r="C327" s="5">
        <f t="shared" si="71"/>
        <v>4957</v>
      </c>
      <c r="D327" s="5">
        <f t="shared" si="72"/>
        <v>3133</v>
      </c>
      <c r="E327" s="5">
        <f t="shared" si="73"/>
        <v>5850</v>
      </c>
      <c r="F327" s="5">
        <f t="shared" si="74"/>
        <v>4760</v>
      </c>
      <c r="G327" s="5">
        <f t="shared" si="75"/>
        <v>5486</v>
      </c>
      <c r="H327" s="5">
        <f t="shared" si="76"/>
        <v>5486</v>
      </c>
      <c r="I327" s="5">
        <f t="shared" si="77"/>
        <v>3730</v>
      </c>
      <c r="J327" s="6">
        <f t="shared" si="78"/>
        <v>7515</v>
      </c>
      <c r="K327" s="6">
        <f t="shared" si="68"/>
        <v>5850</v>
      </c>
      <c r="L327" s="6">
        <f t="shared" si="69"/>
        <v>6569</v>
      </c>
    </row>
    <row r="328" spans="1:12" x14ac:dyDescent="0.3">
      <c r="A328" s="4">
        <v>121</v>
      </c>
      <c r="B328" s="5">
        <f t="shared" si="70"/>
        <v>5904</v>
      </c>
      <c r="C328" s="5">
        <f t="shared" si="71"/>
        <v>5001</v>
      </c>
      <c r="D328" s="5">
        <f t="shared" si="72"/>
        <v>3158</v>
      </c>
      <c r="E328" s="5">
        <f t="shared" si="73"/>
        <v>5904</v>
      </c>
      <c r="F328" s="5">
        <f t="shared" si="74"/>
        <v>4798</v>
      </c>
      <c r="G328" s="5">
        <f t="shared" si="75"/>
        <v>5547</v>
      </c>
      <c r="H328" s="5">
        <f t="shared" si="76"/>
        <v>5547</v>
      </c>
      <c r="I328" s="5">
        <f t="shared" si="77"/>
        <v>3771</v>
      </c>
      <c r="J328" s="6">
        <f t="shared" si="78"/>
        <v>7605</v>
      </c>
      <c r="K328" s="6">
        <f t="shared" si="68"/>
        <v>5904</v>
      </c>
      <c r="L328" s="6">
        <f t="shared" si="69"/>
        <v>6623</v>
      </c>
    </row>
    <row r="329" spans="1:12" x14ac:dyDescent="0.3">
      <c r="A329" s="4">
        <v>122</v>
      </c>
      <c r="B329" s="5">
        <f t="shared" si="70"/>
        <v>5956</v>
      </c>
      <c r="C329" s="5">
        <f t="shared" si="71"/>
        <v>5044</v>
      </c>
      <c r="D329" s="5">
        <f t="shared" si="72"/>
        <v>3182</v>
      </c>
      <c r="E329" s="5">
        <f t="shared" si="73"/>
        <v>5956</v>
      </c>
      <c r="F329" s="5">
        <f t="shared" si="74"/>
        <v>4836</v>
      </c>
      <c r="G329" s="5">
        <f t="shared" si="75"/>
        <v>5607</v>
      </c>
      <c r="H329" s="5">
        <f t="shared" si="76"/>
        <v>5607</v>
      </c>
      <c r="I329" s="5">
        <f t="shared" si="77"/>
        <v>3812</v>
      </c>
      <c r="J329" s="6">
        <f t="shared" si="78"/>
        <v>7693</v>
      </c>
      <c r="K329" s="6">
        <f t="shared" si="68"/>
        <v>5956</v>
      </c>
      <c r="L329" s="6">
        <f t="shared" si="69"/>
        <v>6677</v>
      </c>
    </row>
    <row r="330" spans="1:12" x14ac:dyDescent="0.3">
      <c r="A330" s="4">
        <v>123</v>
      </c>
      <c r="B330" s="5">
        <f t="shared" si="70"/>
        <v>6009</v>
      </c>
      <c r="C330" s="5">
        <f t="shared" si="71"/>
        <v>5088</v>
      </c>
      <c r="D330" s="5">
        <f t="shared" si="72"/>
        <v>3206</v>
      </c>
      <c r="E330" s="5">
        <f t="shared" si="73"/>
        <v>6009</v>
      </c>
      <c r="F330" s="5">
        <f t="shared" si="74"/>
        <v>4874</v>
      </c>
      <c r="G330" s="5">
        <f t="shared" si="75"/>
        <v>5668</v>
      </c>
      <c r="H330" s="5">
        <f t="shared" si="76"/>
        <v>5668</v>
      </c>
      <c r="I330" s="5">
        <f t="shared" si="77"/>
        <v>3853</v>
      </c>
      <c r="J330" s="6">
        <f t="shared" si="78"/>
        <v>7782</v>
      </c>
      <c r="K330" s="6">
        <f t="shared" si="68"/>
        <v>6009</v>
      </c>
      <c r="L330" s="6">
        <f t="shared" si="69"/>
        <v>6731</v>
      </c>
    </row>
    <row r="331" spans="1:12" x14ac:dyDescent="0.3">
      <c r="A331" s="4">
        <v>124</v>
      </c>
      <c r="B331" s="5">
        <f t="shared" si="70"/>
        <v>6061</v>
      </c>
      <c r="C331" s="5">
        <f t="shared" si="71"/>
        <v>5131</v>
      </c>
      <c r="D331" s="5">
        <f t="shared" si="72"/>
        <v>3230</v>
      </c>
      <c r="E331" s="5">
        <f t="shared" si="73"/>
        <v>6061</v>
      </c>
      <c r="F331" s="5">
        <f t="shared" si="74"/>
        <v>4911</v>
      </c>
      <c r="G331" s="5">
        <f t="shared" si="75"/>
        <v>5729</v>
      </c>
      <c r="H331" s="5">
        <f t="shared" si="76"/>
        <v>5729</v>
      </c>
      <c r="I331" s="5">
        <f t="shared" si="77"/>
        <v>3895</v>
      </c>
      <c r="J331" s="6">
        <f t="shared" si="78"/>
        <v>7871</v>
      </c>
      <c r="K331" s="6">
        <f t="shared" si="68"/>
        <v>6061</v>
      </c>
      <c r="L331" s="6">
        <f t="shared" si="69"/>
        <v>6785</v>
      </c>
    </row>
    <row r="332" spans="1:12" x14ac:dyDescent="0.3">
      <c r="A332" s="4">
        <v>125</v>
      </c>
      <c r="B332" s="5">
        <f t="shared" si="70"/>
        <v>6114</v>
      </c>
      <c r="C332" s="5">
        <f t="shared" si="71"/>
        <v>5175</v>
      </c>
      <c r="D332" s="5">
        <f t="shared" si="72"/>
        <v>3254</v>
      </c>
      <c r="E332" s="5">
        <f t="shared" si="73"/>
        <v>6114</v>
      </c>
      <c r="F332" s="5">
        <f t="shared" si="74"/>
        <v>4949</v>
      </c>
      <c r="G332" s="5">
        <f t="shared" si="75"/>
        <v>5789</v>
      </c>
      <c r="H332" s="5">
        <f t="shared" si="76"/>
        <v>5789</v>
      </c>
      <c r="I332" s="5">
        <f t="shared" si="77"/>
        <v>3936</v>
      </c>
      <c r="J332" s="6">
        <f t="shared" si="78"/>
        <v>7959</v>
      </c>
      <c r="K332" s="6">
        <f t="shared" si="68"/>
        <v>6114</v>
      </c>
      <c r="L332" s="6">
        <f t="shared" si="69"/>
        <v>6839</v>
      </c>
    </row>
    <row r="333" spans="1:12" x14ac:dyDescent="0.3">
      <c r="A333" s="4">
        <v>126</v>
      </c>
      <c r="B333" s="5">
        <f t="shared" si="70"/>
        <v>6167</v>
      </c>
      <c r="C333" s="5">
        <f t="shared" si="71"/>
        <v>5218</v>
      </c>
      <c r="D333" s="5">
        <f t="shared" si="72"/>
        <v>3278</v>
      </c>
      <c r="E333" s="5">
        <f t="shared" si="73"/>
        <v>6167</v>
      </c>
      <c r="F333" s="5">
        <f t="shared" si="74"/>
        <v>4987</v>
      </c>
      <c r="G333" s="5">
        <f t="shared" si="75"/>
        <v>5850</v>
      </c>
      <c r="H333" s="5">
        <f t="shared" si="76"/>
        <v>5850</v>
      </c>
      <c r="I333" s="5">
        <f t="shared" si="77"/>
        <v>3977</v>
      </c>
      <c r="J333" s="6">
        <f t="shared" si="78"/>
        <v>8048</v>
      </c>
      <c r="K333" s="6">
        <f t="shared" si="68"/>
        <v>6167</v>
      </c>
      <c r="L333" s="6">
        <f t="shared" si="69"/>
        <v>6892</v>
      </c>
    </row>
    <row r="334" spans="1:12" x14ac:dyDescent="0.3">
      <c r="A334" s="4">
        <v>127</v>
      </c>
      <c r="B334" s="5">
        <f t="shared" si="70"/>
        <v>6219</v>
      </c>
      <c r="C334" s="5">
        <f t="shared" si="71"/>
        <v>5261</v>
      </c>
      <c r="D334" s="5">
        <f t="shared" si="72"/>
        <v>3302</v>
      </c>
      <c r="E334" s="5">
        <f t="shared" si="73"/>
        <v>6219</v>
      </c>
      <c r="F334" s="5">
        <f t="shared" si="74"/>
        <v>5025</v>
      </c>
      <c r="G334" s="5">
        <f t="shared" si="75"/>
        <v>5911</v>
      </c>
      <c r="H334" s="5">
        <f t="shared" si="76"/>
        <v>5911</v>
      </c>
      <c r="I334" s="5">
        <f t="shared" si="77"/>
        <v>4017</v>
      </c>
      <c r="J334" s="6">
        <f t="shared" si="78"/>
        <v>8137</v>
      </c>
      <c r="K334" s="6">
        <f t="shared" si="68"/>
        <v>6219</v>
      </c>
      <c r="L334" s="6">
        <f t="shared" si="69"/>
        <v>6945</v>
      </c>
    </row>
    <row r="335" spans="1:12" x14ac:dyDescent="0.3">
      <c r="A335" s="4">
        <v>128</v>
      </c>
      <c r="B335" s="5">
        <f t="shared" si="70"/>
        <v>6272</v>
      </c>
      <c r="C335" s="5">
        <f t="shared" si="71"/>
        <v>5304</v>
      </c>
      <c r="D335" s="5">
        <f t="shared" si="72"/>
        <v>3326</v>
      </c>
      <c r="E335" s="5">
        <f t="shared" si="73"/>
        <v>6272</v>
      </c>
      <c r="F335" s="5">
        <f t="shared" si="74"/>
        <v>5062</v>
      </c>
      <c r="G335" s="5">
        <f t="shared" si="75"/>
        <v>5971</v>
      </c>
      <c r="H335" s="5">
        <f t="shared" si="76"/>
        <v>5971</v>
      </c>
      <c r="I335" s="5">
        <f t="shared" si="77"/>
        <v>4058</v>
      </c>
      <c r="J335" s="6">
        <f t="shared" si="78"/>
        <v>8225</v>
      </c>
      <c r="K335" s="6">
        <f t="shared" si="68"/>
        <v>6272</v>
      </c>
      <c r="L335" s="6">
        <f t="shared" si="69"/>
        <v>6999</v>
      </c>
    </row>
    <row r="336" spans="1:12" x14ac:dyDescent="0.3">
      <c r="A336" s="4">
        <v>129</v>
      </c>
      <c r="B336" s="5">
        <f t="shared" si="70"/>
        <v>6324</v>
      </c>
      <c r="C336" s="5">
        <f t="shared" si="71"/>
        <v>5347</v>
      </c>
      <c r="D336" s="5">
        <f t="shared" si="72"/>
        <v>3350</v>
      </c>
      <c r="E336" s="5">
        <f t="shared" si="73"/>
        <v>6324</v>
      </c>
      <c r="F336" s="5">
        <f t="shared" si="74"/>
        <v>5100</v>
      </c>
      <c r="G336" s="5">
        <f t="shared" si="75"/>
        <v>6032</v>
      </c>
      <c r="H336" s="5">
        <f t="shared" si="76"/>
        <v>6032</v>
      </c>
      <c r="I336" s="5">
        <f t="shared" si="77"/>
        <v>4098</v>
      </c>
      <c r="J336" s="6">
        <f t="shared" si="78"/>
        <v>8314</v>
      </c>
      <c r="K336" s="6">
        <f t="shared" si="68"/>
        <v>6324</v>
      </c>
      <c r="L336" s="6">
        <f t="shared" si="69"/>
        <v>7052</v>
      </c>
    </row>
    <row r="337" spans="1:12" x14ac:dyDescent="0.3">
      <c r="A337" s="4">
        <v>130</v>
      </c>
      <c r="B337" s="5">
        <f t="shared" si="70"/>
        <v>6377</v>
      </c>
      <c r="C337" s="5">
        <f t="shared" si="71"/>
        <v>5390</v>
      </c>
      <c r="D337" s="5">
        <f t="shared" si="72"/>
        <v>3374</v>
      </c>
      <c r="E337" s="5">
        <f t="shared" si="73"/>
        <v>6377</v>
      </c>
      <c r="F337" s="5">
        <f t="shared" si="74"/>
        <v>5138</v>
      </c>
      <c r="G337" s="5">
        <f t="shared" si="75"/>
        <v>6093</v>
      </c>
      <c r="H337" s="5">
        <f t="shared" si="76"/>
        <v>6093</v>
      </c>
      <c r="I337" s="5">
        <f t="shared" si="77"/>
        <v>4139</v>
      </c>
      <c r="J337" s="6">
        <f t="shared" si="78"/>
        <v>8403</v>
      </c>
      <c r="K337" s="6">
        <f t="shared" ref="K337:K400" si="79">ROUND((Y134-VLOOKUP(Y134,cls_J,1,TRUE))/VLOOKUP(Y134,cls_J,3,TRUE)+VLOOKUP(Y134,cls_J,2,TRUE),0)</f>
        <v>6377</v>
      </c>
      <c r="L337" s="6">
        <f t="shared" ref="L337:L400" si="80">ROUND((Z134-VLOOKUP(Z134,cls_K,1,TRUE))/VLOOKUP(Z134,cls_K,3,TRUE)+VLOOKUP(Z134,cls_K,2,TRUE),0)</f>
        <v>7106</v>
      </c>
    </row>
    <row r="338" spans="1:12" x14ac:dyDescent="0.3">
      <c r="A338" s="4">
        <v>131</v>
      </c>
      <c r="B338" s="5">
        <f t="shared" si="70"/>
        <v>6430</v>
      </c>
      <c r="C338" s="5">
        <f t="shared" si="71"/>
        <v>5433</v>
      </c>
      <c r="D338" s="5">
        <f t="shared" si="72"/>
        <v>3398</v>
      </c>
      <c r="E338" s="5">
        <f t="shared" si="73"/>
        <v>6430</v>
      </c>
      <c r="F338" s="5">
        <f t="shared" si="74"/>
        <v>5175</v>
      </c>
      <c r="G338" s="5">
        <f t="shared" si="75"/>
        <v>6153</v>
      </c>
      <c r="H338" s="5">
        <f t="shared" si="76"/>
        <v>6153</v>
      </c>
      <c r="I338" s="5">
        <f t="shared" si="77"/>
        <v>4179</v>
      </c>
      <c r="J338" s="6">
        <f t="shared" si="78"/>
        <v>8491</v>
      </c>
      <c r="K338" s="6">
        <f t="shared" si="79"/>
        <v>6430</v>
      </c>
      <c r="L338" s="6">
        <f t="shared" si="80"/>
        <v>7159</v>
      </c>
    </row>
    <row r="339" spans="1:12" x14ac:dyDescent="0.3">
      <c r="A339" s="4">
        <v>132</v>
      </c>
      <c r="B339" s="5">
        <f t="shared" si="70"/>
        <v>6482</v>
      </c>
      <c r="C339" s="5">
        <f t="shared" si="71"/>
        <v>5476</v>
      </c>
      <c r="D339" s="5">
        <f t="shared" si="72"/>
        <v>3422</v>
      </c>
      <c r="E339" s="5">
        <f t="shared" si="73"/>
        <v>6482</v>
      </c>
      <c r="F339" s="5">
        <f t="shared" si="74"/>
        <v>5213</v>
      </c>
      <c r="G339" s="5">
        <f t="shared" si="75"/>
        <v>6214</v>
      </c>
      <c r="H339" s="5">
        <f t="shared" si="76"/>
        <v>6214</v>
      </c>
      <c r="I339" s="5">
        <f t="shared" si="77"/>
        <v>4219</v>
      </c>
      <c r="J339" s="6">
        <f t="shared" si="78"/>
        <v>8580</v>
      </c>
      <c r="K339" s="6">
        <f t="shared" si="79"/>
        <v>6482</v>
      </c>
      <c r="L339" s="6">
        <f t="shared" si="80"/>
        <v>7212</v>
      </c>
    </row>
    <row r="340" spans="1:12" x14ac:dyDescent="0.3">
      <c r="A340" s="4">
        <v>133</v>
      </c>
      <c r="B340" s="5">
        <f t="shared" si="70"/>
        <v>6535</v>
      </c>
      <c r="C340" s="5">
        <f t="shared" si="71"/>
        <v>5520</v>
      </c>
      <c r="D340" s="5">
        <f t="shared" si="72"/>
        <v>3446</v>
      </c>
      <c r="E340" s="5">
        <f t="shared" si="73"/>
        <v>6535</v>
      </c>
      <c r="F340" s="5">
        <f t="shared" si="74"/>
        <v>5251</v>
      </c>
      <c r="G340" s="5">
        <f t="shared" si="75"/>
        <v>6274</v>
      </c>
      <c r="H340" s="5">
        <f t="shared" si="76"/>
        <v>6274</v>
      </c>
      <c r="I340" s="5">
        <f t="shared" si="77"/>
        <v>4260</v>
      </c>
      <c r="J340" s="6">
        <f t="shared" si="78"/>
        <v>8669</v>
      </c>
      <c r="K340" s="6">
        <f t="shared" si="79"/>
        <v>6535</v>
      </c>
      <c r="L340" s="6">
        <f t="shared" si="80"/>
        <v>7266</v>
      </c>
    </row>
    <row r="341" spans="1:12" x14ac:dyDescent="0.3">
      <c r="A341" s="4">
        <v>134</v>
      </c>
      <c r="B341" s="5">
        <f t="shared" si="70"/>
        <v>6588</v>
      </c>
      <c r="C341" s="5">
        <f t="shared" si="71"/>
        <v>5563</v>
      </c>
      <c r="D341" s="5">
        <f t="shared" si="72"/>
        <v>3470</v>
      </c>
      <c r="E341" s="5">
        <f t="shared" si="73"/>
        <v>6588</v>
      </c>
      <c r="F341" s="5">
        <f t="shared" si="74"/>
        <v>5289</v>
      </c>
      <c r="G341" s="5">
        <f t="shared" si="75"/>
        <v>6335</v>
      </c>
      <c r="H341" s="5">
        <f t="shared" si="76"/>
        <v>6335</v>
      </c>
      <c r="I341" s="5">
        <f t="shared" si="77"/>
        <v>4300</v>
      </c>
      <c r="J341" s="6">
        <f t="shared" si="78"/>
        <v>8757</v>
      </c>
      <c r="K341" s="6">
        <f t="shared" si="79"/>
        <v>6588</v>
      </c>
      <c r="L341" s="6">
        <f t="shared" si="80"/>
        <v>7319</v>
      </c>
    </row>
    <row r="342" spans="1:12" x14ac:dyDescent="0.3">
      <c r="A342" s="4">
        <v>135</v>
      </c>
      <c r="B342" s="5">
        <f t="shared" si="70"/>
        <v>6640</v>
      </c>
      <c r="C342" s="5">
        <f t="shared" si="71"/>
        <v>5606</v>
      </c>
      <c r="D342" s="5">
        <f t="shared" si="72"/>
        <v>3494</v>
      </c>
      <c r="E342" s="5">
        <f t="shared" si="73"/>
        <v>6640</v>
      </c>
      <c r="F342" s="5">
        <f t="shared" si="74"/>
        <v>5326</v>
      </c>
      <c r="G342" s="5">
        <f t="shared" si="75"/>
        <v>6396</v>
      </c>
      <c r="H342" s="5">
        <f t="shared" si="76"/>
        <v>6396</v>
      </c>
      <c r="I342" s="5">
        <f t="shared" si="77"/>
        <v>4341</v>
      </c>
      <c r="J342" s="6">
        <f t="shared" si="78"/>
        <v>8846</v>
      </c>
      <c r="K342" s="6">
        <f t="shared" si="79"/>
        <v>6640</v>
      </c>
      <c r="L342" s="6">
        <f t="shared" si="80"/>
        <v>7373</v>
      </c>
    </row>
    <row r="343" spans="1:12" x14ac:dyDescent="0.3">
      <c r="A343" s="4">
        <v>136</v>
      </c>
      <c r="B343" s="5">
        <f t="shared" si="70"/>
        <v>6693</v>
      </c>
      <c r="C343" s="5">
        <f t="shared" si="71"/>
        <v>5649</v>
      </c>
      <c r="D343" s="5">
        <f t="shared" si="72"/>
        <v>3518</v>
      </c>
      <c r="E343" s="5">
        <f t="shared" si="73"/>
        <v>6693</v>
      </c>
      <c r="F343" s="5">
        <f t="shared" si="74"/>
        <v>5364</v>
      </c>
      <c r="G343" s="5">
        <f t="shared" si="75"/>
        <v>6456</v>
      </c>
      <c r="H343" s="5">
        <f t="shared" si="76"/>
        <v>6456</v>
      </c>
      <c r="I343" s="5">
        <f t="shared" si="77"/>
        <v>4381</v>
      </c>
      <c r="J343" s="6">
        <f t="shared" si="78"/>
        <v>8935</v>
      </c>
      <c r="K343" s="6">
        <f t="shared" si="79"/>
        <v>6693</v>
      </c>
      <c r="L343" s="6">
        <f t="shared" si="80"/>
        <v>7426</v>
      </c>
    </row>
    <row r="344" spans="1:12" x14ac:dyDescent="0.3">
      <c r="A344" s="4">
        <v>137</v>
      </c>
      <c r="B344" s="5">
        <f t="shared" si="70"/>
        <v>6745</v>
      </c>
      <c r="C344" s="5">
        <f t="shared" si="71"/>
        <v>5692</v>
      </c>
      <c r="D344" s="5">
        <f t="shared" si="72"/>
        <v>3542</v>
      </c>
      <c r="E344" s="5">
        <f t="shared" si="73"/>
        <v>6745</v>
      </c>
      <c r="F344" s="5">
        <f t="shared" si="74"/>
        <v>5402</v>
      </c>
      <c r="G344" s="5">
        <f t="shared" si="75"/>
        <v>6517</v>
      </c>
      <c r="H344" s="5">
        <f t="shared" si="76"/>
        <v>6517</v>
      </c>
      <c r="I344" s="5">
        <f t="shared" si="77"/>
        <v>4422</v>
      </c>
      <c r="J344" s="6">
        <f t="shared" si="78"/>
        <v>9023</v>
      </c>
      <c r="K344" s="6">
        <f t="shared" si="79"/>
        <v>6745</v>
      </c>
      <c r="L344" s="6">
        <f t="shared" si="80"/>
        <v>7479</v>
      </c>
    </row>
    <row r="345" spans="1:12" x14ac:dyDescent="0.3">
      <c r="A345" s="4">
        <v>138</v>
      </c>
      <c r="B345" s="5">
        <f t="shared" si="70"/>
        <v>6798</v>
      </c>
      <c r="C345" s="5">
        <f t="shared" si="71"/>
        <v>5735</v>
      </c>
      <c r="D345" s="5">
        <f t="shared" si="72"/>
        <v>3566</v>
      </c>
      <c r="E345" s="5">
        <f t="shared" si="73"/>
        <v>6798</v>
      </c>
      <c r="F345" s="5">
        <f t="shared" si="74"/>
        <v>5439</v>
      </c>
      <c r="G345" s="5">
        <f t="shared" si="75"/>
        <v>6578</v>
      </c>
      <c r="H345" s="5">
        <f t="shared" si="76"/>
        <v>6578</v>
      </c>
      <c r="I345" s="5">
        <f t="shared" si="77"/>
        <v>4462</v>
      </c>
      <c r="J345" s="6">
        <f t="shared" si="78"/>
        <v>9112</v>
      </c>
      <c r="K345" s="6">
        <f t="shared" si="79"/>
        <v>6798</v>
      </c>
      <c r="L345" s="6">
        <f t="shared" si="80"/>
        <v>7533</v>
      </c>
    </row>
    <row r="346" spans="1:12" x14ac:dyDescent="0.3">
      <c r="A346" s="4">
        <v>139</v>
      </c>
      <c r="B346" s="5">
        <f t="shared" si="70"/>
        <v>6851</v>
      </c>
      <c r="C346" s="5">
        <f t="shared" si="71"/>
        <v>5778</v>
      </c>
      <c r="D346" s="5">
        <f t="shared" si="72"/>
        <v>3590</v>
      </c>
      <c r="E346" s="5">
        <f t="shared" si="73"/>
        <v>6851</v>
      </c>
      <c r="F346" s="5">
        <f t="shared" si="74"/>
        <v>5477</v>
      </c>
      <c r="G346" s="5">
        <f t="shared" si="75"/>
        <v>6638</v>
      </c>
      <c r="H346" s="5">
        <f t="shared" si="76"/>
        <v>6638</v>
      </c>
      <c r="I346" s="5">
        <f t="shared" si="77"/>
        <v>4503</v>
      </c>
      <c r="J346" s="6">
        <f t="shared" si="78"/>
        <v>9201</v>
      </c>
      <c r="K346" s="6">
        <f t="shared" si="79"/>
        <v>6851</v>
      </c>
      <c r="L346" s="6">
        <f t="shared" si="80"/>
        <v>7586</v>
      </c>
    </row>
    <row r="347" spans="1:12" x14ac:dyDescent="0.3">
      <c r="A347" s="4">
        <v>140</v>
      </c>
      <c r="B347" s="5">
        <f t="shared" si="70"/>
        <v>6903</v>
      </c>
      <c r="C347" s="5">
        <f t="shared" si="71"/>
        <v>5821</v>
      </c>
      <c r="D347" s="5">
        <f t="shared" si="72"/>
        <v>3614</v>
      </c>
      <c r="E347" s="5">
        <f t="shared" si="73"/>
        <v>6903</v>
      </c>
      <c r="F347" s="5">
        <f t="shared" si="74"/>
        <v>5515</v>
      </c>
      <c r="G347" s="5">
        <f t="shared" si="75"/>
        <v>6699</v>
      </c>
      <c r="H347" s="5">
        <f t="shared" si="76"/>
        <v>6699</v>
      </c>
      <c r="I347" s="5">
        <f t="shared" si="77"/>
        <v>4543</v>
      </c>
      <c r="J347" s="6">
        <f t="shared" si="78"/>
        <v>9289</v>
      </c>
      <c r="K347" s="6">
        <f t="shared" si="79"/>
        <v>6903</v>
      </c>
      <c r="L347" s="6">
        <f t="shared" si="80"/>
        <v>7639</v>
      </c>
    </row>
    <row r="348" spans="1:12" x14ac:dyDescent="0.3">
      <c r="A348" s="4">
        <v>141</v>
      </c>
      <c r="B348" s="5">
        <f t="shared" si="70"/>
        <v>6956</v>
      </c>
      <c r="C348" s="5">
        <f t="shared" si="71"/>
        <v>5864</v>
      </c>
      <c r="D348" s="5">
        <f t="shared" si="72"/>
        <v>3638</v>
      </c>
      <c r="E348" s="5">
        <f t="shared" si="73"/>
        <v>6956</v>
      </c>
      <c r="F348" s="5">
        <f t="shared" si="74"/>
        <v>5553</v>
      </c>
      <c r="G348" s="5">
        <f t="shared" si="75"/>
        <v>6760</v>
      </c>
      <c r="H348" s="5">
        <f t="shared" si="76"/>
        <v>6760</v>
      </c>
      <c r="I348" s="5">
        <f t="shared" si="77"/>
        <v>4584</v>
      </c>
      <c r="J348" s="6">
        <f t="shared" si="78"/>
        <v>9378</v>
      </c>
      <c r="K348" s="6">
        <f t="shared" si="79"/>
        <v>6956</v>
      </c>
      <c r="L348" s="6">
        <f t="shared" si="80"/>
        <v>7693</v>
      </c>
    </row>
    <row r="349" spans="1:12" x14ac:dyDescent="0.3">
      <c r="A349" s="4">
        <v>142</v>
      </c>
      <c r="B349" s="5">
        <f t="shared" si="70"/>
        <v>7008</v>
      </c>
      <c r="C349" s="5">
        <f t="shared" si="71"/>
        <v>5908</v>
      </c>
      <c r="D349" s="5">
        <f t="shared" si="72"/>
        <v>3662</v>
      </c>
      <c r="E349" s="5">
        <f t="shared" si="73"/>
        <v>7008</v>
      </c>
      <c r="F349" s="5">
        <f t="shared" si="74"/>
        <v>5590</v>
      </c>
      <c r="G349" s="5">
        <f t="shared" si="75"/>
        <v>6820</v>
      </c>
      <c r="H349" s="5">
        <f t="shared" si="76"/>
        <v>6820</v>
      </c>
      <c r="I349" s="5">
        <f t="shared" si="77"/>
        <v>4624</v>
      </c>
      <c r="J349" s="6">
        <f t="shared" si="78"/>
        <v>9467</v>
      </c>
      <c r="K349" s="6">
        <f t="shared" si="79"/>
        <v>7008</v>
      </c>
      <c r="L349" s="6">
        <f t="shared" si="80"/>
        <v>7746</v>
      </c>
    </row>
    <row r="350" spans="1:12" x14ac:dyDescent="0.3">
      <c r="A350" s="4">
        <v>143</v>
      </c>
      <c r="B350" s="5">
        <f t="shared" si="70"/>
        <v>7061</v>
      </c>
      <c r="C350" s="5">
        <f t="shared" si="71"/>
        <v>5951</v>
      </c>
      <c r="D350" s="5">
        <f t="shared" si="72"/>
        <v>3686</v>
      </c>
      <c r="E350" s="5">
        <f t="shared" si="73"/>
        <v>7061</v>
      </c>
      <c r="F350" s="5">
        <f t="shared" si="74"/>
        <v>5628</v>
      </c>
      <c r="G350" s="5">
        <f t="shared" si="75"/>
        <v>6881</v>
      </c>
      <c r="H350" s="5">
        <f t="shared" si="76"/>
        <v>6881</v>
      </c>
      <c r="I350" s="5">
        <f t="shared" si="77"/>
        <v>4664</v>
      </c>
      <c r="J350" s="6">
        <f t="shared" si="78"/>
        <v>9555</v>
      </c>
      <c r="K350" s="6">
        <f t="shared" si="79"/>
        <v>7061</v>
      </c>
      <c r="L350" s="6">
        <f t="shared" si="80"/>
        <v>7800</v>
      </c>
    </row>
    <row r="351" spans="1:12" x14ac:dyDescent="0.3">
      <c r="A351" s="4">
        <v>144</v>
      </c>
      <c r="B351" s="5">
        <f t="shared" si="70"/>
        <v>7114</v>
      </c>
      <c r="C351" s="5">
        <f t="shared" si="71"/>
        <v>5994</v>
      </c>
      <c r="D351" s="5">
        <f t="shared" si="72"/>
        <v>3709</v>
      </c>
      <c r="E351" s="5">
        <f t="shared" si="73"/>
        <v>7114</v>
      </c>
      <c r="F351" s="5">
        <f t="shared" si="74"/>
        <v>5666</v>
      </c>
      <c r="G351" s="5">
        <f t="shared" si="75"/>
        <v>6942</v>
      </c>
      <c r="H351" s="5">
        <f t="shared" si="76"/>
        <v>6942</v>
      </c>
      <c r="I351" s="5">
        <f t="shared" si="77"/>
        <v>4705</v>
      </c>
      <c r="J351" s="6">
        <f t="shared" si="78"/>
        <v>9644</v>
      </c>
      <c r="K351" s="6">
        <f t="shared" si="79"/>
        <v>7114</v>
      </c>
      <c r="L351" s="6">
        <f t="shared" si="80"/>
        <v>7853</v>
      </c>
    </row>
    <row r="352" spans="1:12" x14ac:dyDescent="0.3">
      <c r="A352" s="4">
        <v>145</v>
      </c>
      <c r="B352" s="5">
        <f t="shared" si="70"/>
        <v>7166</v>
      </c>
      <c r="C352" s="5">
        <f t="shared" si="71"/>
        <v>6037</v>
      </c>
      <c r="D352" s="5">
        <f t="shared" si="72"/>
        <v>3733</v>
      </c>
      <c r="E352" s="5">
        <f t="shared" si="73"/>
        <v>7166</v>
      </c>
      <c r="F352" s="5">
        <f t="shared" si="74"/>
        <v>5704</v>
      </c>
      <c r="G352" s="5">
        <f t="shared" si="75"/>
        <v>7002</v>
      </c>
      <c r="H352" s="5">
        <f t="shared" si="76"/>
        <v>7002</v>
      </c>
      <c r="I352" s="5">
        <f t="shared" si="77"/>
        <v>4745</v>
      </c>
      <c r="J352" s="6">
        <f t="shared" si="78"/>
        <v>9733</v>
      </c>
      <c r="K352" s="6">
        <f t="shared" si="79"/>
        <v>7166</v>
      </c>
      <c r="L352" s="6">
        <f t="shared" si="80"/>
        <v>7906</v>
      </c>
    </row>
    <row r="353" spans="1:12" x14ac:dyDescent="0.3">
      <c r="A353" s="4">
        <v>146</v>
      </c>
      <c r="B353" s="5">
        <f t="shared" si="70"/>
        <v>7219</v>
      </c>
      <c r="C353" s="5">
        <f t="shared" si="71"/>
        <v>6080</v>
      </c>
      <c r="D353" s="5">
        <f t="shared" si="72"/>
        <v>3757</v>
      </c>
      <c r="E353" s="5">
        <f t="shared" si="73"/>
        <v>7219</v>
      </c>
      <c r="F353" s="5">
        <f t="shared" si="74"/>
        <v>5741</v>
      </c>
      <c r="G353" s="5">
        <f t="shared" si="75"/>
        <v>7063</v>
      </c>
      <c r="H353" s="5">
        <f t="shared" si="76"/>
        <v>7063</v>
      </c>
      <c r="I353" s="5">
        <f t="shared" si="77"/>
        <v>4786</v>
      </c>
      <c r="J353" s="6">
        <f t="shared" si="78"/>
        <v>9821</v>
      </c>
      <c r="K353" s="6">
        <f t="shared" si="79"/>
        <v>7219</v>
      </c>
      <c r="L353" s="6">
        <f t="shared" si="80"/>
        <v>7960</v>
      </c>
    </row>
    <row r="354" spans="1:12" x14ac:dyDescent="0.3">
      <c r="A354" s="4">
        <v>147</v>
      </c>
      <c r="B354" s="5">
        <f t="shared" si="70"/>
        <v>7272</v>
      </c>
      <c r="C354" s="5">
        <f t="shared" si="71"/>
        <v>6123</v>
      </c>
      <c r="D354" s="5">
        <f t="shared" si="72"/>
        <v>3781</v>
      </c>
      <c r="E354" s="5">
        <f t="shared" si="73"/>
        <v>7272</v>
      </c>
      <c r="F354" s="5">
        <f t="shared" si="74"/>
        <v>5779</v>
      </c>
      <c r="G354" s="5">
        <f t="shared" si="75"/>
        <v>7124</v>
      </c>
      <c r="H354" s="5">
        <f t="shared" si="76"/>
        <v>7124</v>
      </c>
      <c r="I354" s="5">
        <f t="shared" si="77"/>
        <v>4826</v>
      </c>
      <c r="J354" s="6">
        <f t="shared" si="78"/>
        <v>9910</v>
      </c>
      <c r="K354" s="6">
        <f t="shared" si="79"/>
        <v>7272</v>
      </c>
      <c r="L354" s="6">
        <f t="shared" si="80"/>
        <v>8013</v>
      </c>
    </row>
    <row r="355" spans="1:12" x14ac:dyDescent="0.3">
      <c r="A355" s="4">
        <v>148</v>
      </c>
      <c r="B355" s="5">
        <f t="shared" si="70"/>
        <v>7324</v>
      </c>
      <c r="C355" s="5">
        <f t="shared" si="71"/>
        <v>6166</v>
      </c>
      <c r="D355" s="5">
        <f t="shared" si="72"/>
        <v>3805</v>
      </c>
      <c r="E355" s="5">
        <f t="shared" si="73"/>
        <v>7324</v>
      </c>
      <c r="F355" s="5">
        <f t="shared" si="74"/>
        <v>5817</v>
      </c>
      <c r="G355" s="5">
        <f t="shared" si="75"/>
        <v>7184</v>
      </c>
      <c r="H355" s="5">
        <f t="shared" si="76"/>
        <v>7184</v>
      </c>
      <c r="I355" s="5">
        <f t="shared" si="77"/>
        <v>4867</v>
      </c>
      <c r="J355" s="6">
        <f t="shared" si="78"/>
        <v>9999</v>
      </c>
      <c r="K355" s="6">
        <f t="shared" si="79"/>
        <v>7324</v>
      </c>
      <c r="L355" s="6">
        <f t="shared" si="80"/>
        <v>8067</v>
      </c>
    </row>
    <row r="356" spans="1:12" x14ac:dyDescent="0.3">
      <c r="A356" s="4">
        <v>149</v>
      </c>
      <c r="B356" s="5">
        <f t="shared" si="70"/>
        <v>7377</v>
      </c>
      <c r="C356" s="5">
        <f t="shared" si="71"/>
        <v>6209</v>
      </c>
      <c r="D356" s="5">
        <f t="shared" si="72"/>
        <v>3829</v>
      </c>
      <c r="E356" s="5">
        <f t="shared" si="73"/>
        <v>7377</v>
      </c>
      <c r="F356" s="5">
        <f t="shared" si="74"/>
        <v>5854</v>
      </c>
      <c r="G356" s="5">
        <f t="shared" si="75"/>
        <v>7245</v>
      </c>
      <c r="H356" s="5">
        <f t="shared" si="76"/>
        <v>7245</v>
      </c>
      <c r="I356" s="5">
        <f t="shared" si="77"/>
        <v>4907</v>
      </c>
      <c r="J356" s="6">
        <f t="shared" si="78"/>
        <v>10087</v>
      </c>
      <c r="K356" s="6">
        <f t="shared" si="79"/>
        <v>7377</v>
      </c>
      <c r="L356" s="6">
        <f t="shared" si="80"/>
        <v>8120</v>
      </c>
    </row>
    <row r="357" spans="1:12" x14ac:dyDescent="0.3">
      <c r="A357" s="4">
        <v>150</v>
      </c>
      <c r="B357" s="5">
        <f t="shared" si="70"/>
        <v>7429</v>
      </c>
      <c r="C357" s="5">
        <f t="shared" si="71"/>
        <v>6252</v>
      </c>
      <c r="D357" s="5">
        <f t="shared" si="72"/>
        <v>3853</v>
      </c>
      <c r="E357" s="5">
        <f t="shared" si="73"/>
        <v>7429</v>
      </c>
      <c r="F357" s="5">
        <f t="shared" si="74"/>
        <v>5892</v>
      </c>
      <c r="G357" s="5">
        <f t="shared" si="75"/>
        <v>7305</v>
      </c>
      <c r="H357" s="5">
        <f t="shared" si="76"/>
        <v>7305</v>
      </c>
      <c r="I357" s="5">
        <f t="shared" si="77"/>
        <v>4948</v>
      </c>
      <c r="J357" s="6">
        <f t="shared" si="78"/>
        <v>10176</v>
      </c>
      <c r="K357" s="6">
        <f t="shared" si="79"/>
        <v>7429</v>
      </c>
      <c r="L357" s="6">
        <f t="shared" si="80"/>
        <v>8173</v>
      </c>
    </row>
    <row r="358" spans="1:12" x14ac:dyDescent="0.3">
      <c r="A358" s="4">
        <v>151</v>
      </c>
      <c r="B358" s="5">
        <f t="shared" si="70"/>
        <v>7482</v>
      </c>
      <c r="C358" s="5">
        <f t="shared" si="71"/>
        <v>6296</v>
      </c>
      <c r="D358" s="5">
        <f t="shared" si="72"/>
        <v>3877</v>
      </c>
      <c r="E358" s="5">
        <f t="shared" si="73"/>
        <v>7482</v>
      </c>
      <c r="F358" s="5">
        <f t="shared" si="74"/>
        <v>5930</v>
      </c>
      <c r="G358" s="5">
        <f t="shared" si="75"/>
        <v>7366</v>
      </c>
      <c r="H358" s="5">
        <f t="shared" si="76"/>
        <v>7366</v>
      </c>
      <c r="I358" s="5">
        <f t="shared" si="77"/>
        <v>4988</v>
      </c>
      <c r="J358" s="6">
        <f t="shared" si="78"/>
        <v>10265</v>
      </c>
      <c r="K358" s="6">
        <f t="shared" si="79"/>
        <v>7482</v>
      </c>
      <c r="L358" s="6">
        <f t="shared" si="80"/>
        <v>8227</v>
      </c>
    </row>
    <row r="359" spans="1:12" x14ac:dyDescent="0.3">
      <c r="A359" s="4">
        <v>152</v>
      </c>
      <c r="B359" s="5">
        <f t="shared" si="70"/>
        <v>7535</v>
      </c>
      <c r="C359" s="5">
        <f t="shared" si="71"/>
        <v>6339</v>
      </c>
      <c r="D359" s="5">
        <f t="shared" si="72"/>
        <v>3901</v>
      </c>
      <c r="E359" s="5">
        <f t="shared" si="73"/>
        <v>7535</v>
      </c>
      <c r="F359" s="5">
        <f t="shared" si="74"/>
        <v>5968</v>
      </c>
      <c r="G359" s="5">
        <f t="shared" si="75"/>
        <v>7427</v>
      </c>
      <c r="H359" s="5">
        <f t="shared" si="76"/>
        <v>7427</v>
      </c>
      <c r="I359" s="5">
        <f t="shared" si="77"/>
        <v>5029</v>
      </c>
      <c r="J359" s="6">
        <f t="shared" si="78"/>
        <v>10353</v>
      </c>
      <c r="K359" s="6">
        <f t="shared" si="79"/>
        <v>7535</v>
      </c>
      <c r="L359" s="6">
        <f t="shared" si="80"/>
        <v>8280</v>
      </c>
    </row>
    <row r="360" spans="1:12" x14ac:dyDescent="0.3">
      <c r="A360" s="4">
        <v>153</v>
      </c>
      <c r="B360" s="5">
        <f t="shared" si="70"/>
        <v>7587</v>
      </c>
      <c r="C360" s="5">
        <f t="shared" si="71"/>
        <v>6382</v>
      </c>
      <c r="D360" s="5">
        <f t="shared" si="72"/>
        <v>3925</v>
      </c>
      <c r="E360" s="5">
        <f t="shared" si="73"/>
        <v>7587</v>
      </c>
      <c r="F360" s="5">
        <f t="shared" si="74"/>
        <v>6005</v>
      </c>
      <c r="G360" s="5">
        <f t="shared" si="75"/>
        <v>7487</v>
      </c>
      <c r="H360" s="5">
        <f t="shared" si="76"/>
        <v>7487</v>
      </c>
      <c r="I360" s="5">
        <f t="shared" si="77"/>
        <v>5069</v>
      </c>
      <c r="J360" s="6">
        <f t="shared" si="78"/>
        <v>10442</v>
      </c>
      <c r="K360" s="6">
        <f t="shared" si="79"/>
        <v>7587</v>
      </c>
      <c r="L360" s="6">
        <f t="shared" si="80"/>
        <v>8333</v>
      </c>
    </row>
    <row r="361" spans="1:12" x14ac:dyDescent="0.3">
      <c r="A361" s="4">
        <v>154</v>
      </c>
      <c r="B361" s="5">
        <f t="shared" si="70"/>
        <v>7640</v>
      </c>
      <c r="C361" s="5">
        <f t="shared" si="71"/>
        <v>6425</v>
      </c>
      <c r="D361" s="5">
        <f t="shared" si="72"/>
        <v>3949</v>
      </c>
      <c r="E361" s="5">
        <f t="shared" si="73"/>
        <v>7640</v>
      </c>
      <c r="F361" s="5">
        <f t="shared" si="74"/>
        <v>6043</v>
      </c>
      <c r="G361" s="5">
        <f t="shared" si="75"/>
        <v>7548</v>
      </c>
      <c r="H361" s="5">
        <f t="shared" si="76"/>
        <v>7548</v>
      </c>
      <c r="I361" s="5">
        <f t="shared" si="77"/>
        <v>5110</v>
      </c>
      <c r="J361" s="6">
        <f t="shared" si="78"/>
        <v>10531</v>
      </c>
      <c r="K361" s="6">
        <f t="shared" si="79"/>
        <v>7640</v>
      </c>
      <c r="L361" s="6">
        <f t="shared" si="80"/>
        <v>8387</v>
      </c>
    </row>
    <row r="362" spans="1:12" x14ac:dyDescent="0.3">
      <c r="A362" s="4">
        <v>155</v>
      </c>
      <c r="B362" s="5">
        <f t="shared" si="70"/>
        <v>7692</v>
      </c>
      <c r="C362" s="5">
        <f t="shared" si="71"/>
        <v>6468</v>
      </c>
      <c r="D362" s="5">
        <f t="shared" si="72"/>
        <v>3973</v>
      </c>
      <c r="E362" s="5">
        <f t="shared" si="73"/>
        <v>7692</v>
      </c>
      <c r="F362" s="5">
        <f t="shared" si="74"/>
        <v>6081</v>
      </c>
      <c r="G362" s="5">
        <f t="shared" si="75"/>
        <v>7609</v>
      </c>
      <c r="H362" s="5">
        <f t="shared" si="76"/>
        <v>7609</v>
      </c>
      <c r="I362" s="5">
        <f t="shared" si="77"/>
        <v>5150</v>
      </c>
      <c r="J362" s="6">
        <f t="shared" si="78"/>
        <v>10619</v>
      </c>
      <c r="K362" s="6">
        <f t="shared" si="79"/>
        <v>7692</v>
      </c>
      <c r="L362" s="6">
        <f t="shared" si="80"/>
        <v>8440</v>
      </c>
    </row>
    <row r="363" spans="1:12" x14ac:dyDescent="0.3">
      <c r="A363" s="4">
        <v>156</v>
      </c>
      <c r="B363" s="5">
        <f t="shared" si="70"/>
        <v>7745</v>
      </c>
      <c r="C363" s="5">
        <f t="shared" si="71"/>
        <v>6511</v>
      </c>
      <c r="D363" s="5">
        <f t="shared" si="72"/>
        <v>3997</v>
      </c>
      <c r="E363" s="5">
        <f t="shared" si="73"/>
        <v>7745</v>
      </c>
      <c r="F363" s="5">
        <f t="shared" si="74"/>
        <v>6119</v>
      </c>
      <c r="G363" s="5">
        <f t="shared" si="75"/>
        <v>7669</v>
      </c>
      <c r="H363" s="5">
        <f t="shared" si="76"/>
        <v>7669</v>
      </c>
      <c r="I363" s="5">
        <f t="shared" si="77"/>
        <v>5190</v>
      </c>
      <c r="J363" s="6">
        <f t="shared" si="78"/>
        <v>10708</v>
      </c>
      <c r="K363" s="6">
        <f t="shared" si="79"/>
        <v>7745</v>
      </c>
      <c r="L363" s="6">
        <f t="shared" si="80"/>
        <v>8494</v>
      </c>
    </row>
    <row r="364" spans="1:12" x14ac:dyDescent="0.3">
      <c r="A364" s="4">
        <v>157</v>
      </c>
      <c r="B364" s="5">
        <f t="shared" si="70"/>
        <v>7798</v>
      </c>
      <c r="C364" s="5">
        <f t="shared" si="71"/>
        <v>6554</v>
      </c>
      <c r="D364" s="5">
        <f t="shared" si="72"/>
        <v>4021</v>
      </c>
      <c r="E364" s="5">
        <f t="shared" si="73"/>
        <v>7798</v>
      </c>
      <c r="F364" s="5">
        <f t="shared" si="74"/>
        <v>6156</v>
      </c>
      <c r="G364" s="5">
        <f t="shared" si="75"/>
        <v>7730</v>
      </c>
      <c r="H364" s="5">
        <f t="shared" si="76"/>
        <v>7730</v>
      </c>
      <c r="I364" s="5">
        <f t="shared" si="77"/>
        <v>5231</v>
      </c>
      <c r="J364" s="6">
        <f t="shared" si="78"/>
        <v>10797</v>
      </c>
      <c r="K364" s="6">
        <f t="shared" si="79"/>
        <v>7798</v>
      </c>
      <c r="L364" s="6">
        <f t="shared" si="80"/>
        <v>8547</v>
      </c>
    </row>
    <row r="365" spans="1:12" x14ac:dyDescent="0.3">
      <c r="A365" s="4">
        <v>158</v>
      </c>
      <c r="B365" s="5">
        <f t="shared" si="70"/>
        <v>7850</v>
      </c>
      <c r="C365" s="5">
        <f t="shared" si="71"/>
        <v>6597</v>
      </c>
      <c r="D365" s="5">
        <f t="shared" si="72"/>
        <v>4045</v>
      </c>
      <c r="E365" s="5">
        <f t="shared" si="73"/>
        <v>7850</v>
      </c>
      <c r="F365" s="5">
        <f t="shared" si="74"/>
        <v>6194</v>
      </c>
      <c r="G365" s="5">
        <f t="shared" si="75"/>
        <v>7791</v>
      </c>
      <c r="H365" s="5">
        <f t="shared" si="76"/>
        <v>7791</v>
      </c>
      <c r="I365" s="5">
        <f t="shared" si="77"/>
        <v>5271</v>
      </c>
      <c r="J365" s="6">
        <f t="shared" si="78"/>
        <v>10885</v>
      </c>
      <c r="K365" s="6">
        <f t="shared" si="79"/>
        <v>7850</v>
      </c>
      <c r="L365" s="6">
        <f t="shared" si="80"/>
        <v>8600</v>
      </c>
    </row>
    <row r="366" spans="1:12" x14ac:dyDescent="0.3">
      <c r="A366" s="4">
        <v>159</v>
      </c>
      <c r="B366" s="5">
        <f t="shared" si="70"/>
        <v>7903</v>
      </c>
      <c r="C366" s="5">
        <f t="shared" si="71"/>
        <v>6641</v>
      </c>
      <c r="D366" s="5">
        <f t="shared" si="72"/>
        <v>4069</v>
      </c>
      <c r="E366" s="5">
        <f t="shared" si="73"/>
        <v>7903</v>
      </c>
      <c r="F366" s="5">
        <f t="shared" si="74"/>
        <v>6232</v>
      </c>
      <c r="G366" s="5">
        <f t="shared" si="75"/>
        <v>7851</v>
      </c>
      <c r="H366" s="5">
        <f t="shared" si="76"/>
        <v>7851</v>
      </c>
      <c r="I366" s="5">
        <f t="shared" si="77"/>
        <v>5312</v>
      </c>
      <c r="J366" s="6">
        <f t="shared" si="78"/>
        <v>10974</v>
      </c>
      <c r="K366" s="6">
        <f t="shared" si="79"/>
        <v>7903</v>
      </c>
      <c r="L366" s="6">
        <f t="shared" si="80"/>
        <v>8654</v>
      </c>
    </row>
    <row r="367" spans="1:12" x14ac:dyDescent="0.3">
      <c r="A367" s="4">
        <v>160</v>
      </c>
      <c r="B367" s="5">
        <f t="shared" si="70"/>
        <v>7956</v>
      </c>
      <c r="C367" s="5">
        <f t="shared" si="71"/>
        <v>6684</v>
      </c>
      <c r="D367" s="5">
        <f t="shared" si="72"/>
        <v>4093</v>
      </c>
      <c r="E367" s="5">
        <f t="shared" si="73"/>
        <v>7956</v>
      </c>
      <c r="F367" s="5">
        <f t="shared" si="74"/>
        <v>6269</v>
      </c>
      <c r="G367" s="5">
        <f t="shared" si="75"/>
        <v>7912</v>
      </c>
      <c r="H367" s="5">
        <f t="shared" si="76"/>
        <v>7912</v>
      </c>
      <c r="I367" s="5">
        <f t="shared" si="77"/>
        <v>5352</v>
      </c>
      <c r="J367" s="6">
        <f t="shared" si="78"/>
        <v>11063</v>
      </c>
      <c r="K367" s="6">
        <f t="shared" si="79"/>
        <v>7956</v>
      </c>
      <c r="L367" s="6">
        <f t="shared" si="80"/>
        <v>8707</v>
      </c>
    </row>
    <row r="368" spans="1:12" x14ac:dyDescent="0.3">
      <c r="A368" s="4">
        <v>161</v>
      </c>
      <c r="B368" s="5">
        <f t="shared" si="70"/>
        <v>8008</v>
      </c>
      <c r="C368" s="5">
        <f t="shared" si="71"/>
        <v>6727</v>
      </c>
      <c r="D368" s="5">
        <f t="shared" si="72"/>
        <v>4117</v>
      </c>
      <c r="E368" s="5">
        <f t="shared" si="73"/>
        <v>8008</v>
      </c>
      <c r="F368" s="5">
        <f t="shared" si="74"/>
        <v>6307</v>
      </c>
      <c r="G368" s="5">
        <f t="shared" si="75"/>
        <v>7973</v>
      </c>
      <c r="H368" s="5">
        <f t="shared" si="76"/>
        <v>7973</v>
      </c>
      <c r="I368" s="5">
        <f t="shared" si="77"/>
        <v>5393</v>
      </c>
      <c r="J368" s="6">
        <f t="shared" si="78"/>
        <v>11151</v>
      </c>
      <c r="K368" s="6">
        <f t="shared" si="79"/>
        <v>8008</v>
      </c>
      <c r="L368" s="6">
        <f t="shared" si="80"/>
        <v>8760</v>
      </c>
    </row>
    <row r="369" spans="1:12" x14ac:dyDescent="0.3">
      <c r="A369" s="4">
        <v>162</v>
      </c>
      <c r="B369" s="5">
        <f t="shared" si="70"/>
        <v>8061</v>
      </c>
      <c r="C369" s="5">
        <f t="shared" si="71"/>
        <v>6770</v>
      </c>
      <c r="D369" s="5">
        <f t="shared" si="72"/>
        <v>4141</v>
      </c>
      <c r="E369" s="5">
        <f t="shared" si="73"/>
        <v>8061</v>
      </c>
      <c r="F369" s="5">
        <f t="shared" si="74"/>
        <v>6345</v>
      </c>
      <c r="G369" s="5">
        <f t="shared" si="75"/>
        <v>8033</v>
      </c>
      <c r="H369" s="5">
        <f t="shared" si="76"/>
        <v>8033</v>
      </c>
      <c r="I369" s="5">
        <f t="shared" si="77"/>
        <v>5433</v>
      </c>
      <c r="J369" s="6">
        <f t="shared" si="78"/>
        <v>11240</v>
      </c>
      <c r="K369" s="6">
        <f t="shared" si="79"/>
        <v>8061</v>
      </c>
      <c r="L369" s="6">
        <f t="shared" si="80"/>
        <v>8814</v>
      </c>
    </row>
    <row r="370" spans="1:12" x14ac:dyDescent="0.3">
      <c r="A370" s="4">
        <v>163</v>
      </c>
      <c r="B370" s="5">
        <f t="shared" si="70"/>
        <v>8113</v>
      </c>
      <c r="C370" s="5">
        <f t="shared" si="71"/>
        <v>6813</v>
      </c>
      <c r="D370" s="5">
        <f t="shared" si="72"/>
        <v>4165</v>
      </c>
      <c r="E370" s="5">
        <f t="shared" si="73"/>
        <v>8113</v>
      </c>
      <c r="F370" s="5">
        <f t="shared" si="74"/>
        <v>6383</v>
      </c>
      <c r="G370" s="5">
        <f t="shared" si="75"/>
        <v>8094</v>
      </c>
      <c r="H370" s="5">
        <f t="shared" si="76"/>
        <v>8094</v>
      </c>
      <c r="I370" s="5">
        <f t="shared" si="77"/>
        <v>5474</v>
      </c>
      <c r="J370" s="6">
        <f t="shared" si="78"/>
        <v>11329</v>
      </c>
      <c r="K370" s="6">
        <f t="shared" si="79"/>
        <v>8113</v>
      </c>
      <c r="L370" s="6">
        <f t="shared" si="80"/>
        <v>8867</v>
      </c>
    </row>
    <row r="371" spans="1:12" x14ac:dyDescent="0.3">
      <c r="A371" s="4">
        <v>164</v>
      </c>
      <c r="B371" s="5">
        <f t="shared" si="70"/>
        <v>8166</v>
      </c>
      <c r="C371" s="5">
        <f t="shared" si="71"/>
        <v>6856</v>
      </c>
      <c r="D371" s="5">
        <f t="shared" si="72"/>
        <v>4189</v>
      </c>
      <c r="E371" s="5">
        <f t="shared" si="73"/>
        <v>8166</v>
      </c>
      <c r="F371" s="5">
        <f t="shared" si="74"/>
        <v>6420</v>
      </c>
      <c r="G371" s="5">
        <f t="shared" si="75"/>
        <v>8155</v>
      </c>
      <c r="H371" s="5">
        <f t="shared" si="76"/>
        <v>8155</v>
      </c>
      <c r="I371" s="5">
        <f t="shared" si="77"/>
        <v>5514</v>
      </c>
      <c r="J371" s="6">
        <f t="shared" si="78"/>
        <v>11417</v>
      </c>
      <c r="K371" s="6">
        <f t="shared" si="79"/>
        <v>8166</v>
      </c>
      <c r="L371" s="6">
        <f t="shared" si="80"/>
        <v>8921</v>
      </c>
    </row>
    <row r="372" spans="1:12" x14ac:dyDescent="0.3">
      <c r="A372" s="4">
        <v>165</v>
      </c>
      <c r="B372" s="5">
        <f t="shared" si="70"/>
        <v>8219</v>
      </c>
      <c r="C372" s="5">
        <f t="shared" si="71"/>
        <v>6899</v>
      </c>
      <c r="D372" s="5">
        <f t="shared" si="72"/>
        <v>4213</v>
      </c>
      <c r="E372" s="5">
        <f t="shared" si="73"/>
        <v>8219</v>
      </c>
      <c r="F372" s="5">
        <f t="shared" si="74"/>
        <v>6458</v>
      </c>
      <c r="G372" s="5">
        <f t="shared" si="75"/>
        <v>8215</v>
      </c>
      <c r="H372" s="5">
        <f t="shared" si="76"/>
        <v>8215</v>
      </c>
      <c r="I372" s="5">
        <f t="shared" si="77"/>
        <v>5555</v>
      </c>
      <c r="J372" s="6">
        <f t="shared" si="78"/>
        <v>11506</v>
      </c>
      <c r="K372" s="6">
        <f t="shared" si="79"/>
        <v>8219</v>
      </c>
      <c r="L372" s="6">
        <f t="shared" si="80"/>
        <v>8974</v>
      </c>
    </row>
    <row r="373" spans="1:12" x14ac:dyDescent="0.3">
      <c r="A373" s="4">
        <v>166</v>
      </c>
      <c r="B373" s="5">
        <f t="shared" si="70"/>
        <v>8271</v>
      </c>
      <c r="C373" s="5">
        <f t="shared" si="71"/>
        <v>6942</v>
      </c>
      <c r="D373" s="5">
        <f t="shared" si="72"/>
        <v>4237</v>
      </c>
      <c r="E373" s="5">
        <f t="shared" si="73"/>
        <v>8271</v>
      </c>
      <c r="F373" s="5">
        <f t="shared" si="74"/>
        <v>6496</v>
      </c>
      <c r="G373" s="5">
        <f t="shared" si="75"/>
        <v>8276</v>
      </c>
      <c r="H373" s="5">
        <f t="shared" si="76"/>
        <v>8276</v>
      </c>
      <c r="I373" s="5">
        <f t="shared" si="77"/>
        <v>5595</v>
      </c>
      <c r="J373" s="6">
        <f t="shared" si="78"/>
        <v>11595</v>
      </c>
      <c r="K373" s="6">
        <f t="shared" si="79"/>
        <v>8271</v>
      </c>
      <c r="L373" s="6">
        <f t="shared" si="80"/>
        <v>9027</v>
      </c>
    </row>
    <row r="374" spans="1:12" x14ac:dyDescent="0.3">
      <c r="A374" s="4">
        <v>167</v>
      </c>
      <c r="B374" s="5">
        <f t="shared" si="70"/>
        <v>8324</v>
      </c>
      <c r="C374" s="5">
        <f t="shared" si="71"/>
        <v>6985</v>
      </c>
      <c r="D374" s="5">
        <f t="shared" si="72"/>
        <v>4261</v>
      </c>
      <c r="E374" s="5">
        <f t="shared" si="73"/>
        <v>8324</v>
      </c>
      <c r="F374" s="5">
        <f t="shared" si="74"/>
        <v>6534</v>
      </c>
      <c r="G374" s="5">
        <f t="shared" si="75"/>
        <v>8337</v>
      </c>
      <c r="H374" s="5">
        <f t="shared" si="76"/>
        <v>8337</v>
      </c>
      <c r="I374" s="5">
        <f t="shared" si="77"/>
        <v>5636</v>
      </c>
      <c r="J374" s="6">
        <f t="shared" si="78"/>
        <v>11683</v>
      </c>
      <c r="K374" s="6">
        <f t="shared" si="79"/>
        <v>8324</v>
      </c>
      <c r="L374" s="6">
        <f t="shared" si="80"/>
        <v>9081</v>
      </c>
    </row>
    <row r="375" spans="1:12" x14ac:dyDescent="0.3">
      <c r="A375" s="4">
        <v>168</v>
      </c>
      <c r="B375" s="5">
        <f t="shared" si="70"/>
        <v>8376</v>
      </c>
      <c r="C375" s="5">
        <f t="shared" si="71"/>
        <v>7029</v>
      </c>
      <c r="D375" s="5">
        <f t="shared" si="72"/>
        <v>4285</v>
      </c>
      <c r="E375" s="5">
        <f t="shared" si="73"/>
        <v>8376</v>
      </c>
      <c r="F375" s="5">
        <f t="shared" si="74"/>
        <v>6571</v>
      </c>
      <c r="G375" s="5">
        <f t="shared" si="75"/>
        <v>8397</v>
      </c>
      <c r="H375" s="5">
        <f t="shared" si="76"/>
        <v>8397</v>
      </c>
      <c r="I375" s="5">
        <f t="shared" si="77"/>
        <v>5676</v>
      </c>
      <c r="J375" s="6">
        <f t="shared" si="78"/>
        <v>11772</v>
      </c>
      <c r="K375" s="6">
        <f t="shared" si="79"/>
        <v>8376</v>
      </c>
      <c r="L375" s="6">
        <f t="shared" si="80"/>
        <v>9134</v>
      </c>
    </row>
    <row r="376" spans="1:12" x14ac:dyDescent="0.3">
      <c r="A376" s="4">
        <v>169</v>
      </c>
      <c r="B376" s="5">
        <f t="shared" ref="B376:B407" si="81">IF(VLOOKUP(P173,cls_A,3,TRUE)=0,100000,ROUND((P173-VLOOKUP(P173,cls_A,1,TRUE))/VLOOKUP(P173,cls_A,3,TRUE)+VLOOKUP(P173,cls_A,2,TRUE),0))</f>
        <v>8429</v>
      </c>
      <c r="C376" s="5">
        <f t="shared" ref="C376:C407" si="82">ROUND((Q173-VLOOKUP(Q173,cls_B,1,TRUE))/VLOOKUP(Q173,cls_B,3,TRUE)+VLOOKUP(Q173,cls_B,2,TRUE),0)</f>
        <v>7072</v>
      </c>
      <c r="D376" s="5">
        <f t="shared" ref="D376:D407" si="83">ROUND((R173-VLOOKUP(R173,cls_C,1,TRUE))/VLOOKUP(R173,cls_C,3,TRUE)+VLOOKUP(R173,cls_C,2,TRUE),0)</f>
        <v>4309</v>
      </c>
      <c r="E376" s="5">
        <f t="shared" ref="E376:E407" si="84">ROUND((S173-VLOOKUP(S173,cls_D,1,TRUE))/VLOOKUP(S173,cls_D,3,TRUE)+VLOOKUP(S173,cls_D,2,TRUE),0)</f>
        <v>8429</v>
      </c>
      <c r="F376" s="5">
        <f t="shared" ref="F376:F407" si="85">ROUND((T173-VLOOKUP(T173,cls_E,1,TRUE))/VLOOKUP(T173,cls_E,3,TRUE)+VLOOKUP(T173,cls_E,2,TRUE),0)</f>
        <v>6609</v>
      </c>
      <c r="G376" s="5">
        <f t="shared" ref="G376:G407" si="86">ROUND((U173-VLOOKUP(U173,cls_F,1,TRUE))/VLOOKUP(U173,cls_F,3,TRUE)+VLOOKUP(U173,cls_F,2,TRUE),0)</f>
        <v>8458</v>
      </c>
      <c r="H376" s="5">
        <f t="shared" ref="H376:H407" si="87">ROUND((V173-VLOOKUP(V173,cls_G,1,TRUE))/VLOOKUP(V173,cls_G,3,TRUE)+VLOOKUP(V173,cls_G,2,TRUE),0)</f>
        <v>8458</v>
      </c>
      <c r="I376" s="5">
        <f t="shared" ref="I376:I407" si="88">ROUND((W173-VLOOKUP(W173,cls_H,1,TRUE))/VLOOKUP(W173,cls_H,3,TRUE)+VLOOKUP(W173,cls_H,2,TRUE),0)</f>
        <v>5716</v>
      </c>
      <c r="J376" s="6">
        <f t="shared" ref="J376:J407" si="89">ROUND((X173-VLOOKUP(X173,cls_I,1,TRUE))/VLOOKUP(X173,cls_I,3,TRUE)+VLOOKUP(X173,cls_I,2,TRUE),0)</f>
        <v>11861</v>
      </c>
      <c r="K376" s="6">
        <f t="shared" si="79"/>
        <v>8429</v>
      </c>
      <c r="L376" s="6">
        <f t="shared" si="80"/>
        <v>9188</v>
      </c>
    </row>
    <row r="377" spans="1:12" x14ac:dyDescent="0.3">
      <c r="A377" s="4">
        <v>170</v>
      </c>
      <c r="B377" s="5">
        <f t="shared" si="81"/>
        <v>8482</v>
      </c>
      <c r="C377" s="5">
        <f t="shared" si="82"/>
        <v>7115</v>
      </c>
      <c r="D377" s="5">
        <f t="shared" si="83"/>
        <v>4333</v>
      </c>
      <c r="E377" s="5">
        <f t="shared" si="84"/>
        <v>8482</v>
      </c>
      <c r="F377" s="5">
        <f t="shared" si="85"/>
        <v>6647</v>
      </c>
      <c r="G377" s="5">
        <f t="shared" si="86"/>
        <v>8518</v>
      </c>
      <c r="H377" s="5">
        <f t="shared" si="87"/>
        <v>8518</v>
      </c>
      <c r="I377" s="5">
        <f t="shared" si="88"/>
        <v>5757</v>
      </c>
      <c r="J377" s="6">
        <f t="shared" si="89"/>
        <v>11949</v>
      </c>
      <c r="K377" s="6">
        <f t="shared" si="79"/>
        <v>8482</v>
      </c>
      <c r="L377" s="6">
        <f t="shared" si="80"/>
        <v>9241</v>
      </c>
    </row>
    <row r="378" spans="1:12" x14ac:dyDescent="0.3">
      <c r="A378" s="4">
        <v>171</v>
      </c>
      <c r="B378" s="5">
        <f t="shared" si="81"/>
        <v>8534</v>
      </c>
      <c r="C378" s="5">
        <f t="shared" si="82"/>
        <v>7158</v>
      </c>
      <c r="D378" s="5">
        <f t="shared" si="83"/>
        <v>4357</v>
      </c>
      <c r="E378" s="5">
        <f t="shared" si="84"/>
        <v>8534</v>
      </c>
      <c r="F378" s="5">
        <f t="shared" si="85"/>
        <v>6684</v>
      </c>
      <c r="G378" s="5">
        <f t="shared" si="86"/>
        <v>8579</v>
      </c>
      <c r="H378" s="5">
        <f t="shared" si="87"/>
        <v>8579</v>
      </c>
      <c r="I378" s="5">
        <f t="shared" si="88"/>
        <v>5797</v>
      </c>
      <c r="J378" s="6">
        <f t="shared" si="89"/>
        <v>12038</v>
      </c>
      <c r="K378" s="6">
        <f t="shared" si="79"/>
        <v>8534</v>
      </c>
      <c r="L378" s="6">
        <f t="shared" si="80"/>
        <v>9294</v>
      </c>
    </row>
    <row r="379" spans="1:12" x14ac:dyDescent="0.3">
      <c r="A379" s="4">
        <v>172</v>
      </c>
      <c r="B379" s="5">
        <f t="shared" si="81"/>
        <v>8587</v>
      </c>
      <c r="C379" s="5">
        <f t="shared" si="82"/>
        <v>7201</v>
      </c>
      <c r="D379" s="5">
        <f t="shared" si="83"/>
        <v>4380</v>
      </c>
      <c r="E379" s="5">
        <f t="shared" si="84"/>
        <v>8587</v>
      </c>
      <c r="F379" s="5">
        <f t="shared" si="85"/>
        <v>6722</v>
      </c>
      <c r="G379" s="5">
        <f t="shared" si="86"/>
        <v>8640</v>
      </c>
      <c r="H379" s="5">
        <f t="shared" si="87"/>
        <v>8640</v>
      </c>
      <c r="I379" s="5">
        <f t="shared" si="88"/>
        <v>5838</v>
      </c>
      <c r="J379" s="6">
        <f t="shared" si="89"/>
        <v>12127</v>
      </c>
      <c r="K379" s="6">
        <f t="shared" si="79"/>
        <v>8587</v>
      </c>
      <c r="L379" s="6">
        <f t="shared" si="80"/>
        <v>9348</v>
      </c>
    </row>
    <row r="380" spans="1:12" x14ac:dyDescent="0.3">
      <c r="A380" s="4">
        <v>173</v>
      </c>
      <c r="B380" s="5">
        <f t="shared" si="81"/>
        <v>8639</v>
      </c>
      <c r="C380" s="5">
        <f t="shared" si="82"/>
        <v>7244</v>
      </c>
      <c r="D380" s="5">
        <f t="shared" si="83"/>
        <v>4404</v>
      </c>
      <c r="E380" s="5">
        <f t="shared" si="84"/>
        <v>8639</v>
      </c>
      <c r="F380" s="5">
        <f t="shared" si="85"/>
        <v>6760</v>
      </c>
      <c r="G380" s="5">
        <f t="shared" si="86"/>
        <v>8700</v>
      </c>
      <c r="H380" s="5">
        <f t="shared" si="87"/>
        <v>8700</v>
      </c>
      <c r="I380" s="5">
        <f t="shared" si="88"/>
        <v>5878</v>
      </c>
      <c r="J380" s="6">
        <f t="shared" si="89"/>
        <v>12215</v>
      </c>
      <c r="K380" s="6">
        <f t="shared" si="79"/>
        <v>8639</v>
      </c>
      <c r="L380" s="6">
        <f t="shared" si="80"/>
        <v>9401</v>
      </c>
    </row>
    <row r="381" spans="1:12" x14ac:dyDescent="0.3">
      <c r="A381" s="4">
        <v>174</v>
      </c>
      <c r="B381" s="5">
        <f t="shared" si="81"/>
        <v>8692</v>
      </c>
      <c r="C381" s="5">
        <f t="shared" si="82"/>
        <v>7287</v>
      </c>
      <c r="D381" s="5">
        <f t="shared" si="83"/>
        <v>4428</v>
      </c>
      <c r="E381" s="5">
        <f t="shared" si="84"/>
        <v>8692</v>
      </c>
      <c r="F381" s="5">
        <f t="shared" si="85"/>
        <v>6798</v>
      </c>
      <c r="G381" s="5">
        <f t="shared" si="86"/>
        <v>8761</v>
      </c>
      <c r="H381" s="5">
        <f t="shared" si="87"/>
        <v>8761</v>
      </c>
      <c r="I381" s="5">
        <f t="shared" si="88"/>
        <v>5919</v>
      </c>
      <c r="J381" s="6">
        <f t="shared" si="89"/>
        <v>12304</v>
      </c>
      <c r="K381" s="6">
        <f t="shared" si="79"/>
        <v>8692</v>
      </c>
      <c r="L381" s="6">
        <f t="shared" si="80"/>
        <v>9454</v>
      </c>
    </row>
    <row r="382" spans="1:12" x14ac:dyDescent="0.3">
      <c r="A382" s="4">
        <v>175</v>
      </c>
      <c r="B382" s="5">
        <f t="shared" si="81"/>
        <v>8745</v>
      </c>
      <c r="C382" s="5">
        <f t="shared" si="82"/>
        <v>7330</v>
      </c>
      <c r="D382" s="5">
        <f t="shared" si="83"/>
        <v>4452</v>
      </c>
      <c r="E382" s="5">
        <f t="shared" si="84"/>
        <v>8745</v>
      </c>
      <c r="F382" s="5">
        <f t="shared" si="85"/>
        <v>6835</v>
      </c>
      <c r="G382" s="5">
        <f t="shared" si="86"/>
        <v>8822</v>
      </c>
      <c r="H382" s="5">
        <f t="shared" si="87"/>
        <v>8822</v>
      </c>
      <c r="I382" s="5">
        <f t="shared" si="88"/>
        <v>5959</v>
      </c>
      <c r="J382" s="6">
        <f t="shared" si="89"/>
        <v>12393</v>
      </c>
      <c r="K382" s="6">
        <f t="shared" si="79"/>
        <v>8745</v>
      </c>
      <c r="L382" s="6">
        <f t="shared" si="80"/>
        <v>9508</v>
      </c>
    </row>
    <row r="383" spans="1:12" x14ac:dyDescent="0.3">
      <c r="A383" s="4">
        <v>176</v>
      </c>
      <c r="B383" s="5">
        <f t="shared" si="81"/>
        <v>8797</v>
      </c>
      <c r="C383" s="5">
        <f t="shared" si="82"/>
        <v>7373</v>
      </c>
      <c r="D383" s="5">
        <f t="shared" si="83"/>
        <v>4476</v>
      </c>
      <c r="E383" s="5">
        <f t="shared" si="84"/>
        <v>8797</v>
      </c>
      <c r="F383" s="5">
        <f t="shared" si="85"/>
        <v>6873</v>
      </c>
      <c r="G383" s="5">
        <f t="shared" si="86"/>
        <v>8882</v>
      </c>
      <c r="H383" s="5">
        <f t="shared" si="87"/>
        <v>8882</v>
      </c>
      <c r="I383" s="5">
        <f t="shared" si="88"/>
        <v>6000</v>
      </c>
      <c r="J383" s="6">
        <f t="shared" si="89"/>
        <v>12481</v>
      </c>
      <c r="K383" s="6">
        <f t="shared" si="79"/>
        <v>8797</v>
      </c>
      <c r="L383" s="6">
        <f t="shared" si="80"/>
        <v>9561</v>
      </c>
    </row>
    <row r="384" spans="1:12" x14ac:dyDescent="0.3">
      <c r="A384" s="4">
        <v>177</v>
      </c>
      <c r="B384" s="5">
        <f t="shared" si="81"/>
        <v>8850</v>
      </c>
      <c r="C384" s="5">
        <f t="shared" si="82"/>
        <v>7417</v>
      </c>
      <c r="D384" s="5">
        <f t="shared" si="83"/>
        <v>4500</v>
      </c>
      <c r="E384" s="5">
        <f t="shared" si="84"/>
        <v>8850</v>
      </c>
      <c r="F384" s="5">
        <f t="shared" si="85"/>
        <v>6911</v>
      </c>
      <c r="G384" s="5">
        <f t="shared" si="86"/>
        <v>8943</v>
      </c>
      <c r="H384" s="5">
        <f t="shared" si="87"/>
        <v>8943</v>
      </c>
      <c r="I384" s="5">
        <f t="shared" si="88"/>
        <v>6040</v>
      </c>
      <c r="J384" s="6">
        <f t="shared" si="89"/>
        <v>12570</v>
      </c>
      <c r="K384" s="6">
        <f t="shared" si="79"/>
        <v>8850</v>
      </c>
      <c r="L384" s="6">
        <f t="shared" si="80"/>
        <v>9615</v>
      </c>
    </row>
    <row r="385" spans="1:12" x14ac:dyDescent="0.3">
      <c r="A385" s="4">
        <v>178</v>
      </c>
      <c r="B385" s="5">
        <f t="shared" si="81"/>
        <v>8903</v>
      </c>
      <c r="C385" s="5">
        <f t="shared" si="82"/>
        <v>7460</v>
      </c>
      <c r="D385" s="5">
        <f t="shared" si="83"/>
        <v>4524</v>
      </c>
      <c r="E385" s="5">
        <f t="shared" si="84"/>
        <v>8903</v>
      </c>
      <c r="F385" s="5">
        <f t="shared" si="85"/>
        <v>6948</v>
      </c>
      <c r="G385" s="5">
        <f t="shared" si="86"/>
        <v>9004</v>
      </c>
      <c r="H385" s="5">
        <f t="shared" si="87"/>
        <v>9004</v>
      </c>
      <c r="I385" s="5">
        <f t="shared" si="88"/>
        <v>6081</v>
      </c>
      <c r="J385" s="6">
        <f t="shared" si="89"/>
        <v>12659</v>
      </c>
      <c r="K385" s="6">
        <f t="shared" si="79"/>
        <v>8903</v>
      </c>
      <c r="L385" s="6">
        <f t="shared" si="80"/>
        <v>9668</v>
      </c>
    </row>
    <row r="386" spans="1:12" x14ac:dyDescent="0.3">
      <c r="A386" s="4">
        <v>179</v>
      </c>
      <c r="B386" s="5">
        <f t="shared" si="81"/>
        <v>8955</v>
      </c>
      <c r="C386" s="5">
        <f t="shared" si="82"/>
        <v>7503</v>
      </c>
      <c r="D386" s="5">
        <f t="shared" si="83"/>
        <v>4548</v>
      </c>
      <c r="E386" s="5">
        <f t="shared" si="84"/>
        <v>8955</v>
      </c>
      <c r="F386" s="5">
        <f t="shared" si="85"/>
        <v>6986</v>
      </c>
      <c r="G386" s="5">
        <f t="shared" si="86"/>
        <v>9064</v>
      </c>
      <c r="H386" s="5">
        <f t="shared" si="87"/>
        <v>9064</v>
      </c>
      <c r="I386" s="5">
        <f t="shared" si="88"/>
        <v>6121</v>
      </c>
      <c r="J386" s="6">
        <f t="shared" si="89"/>
        <v>12747</v>
      </c>
      <c r="K386" s="6">
        <f t="shared" si="79"/>
        <v>8955</v>
      </c>
      <c r="L386" s="6">
        <f t="shared" si="80"/>
        <v>9721</v>
      </c>
    </row>
    <row r="387" spans="1:12" x14ac:dyDescent="0.3">
      <c r="A387" s="4">
        <v>180</v>
      </c>
      <c r="B387" s="5">
        <f t="shared" si="81"/>
        <v>9008</v>
      </c>
      <c r="C387" s="5">
        <f t="shared" si="82"/>
        <v>7546</v>
      </c>
      <c r="D387" s="5">
        <f t="shared" si="83"/>
        <v>4572</v>
      </c>
      <c r="E387" s="5">
        <f t="shared" si="84"/>
        <v>9008</v>
      </c>
      <c r="F387" s="5">
        <f t="shared" si="85"/>
        <v>7024</v>
      </c>
      <c r="G387" s="5">
        <f t="shared" si="86"/>
        <v>9125</v>
      </c>
      <c r="H387" s="5">
        <f t="shared" si="87"/>
        <v>9125</v>
      </c>
      <c r="I387" s="5">
        <f t="shared" si="88"/>
        <v>6162</v>
      </c>
      <c r="J387" s="6">
        <f t="shared" si="89"/>
        <v>12836</v>
      </c>
      <c r="K387" s="6">
        <f t="shared" si="79"/>
        <v>9008</v>
      </c>
      <c r="L387" s="6">
        <f t="shared" si="80"/>
        <v>9775</v>
      </c>
    </row>
    <row r="388" spans="1:12" x14ac:dyDescent="0.3">
      <c r="A388" s="4">
        <v>181</v>
      </c>
      <c r="B388" s="5">
        <f t="shared" si="81"/>
        <v>9060</v>
      </c>
      <c r="C388" s="5">
        <f t="shared" si="82"/>
        <v>7589</v>
      </c>
      <c r="D388" s="5">
        <f t="shared" si="83"/>
        <v>4596</v>
      </c>
      <c r="E388" s="5">
        <f t="shared" si="84"/>
        <v>9060</v>
      </c>
      <c r="F388" s="5">
        <f t="shared" si="85"/>
        <v>7062</v>
      </c>
      <c r="G388" s="5">
        <f t="shared" si="86"/>
        <v>9186</v>
      </c>
      <c r="H388" s="5">
        <f t="shared" si="87"/>
        <v>9186</v>
      </c>
      <c r="I388" s="5">
        <f t="shared" si="88"/>
        <v>6202</v>
      </c>
      <c r="J388" s="6">
        <f t="shared" si="89"/>
        <v>12925</v>
      </c>
      <c r="K388" s="6">
        <f t="shared" si="79"/>
        <v>9060</v>
      </c>
      <c r="L388" s="6">
        <f t="shared" si="80"/>
        <v>9828</v>
      </c>
    </row>
    <row r="389" spans="1:12" x14ac:dyDescent="0.3">
      <c r="A389" s="4">
        <v>182</v>
      </c>
      <c r="B389" s="5">
        <f t="shared" si="81"/>
        <v>9113</v>
      </c>
      <c r="C389" s="5">
        <f t="shared" si="82"/>
        <v>7632</v>
      </c>
      <c r="D389" s="5">
        <f t="shared" si="83"/>
        <v>4620</v>
      </c>
      <c r="E389" s="5">
        <f t="shared" si="84"/>
        <v>9113</v>
      </c>
      <c r="F389" s="5">
        <f t="shared" si="85"/>
        <v>7099</v>
      </c>
      <c r="G389" s="5">
        <f t="shared" si="86"/>
        <v>9246</v>
      </c>
      <c r="H389" s="5">
        <f t="shared" si="87"/>
        <v>9246</v>
      </c>
      <c r="I389" s="5">
        <f t="shared" si="88"/>
        <v>6242</v>
      </c>
      <c r="J389" s="6">
        <f t="shared" si="89"/>
        <v>13013</v>
      </c>
      <c r="K389" s="6">
        <f t="shared" si="79"/>
        <v>9113</v>
      </c>
      <c r="L389" s="6">
        <f t="shared" si="80"/>
        <v>9881</v>
      </c>
    </row>
    <row r="390" spans="1:12" x14ac:dyDescent="0.3">
      <c r="A390" s="4">
        <v>183</v>
      </c>
      <c r="B390" s="5">
        <f t="shared" si="81"/>
        <v>9166</v>
      </c>
      <c r="C390" s="5">
        <f t="shared" si="82"/>
        <v>7675</v>
      </c>
      <c r="D390" s="5">
        <f t="shared" si="83"/>
        <v>4644</v>
      </c>
      <c r="E390" s="5">
        <f t="shared" si="84"/>
        <v>9166</v>
      </c>
      <c r="F390" s="5">
        <f t="shared" si="85"/>
        <v>7137</v>
      </c>
      <c r="G390" s="5">
        <f t="shared" si="86"/>
        <v>9307</v>
      </c>
      <c r="H390" s="5">
        <f t="shared" si="87"/>
        <v>9307</v>
      </c>
      <c r="I390" s="5">
        <f t="shared" si="88"/>
        <v>6283</v>
      </c>
      <c r="J390" s="6">
        <f t="shared" si="89"/>
        <v>13102</v>
      </c>
      <c r="K390" s="6">
        <f t="shared" si="79"/>
        <v>9166</v>
      </c>
      <c r="L390" s="6">
        <f t="shared" si="80"/>
        <v>9935</v>
      </c>
    </row>
    <row r="391" spans="1:12" x14ac:dyDescent="0.3">
      <c r="A391" s="4">
        <v>184</v>
      </c>
      <c r="B391" s="5">
        <f t="shared" si="81"/>
        <v>9218</v>
      </c>
      <c r="C391" s="5">
        <f t="shared" si="82"/>
        <v>7718</v>
      </c>
      <c r="D391" s="5">
        <f t="shared" si="83"/>
        <v>4668</v>
      </c>
      <c r="E391" s="5">
        <f t="shared" si="84"/>
        <v>9218</v>
      </c>
      <c r="F391" s="5">
        <f t="shared" si="85"/>
        <v>7174</v>
      </c>
      <c r="G391" s="5">
        <f t="shared" si="86"/>
        <v>9368</v>
      </c>
      <c r="H391" s="5">
        <f t="shared" si="87"/>
        <v>9368</v>
      </c>
      <c r="I391" s="5">
        <f t="shared" si="88"/>
        <v>6323</v>
      </c>
      <c r="J391" s="6">
        <f t="shared" si="89"/>
        <v>13191</v>
      </c>
      <c r="K391" s="6">
        <f t="shared" si="79"/>
        <v>9218</v>
      </c>
      <c r="L391" s="6">
        <f t="shared" si="80"/>
        <v>9988</v>
      </c>
    </row>
    <row r="392" spans="1:12" x14ac:dyDescent="0.3">
      <c r="A392" s="4">
        <v>185</v>
      </c>
      <c r="B392" s="5">
        <f t="shared" si="81"/>
        <v>9271</v>
      </c>
      <c r="C392" s="5">
        <f t="shared" si="82"/>
        <v>7762</v>
      </c>
      <c r="D392" s="5">
        <f t="shared" si="83"/>
        <v>4692</v>
      </c>
      <c r="E392" s="5">
        <f t="shared" si="84"/>
        <v>9271</v>
      </c>
      <c r="F392" s="5">
        <f t="shared" si="85"/>
        <v>7211</v>
      </c>
      <c r="G392" s="5">
        <f t="shared" si="86"/>
        <v>9428</v>
      </c>
      <c r="H392" s="5">
        <f t="shared" si="87"/>
        <v>9428</v>
      </c>
      <c r="I392" s="5">
        <f t="shared" si="88"/>
        <v>6364</v>
      </c>
      <c r="J392" s="6">
        <f t="shared" si="89"/>
        <v>13279</v>
      </c>
      <c r="K392" s="6">
        <f t="shared" si="79"/>
        <v>9271</v>
      </c>
      <c r="L392" s="6">
        <f t="shared" si="80"/>
        <v>10042</v>
      </c>
    </row>
    <row r="393" spans="1:12" x14ac:dyDescent="0.3">
      <c r="A393" s="4">
        <v>186</v>
      </c>
      <c r="B393" s="5">
        <f t="shared" si="81"/>
        <v>9323</v>
      </c>
      <c r="C393" s="5">
        <f t="shared" si="82"/>
        <v>7805</v>
      </c>
      <c r="D393" s="5">
        <f t="shared" si="83"/>
        <v>4716</v>
      </c>
      <c r="E393" s="5">
        <f t="shared" si="84"/>
        <v>9323</v>
      </c>
      <c r="F393" s="5">
        <f t="shared" si="85"/>
        <v>7248</v>
      </c>
      <c r="G393" s="5">
        <f t="shared" si="86"/>
        <v>9489</v>
      </c>
      <c r="H393" s="5">
        <f t="shared" si="87"/>
        <v>9489</v>
      </c>
      <c r="I393" s="5">
        <f t="shared" si="88"/>
        <v>6404</v>
      </c>
      <c r="J393" s="6">
        <f t="shared" si="89"/>
        <v>13368</v>
      </c>
      <c r="K393" s="6">
        <f t="shared" si="79"/>
        <v>9323</v>
      </c>
      <c r="L393" s="6">
        <f t="shared" si="80"/>
        <v>10095</v>
      </c>
    </row>
    <row r="394" spans="1:12" x14ac:dyDescent="0.3">
      <c r="A394" s="4">
        <v>187</v>
      </c>
      <c r="B394" s="5">
        <f t="shared" si="81"/>
        <v>9376</v>
      </c>
      <c r="C394" s="5">
        <f t="shared" si="82"/>
        <v>7848</v>
      </c>
      <c r="D394" s="5">
        <f t="shared" si="83"/>
        <v>4740</v>
      </c>
      <c r="E394" s="5">
        <f t="shared" si="84"/>
        <v>9376</v>
      </c>
      <c r="F394" s="5">
        <f t="shared" si="85"/>
        <v>7285</v>
      </c>
      <c r="G394" s="5">
        <f t="shared" si="86"/>
        <v>9549</v>
      </c>
      <c r="H394" s="5">
        <f t="shared" si="87"/>
        <v>9549</v>
      </c>
      <c r="I394" s="5">
        <f t="shared" si="88"/>
        <v>6445</v>
      </c>
      <c r="J394" s="6">
        <f t="shared" si="89"/>
        <v>13457</v>
      </c>
      <c r="K394" s="6">
        <f t="shared" si="79"/>
        <v>9376</v>
      </c>
      <c r="L394" s="6">
        <f t="shared" si="80"/>
        <v>10148</v>
      </c>
    </row>
    <row r="395" spans="1:12" x14ac:dyDescent="0.3">
      <c r="A395" s="4">
        <v>188</v>
      </c>
      <c r="B395" s="5">
        <f t="shared" si="81"/>
        <v>9429</v>
      </c>
      <c r="C395" s="5">
        <f t="shared" si="82"/>
        <v>7891</v>
      </c>
      <c r="D395" s="5">
        <f t="shared" si="83"/>
        <v>4764</v>
      </c>
      <c r="E395" s="5">
        <f t="shared" si="84"/>
        <v>9429</v>
      </c>
      <c r="F395" s="5">
        <f t="shared" si="85"/>
        <v>7322</v>
      </c>
      <c r="G395" s="5">
        <f t="shared" si="86"/>
        <v>9610</v>
      </c>
      <c r="H395" s="5">
        <f t="shared" si="87"/>
        <v>9610</v>
      </c>
      <c r="I395" s="5">
        <f t="shared" si="88"/>
        <v>6485</v>
      </c>
      <c r="J395" s="6">
        <f t="shared" si="89"/>
        <v>13545</v>
      </c>
      <c r="K395" s="6">
        <f t="shared" si="79"/>
        <v>9429</v>
      </c>
      <c r="L395" s="6">
        <f t="shared" si="80"/>
        <v>10202</v>
      </c>
    </row>
    <row r="396" spans="1:12" x14ac:dyDescent="0.3">
      <c r="A396" s="4">
        <v>189</v>
      </c>
      <c r="B396" s="5">
        <f t="shared" si="81"/>
        <v>9481</v>
      </c>
      <c r="C396" s="5">
        <f t="shared" si="82"/>
        <v>7934</v>
      </c>
      <c r="D396" s="5">
        <f t="shared" si="83"/>
        <v>4788</v>
      </c>
      <c r="E396" s="5">
        <f t="shared" si="84"/>
        <v>9481</v>
      </c>
      <c r="F396" s="5">
        <f t="shared" si="85"/>
        <v>7360</v>
      </c>
      <c r="G396" s="5">
        <f t="shared" si="86"/>
        <v>9671</v>
      </c>
      <c r="H396" s="5">
        <f t="shared" si="87"/>
        <v>9671</v>
      </c>
      <c r="I396" s="5">
        <f t="shared" si="88"/>
        <v>6526</v>
      </c>
      <c r="J396" s="6">
        <f t="shared" si="89"/>
        <v>13634</v>
      </c>
      <c r="K396" s="6">
        <f t="shared" si="79"/>
        <v>9481</v>
      </c>
      <c r="L396" s="6">
        <f t="shared" si="80"/>
        <v>10255</v>
      </c>
    </row>
    <row r="397" spans="1:12" x14ac:dyDescent="0.3">
      <c r="A397" s="4">
        <v>190</v>
      </c>
      <c r="B397" s="5">
        <f t="shared" si="81"/>
        <v>9534</v>
      </c>
      <c r="C397" s="5">
        <f t="shared" si="82"/>
        <v>7977</v>
      </c>
      <c r="D397" s="5">
        <f t="shared" si="83"/>
        <v>4812</v>
      </c>
      <c r="E397" s="5">
        <f t="shared" si="84"/>
        <v>9534</v>
      </c>
      <c r="F397" s="5">
        <f t="shared" si="85"/>
        <v>7397</v>
      </c>
      <c r="G397" s="5">
        <f t="shared" si="86"/>
        <v>9731</v>
      </c>
      <c r="H397" s="5">
        <f t="shared" si="87"/>
        <v>9731</v>
      </c>
      <c r="I397" s="5">
        <f t="shared" si="88"/>
        <v>6566</v>
      </c>
      <c r="J397" s="6">
        <f t="shared" si="89"/>
        <v>13723</v>
      </c>
      <c r="K397" s="6">
        <f t="shared" si="79"/>
        <v>9534</v>
      </c>
      <c r="L397" s="6">
        <f t="shared" si="80"/>
        <v>10309</v>
      </c>
    </row>
    <row r="398" spans="1:12" x14ac:dyDescent="0.3">
      <c r="A398" s="4">
        <v>191</v>
      </c>
      <c r="B398" s="5">
        <f t="shared" si="81"/>
        <v>9587</v>
      </c>
      <c r="C398" s="5">
        <f t="shared" si="82"/>
        <v>8020</v>
      </c>
      <c r="D398" s="5">
        <f t="shared" si="83"/>
        <v>4836</v>
      </c>
      <c r="E398" s="5">
        <f t="shared" si="84"/>
        <v>9587</v>
      </c>
      <c r="F398" s="5">
        <f t="shared" si="85"/>
        <v>7434</v>
      </c>
      <c r="G398" s="5">
        <f t="shared" si="86"/>
        <v>9792</v>
      </c>
      <c r="H398" s="5">
        <f t="shared" si="87"/>
        <v>9792</v>
      </c>
      <c r="I398" s="5">
        <f t="shared" si="88"/>
        <v>6607</v>
      </c>
      <c r="J398" s="6">
        <f t="shared" si="89"/>
        <v>13811</v>
      </c>
      <c r="K398" s="6">
        <f t="shared" si="79"/>
        <v>9587</v>
      </c>
      <c r="L398" s="6">
        <f t="shared" si="80"/>
        <v>10362</v>
      </c>
    </row>
    <row r="399" spans="1:12" x14ac:dyDescent="0.3">
      <c r="A399" s="4">
        <v>192</v>
      </c>
      <c r="B399" s="5">
        <f t="shared" si="81"/>
        <v>9639</v>
      </c>
      <c r="C399" s="5">
        <f t="shared" si="82"/>
        <v>8063</v>
      </c>
      <c r="D399" s="5">
        <f t="shared" si="83"/>
        <v>4860</v>
      </c>
      <c r="E399" s="5">
        <f t="shared" si="84"/>
        <v>9639</v>
      </c>
      <c r="F399" s="5">
        <f t="shared" si="85"/>
        <v>7471</v>
      </c>
      <c r="G399" s="5">
        <f t="shared" si="86"/>
        <v>9853</v>
      </c>
      <c r="H399" s="5">
        <f t="shared" si="87"/>
        <v>9853</v>
      </c>
      <c r="I399" s="5">
        <f t="shared" si="88"/>
        <v>6647</v>
      </c>
      <c r="J399" s="6">
        <f t="shared" si="89"/>
        <v>13900</v>
      </c>
      <c r="K399" s="6">
        <f t="shared" si="79"/>
        <v>9639</v>
      </c>
      <c r="L399" s="6">
        <f t="shared" si="80"/>
        <v>10415</v>
      </c>
    </row>
    <row r="400" spans="1:12" x14ac:dyDescent="0.3">
      <c r="A400" s="4">
        <v>193</v>
      </c>
      <c r="B400" s="5">
        <f t="shared" si="81"/>
        <v>9692</v>
      </c>
      <c r="C400" s="5">
        <f t="shared" si="82"/>
        <v>8106</v>
      </c>
      <c r="D400" s="5">
        <f t="shared" si="83"/>
        <v>4884</v>
      </c>
      <c r="E400" s="5">
        <f t="shared" si="84"/>
        <v>9692</v>
      </c>
      <c r="F400" s="5">
        <f t="shared" si="85"/>
        <v>7508</v>
      </c>
      <c r="G400" s="5">
        <f t="shared" si="86"/>
        <v>9913</v>
      </c>
      <c r="H400" s="5">
        <f t="shared" si="87"/>
        <v>9913</v>
      </c>
      <c r="I400" s="5">
        <f t="shared" si="88"/>
        <v>6687</v>
      </c>
      <c r="J400" s="6">
        <f t="shared" si="89"/>
        <v>13988</v>
      </c>
      <c r="K400" s="6">
        <f t="shared" si="79"/>
        <v>9692</v>
      </c>
      <c r="L400" s="6">
        <f t="shared" si="80"/>
        <v>10469</v>
      </c>
    </row>
    <row r="401" spans="1:12" x14ac:dyDescent="0.3">
      <c r="A401" s="4">
        <v>194</v>
      </c>
      <c r="B401" s="5">
        <f t="shared" si="81"/>
        <v>9744</v>
      </c>
      <c r="C401" s="5">
        <f t="shared" si="82"/>
        <v>8150</v>
      </c>
      <c r="D401" s="5">
        <f t="shared" si="83"/>
        <v>4908</v>
      </c>
      <c r="E401" s="5">
        <f t="shared" si="84"/>
        <v>9744</v>
      </c>
      <c r="F401" s="5">
        <f t="shared" si="85"/>
        <v>7545</v>
      </c>
      <c r="G401" s="5">
        <f t="shared" si="86"/>
        <v>9974</v>
      </c>
      <c r="H401" s="5">
        <f t="shared" si="87"/>
        <v>9974</v>
      </c>
      <c r="I401" s="5">
        <f t="shared" si="88"/>
        <v>6728</v>
      </c>
      <c r="J401" s="6">
        <f t="shared" si="89"/>
        <v>14077</v>
      </c>
      <c r="K401" s="6">
        <f t="shared" ref="K401:K407" si="90">ROUND((Y198-VLOOKUP(Y198,cls_J,1,TRUE))/VLOOKUP(Y198,cls_J,3,TRUE)+VLOOKUP(Y198,cls_J,2,TRUE),0)</f>
        <v>9744</v>
      </c>
      <c r="L401" s="6">
        <f t="shared" ref="L401:L407" si="91">ROUND((Z198-VLOOKUP(Z198,cls_K,1,TRUE))/VLOOKUP(Z198,cls_K,3,TRUE)+VLOOKUP(Z198,cls_K,2,TRUE),0)</f>
        <v>10522</v>
      </c>
    </row>
    <row r="402" spans="1:12" x14ac:dyDescent="0.3">
      <c r="A402" s="4">
        <v>195</v>
      </c>
      <c r="B402" s="5">
        <f t="shared" si="81"/>
        <v>9797</v>
      </c>
      <c r="C402" s="5">
        <f t="shared" si="82"/>
        <v>8193</v>
      </c>
      <c r="D402" s="5">
        <f t="shared" si="83"/>
        <v>4932</v>
      </c>
      <c r="E402" s="5">
        <f t="shared" si="84"/>
        <v>9797</v>
      </c>
      <c r="F402" s="5">
        <f t="shared" si="85"/>
        <v>7582</v>
      </c>
      <c r="G402" s="5">
        <f t="shared" si="86"/>
        <v>10035</v>
      </c>
      <c r="H402" s="5">
        <f t="shared" si="87"/>
        <v>10035</v>
      </c>
      <c r="I402" s="5">
        <f t="shared" si="88"/>
        <v>6768</v>
      </c>
      <c r="J402" s="6">
        <f t="shared" si="89"/>
        <v>14166</v>
      </c>
      <c r="K402" s="6">
        <f t="shared" si="90"/>
        <v>9797</v>
      </c>
      <c r="L402" s="6">
        <f t="shared" si="91"/>
        <v>10575</v>
      </c>
    </row>
    <row r="403" spans="1:12" x14ac:dyDescent="0.3">
      <c r="A403" s="4">
        <v>196</v>
      </c>
      <c r="B403" s="5">
        <f t="shared" si="81"/>
        <v>9850</v>
      </c>
      <c r="C403" s="5">
        <f t="shared" si="82"/>
        <v>8236</v>
      </c>
      <c r="D403" s="5">
        <f t="shared" si="83"/>
        <v>4956</v>
      </c>
      <c r="E403" s="5">
        <f t="shared" si="84"/>
        <v>9850</v>
      </c>
      <c r="F403" s="5">
        <f t="shared" si="85"/>
        <v>7620</v>
      </c>
      <c r="G403" s="5">
        <f t="shared" si="86"/>
        <v>10095</v>
      </c>
      <c r="H403" s="5">
        <f t="shared" si="87"/>
        <v>10095</v>
      </c>
      <c r="I403" s="5">
        <f t="shared" si="88"/>
        <v>6809</v>
      </c>
      <c r="J403" s="6">
        <f t="shared" si="89"/>
        <v>14254</v>
      </c>
      <c r="K403" s="6">
        <f t="shared" si="90"/>
        <v>9850</v>
      </c>
      <c r="L403" s="6">
        <f t="shared" si="91"/>
        <v>10629</v>
      </c>
    </row>
    <row r="404" spans="1:12" x14ac:dyDescent="0.3">
      <c r="A404" s="4">
        <v>197</v>
      </c>
      <c r="B404" s="5">
        <f t="shared" si="81"/>
        <v>9902</v>
      </c>
      <c r="C404" s="5">
        <f t="shared" si="82"/>
        <v>8279</v>
      </c>
      <c r="D404" s="5">
        <f t="shared" si="83"/>
        <v>4980</v>
      </c>
      <c r="E404" s="5">
        <f t="shared" si="84"/>
        <v>9902</v>
      </c>
      <c r="F404" s="5">
        <f t="shared" si="85"/>
        <v>7657</v>
      </c>
      <c r="G404" s="5">
        <f t="shared" si="86"/>
        <v>10156</v>
      </c>
      <c r="H404" s="5">
        <f t="shared" si="87"/>
        <v>10156</v>
      </c>
      <c r="I404" s="5">
        <f t="shared" si="88"/>
        <v>6849</v>
      </c>
      <c r="J404" s="6">
        <f t="shared" si="89"/>
        <v>14343</v>
      </c>
      <c r="K404" s="6">
        <f t="shared" si="90"/>
        <v>9902</v>
      </c>
      <c r="L404" s="6">
        <f t="shared" si="91"/>
        <v>10682</v>
      </c>
    </row>
    <row r="405" spans="1:12" x14ac:dyDescent="0.3">
      <c r="A405" s="4">
        <v>198</v>
      </c>
      <c r="B405" s="5">
        <f t="shared" si="81"/>
        <v>9955</v>
      </c>
      <c r="C405" s="5">
        <f t="shared" si="82"/>
        <v>8322</v>
      </c>
      <c r="D405" s="5">
        <f t="shared" si="83"/>
        <v>5004</v>
      </c>
      <c r="E405" s="5">
        <f t="shared" si="84"/>
        <v>9955</v>
      </c>
      <c r="F405" s="5">
        <f t="shared" si="85"/>
        <v>7694</v>
      </c>
      <c r="G405" s="5">
        <f t="shared" si="86"/>
        <v>10217</v>
      </c>
      <c r="H405" s="5">
        <f t="shared" si="87"/>
        <v>10217</v>
      </c>
      <c r="I405" s="5">
        <f t="shared" si="88"/>
        <v>6890</v>
      </c>
      <c r="J405" s="6">
        <f t="shared" si="89"/>
        <v>14432</v>
      </c>
      <c r="K405" s="6">
        <f t="shared" si="90"/>
        <v>9955</v>
      </c>
      <c r="L405" s="6">
        <f t="shared" si="91"/>
        <v>10736</v>
      </c>
    </row>
    <row r="406" spans="1:12" x14ac:dyDescent="0.3">
      <c r="A406" s="4">
        <v>199</v>
      </c>
      <c r="B406" s="5">
        <f t="shared" si="81"/>
        <v>10007</v>
      </c>
      <c r="C406" s="5">
        <f t="shared" si="82"/>
        <v>8365</v>
      </c>
      <c r="D406" s="5">
        <f t="shared" si="83"/>
        <v>5028</v>
      </c>
      <c r="E406" s="5">
        <f t="shared" si="84"/>
        <v>10007</v>
      </c>
      <c r="F406" s="5">
        <f t="shared" si="85"/>
        <v>7731</v>
      </c>
      <c r="G406" s="5">
        <f t="shared" si="86"/>
        <v>10277</v>
      </c>
      <c r="H406" s="5">
        <f t="shared" si="87"/>
        <v>10277</v>
      </c>
      <c r="I406" s="5">
        <f t="shared" si="88"/>
        <v>6930</v>
      </c>
      <c r="J406" s="6">
        <f t="shared" si="89"/>
        <v>14520</v>
      </c>
      <c r="K406" s="6">
        <f t="shared" si="90"/>
        <v>10007</v>
      </c>
      <c r="L406" s="6">
        <f t="shared" si="91"/>
        <v>10789</v>
      </c>
    </row>
    <row r="407" spans="1:12" x14ac:dyDescent="0.3">
      <c r="A407" s="7">
        <v>200</v>
      </c>
      <c r="B407" s="8">
        <f t="shared" si="81"/>
        <v>10060</v>
      </c>
      <c r="C407" s="8">
        <f t="shared" si="82"/>
        <v>8408</v>
      </c>
      <c r="D407" s="8">
        <f t="shared" si="83"/>
        <v>5051</v>
      </c>
      <c r="E407" s="8">
        <f t="shared" si="84"/>
        <v>10060</v>
      </c>
      <c r="F407" s="8">
        <f t="shared" si="85"/>
        <v>7768</v>
      </c>
      <c r="G407" s="8">
        <f t="shared" si="86"/>
        <v>10338</v>
      </c>
      <c r="H407" s="8">
        <f t="shared" si="87"/>
        <v>10338</v>
      </c>
      <c r="I407" s="8">
        <f t="shared" si="88"/>
        <v>6971</v>
      </c>
      <c r="J407" s="9">
        <f t="shared" si="89"/>
        <v>14609</v>
      </c>
      <c r="K407" s="9">
        <f t="shared" si="90"/>
        <v>10060</v>
      </c>
      <c r="L407" s="9">
        <f t="shared" si="91"/>
        <v>10842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G35"/>
  <sheetViews>
    <sheetView workbookViewId="0">
      <selection activeCell="G1" sqref="G1"/>
    </sheetView>
  </sheetViews>
  <sheetFormatPr defaultRowHeight="13.05" x14ac:dyDescent="0.3"/>
  <cols>
    <col min="1" max="1" width="12.25" customWidth="1"/>
    <col min="2" max="2" width="10.4140625" customWidth="1"/>
    <col min="3" max="3" width="9.1640625" style="11"/>
    <col min="6" max="6" width="9.1640625" style="11"/>
    <col min="9" max="9" width="9.1640625" style="11"/>
    <col min="12" max="12" width="9.1640625" style="11"/>
    <col min="15" max="15" width="9.1640625" style="11"/>
    <col min="18" max="18" width="9.1640625" style="11"/>
    <col min="21" max="21" width="9.1640625" style="11"/>
    <col min="24" max="24" width="9.1640625" style="11"/>
    <col min="27" max="27" width="9.1640625" style="11"/>
  </cols>
  <sheetData>
    <row r="1" spans="1:33" s="44" customFormat="1" x14ac:dyDescent="0.3">
      <c r="A1" s="45" t="s">
        <v>46</v>
      </c>
      <c r="B1" s="45" t="s">
        <v>18</v>
      </c>
      <c r="C1" s="46" t="s">
        <v>47</v>
      </c>
      <c r="D1" s="45" t="s">
        <v>48</v>
      </c>
      <c r="E1" s="45" t="s">
        <v>18</v>
      </c>
      <c r="F1" s="46" t="s">
        <v>49</v>
      </c>
      <c r="G1" s="45" t="s">
        <v>50</v>
      </c>
      <c r="H1" s="45" t="s">
        <v>18</v>
      </c>
      <c r="I1" s="46" t="s">
        <v>51</v>
      </c>
      <c r="J1" s="45" t="s">
        <v>52</v>
      </c>
      <c r="K1" s="45" t="s">
        <v>18</v>
      </c>
      <c r="L1" s="46" t="s">
        <v>53</v>
      </c>
      <c r="M1" s="45" t="s">
        <v>54</v>
      </c>
      <c r="N1" s="45" t="s">
        <v>18</v>
      </c>
      <c r="O1" s="46" t="s">
        <v>55</v>
      </c>
      <c r="P1" s="45" t="s">
        <v>56</v>
      </c>
      <c r="Q1" s="45" t="s">
        <v>18</v>
      </c>
      <c r="R1" s="46" t="s">
        <v>57</v>
      </c>
      <c r="S1" s="45" t="s">
        <v>58</v>
      </c>
      <c r="T1" s="45" t="s">
        <v>18</v>
      </c>
      <c r="U1" s="46" t="s">
        <v>59</v>
      </c>
      <c r="V1" s="45" t="s">
        <v>60</v>
      </c>
      <c r="W1" s="45" t="s">
        <v>18</v>
      </c>
      <c r="X1" s="46" t="s">
        <v>61</v>
      </c>
      <c r="Y1" s="45" t="s">
        <v>62</v>
      </c>
      <c r="Z1" s="45" t="s">
        <v>18</v>
      </c>
      <c r="AA1" s="46" t="s">
        <v>63</v>
      </c>
      <c r="AB1" s="45" t="s">
        <v>173</v>
      </c>
      <c r="AC1" s="45" t="s">
        <v>18</v>
      </c>
      <c r="AD1" s="46" t="s">
        <v>174</v>
      </c>
      <c r="AE1" s="45" t="s">
        <v>175</v>
      </c>
      <c r="AF1" s="45" t="s">
        <v>18</v>
      </c>
      <c r="AG1" s="46" t="s">
        <v>176</v>
      </c>
    </row>
    <row r="2" spans="1:33" x14ac:dyDescent="0.3">
      <c r="A2" s="10">
        <v>1467.5795744680852</v>
      </c>
      <c r="B2" s="10">
        <v>80</v>
      </c>
      <c r="C2" s="77">
        <f>ROUND((A3-A2)/(B3-B2),6)</f>
        <v>16.576615</v>
      </c>
      <c r="D2" s="10">
        <v>1097.6637234042553</v>
      </c>
      <c r="E2" s="10">
        <v>70</v>
      </c>
      <c r="F2" s="77">
        <f>ROUND((D3-D2)/(E3-E2),6)</f>
        <v>12.807199000000001</v>
      </c>
      <c r="G2" s="168">
        <v>739.59095744680849</v>
      </c>
      <c r="H2" s="10">
        <v>40</v>
      </c>
      <c r="I2" s="77">
        <f>ROUND((G3-G2)/(H3-H2),6)</f>
        <v>10.565197</v>
      </c>
      <c r="J2" s="168">
        <v>1394.1990425531915</v>
      </c>
      <c r="K2" s="10">
        <v>80</v>
      </c>
      <c r="L2" s="77">
        <f>ROUND((J3-J2)/(K3-K2),6)</f>
        <v>15.747809</v>
      </c>
      <c r="M2" s="168">
        <v>352.72202127659568</v>
      </c>
      <c r="N2" s="10">
        <v>40</v>
      </c>
      <c r="O2" s="77">
        <f>ROUND((M3-M2)/(N3-N2),6)</f>
        <v>9.5161449999999999</v>
      </c>
      <c r="P2" s="168">
        <v>357.59904255319145</v>
      </c>
      <c r="Q2" s="10">
        <v>50</v>
      </c>
      <c r="R2" s="77">
        <f>ROUND((P3-P2)/(Q3-Q2),6)</f>
        <v>7.3089740000000001</v>
      </c>
      <c r="S2" s="169">
        <v>357.59904255319145</v>
      </c>
      <c r="T2" s="10">
        <v>50</v>
      </c>
      <c r="U2" s="77">
        <f>ROUND((S3-S2)/(T3-T2),6)</f>
        <v>7.3089740000000001</v>
      </c>
      <c r="V2" s="169">
        <v>357.74659574468086</v>
      </c>
      <c r="W2" s="10">
        <v>40</v>
      </c>
      <c r="X2" s="77">
        <f>ROUND((V3-V2)/(W3-W2),6)</f>
        <v>8.5960640000000001</v>
      </c>
      <c r="Y2" s="169">
        <v>357.44372340425531</v>
      </c>
      <c r="Z2" s="10">
        <v>40</v>
      </c>
      <c r="AA2" s="77">
        <f>ROUND((Y3-Y2)/(Z3-Z2),6)</f>
        <v>9.1400380000000006</v>
      </c>
      <c r="AB2" s="168">
        <v>1467.5795744680852</v>
      </c>
      <c r="AC2" s="10">
        <v>80</v>
      </c>
      <c r="AD2" s="77">
        <f>ROUND((AB3-AB2)/(AC3-AC2),6)</f>
        <v>16.576615</v>
      </c>
      <c r="AE2" s="169">
        <v>1031.8161702127659</v>
      </c>
      <c r="AF2" s="10">
        <v>120</v>
      </c>
      <c r="AG2" s="77">
        <f>ROUND((AE3-AE2)/(AF3-AF2),6)</f>
        <v>8.6573130000000003</v>
      </c>
    </row>
    <row r="3" spans="1:33" x14ac:dyDescent="0.3">
      <c r="A3" s="10">
        <v>3622.5395744680854</v>
      </c>
      <c r="B3" s="10">
        <v>210</v>
      </c>
      <c r="C3" s="77">
        <f t="shared" ref="C3:C11" si="0">ROUND((A4-A3)/(B4-B3),6)</f>
        <v>12.657908000000001</v>
      </c>
      <c r="D3" s="10">
        <v>2762.5995744680854</v>
      </c>
      <c r="E3" s="10">
        <v>200</v>
      </c>
      <c r="F3" s="77">
        <f t="shared" ref="F3:F13" si="1">ROUND((D4-D3)/(E4-E3),6)</f>
        <v>11.442621000000001</v>
      </c>
      <c r="G3" s="168">
        <v>3486.5421276595748</v>
      </c>
      <c r="H3" s="10">
        <v>300</v>
      </c>
      <c r="I3" s="77">
        <f t="shared" ref="I3:I12" si="2">ROUND((G4-G3)/(H4-H3),6)</f>
        <v>9.2303999999999995</v>
      </c>
      <c r="J3" s="168">
        <v>3441.41414893617</v>
      </c>
      <c r="K3" s="10">
        <v>210</v>
      </c>
      <c r="L3" s="77">
        <f t="shared" ref="L3:L11" si="3">ROUND((J4-J3)/(K4-K3),6)</f>
        <v>12.025015</v>
      </c>
      <c r="M3" s="168">
        <v>638.20638297872335</v>
      </c>
      <c r="N3" s="10">
        <v>70</v>
      </c>
      <c r="O3" s="77">
        <f t="shared" ref="O3:O11" si="4">ROUND((M4-M3)/(N4-N3),6)</f>
        <v>8.5728399999999993</v>
      </c>
      <c r="P3" s="168">
        <v>1673.2143617021277</v>
      </c>
      <c r="Q3" s="10">
        <v>230</v>
      </c>
      <c r="R3" s="77">
        <f t="shared" ref="R3:R11" si="5">ROUND((P4-P3)/(Q4-Q3),6)</f>
        <v>6.9647420000000002</v>
      </c>
      <c r="S3" s="168">
        <v>1673.2143617021277</v>
      </c>
      <c r="T3" s="10">
        <v>230</v>
      </c>
      <c r="U3" s="77">
        <f t="shared" ref="U3:U12" si="6">ROUND((S4-S3)/(T4-T3),6)</f>
        <v>6.9647420000000002</v>
      </c>
      <c r="V3" s="168">
        <v>2162.9201063829787</v>
      </c>
      <c r="W3" s="10">
        <v>250</v>
      </c>
      <c r="X3" s="77">
        <f t="shared" ref="X3:X12" si="7">ROUND((V4-V3)/(W4-W3),6)</f>
        <v>7.1482910000000004</v>
      </c>
      <c r="Y3" s="168">
        <v>3373.656170212766</v>
      </c>
      <c r="Z3" s="10">
        <v>370</v>
      </c>
      <c r="AA3" s="77">
        <f t="shared" ref="AA3:AA12" si="8">ROUND((Y4-Y3)/(Z4-Z3),6)</f>
        <v>9.0901800000000001</v>
      </c>
      <c r="AB3" s="168">
        <v>3622.5395744680854</v>
      </c>
      <c r="AC3" s="10">
        <v>210</v>
      </c>
      <c r="AD3" s="77">
        <f t="shared" ref="AD3:AD11" si="9">ROUND((AB4-AB3)/(AC4-AC3),6)</f>
        <v>12.657908000000001</v>
      </c>
      <c r="AE3" s="168">
        <v>6356.0634042553193</v>
      </c>
      <c r="AF3" s="10">
        <v>735</v>
      </c>
      <c r="AG3" s="77">
        <f t="shared" ref="AG3:AG12" si="10">ROUND((AE4-AE3)/(AF4-AF3),6)</f>
        <v>8.7164129999999993</v>
      </c>
    </row>
    <row r="4" spans="1:33" x14ac:dyDescent="0.3">
      <c r="A4" s="10">
        <v>9824.9146808510632</v>
      </c>
      <c r="B4" s="10">
        <v>700</v>
      </c>
      <c r="C4" s="77">
        <f t="shared" si="0"/>
        <v>10.624295999999999</v>
      </c>
      <c r="D4" s="10">
        <v>6195.3857446808506</v>
      </c>
      <c r="E4" s="10">
        <v>500</v>
      </c>
      <c r="F4" s="77">
        <f t="shared" si="1"/>
        <v>9.6320779999999999</v>
      </c>
      <c r="G4" s="168">
        <v>8101.7419148936169</v>
      </c>
      <c r="H4" s="10">
        <v>800</v>
      </c>
      <c r="I4" s="77">
        <f t="shared" si="2"/>
        <v>7.7252289999999997</v>
      </c>
      <c r="J4" s="168">
        <v>9333.6712765957436</v>
      </c>
      <c r="K4" s="10">
        <v>700</v>
      </c>
      <c r="L4" s="77">
        <f t="shared" si="3"/>
        <v>10.093082000000001</v>
      </c>
      <c r="M4" s="168">
        <v>1152.5768085106383</v>
      </c>
      <c r="N4" s="10">
        <v>130</v>
      </c>
      <c r="O4" s="77">
        <f t="shared" si="4"/>
        <v>8.2918280000000006</v>
      </c>
      <c r="P4" s="168">
        <v>4946.6430851063833</v>
      </c>
      <c r="Q4" s="10">
        <v>700</v>
      </c>
      <c r="R4" s="77">
        <f t="shared" si="5"/>
        <v>5.5987999999999998</v>
      </c>
      <c r="S4" s="168">
        <v>4946.6430851063833</v>
      </c>
      <c r="T4" s="10">
        <v>700</v>
      </c>
      <c r="U4" s="77">
        <f t="shared" si="6"/>
        <v>5.5987999999999998</v>
      </c>
      <c r="V4" s="168">
        <v>4807.7877659574469</v>
      </c>
      <c r="W4" s="10">
        <v>620</v>
      </c>
      <c r="X4" s="77">
        <f t="shared" si="7"/>
        <v>5.310225</v>
      </c>
      <c r="Y4" s="168">
        <v>7282.4334042553182</v>
      </c>
      <c r="Z4" s="10">
        <v>800</v>
      </c>
      <c r="AA4" s="77">
        <f t="shared" si="8"/>
        <v>8.9931809999999999</v>
      </c>
      <c r="AB4" s="168">
        <v>9824.9146808510632</v>
      </c>
      <c r="AC4" s="10">
        <v>700</v>
      </c>
      <c r="AD4" s="77">
        <f t="shared" si="9"/>
        <v>10.624295999999999</v>
      </c>
      <c r="AE4" s="168">
        <v>11193.672446808512</v>
      </c>
      <c r="AF4" s="10">
        <v>1290</v>
      </c>
      <c r="AG4" s="77">
        <f t="shared" si="10"/>
        <v>8.8728510000000007</v>
      </c>
    </row>
    <row r="5" spans="1:33" x14ac:dyDescent="0.3">
      <c r="A5" s="10">
        <v>13543.418191489362</v>
      </c>
      <c r="B5" s="10">
        <v>1050</v>
      </c>
      <c r="C5" s="77">
        <f t="shared" si="0"/>
        <v>9.2126330000000003</v>
      </c>
      <c r="D5" s="10">
        <v>10048.217021276596</v>
      </c>
      <c r="E5" s="10">
        <v>900</v>
      </c>
      <c r="F5" s="77">
        <f t="shared" si="1"/>
        <v>8.0920310000000004</v>
      </c>
      <c r="G5" s="168">
        <v>11578.09510638298</v>
      </c>
      <c r="H5" s="10">
        <v>1250</v>
      </c>
      <c r="I5" s="77">
        <f t="shared" si="2"/>
        <v>6.8304499999999999</v>
      </c>
      <c r="J5" s="168">
        <v>12866.25</v>
      </c>
      <c r="K5" s="10">
        <v>1050</v>
      </c>
      <c r="L5" s="77">
        <f t="shared" si="3"/>
        <v>8.7519969999999994</v>
      </c>
      <c r="M5" s="168">
        <v>5049.7361702127655</v>
      </c>
      <c r="N5" s="10">
        <v>600</v>
      </c>
      <c r="O5" s="77">
        <f t="shared" si="4"/>
        <v>5.4429730000000003</v>
      </c>
      <c r="P5" s="168">
        <v>8865.803404255319</v>
      </c>
      <c r="Q5" s="10">
        <v>1400</v>
      </c>
      <c r="R5" s="77">
        <f t="shared" si="5"/>
        <v>4.3210350000000002</v>
      </c>
      <c r="S5" s="168">
        <v>8865.803404255319</v>
      </c>
      <c r="T5" s="10">
        <v>1400</v>
      </c>
      <c r="U5" s="77">
        <f t="shared" si="6"/>
        <v>4.3210350000000002</v>
      </c>
      <c r="V5" s="168">
        <v>8418.7405319148929</v>
      </c>
      <c r="W5" s="10">
        <v>1300</v>
      </c>
      <c r="X5" s="77">
        <f t="shared" si="7"/>
        <v>4.2146169999999996</v>
      </c>
      <c r="Y5" s="168">
        <v>11779.023723404254</v>
      </c>
      <c r="Z5" s="10">
        <v>1300</v>
      </c>
      <c r="AA5" s="77">
        <f t="shared" si="8"/>
        <v>7.0847220000000002</v>
      </c>
      <c r="AB5" s="168">
        <v>13543.418191489362</v>
      </c>
      <c r="AC5" s="10">
        <v>1050</v>
      </c>
      <c r="AD5" s="77">
        <f t="shared" si="9"/>
        <v>9.2126330000000003</v>
      </c>
      <c r="AE5" s="168">
        <v>21042.53734042553</v>
      </c>
      <c r="AF5" s="10">
        <v>2400</v>
      </c>
      <c r="AG5" s="77">
        <f t="shared" si="10"/>
        <v>8.83962</v>
      </c>
    </row>
    <row r="6" spans="1:33" x14ac:dyDescent="0.3">
      <c r="A6" s="10">
        <v>22295.419255319146</v>
      </c>
      <c r="B6" s="10">
        <v>2000</v>
      </c>
      <c r="C6" s="77">
        <f t="shared" si="0"/>
        <v>8.4197590000000009</v>
      </c>
      <c r="D6" s="10">
        <v>13285.02925531915</v>
      </c>
      <c r="E6" s="10">
        <v>1300</v>
      </c>
      <c r="F6" s="77">
        <f t="shared" si="1"/>
        <v>7.0921050000000001</v>
      </c>
      <c r="G6" s="168">
        <v>16700.932234042553</v>
      </c>
      <c r="H6" s="10">
        <v>2000</v>
      </c>
      <c r="I6" s="77">
        <f t="shared" si="2"/>
        <v>4.7232159999999999</v>
      </c>
      <c r="J6" s="168">
        <v>21180.647127659573</v>
      </c>
      <c r="K6" s="10">
        <v>2000</v>
      </c>
      <c r="L6" s="77">
        <f t="shared" si="3"/>
        <v>7.9987659999999998</v>
      </c>
      <c r="M6" s="168">
        <v>9131.9660638297864</v>
      </c>
      <c r="N6" s="10">
        <v>1350</v>
      </c>
      <c r="O6" s="77">
        <f t="shared" si="4"/>
        <v>2.388366</v>
      </c>
      <c r="P6" s="168">
        <v>11242.372765957447</v>
      </c>
      <c r="Q6" s="10">
        <v>1950</v>
      </c>
      <c r="R6" s="77">
        <f t="shared" si="5"/>
        <v>2.1556500000000001</v>
      </c>
      <c r="S6" s="168">
        <v>11242.372765957447</v>
      </c>
      <c r="T6" s="10">
        <v>1950</v>
      </c>
      <c r="U6" s="77">
        <f t="shared" si="6"/>
        <v>2.1556500000000001</v>
      </c>
      <c r="V6" s="168">
        <v>15583.589574468086</v>
      </c>
      <c r="W6" s="10">
        <v>3000</v>
      </c>
      <c r="X6" s="77">
        <f t="shared" si="7"/>
        <v>2.2731270000000001</v>
      </c>
      <c r="Y6" s="168">
        <v>21697.634680851061</v>
      </c>
      <c r="Z6" s="10">
        <v>2700</v>
      </c>
      <c r="AA6" s="77">
        <f t="shared" si="8"/>
        <v>3.0445920000000002</v>
      </c>
      <c r="AB6" s="168">
        <v>22295.419255319146</v>
      </c>
      <c r="AC6" s="10">
        <v>2000</v>
      </c>
      <c r="AD6" s="77">
        <f t="shared" si="9"/>
        <v>8.4197590000000009</v>
      </c>
      <c r="AE6" s="168">
        <v>39605.738404255317</v>
      </c>
      <c r="AF6" s="10">
        <v>4500</v>
      </c>
      <c r="AG6" s="77">
        <f t="shared" si="10"/>
        <v>8.8396170000000005</v>
      </c>
    </row>
    <row r="7" spans="1:33" x14ac:dyDescent="0.3">
      <c r="A7" s="10">
        <v>35767.033404255315</v>
      </c>
      <c r="B7" s="10">
        <v>3600</v>
      </c>
      <c r="C7" s="77">
        <f t="shared" si="0"/>
        <v>8.4197539999999993</v>
      </c>
      <c r="D7" s="10">
        <v>18249.502978723405</v>
      </c>
      <c r="E7" s="10">
        <v>2000</v>
      </c>
      <c r="F7" s="77">
        <f t="shared" si="1"/>
        <v>7.0921050000000001</v>
      </c>
      <c r="G7" s="168">
        <v>22368.792021276597</v>
      </c>
      <c r="H7" s="10">
        <v>3200</v>
      </c>
      <c r="I7" s="77">
        <f t="shared" si="2"/>
        <v>4.7232209999999997</v>
      </c>
      <c r="J7" s="168">
        <v>33978.673191489361</v>
      </c>
      <c r="K7" s="10">
        <v>3600</v>
      </c>
      <c r="L7" s="77">
        <f t="shared" si="3"/>
        <v>7.9987709999999996</v>
      </c>
      <c r="M7" s="168">
        <v>13072.770106382979</v>
      </c>
      <c r="N7" s="10">
        <v>3000</v>
      </c>
      <c r="O7" s="77">
        <f t="shared" si="4"/>
        <v>2.3883649999999998</v>
      </c>
      <c r="P7" s="168">
        <v>14691.413085106382</v>
      </c>
      <c r="Q7" s="10">
        <v>3550</v>
      </c>
      <c r="R7" s="77">
        <f t="shared" si="5"/>
        <v>2.1556500000000001</v>
      </c>
      <c r="S7" s="168">
        <v>14691.413085106382</v>
      </c>
      <c r="T7" s="10">
        <v>3550</v>
      </c>
      <c r="U7" s="77">
        <f t="shared" si="6"/>
        <v>2.1556500000000001</v>
      </c>
      <c r="V7" s="168">
        <v>20129.843191489359</v>
      </c>
      <c r="W7" s="10">
        <v>5000</v>
      </c>
      <c r="X7" s="77">
        <f t="shared" si="7"/>
        <v>2.2730570000000001</v>
      </c>
      <c r="Y7" s="168">
        <v>26264.522446808511</v>
      </c>
      <c r="Z7" s="10">
        <v>4200</v>
      </c>
      <c r="AA7" s="77">
        <f t="shared" si="8"/>
        <v>3.0445899999999999</v>
      </c>
      <c r="AB7" s="168">
        <v>35767.033404255315</v>
      </c>
      <c r="AC7" s="10">
        <v>3600</v>
      </c>
      <c r="AD7" s="77">
        <f t="shared" si="9"/>
        <v>8.4197539999999993</v>
      </c>
      <c r="AE7" s="168">
        <v>70544.396489361709</v>
      </c>
      <c r="AF7" s="10">
        <v>8000</v>
      </c>
      <c r="AG7" s="77">
        <f t="shared" si="10"/>
        <v>8.839601</v>
      </c>
    </row>
    <row r="8" spans="1:33" x14ac:dyDescent="0.3">
      <c r="A8" s="10">
        <v>49238.639787234039</v>
      </c>
      <c r="B8" s="10">
        <v>5200</v>
      </c>
      <c r="C8" s="77">
        <f t="shared" si="0"/>
        <v>8.4197590000000009</v>
      </c>
      <c r="D8" s="10">
        <v>27469.239893617021</v>
      </c>
      <c r="E8" s="10">
        <v>3300</v>
      </c>
      <c r="F8" s="77">
        <f t="shared" si="1"/>
        <v>7.0921050000000001</v>
      </c>
      <c r="G8" s="168">
        <v>28792.372659574467</v>
      </c>
      <c r="H8" s="10">
        <v>4560</v>
      </c>
      <c r="I8" s="77">
        <f t="shared" si="2"/>
        <v>4.7232209999999997</v>
      </c>
      <c r="J8" s="168">
        <v>46776.70702127659</v>
      </c>
      <c r="K8" s="10">
        <v>5200</v>
      </c>
      <c r="L8" s="77">
        <f t="shared" si="3"/>
        <v>7.9987709999999996</v>
      </c>
      <c r="M8" s="168">
        <v>17252.408404255319</v>
      </c>
      <c r="N8" s="10">
        <v>4750</v>
      </c>
      <c r="O8" s="77">
        <f t="shared" si="4"/>
        <v>2.3883649999999998</v>
      </c>
      <c r="P8" s="168">
        <v>18140.453404255317</v>
      </c>
      <c r="Q8" s="10">
        <v>5150</v>
      </c>
      <c r="R8" s="77">
        <f t="shared" si="5"/>
        <v>2.1556500000000001</v>
      </c>
      <c r="S8" s="168">
        <v>18140.453404255317</v>
      </c>
      <c r="T8" s="10">
        <v>5150</v>
      </c>
      <c r="U8" s="77">
        <f t="shared" si="6"/>
        <v>2.1556500000000001</v>
      </c>
      <c r="V8" s="168">
        <v>22402.900106382978</v>
      </c>
      <c r="W8" s="10">
        <v>6000</v>
      </c>
      <c r="X8" s="77">
        <f t="shared" si="7"/>
        <v>2.2731270000000001</v>
      </c>
      <c r="Y8" s="168">
        <v>29796.246914893614</v>
      </c>
      <c r="Z8" s="10">
        <v>5360</v>
      </c>
      <c r="AA8" s="77">
        <f t="shared" si="8"/>
        <v>3.0445899999999999</v>
      </c>
      <c r="AB8" s="168">
        <v>49238.639787234039</v>
      </c>
      <c r="AC8" s="10">
        <v>5200</v>
      </c>
      <c r="AD8" s="77">
        <f t="shared" si="9"/>
        <v>8.4197590000000009</v>
      </c>
      <c r="AE8" s="168">
        <v>74080.236914893612</v>
      </c>
      <c r="AF8" s="10">
        <v>8400</v>
      </c>
      <c r="AG8" s="77">
        <f t="shared" si="10"/>
        <v>8.83962</v>
      </c>
    </row>
    <row r="9" spans="1:33" x14ac:dyDescent="0.3">
      <c r="A9" s="10">
        <v>62710.253936170207</v>
      </c>
      <c r="B9" s="10">
        <v>6800</v>
      </c>
      <c r="C9" s="77">
        <f t="shared" si="0"/>
        <v>8.4197590000000009</v>
      </c>
      <c r="D9" s="10">
        <v>39525.818936170217</v>
      </c>
      <c r="E9" s="10">
        <v>5000</v>
      </c>
      <c r="F9" s="77">
        <f t="shared" si="1"/>
        <v>7.0921050000000001</v>
      </c>
      <c r="G9" s="168">
        <v>35215.953297872336</v>
      </c>
      <c r="H9" s="10">
        <v>5920</v>
      </c>
      <c r="I9" s="77">
        <f t="shared" si="2"/>
        <v>4.7232209999999997</v>
      </c>
      <c r="J9" s="168">
        <v>59574.74085106382</v>
      </c>
      <c r="K9" s="10">
        <v>6800</v>
      </c>
      <c r="L9" s="77">
        <f t="shared" si="3"/>
        <v>7.9987709999999996</v>
      </c>
      <c r="M9" s="168">
        <v>21432.046702127656</v>
      </c>
      <c r="N9" s="10">
        <v>6500</v>
      </c>
      <c r="O9" s="77">
        <f t="shared" si="4"/>
        <v>2.3883649999999998</v>
      </c>
      <c r="P9" s="168">
        <v>21589.493723404255</v>
      </c>
      <c r="Q9" s="10">
        <v>6750</v>
      </c>
      <c r="R9" s="77">
        <f t="shared" si="5"/>
        <v>2.1556500000000001</v>
      </c>
      <c r="S9" s="168">
        <v>21589.493723404255</v>
      </c>
      <c r="T9" s="10">
        <v>6750</v>
      </c>
      <c r="U9" s="77">
        <f t="shared" si="6"/>
        <v>2.1556500000000001</v>
      </c>
      <c r="V9" s="168">
        <v>24676.026914893617</v>
      </c>
      <c r="W9" s="10">
        <v>7000</v>
      </c>
      <c r="X9" s="77">
        <f t="shared" si="7"/>
        <v>2.2731270000000001</v>
      </c>
      <c r="Y9" s="168">
        <v>33327.971382978722</v>
      </c>
      <c r="Z9" s="10">
        <v>6520</v>
      </c>
      <c r="AA9" s="77">
        <f t="shared" si="8"/>
        <v>3.044597</v>
      </c>
      <c r="AB9" s="168">
        <v>62710.253936170207</v>
      </c>
      <c r="AC9" s="10">
        <v>6800</v>
      </c>
      <c r="AD9" s="77">
        <f t="shared" si="9"/>
        <v>8.4197590000000009</v>
      </c>
      <c r="AE9" s="168">
        <v>77616.085106382976</v>
      </c>
      <c r="AF9" s="10">
        <v>8800</v>
      </c>
      <c r="AG9" s="77">
        <f t="shared" si="10"/>
        <v>8.83962</v>
      </c>
    </row>
    <row r="10" spans="1:33" x14ac:dyDescent="0.3">
      <c r="A10" s="10">
        <v>76181.868085106369</v>
      </c>
      <c r="B10" s="10">
        <v>8400</v>
      </c>
      <c r="C10" s="77">
        <f t="shared" si="0"/>
        <v>8.4197550000000003</v>
      </c>
      <c r="D10" s="10">
        <v>46617.924255319143</v>
      </c>
      <c r="E10" s="10">
        <v>6000</v>
      </c>
      <c r="F10" s="77">
        <f t="shared" si="1"/>
        <v>7.0921050000000001</v>
      </c>
      <c r="G10" s="168">
        <v>41639.533936170206</v>
      </c>
      <c r="H10" s="10">
        <v>7280</v>
      </c>
      <c r="I10" s="77">
        <f t="shared" si="2"/>
        <v>4.7232269999999996</v>
      </c>
      <c r="J10" s="168">
        <v>72372.774680851056</v>
      </c>
      <c r="K10" s="10">
        <v>8400</v>
      </c>
      <c r="L10" s="77">
        <f t="shared" si="3"/>
        <v>7.9987659999999998</v>
      </c>
      <c r="M10" s="168">
        <v>25611.684999999998</v>
      </c>
      <c r="N10" s="10">
        <v>8250</v>
      </c>
      <c r="O10" s="77">
        <f t="shared" si="4"/>
        <v>2.388363</v>
      </c>
      <c r="P10" s="168">
        <v>25038.53404255319</v>
      </c>
      <c r="Q10" s="10">
        <v>8350</v>
      </c>
      <c r="R10" s="77">
        <f t="shared" si="5"/>
        <v>2.1556540000000002</v>
      </c>
      <c r="S10" s="168">
        <v>25038.53404255319</v>
      </c>
      <c r="T10" s="10">
        <v>8350</v>
      </c>
      <c r="U10" s="77">
        <f t="shared" si="6"/>
        <v>2.1556540000000002</v>
      </c>
      <c r="V10" s="168">
        <v>26949.153723404255</v>
      </c>
      <c r="W10" s="10">
        <v>8000</v>
      </c>
      <c r="X10" s="77">
        <f t="shared" si="7"/>
        <v>2.2731270000000001</v>
      </c>
      <c r="Y10" s="168">
        <v>36859.703617021281</v>
      </c>
      <c r="Z10" s="10">
        <v>7680</v>
      </c>
      <c r="AA10" s="77">
        <f t="shared" si="8"/>
        <v>3.0445899999999999</v>
      </c>
      <c r="AB10" s="168">
        <v>76181.868085106369</v>
      </c>
      <c r="AC10" s="10">
        <v>8400</v>
      </c>
      <c r="AD10" s="77">
        <f t="shared" si="9"/>
        <v>8.4197550000000003</v>
      </c>
      <c r="AE10" s="168">
        <v>81151.93329787234</v>
      </c>
      <c r="AF10" s="10">
        <v>9200</v>
      </c>
      <c r="AG10" s="77">
        <f t="shared" si="10"/>
        <v>8.83962</v>
      </c>
    </row>
    <row r="11" spans="1:33" x14ac:dyDescent="0.3">
      <c r="A11" s="10">
        <v>89645.05617021276</v>
      </c>
      <c r="B11" s="10">
        <v>9999</v>
      </c>
      <c r="C11" s="77">
        <f t="shared" si="0"/>
        <v>8.4197830000000007</v>
      </c>
      <c r="D11" s="10">
        <v>60802.134893617018</v>
      </c>
      <c r="E11" s="10">
        <v>8000</v>
      </c>
      <c r="F11" s="77">
        <f t="shared" si="1"/>
        <v>7.0921050000000001</v>
      </c>
      <c r="G11" s="168">
        <v>48063.122340425529</v>
      </c>
      <c r="H11" s="10">
        <v>8640</v>
      </c>
      <c r="I11" s="77">
        <f t="shared" si="2"/>
        <v>4.7232339999999997</v>
      </c>
      <c r="J11" s="168">
        <v>85162.801808510645</v>
      </c>
      <c r="K11" s="10">
        <v>9999</v>
      </c>
      <c r="L11" s="77">
        <f t="shared" si="3"/>
        <v>7.9987820000000003</v>
      </c>
      <c r="M11" s="168">
        <v>29788.931382978721</v>
      </c>
      <c r="N11" s="10">
        <v>9999</v>
      </c>
      <c r="O11" s="77">
        <f t="shared" si="4"/>
        <v>2.388334</v>
      </c>
      <c r="P11" s="168">
        <v>28593.206914893617</v>
      </c>
      <c r="Q11" s="10">
        <v>9999</v>
      </c>
      <c r="R11" s="77">
        <f t="shared" si="5"/>
        <v>2.1556760000000001</v>
      </c>
      <c r="S11" s="168">
        <v>28593.206914893617</v>
      </c>
      <c r="T11" s="10">
        <v>9999</v>
      </c>
      <c r="U11" s="77">
        <f t="shared" si="6"/>
        <v>2.1556760000000001</v>
      </c>
      <c r="V11" s="168">
        <v>29222.280531914894</v>
      </c>
      <c r="W11" s="10">
        <v>9000</v>
      </c>
      <c r="X11" s="77">
        <f t="shared" si="7"/>
        <v>2.2731249999999998</v>
      </c>
      <c r="Y11" s="168">
        <v>40391.428085106381</v>
      </c>
      <c r="Z11" s="10">
        <v>8840</v>
      </c>
      <c r="AA11" s="77">
        <f t="shared" si="8"/>
        <v>3.0445899999999999</v>
      </c>
      <c r="AB11" s="168">
        <v>89645.05617021276</v>
      </c>
      <c r="AC11" s="10">
        <v>9999</v>
      </c>
      <c r="AD11" s="77">
        <f t="shared" si="9"/>
        <v>8.4197830000000007</v>
      </c>
      <c r="AE11" s="168">
        <v>84687.781489361703</v>
      </c>
      <c r="AF11" s="10">
        <v>9600</v>
      </c>
      <c r="AG11" s="77">
        <f t="shared" si="10"/>
        <v>8.8396249999999998</v>
      </c>
    </row>
    <row r="12" spans="1:33" x14ac:dyDescent="0.3">
      <c r="A12" s="10">
        <v>847433.93510638305</v>
      </c>
      <c r="B12" s="10">
        <v>100000</v>
      </c>
      <c r="C12" s="77"/>
      <c r="D12" s="10">
        <v>67894.240212765959</v>
      </c>
      <c r="E12" s="10">
        <v>9000</v>
      </c>
      <c r="F12" s="77">
        <f t="shared" si="1"/>
        <v>7.0921070000000004</v>
      </c>
      <c r="G12" s="168">
        <v>54481.99680851063</v>
      </c>
      <c r="H12" s="10">
        <v>9999</v>
      </c>
      <c r="I12" s="77">
        <f t="shared" si="2"/>
        <v>4.7232659999999997</v>
      </c>
      <c r="J12" s="168">
        <v>805061.20159574458</v>
      </c>
      <c r="K12" s="10">
        <v>100000</v>
      </c>
      <c r="L12" s="77"/>
      <c r="M12" s="168">
        <v>244741.34542553191</v>
      </c>
      <c r="N12" s="10">
        <v>100000</v>
      </c>
      <c r="O12" s="77"/>
      <c r="P12" s="168">
        <v>222606.16117021276</v>
      </c>
      <c r="Q12" s="10">
        <v>100000</v>
      </c>
      <c r="R12" s="77"/>
      <c r="S12" s="168">
        <v>222606.16117021276</v>
      </c>
      <c r="T12" s="10">
        <v>100000</v>
      </c>
      <c r="U12" s="77">
        <f t="shared" si="6"/>
        <v>2.2260620000000002</v>
      </c>
      <c r="V12" s="168">
        <v>31493.13191489362</v>
      </c>
      <c r="W12" s="10">
        <v>9999</v>
      </c>
      <c r="X12" s="77">
        <f t="shared" si="7"/>
        <v>2.273075</v>
      </c>
      <c r="Y12" s="168">
        <v>43920.108297872343</v>
      </c>
      <c r="Z12" s="10">
        <v>9999</v>
      </c>
      <c r="AA12" s="77">
        <f t="shared" si="8"/>
        <v>3.0445950000000002</v>
      </c>
      <c r="AB12" s="168">
        <v>847433.93510638305</v>
      </c>
      <c r="AC12" s="10">
        <v>100000</v>
      </c>
      <c r="AD12" s="77"/>
      <c r="AE12" s="168">
        <v>88214.792021276589</v>
      </c>
      <c r="AF12" s="10">
        <v>9999</v>
      </c>
      <c r="AG12" s="77">
        <f t="shared" si="10"/>
        <v>8.8395899999999994</v>
      </c>
    </row>
    <row r="13" spans="1:33" x14ac:dyDescent="0.3">
      <c r="A13" s="10"/>
      <c r="B13" s="10"/>
      <c r="C13" s="77"/>
      <c r="D13" s="10">
        <v>74979.255212765958</v>
      </c>
      <c r="E13" s="10">
        <v>9999</v>
      </c>
      <c r="F13" s="77">
        <f t="shared" si="1"/>
        <v>7.0921050000000001</v>
      </c>
      <c r="G13" s="168">
        <v>479580.6990425532</v>
      </c>
      <c r="H13" s="10">
        <v>100000</v>
      </c>
      <c r="I13" s="77"/>
      <c r="L13" s="77"/>
      <c r="O13" s="77"/>
      <c r="R13" s="77"/>
      <c r="S13" s="168"/>
      <c r="T13" s="10"/>
      <c r="U13" s="77"/>
      <c r="V13" s="168">
        <v>236072.19159574469</v>
      </c>
      <c r="W13" s="10">
        <v>100000</v>
      </c>
      <c r="X13" s="77"/>
      <c r="Y13" s="168">
        <v>317936.67478723399</v>
      </c>
      <c r="Z13" s="10">
        <v>100000</v>
      </c>
      <c r="AA13" s="77"/>
      <c r="AE13" s="168">
        <v>883786.69255319145</v>
      </c>
      <c r="AF13" s="10">
        <v>100000</v>
      </c>
      <c r="AG13" s="77"/>
    </row>
    <row r="14" spans="1:33" x14ac:dyDescent="0.3">
      <c r="C14" s="77"/>
      <c r="D14" s="10">
        <v>713275.8242553192</v>
      </c>
      <c r="E14" s="10">
        <v>100000</v>
      </c>
      <c r="F14" s="77"/>
      <c r="I14" s="77"/>
      <c r="L14" s="77"/>
      <c r="O14" s="77"/>
      <c r="R14" s="77"/>
      <c r="U14" s="77"/>
      <c r="X14" s="77"/>
      <c r="AA14" s="77"/>
    </row>
    <row r="15" spans="1:33" x14ac:dyDescent="0.3">
      <c r="D15" s="10"/>
      <c r="E15" s="10"/>
    </row>
    <row r="16" spans="1:33" s="14" customFormat="1" ht="5.2" customHeight="1" x14ac:dyDescent="0.3">
      <c r="C16" s="16"/>
      <c r="D16" s="15"/>
      <c r="E16" s="15"/>
      <c r="F16" s="16"/>
      <c r="I16" s="16"/>
      <c r="L16" s="16"/>
      <c r="O16" s="16"/>
      <c r="R16" s="16"/>
      <c r="U16" s="16"/>
      <c r="X16" s="16"/>
      <c r="AA16" s="16"/>
    </row>
    <row r="17" spans="1:33" s="73" customFormat="1" x14ac:dyDescent="0.3">
      <c r="C17" s="86"/>
      <c r="F17" s="86"/>
      <c r="I17" s="86"/>
      <c r="L17" s="86"/>
      <c r="O17" s="86"/>
      <c r="R17" s="86"/>
      <c r="U17" s="86"/>
      <c r="X17" s="86"/>
      <c r="AA17" s="86"/>
    </row>
    <row r="18" spans="1:33" s="73" customFormat="1" x14ac:dyDescent="0.3">
      <c r="A18" s="172"/>
      <c r="B18" s="172"/>
      <c r="C18" s="87"/>
      <c r="D18" s="172"/>
      <c r="E18" s="172"/>
      <c r="F18" s="87"/>
      <c r="G18" s="172"/>
      <c r="H18" s="172"/>
      <c r="I18" s="87"/>
      <c r="J18" s="172"/>
      <c r="K18" s="172"/>
      <c r="L18" s="87"/>
      <c r="M18" s="172"/>
      <c r="N18" s="172"/>
      <c r="O18" s="87"/>
      <c r="P18" s="172"/>
      <c r="Q18" s="172"/>
      <c r="R18" s="87"/>
      <c r="S18" s="172"/>
      <c r="T18" s="172"/>
      <c r="U18" s="87"/>
      <c r="V18" s="172"/>
      <c r="W18" s="172"/>
      <c r="X18" s="87"/>
      <c r="Y18" s="172"/>
      <c r="Z18" s="172"/>
      <c r="AA18" s="87"/>
      <c r="AB18" s="172"/>
      <c r="AC18" s="172"/>
      <c r="AE18" s="172"/>
      <c r="AF18" s="172"/>
    </row>
    <row r="19" spans="1:33" s="76" customFormat="1" x14ac:dyDescent="0.3">
      <c r="A19" s="172"/>
      <c r="D19" s="172"/>
      <c r="G19" s="172"/>
      <c r="J19" s="172"/>
      <c r="M19" s="172"/>
      <c r="P19" s="172"/>
      <c r="S19" s="172"/>
      <c r="V19" s="172"/>
      <c r="Y19" s="172"/>
    </row>
    <row r="20" spans="1:33" s="73" customFormat="1" x14ac:dyDescent="0.3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</row>
    <row r="21" spans="1:33" s="73" customFormat="1" x14ac:dyDescent="0.3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s="73" customFormat="1" x14ac:dyDescent="0.3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s="73" customFormat="1" x14ac:dyDescent="0.3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</row>
    <row r="24" spans="1:33" s="73" customFormat="1" x14ac:dyDescent="0.3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s="73" customFormat="1" x14ac:dyDescent="0.3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s="73" customFormat="1" x14ac:dyDescent="0.3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s="73" customFormat="1" x14ac:dyDescent="0.3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</row>
    <row r="28" spans="1:33" s="73" customFormat="1" x14ac:dyDescent="0.3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s="73" customFormat="1" x14ac:dyDescent="0.3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s="73" customFormat="1" x14ac:dyDescent="0.3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</row>
    <row r="31" spans="1:33" s="73" customFormat="1" x14ac:dyDescent="0.3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x14ac:dyDescent="0.3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x14ac:dyDescent="0.3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</row>
    <row r="34" spans="1:33" x14ac:dyDescent="0.3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</row>
    <row r="35" spans="1:33" x14ac:dyDescent="0.3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</row>
  </sheetData>
  <sheetProtection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D6350B6000484E82AD654423AC418B" ma:contentTypeVersion="13" ma:contentTypeDescription="Create a new document." ma:contentTypeScope="" ma:versionID="5d5156e272c2137d3299bfcefa287881">
  <xsd:schema xmlns:xsd="http://www.w3.org/2001/XMLSchema" xmlns:xs="http://www.w3.org/2001/XMLSchema" xmlns:p="http://schemas.microsoft.com/office/2006/metadata/properties" xmlns:ns3="2b98b86b-8e4e-47fa-a8f2-93a39cd42a1f" xmlns:ns4="d978723c-4cb7-47a4-879d-aefc3316692f" targetNamespace="http://schemas.microsoft.com/office/2006/metadata/properties" ma:root="true" ma:fieldsID="da183d4fc4344392516e347f83b45ca0" ns3:_="" ns4:_="">
    <xsd:import namespace="2b98b86b-8e4e-47fa-a8f2-93a39cd42a1f"/>
    <xsd:import namespace="d978723c-4cb7-47a4-879d-aefc331669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8b86b-8e4e-47fa-a8f2-93a39cd42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8723c-4cb7-47a4-879d-aefc331669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4F9086-3C9C-4DFC-931F-CB45A9D6A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8b86b-8e4e-47fa-a8f2-93a39cd42a1f"/>
    <ds:schemaRef ds:uri="d978723c-4cb7-47a4-879d-aefc331669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12070-44AB-4CC8-923F-D6612BBDD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1419A-AE11-4644-AF3F-46DFC958D55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b98b86b-8e4e-47fa-a8f2-93a39cd42a1f"/>
    <ds:schemaRef ds:uri="http://purl.org/dc/dcmitype/"/>
    <ds:schemaRef ds:uri="http://schemas.openxmlformats.org/package/2006/metadata/core-properties"/>
    <ds:schemaRef ds:uri="d978723c-4cb7-47a4-879d-aefc3316692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187</vt:i4>
      </vt:variant>
    </vt:vector>
  </HeadingPairs>
  <TitlesOfParts>
    <vt:vector size="194" baseType="lpstr">
      <vt:lpstr>Guidance</vt:lpstr>
      <vt:lpstr>Calculator</vt:lpstr>
      <vt:lpstr>type of claims</vt:lpstr>
      <vt:lpstr>basic fee</vt:lpstr>
      <vt:lpstr>gross ppe proxy</vt:lpstr>
      <vt:lpstr>trial length proxy</vt:lpstr>
      <vt:lpstr>cal ppe</vt:lpstr>
      <vt:lpstr>A</vt:lpstr>
      <vt:lpstr>adj_ppe</vt:lpstr>
      <vt:lpstr>basic_fee</vt:lpstr>
      <vt:lpstr>basic_fee_table</vt:lpstr>
      <vt:lpstr>basic_ppe</vt:lpstr>
      <vt:lpstr>basic_ppe_table</vt:lpstr>
      <vt:lpstr>case_number</vt:lpstr>
      <vt:lpstr>case_type</vt:lpstr>
      <vt:lpstr>Caseid</vt:lpstr>
      <vt:lpstr>CaseNumberList</vt:lpstr>
      <vt:lpstr>class</vt:lpstr>
      <vt:lpstr>class_A1</vt:lpstr>
      <vt:lpstr>class_A2</vt:lpstr>
      <vt:lpstr>class_A3</vt:lpstr>
      <vt:lpstr>class_B1</vt:lpstr>
      <vt:lpstr>class_B2</vt:lpstr>
      <vt:lpstr>class_B3</vt:lpstr>
      <vt:lpstr>class_C1</vt:lpstr>
      <vt:lpstr>class_C2</vt:lpstr>
      <vt:lpstr>class_C3</vt:lpstr>
      <vt:lpstr>class_D1</vt:lpstr>
      <vt:lpstr>class_D2</vt:lpstr>
      <vt:lpstr>class_D3</vt:lpstr>
      <vt:lpstr>class_E1</vt:lpstr>
      <vt:lpstr>class_E2</vt:lpstr>
      <vt:lpstr>class_E3</vt:lpstr>
      <vt:lpstr>class_F1</vt:lpstr>
      <vt:lpstr>class_F2</vt:lpstr>
      <vt:lpstr>class_F3</vt:lpstr>
      <vt:lpstr>class_G1</vt:lpstr>
      <vt:lpstr>class_G2</vt:lpstr>
      <vt:lpstr>class_G3</vt:lpstr>
      <vt:lpstr>class_H1</vt:lpstr>
      <vt:lpstr>class_H2</vt:lpstr>
      <vt:lpstr>class_H3</vt:lpstr>
      <vt:lpstr>class_I1</vt:lpstr>
      <vt:lpstr>class_I2</vt:lpstr>
      <vt:lpstr>class_I3</vt:lpstr>
      <vt:lpstr>class_J1</vt:lpstr>
      <vt:lpstr>class_J2</vt:lpstr>
      <vt:lpstr>class_J3</vt:lpstr>
      <vt:lpstr>class_K1</vt:lpstr>
      <vt:lpstr>class_K2</vt:lpstr>
      <vt:lpstr>class_K3</vt:lpstr>
      <vt:lpstr>class_type</vt:lpstr>
      <vt:lpstr>cls_A</vt:lpstr>
      <vt:lpstr>cls_B</vt:lpstr>
      <vt:lpstr>cls_C</vt:lpstr>
      <vt:lpstr>cls_D</vt:lpstr>
      <vt:lpstr>cls_E</vt:lpstr>
      <vt:lpstr>cls_F</vt:lpstr>
      <vt:lpstr>cls_G</vt:lpstr>
      <vt:lpstr>cls_H</vt:lpstr>
      <vt:lpstr>cls_I</vt:lpstr>
      <vt:lpstr>cls_J</vt:lpstr>
      <vt:lpstr>cls_K</vt:lpstr>
      <vt:lpstr>col_A1</vt:lpstr>
      <vt:lpstr>col_A2</vt:lpstr>
      <vt:lpstr>col_A3</vt:lpstr>
      <vt:lpstr>col_B1</vt:lpstr>
      <vt:lpstr>col_B2</vt:lpstr>
      <vt:lpstr>col_B3</vt:lpstr>
      <vt:lpstr>col_C1</vt:lpstr>
      <vt:lpstr>col_C2</vt:lpstr>
      <vt:lpstr>col_C3</vt:lpstr>
      <vt:lpstr>col_D1</vt:lpstr>
      <vt:lpstr>col_D2</vt:lpstr>
      <vt:lpstr>col_D3</vt:lpstr>
      <vt:lpstr>col_E1</vt:lpstr>
      <vt:lpstr>col_E2</vt:lpstr>
      <vt:lpstr>col_E3</vt:lpstr>
      <vt:lpstr>col_F1</vt:lpstr>
      <vt:lpstr>col_F2</vt:lpstr>
      <vt:lpstr>col_F3</vt:lpstr>
      <vt:lpstr>col_G1</vt:lpstr>
      <vt:lpstr>col_G2</vt:lpstr>
      <vt:lpstr>col_G3</vt:lpstr>
      <vt:lpstr>col_H1</vt:lpstr>
      <vt:lpstr>col_H2</vt:lpstr>
      <vt:lpstr>col_H3</vt:lpstr>
      <vt:lpstr>col_I1</vt:lpstr>
      <vt:lpstr>col_I2</vt:lpstr>
      <vt:lpstr>col_I3</vt:lpstr>
      <vt:lpstr>col_J1</vt:lpstr>
      <vt:lpstr>col_J2</vt:lpstr>
      <vt:lpstr>col_J3</vt:lpstr>
      <vt:lpstr>col_K1</vt:lpstr>
      <vt:lpstr>col_K2</vt:lpstr>
      <vt:lpstr>col_K3</vt:lpstr>
      <vt:lpstr>col_type</vt:lpstr>
      <vt:lpstr>Comm_for_trial</vt:lpstr>
      <vt:lpstr>cracked_basicfeeA</vt:lpstr>
      <vt:lpstr>cracked_basicfeeB</vt:lpstr>
      <vt:lpstr>cracked_basicfeeC</vt:lpstr>
      <vt:lpstr>cracked_basicfeeD</vt:lpstr>
      <vt:lpstr>cracked_basicfeeE</vt:lpstr>
      <vt:lpstr>cracked_basicfeeF</vt:lpstr>
      <vt:lpstr>cracked_basicfeeG</vt:lpstr>
      <vt:lpstr>cracked_basicfeeH</vt:lpstr>
      <vt:lpstr>cracked_basicfeeI</vt:lpstr>
      <vt:lpstr>cracked_basicfeeJ</vt:lpstr>
      <vt:lpstr>cracked_basicfeeK</vt:lpstr>
      <vt:lpstr>cracked_ppeA</vt:lpstr>
      <vt:lpstr>cracked_ppeB</vt:lpstr>
      <vt:lpstr>cracked_ppeC</vt:lpstr>
      <vt:lpstr>cracked_ppeD</vt:lpstr>
      <vt:lpstr>cracked_ppeE</vt:lpstr>
      <vt:lpstr>cracked_ppeF</vt:lpstr>
      <vt:lpstr>cracked_ppeG</vt:lpstr>
      <vt:lpstr>cracked_ppeH</vt:lpstr>
      <vt:lpstr>cracked_ppeI</vt:lpstr>
      <vt:lpstr>cracked_ppeJ</vt:lpstr>
      <vt:lpstr>cracked_ppeK</vt:lpstr>
      <vt:lpstr>defendants</vt:lpstr>
      <vt:lpstr>fee_1</vt:lpstr>
      <vt:lpstr>gplea_basicfeeA</vt:lpstr>
      <vt:lpstr>gplea_basicfeeB</vt:lpstr>
      <vt:lpstr>gplea_basicfeeC</vt:lpstr>
      <vt:lpstr>gplea_basicfeeD</vt:lpstr>
      <vt:lpstr>gplea_basicfeeE</vt:lpstr>
      <vt:lpstr>gplea_basicfeeF</vt:lpstr>
      <vt:lpstr>gplea_basicfeeG</vt:lpstr>
      <vt:lpstr>gplea_basicfeeH</vt:lpstr>
      <vt:lpstr>gplea_basicfeeI</vt:lpstr>
      <vt:lpstr>gplea_basicfeeJ</vt:lpstr>
      <vt:lpstr>gplea_basicfeeK</vt:lpstr>
      <vt:lpstr>gplea_ppeA</vt:lpstr>
      <vt:lpstr>gplea_ppeB</vt:lpstr>
      <vt:lpstr>gplea_ppeC</vt:lpstr>
      <vt:lpstr>gplea_ppeD</vt:lpstr>
      <vt:lpstr>gplea_ppeE</vt:lpstr>
      <vt:lpstr>gplea_ppeF</vt:lpstr>
      <vt:lpstr>gplea_ppeG</vt:lpstr>
      <vt:lpstr>gplea_ppeH</vt:lpstr>
      <vt:lpstr>gplea_ppeI</vt:lpstr>
      <vt:lpstr>gplea_ppeJ</vt:lpstr>
      <vt:lpstr>gplea_ppeK</vt:lpstr>
      <vt:lpstr>incr_fee</vt:lpstr>
      <vt:lpstr>incr_ppe</vt:lpstr>
      <vt:lpstr>max_ppe</vt:lpstr>
      <vt:lpstr>no_def_uplifts</vt:lpstr>
      <vt:lpstr>only_fixed_fee</vt:lpstr>
      <vt:lpstr>ppe</vt:lpstr>
      <vt:lpstr>ppe_1</vt:lpstr>
      <vt:lpstr>ppe_2</vt:lpstr>
      <vt:lpstr>ppe_cut_off</vt:lpstr>
      <vt:lpstr>ppe_uplifts_tot_amt</vt:lpstr>
      <vt:lpstr>Calculator!Print_Area</vt:lpstr>
      <vt:lpstr>rate_2</vt:lpstr>
      <vt:lpstr>row_no1</vt:lpstr>
      <vt:lpstr>row_no2</vt:lpstr>
      <vt:lpstr>S</vt:lpstr>
      <vt:lpstr>Sol_Type</vt:lpstr>
      <vt:lpstr>SolicitorType</vt:lpstr>
      <vt:lpstr>T</vt:lpstr>
      <vt:lpstr>trial_basicfeeA</vt:lpstr>
      <vt:lpstr>trial_basicfeeB</vt:lpstr>
      <vt:lpstr>trial_basicfeeC</vt:lpstr>
      <vt:lpstr>trial_basicfeeD</vt:lpstr>
      <vt:lpstr>trial_basicfeeE</vt:lpstr>
      <vt:lpstr>trial_basicfeeF</vt:lpstr>
      <vt:lpstr>trial_basicfeeG</vt:lpstr>
      <vt:lpstr>trial_basicfeeH</vt:lpstr>
      <vt:lpstr>trial_basicfeeI</vt:lpstr>
      <vt:lpstr>trial_basicfeeJ</vt:lpstr>
      <vt:lpstr>trial_basicfeeK</vt:lpstr>
      <vt:lpstr>trial_fee_pct</vt:lpstr>
      <vt:lpstr>trial_fee_percent</vt:lpstr>
      <vt:lpstr>trial_len</vt:lpstr>
      <vt:lpstr>trial_len_type</vt:lpstr>
      <vt:lpstr>trial_ppeA</vt:lpstr>
      <vt:lpstr>trial_ppeB</vt:lpstr>
      <vt:lpstr>trial_ppeC</vt:lpstr>
      <vt:lpstr>trial_ppeD</vt:lpstr>
      <vt:lpstr>trial_ppeE</vt:lpstr>
      <vt:lpstr>trial_ppeF</vt:lpstr>
      <vt:lpstr>trial_ppeG</vt:lpstr>
      <vt:lpstr>trial_ppeH</vt:lpstr>
      <vt:lpstr>trial_ppeI</vt:lpstr>
      <vt:lpstr>trial_ppeJ</vt:lpstr>
      <vt:lpstr>trial_ppeK</vt:lpstr>
      <vt:lpstr>trial_type</vt:lpstr>
      <vt:lpstr>trial_uplifts</vt:lpstr>
      <vt:lpstr>trial_uplifts_fee</vt:lpstr>
      <vt:lpstr>trial_uplifts_ppe</vt:lpstr>
      <vt:lpstr>trial_uplifts_total</vt:lpstr>
      <vt:lpstr>w_ppe_uplifts</vt:lpstr>
    </vt:vector>
  </TitlesOfParts>
  <Company>Legal aid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litigator graduated fees scheme </dc:title>
  <dc:subject>legal aid crime fees</dc:subject>
  <dc:creator>Wai-Liang Tan</dc:creator>
  <cp:keywords>legal aid, litigator, crime, fees, LGFS, calculator, scheme</cp:keywords>
  <cp:lastModifiedBy>Trivedi, Grazia (LAA)</cp:lastModifiedBy>
  <cp:lastPrinted>2012-09-14T14:11:16Z</cp:lastPrinted>
  <dcterms:created xsi:type="dcterms:W3CDTF">2006-02-06T11:06:19Z</dcterms:created>
  <dcterms:modified xsi:type="dcterms:W3CDTF">2022-01-10T11:41:58Z</dcterms:modified>
  <cp:category>crime legal aid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0x010100F1D6350B6000484E82AD654423AC418B</vt:lpwstr>
  </property>
</Properties>
</file>