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l-fs12\shared\Projects\37198 NLT Ground Truthing\Calcs\NLT\FS_vs_NLT_Benchmarking\"/>
    </mc:Choice>
  </mc:AlternateContent>
  <bookViews>
    <workbookView xWindow="0" yWindow="0" windowWidth="19200" windowHeight="10995"/>
  </bookViews>
  <sheets>
    <sheet name="Arable scenarios" sheetId="5" r:id="rId1"/>
    <sheet name="Grassland scenarios" sheetId="8" r:id="rId2"/>
    <sheet name="Pigs and Sheep scenarios" sheetId="10" r:id="rId3"/>
  </sheets>
  <definedNames>
    <definedName name="_xlnm._FilterDatabase" localSheetId="0" hidden="1">'Arable scenarios'!#REF!</definedName>
    <definedName name="_xlnm._FilterDatabase" localSheetId="1" hidden="1">'Grassland scenarios'!#REF!</definedName>
    <definedName name="_xlnm._FilterDatabase" localSheetId="2" hidden="1">'Pigs and Sheep scenarios'!#REF!</definedName>
  </definedNames>
  <calcPr calcId="152511"/>
</workbook>
</file>

<file path=xl/calcChain.xml><?xml version="1.0" encoding="utf-8"?>
<calcChain xmlns="http://schemas.openxmlformats.org/spreadsheetml/2006/main">
  <c r="O18" i="8" l="1"/>
  <c r="O19" i="8"/>
  <c r="O20" i="8"/>
  <c r="O21" i="8"/>
  <c r="O22" i="8"/>
  <c r="O23" i="8"/>
  <c r="O24" i="8"/>
  <c r="O25" i="8"/>
  <c r="O26" i="8"/>
  <c r="O27" i="8"/>
  <c r="O28" i="8"/>
  <c r="O17" i="8"/>
  <c r="M28" i="8"/>
  <c r="Q28" i="8" l="1"/>
  <c r="Q27" i="8"/>
  <c r="Q26" i="8"/>
  <c r="Q25" i="8"/>
  <c r="Q24" i="8"/>
  <c r="Q23" i="8"/>
  <c r="Q22" i="8"/>
  <c r="Q21" i="8"/>
  <c r="Q20" i="8"/>
  <c r="Q19" i="8"/>
  <c r="Q18" i="8"/>
  <c r="Q17" i="8"/>
  <c r="P28" i="8"/>
  <c r="P27" i="8"/>
  <c r="M27" i="8"/>
  <c r="P26" i="8"/>
  <c r="M26" i="8"/>
  <c r="P25" i="8"/>
  <c r="P24" i="8"/>
  <c r="M24" i="8"/>
  <c r="P23" i="8"/>
  <c r="M23" i="8"/>
  <c r="P22" i="8"/>
  <c r="M22" i="8"/>
  <c r="P21" i="8"/>
  <c r="P20" i="8"/>
  <c r="M20" i="8"/>
  <c r="P19" i="8"/>
  <c r="M19" i="8"/>
  <c r="P18" i="8"/>
  <c r="M18" i="8"/>
  <c r="P17" i="8"/>
  <c r="O5" i="10" l="1"/>
  <c r="Q5" i="10" s="1"/>
  <c r="R5" i="10" s="1"/>
  <c r="O6" i="10"/>
  <c r="Q6" i="10" s="1"/>
  <c r="R6" i="10" s="1"/>
  <c r="O7" i="10"/>
  <c r="Q7" i="10" s="1"/>
  <c r="R7" i="10" s="1"/>
  <c r="O8" i="10"/>
  <c r="Q8" i="10" s="1"/>
  <c r="R8" i="10" s="1"/>
  <c r="O9" i="10"/>
  <c r="Q9" i="10" s="1"/>
  <c r="R9" i="10" s="1"/>
  <c r="O10" i="10"/>
  <c r="Q10" i="10" s="1"/>
  <c r="R10" i="10" s="1"/>
  <c r="O11" i="10"/>
  <c r="Q11" i="10" s="1"/>
  <c r="R11" i="10" s="1"/>
  <c r="O12" i="10"/>
  <c r="Q12" i="10" s="1"/>
  <c r="R12" i="10" s="1"/>
  <c r="O13" i="10"/>
  <c r="Q13" i="10" s="1"/>
  <c r="R13" i="10" s="1"/>
  <c r="O14" i="10"/>
  <c r="Q14" i="10" s="1"/>
  <c r="R14" i="10" s="1"/>
  <c r="O15" i="10"/>
  <c r="Q15" i="10" s="1"/>
  <c r="R15" i="10" s="1"/>
  <c r="O16" i="10"/>
  <c r="Q16" i="10" s="1"/>
  <c r="R16" i="10" s="1"/>
  <c r="O17" i="10"/>
  <c r="Q17" i="10" s="1"/>
  <c r="R17" i="10" s="1"/>
  <c r="O18" i="10"/>
  <c r="Q18" i="10" s="1"/>
  <c r="R18" i="10" s="1"/>
  <c r="O19" i="10"/>
  <c r="Q19" i="10" s="1"/>
  <c r="R19" i="10" s="1"/>
  <c r="O4" i="10"/>
  <c r="Q4" i="10" s="1"/>
  <c r="R4" i="10" s="1"/>
  <c r="O5" i="8"/>
  <c r="P5" i="8" s="1"/>
  <c r="O6" i="8"/>
  <c r="P6" i="8" s="1"/>
  <c r="O7" i="8"/>
  <c r="P7" i="8" s="1"/>
  <c r="O8" i="8"/>
  <c r="P8" i="8" s="1"/>
  <c r="O9" i="8"/>
  <c r="P9" i="8" s="1"/>
  <c r="O10" i="8"/>
  <c r="P10" i="8" s="1"/>
  <c r="O11" i="8"/>
  <c r="P11" i="8" s="1"/>
  <c r="O12" i="8"/>
  <c r="P12" i="8" s="1"/>
  <c r="O13" i="8"/>
  <c r="P13" i="8" s="1"/>
  <c r="O14" i="8"/>
  <c r="P14" i="8" s="1"/>
  <c r="O15" i="8"/>
  <c r="P15" i="8" s="1"/>
  <c r="O4" i="8"/>
  <c r="P4" i="8" s="1"/>
  <c r="M18" i="10"/>
  <c r="M19" i="10"/>
  <c r="M17" i="10"/>
  <c r="S19" i="10"/>
  <c r="S18" i="10"/>
  <c r="S17" i="10"/>
  <c r="S16" i="10"/>
  <c r="S15" i="10"/>
  <c r="S14" i="10"/>
  <c r="S13" i="10"/>
  <c r="M15" i="10"/>
  <c r="M14" i="10"/>
  <c r="M13" i="10"/>
  <c r="S12" i="10"/>
  <c r="S10" i="10"/>
  <c r="S11" i="10"/>
  <c r="S9" i="10"/>
  <c r="M10" i="10"/>
  <c r="M11" i="10"/>
  <c r="M9" i="10"/>
  <c r="S8" i="10"/>
  <c r="S6" i="10" l="1"/>
  <c r="S7" i="10"/>
  <c r="S5" i="10"/>
  <c r="M7" i="10"/>
  <c r="M6" i="10"/>
  <c r="M5" i="10"/>
  <c r="S4" i="10"/>
  <c r="Q15" i="8"/>
  <c r="M15" i="8"/>
  <c r="Q14" i="8"/>
  <c r="M14" i="8"/>
  <c r="M13" i="8"/>
  <c r="Q13" i="8"/>
  <c r="Q12" i="8"/>
  <c r="Q10" i="8" l="1"/>
  <c r="Q11" i="8"/>
  <c r="Q9" i="8"/>
  <c r="M10" i="8"/>
  <c r="M11" i="8"/>
  <c r="M9" i="8"/>
  <c r="Q8" i="8"/>
  <c r="Q6" i="8" l="1"/>
  <c r="Q7" i="8"/>
  <c r="M7" i="8"/>
  <c r="M6" i="8"/>
  <c r="M5" i="8"/>
  <c r="Q5" i="8"/>
  <c r="Q4" i="8"/>
  <c r="T43" i="5" l="1"/>
  <c r="T44" i="5"/>
  <c r="T42" i="5"/>
  <c r="T39" i="5"/>
  <c r="T40" i="5"/>
  <c r="T41" i="5"/>
  <c r="T38" i="5"/>
  <c r="O44" i="5"/>
  <c r="O43" i="5"/>
  <c r="O42" i="5"/>
  <c r="M41" i="5"/>
  <c r="M40" i="5"/>
  <c r="M39" i="5"/>
  <c r="S39" i="5"/>
  <c r="S42" i="5"/>
  <c r="S43" i="5"/>
  <c r="S38" i="5"/>
  <c r="S40" i="5"/>
  <c r="R41" i="5"/>
  <c r="S41" i="5" s="1"/>
  <c r="R44" i="5"/>
  <c r="S44" i="5" s="1"/>
  <c r="T11" i="5"/>
  <c r="Q11" i="5"/>
  <c r="R11" i="5" s="1"/>
  <c r="S11" i="5" s="1"/>
  <c r="O11" i="5"/>
  <c r="M11" i="5"/>
  <c r="S31" i="5"/>
  <c r="S34" i="5"/>
  <c r="S35" i="5"/>
  <c r="S30" i="5"/>
  <c r="Q31" i="5"/>
  <c r="Q32" i="5"/>
  <c r="R32" i="5" s="1"/>
  <c r="S32" i="5" s="1"/>
  <c r="Q33" i="5"/>
  <c r="R33" i="5" s="1"/>
  <c r="S33" i="5" s="1"/>
  <c r="Q34" i="5"/>
  <c r="Q35" i="5"/>
  <c r="Q36" i="5"/>
  <c r="R36" i="5" s="1"/>
  <c r="S36" i="5" s="1"/>
  <c r="Q30" i="5"/>
  <c r="O36" i="5" l="1"/>
  <c r="O35" i="5"/>
  <c r="O34" i="5"/>
  <c r="M33" i="5"/>
  <c r="M32" i="5"/>
  <c r="M31" i="5"/>
  <c r="O26" i="5"/>
  <c r="O27" i="5"/>
  <c r="O25" i="5"/>
  <c r="M23" i="5"/>
  <c r="M24" i="5"/>
  <c r="M22" i="5"/>
  <c r="S5" i="5"/>
  <c r="S8" i="5"/>
  <c r="S9" i="5"/>
  <c r="S13" i="5"/>
  <c r="S14" i="5"/>
  <c r="S17" i="5"/>
  <c r="S18" i="5"/>
  <c r="S21" i="5"/>
  <c r="S22" i="5"/>
  <c r="S25" i="5"/>
  <c r="S26" i="5"/>
  <c r="S4" i="5"/>
  <c r="Q27" i="5"/>
  <c r="R27" i="5" s="1"/>
  <c r="S27" i="5" s="1"/>
  <c r="Q26" i="5"/>
  <c r="Q25" i="5"/>
  <c r="Q24" i="5"/>
  <c r="R24" i="5" s="1"/>
  <c r="S24" i="5" s="1"/>
  <c r="Q23" i="5"/>
  <c r="R23" i="5" s="1"/>
  <c r="S23" i="5" s="1"/>
  <c r="Q22" i="5"/>
  <c r="Q21" i="5"/>
  <c r="O18" i="5"/>
  <c r="O19" i="5"/>
  <c r="O17" i="5"/>
  <c r="O8" i="5"/>
  <c r="M16" i="5"/>
  <c r="M15" i="5"/>
  <c r="M14" i="5"/>
  <c r="Q19" i="5"/>
  <c r="R19" i="5" s="1"/>
  <c r="S19" i="5" s="1"/>
  <c r="Q18" i="5"/>
  <c r="Q17" i="5"/>
  <c r="Q16" i="5"/>
  <c r="R16" i="5" s="1"/>
  <c r="S16" i="5" s="1"/>
  <c r="Q15" i="5"/>
  <c r="R15" i="5" s="1"/>
  <c r="S15" i="5" s="1"/>
  <c r="Q14" i="5"/>
  <c r="Q13" i="5"/>
  <c r="O10" i="5"/>
  <c r="O9" i="5"/>
  <c r="Q10" i="5" l="1"/>
  <c r="R10" i="5" s="1"/>
  <c r="S10" i="5" s="1"/>
  <c r="Q9" i="5"/>
  <c r="Q8" i="5"/>
  <c r="M7" i="5" l="1"/>
  <c r="M6" i="5"/>
  <c r="M5" i="5"/>
  <c r="Q5" i="5" l="1"/>
  <c r="Q6" i="5"/>
  <c r="Q7" i="5"/>
  <c r="Q4" i="5"/>
  <c r="R7" i="5" l="1"/>
  <c r="S7" i="5" s="1"/>
  <c r="R6" i="5"/>
  <c r="S6" i="5" s="1"/>
</calcChain>
</file>

<file path=xl/comments1.xml><?xml version="1.0" encoding="utf-8"?>
<comments xmlns="http://schemas.openxmlformats.org/spreadsheetml/2006/main">
  <authors>
    <author>Bramer, Stefan</author>
  </authors>
  <commentList>
    <comment ref="V2" authorId="0" shapeId="0">
      <text>
        <r>
          <rPr>
            <b/>
            <sz val="9"/>
            <color indexed="81"/>
            <rFont val="Tahoma"/>
            <family val="2"/>
          </rPr>
          <t>Bramer, Stefan:</t>
        </r>
        <r>
          <rPr>
            <sz val="9"/>
            <color indexed="81"/>
            <rFont val="Tahoma"/>
            <family val="2"/>
          </rPr>
          <t xml:space="preserve">
includes runoff concentration</t>
        </r>
      </text>
    </comment>
  </commentList>
</comments>
</file>

<file path=xl/comments2.xml><?xml version="1.0" encoding="utf-8"?>
<comments xmlns="http://schemas.openxmlformats.org/spreadsheetml/2006/main">
  <authors>
    <author>Bramer, Stefan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Bramer, Stefan:</t>
        </r>
        <r>
          <rPr>
            <sz val="9"/>
            <color indexed="81"/>
            <rFont val="Tahoma"/>
            <family val="2"/>
          </rPr>
          <t xml:space="preserve">
includes runoff concentration</t>
        </r>
      </text>
    </comment>
  </commentList>
</comments>
</file>

<file path=xl/comments3.xml><?xml version="1.0" encoding="utf-8"?>
<comments xmlns="http://schemas.openxmlformats.org/spreadsheetml/2006/main">
  <authors>
    <author>Bramer, Stefan</author>
  </authors>
  <commentList>
    <comment ref="U2" authorId="0" shapeId="0">
      <text>
        <r>
          <rPr>
            <b/>
            <sz val="9"/>
            <color indexed="81"/>
            <rFont val="Tahoma"/>
            <family val="2"/>
          </rPr>
          <t>Bramer, Stefan:</t>
        </r>
        <r>
          <rPr>
            <sz val="9"/>
            <color indexed="81"/>
            <rFont val="Tahoma"/>
            <family val="2"/>
          </rPr>
          <t xml:space="preserve">
includes runoff concentration</t>
        </r>
      </text>
    </comment>
  </commentList>
</comments>
</file>

<file path=xl/sharedStrings.xml><?xml version="1.0" encoding="utf-8"?>
<sst xmlns="http://schemas.openxmlformats.org/spreadsheetml/2006/main" count="474" uniqueCount="121">
  <si>
    <t>Soil Type</t>
  </si>
  <si>
    <t>NLT</t>
  </si>
  <si>
    <t>LandUse</t>
  </si>
  <si>
    <t>Manure</t>
  </si>
  <si>
    <t>Arable: Winter Wheat</t>
  </si>
  <si>
    <t>Area</t>
  </si>
  <si>
    <t>Fertiliser 
(kg/ha)</t>
  </si>
  <si>
    <t>Stocking 
Density</t>
  </si>
  <si>
    <t>Manure 
Amount (t)</t>
  </si>
  <si>
    <t>Results</t>
  </si>
  <si>
    <t>Stored 
Water
(mm)</t>
  </si>
  <si>
    <t>SoilDepth
(cm)</t>
  </si>
  <si>
    <t>Comments</t>
  </si>
  <si>
    <t>Concentration</t>
  </si>
  <si>
    <t>Leached N
(kg N/ha)</t>
  </si>
  <si>
    <t>Outdoor Pigs</t>
  </si>
  <si>
    <t>Sugar Beet</t>
  </si>
  <si>
    <t>Spring Barley</t>
  </si>
  <si>
    <t>Rainfall Zone (HER)</t>
  </si>
  <si>
    <t>900 - 1200 (583 mm)</t>
  </si>
  <si>
    <t>Farmscoper</t>
  </si>
  <si>
    <t>Cattle Slurry (Dairy)/ Cattle Slurry (whole)-10% DM</t>
  </si>
  <si>
    <t>&lt;600 mm (174 mm)</t>
  </si>
  <si>
    <t>900 - 1200 (566 mm)</t>
  </si>
  <si>
    <t>&lt;600 mm (104 mm)</t>
  </si>
  <si>
    <t>900 - 1200 (534 mm)</t>
  </si>
  <si>
    <t>&gt;1500 (1043 mm)</t>
  </si>
  <si>
    <t>900 - 1200 (537 mm)</t>
  </si>
  <si>
    <t>Free Draining/ Loam-Moderate</t>
  </si>
  <si>
    <t>Scenario
No.</t>
  </si>
  <si>
    <t>Inputs</t>
  </si>
  <si>
    <t>Calculations</t>
  </si>
  <si>
    <t>Residual N
(min 20)</t>
  </si>
  <si>
    <t>% of Fertiliser input</t>
  </si>
  <si>
    <t>% of Manure Input</t>
  </si>
  <si>
    <r>
      <rPr>
        <b/>
        <sz val="10"/>
        <color theme="1"/>
        <rFont val="Calibri"/>
        <family val="2"/>
        <scheme val="minor"/>
      </rPr>
      <t>Summed Input</t>
    </r>
    <r>
      <rPr>
        <sz val="10"/>
        <color theme="1"/>
        <rFont val="Calibri"/>
        <family val="2"/>
        <scheme val="minor"/>
      </rPr>
      <t xml:space="preserve">
(Fertiliser + SNS +Atmosperic N + Manure + Fixed N)</t>
    </r>
  </si>
  <si>
    <r>
      <rPr>
        <b/>
        <sz val="10"/>
        <color theme="1"/>
        <rFont val="Calibri"/>
        <family val="2"/>
        <scheme val="minor"/>
      </rPr>
      <t xml:space="preserve">Offtake </t>
    </r>
    <r>
      <rPr>
        <sz val="10"/>
        <color theme="1"/>
        <rFont val="Calibri"/>
        <family val="2"/>
        <scheme val="minor"/>
      </rPr>
      <t xml:space="preserve">
(Yield * Crop Ncontent)</t>
    </r>
  </si>
  <si>
    <r>
      <t xml:space="preserve">Leaching 
from </t>
    </r>
    <r>
      <rPr>
        <b/>
        <sz val="10"/>
        <color theme="1"/>
        <rFont val="Calibri"/>
        <family val="2"/>
        <scheme val="minor"/>
      </rPr>
      <t>Soil</t>
    </r>
  </si>
  <si>
    <r>
      <t xml:space="preserve">Leaching from
</t>
    </r>
    <r>
      <rPr>
        <b/>
        <sz val="10"/>
        <color theme="1"/>
        <rFont val="Calibri"/>
        <family val="2"/>
        <scheme val="minor"/>
      </rPr>
      <t>Fertiliser</t>
    </r>
  </si>
  <si>
    <r>
      <t xml:space="preserve">Leaching from
</t>
    </r>
    <r>
      <rPr>
        <b/>
        <sz val="10"/>
        <color theme="1"/>
        <rFont val="Calibri"/>
        <family val="2"/>
        <scheme val="minor"/>
      </rPr>
      <t xml:space="preserve">Manure
</t>
    </r>
    <r>
      <rPr>
        <sz val="8"/>
        <color theme="1"/>
        <rFont val="Calibri"/>
        <family val="2"/>
        <scheme val="minor"/>
      </rPr>
      <t>(Medium + Long)</t>
    </r>
  </si>
  <si>
    <t>Applied
Modifications
(NEAP-N)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</si>
  <si>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</si>
  <si>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</si>
  <si>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</si>
  <si>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</si>
  <si>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</si>
  <si>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</si>
  <si>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</si>
  <si>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</si>
  <si>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</si>
  <si>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</si>
  <si>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</si>
  <si>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</si>
  <si>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</si>
  <si>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</si>
  <si>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</si>
  <si>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</si>
  <si>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</si>
  <si>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</si>
  <si>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</si>
  <si>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</si>
  <si>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</si>
  <si>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</si>
  <si>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</si>
  <si>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</si>
  <si>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</si>
  <si>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</si>
  <si>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</si>
  <si>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</si>
  <si>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D7</t>
  </si>
  <si>
    <t>E1</t>
  </si>
  <si>
    <t>E2</t>
  </si>
  <si>
    <t>E3</t>
  </si>
  <si>
    <t>E4</t>
  </si>
  <si>
    <t>E5</t>
  </si>
  <si>
    <t>E6</t>
  </si>
  <si>
    <t>E7</t>
  </si>
  <si>
    <t>Grazing 
Period</t>
  </si>
  <si>
    <t xml:space="preserve">Grass:Dairy 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</si>
  <si>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</si>
  <si>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</si>
  <si>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</si>
  <si>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</si>
  <si>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</si>
  <si>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</si>
  <si>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</si>
  <si>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</si>
  <si>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</si>
  <si>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</si>
  <si>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</si>
  <si>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</si>
  <si>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r>
      <t xml:space="preserve">Leaching from
</t>
    </r>
    <r>
      <rPr>
        <b/>
        <sz val="10"/>
        <color theme="1"/>
        <rFont val="Calibri"/>
        <family val="2"/>
        <scheme val="minor"/>
      </rPr>
      <t xml:space="preserve">Beef
</t>
    </r>
    <r>
      <rPr>
        <sz val="8"/>
        <color theme="1"/>
        <rFont val="Calibri"/>
        <family val="2"/>
        <scheme val="minor"/>
      </rPr>
      <t>(Medium + Long)</t>
    </r>
  </si>
  <si>
    <r>
      <rPr>
        <b/>
        <sz val="10"/>
        <color theme="1"/>
        <rFont val="Calibri"/>
        <family val="2"/>
        <scheme val="minor"/>
      </rPr>
      <t>Summed Input</t>
    </r>
    <r>
      <rPr>
        <sz val="10"/>
        <color theme="1"/>
        <rFont val="Calibri"/>
        <family val="2"/>
        <scheme val="minor"/>
      </rPr>
      <t xml:space="preserve">
(Fertiliser  + Excereta)</t>
    </r>
  </si>
  <si>
    <t>NLT: Climate Zone 2</t>
  </si>
  <si>
    <t>NLT: Climate Zone 3</t>
  </si>
  <si>
    <t>NLT: Climate Zone 1</t>
  </si>
  <si>
    <t>&gt;1500 (1139 mm)</t>
  </si>
  <si>
    <t>I1</t>
  </si>
  <si>
    <t>I2</t>
  </si>
  <si>
    <t>I3</t>
  </si>
  <si>
    <t>I4</t>
  </si>
  <si>
    <t>J1</t>
  </si>
  <si>
    <t>J2</t>
  </si>
  <si>
    <t>J3</t>
  </si>
  <si>
    <t>J4</t>
  </si>
  <si>
    <t>K1</t>
  </si>
  <si>
    <t>K2</t>
  </si>
  <si>
    <t>K3</t>
  </si>
  <si>
    <t>K4</t>
  </si>
  <si>
    <t>L1</t>
  </si>
  <si>
    <t>L2</t>
  </si>
  <si>
    <t>L3</t>
  </si>
  <si>
    <t>L4</t>
  </si>
  <si>
    <t>Lowland Sheep</t>
  </si>
  <si>
    <t>FS: 100 % , NLT: All Year</t>
  </si>
  <si>
    <t>FS: 96% , NLT: All Year</t>
  </si>
  <si>
    <t>Applying FS coefficents</t>
  </si>
  <si>
    <r>
      <rPr>
        <b/>
        <sz val="10"/>
        <color theme="1"/>
        <rFont val="Calibri"/>
        <family val="2"/>
        <scheme val="minor"/>
      </rPr>
      <t>Input</t>
    </r>
    <r>
      <rPr>
        <sz val="10"/>
        <color theme="1"/>
        <rFont val="Calibri"/>
        <family val="2"/>
        <scheme val="minor"/>
      </rPr>
      <t xml:space="preserve">
Fertiliser</t>
    </r>
  </si>
  <si>
    <r>
      <t xml:space="preserve">Leaching from
</t>
    </r>
    <r>
      <rPr>
        <b/>
        <sz val="10"/>
        <color theme="1"/>
        <rFont val="Calibri"/>
        <family val="2"/>
        <scheme val="minor"/>
      </rPr>
      <t xml:space="preserve">Animals
</t>
    </r>
    <r>
      <rPr>
        <sz val="8"/>
        <color theme="1"/>
        <rFont val="Calibri"/>
        <family val="2"/>
        <scheme val="minor"/>
      </rPr>
      <t>(Medium + Long)</t>
    </r>
  </si>
  <si>
    <r>
      <rPr>
        <b/>
        <sz val="10"/>
        <color theme="1"/>
        <rFont val="Calibri"/>
        <family val="2"/>
        <scheme val="minor"/>
      </rPr>
      <t>Input</t>
    </r>
    <r>
      <rPr>
        <sz val="10"/>
        <color theme="1"/>
        <rFont val="Calibri"/>
        <family val="2"/>
        <scheme val="minor"/>
      </rPr>
      <t xml:space="preserve">
Animal</t>
    </r>
  </si>
  <si>
    <t>FS: 54 % , NLT: 7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</si>
</sst>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2" fontId="0" fillId="0" borderId="11" xfId="0" applyNumberFormat="1" applyBorder="1"/>
    <xf numFmtId="0" fontId="1" fillId="0" borderId="0" xfId="0" applyFont="1" applyAlignment="1">
      <alignment horizontal="center"/>
    </xf>
    <xf numFmtId="2" fontId="0" fillId="0" borderId="0" xfId="0" applyNumberFormat="1" applyBorder="1"/>
    <xf numFmtId="2" fontId="0" fillId="0" borderId="10" xfId="0" applyNumberFormat="1" applyBorder="1" applyAlignment="1">
      <alignment horizontal="center"/>
    </xf>
    <xf numFmtId="2" fontId="0" fillId="25" borderId="12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/>
    </xf>
    <xf numFmtId="2" fontId="0" fillId="25" borderId="0" xfId="0" applyNumberFormat="1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2" fontId="0" fillId="25" borderId="11" xfId="0" applyNumberFormat="1" applyFont="1" applyFill="1" applyBorder="1" applyAlignment="1">
      <alignment horizontal="center" vertical="center"/>
    </xf>
    <xf numFmtId="2" fontId="0" fillId="25" borderId="14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Border="1"/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2" fontId="1" fillId="24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2" fontId="1" fillId="24" borderId="12" xfId="0" applyNumberFormat="1" applyFont="1" applyFill="1" applyBorder="1" applyAlignment="1">
      <alignment horizontal="center" vertical="center" wrapText="1"/>
    </xf>
    <xf numFmtId="2" fontId="24" fillId="27" borderId="15" xfId="0" applyNumberFormat="1" applyFont="1" applyFill="1" applyBorder="1" applyAlignment="1">
      <alignment horizontal="center" vertical="center"/>
    </xf>
    <xf numFmtId="2" fontId="24" fillId="27" borderId="16" xfId="0" applyNumberFormat="1" applyFont="1" applyFill="1" applyBorder="1" applyAlignment="1">
      <alignment horizontal="center" vertical="center"/>
    </xf>
    <xf numFmtId="2" fontId="24" fillId="27" borderId="17" xfId="0" applyNumberFormat="1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2" fontId="1" fillId="24" borderId="12" xfId="0" applyNumberFormat="1" applyFont="1" applyFill="1" applyBorder="1" applyAlignment="1">
      <alignment horizontal="center" vertical="center"/>
    </xf>
    <xf numFmtId="2" fontId="1" fillId="24" borderId="14" xfId="0" applyNumberFormat="1" applyFont="1" applyFill="1" applyBorder="1" applyAlignment="1">
      <alignment horizontal="center" vertical="center"/>
    </xf>
    <xf numFmtId="2" fontId="1" fillId="24" borderId="13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8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 2" xfId="37"/>
    <cellStyle name="Normal" xfId="0" builtinId="0"/>
    <cellStyle name="Note" xfId="38"/>
    <cellStyle name="Output" xfId="39"/>
    <cellStyle name="Standard 2" xfId="1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Winter Wheat (900</a:t>
            </a:r>
            <a:r>
              <a:rPr lang="en-GB" baseline="0"/>
              <a:t> - 1200 mm)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'Arable scenarios'!$T$2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'Arable scenarios'!$A$4:$A$11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'Arable scenarios'!$T$4:$T$11</c:f>
              <c:numCache>
                <c:formatCode>0.00</c:formatCode>
                <c:ptCount val="8"/>
                <c:pt idx="0">
                  <c:v>19.053691932016143</c:v>
                </c:pt>
                <c:pt idx="1">
                  <c:v>22.68</c:v>
                </c:pt>
                <c:pt idx="2">
                  <c:v>33.561579189896477</c:v>
                </c:pt>
                <c:pt idx="3">
                  <c:v>48.07</c:v>
                </c:pt>
                <c:pt idx="4">
                  <c:v>33.163915282539591</c:v>
                </c:pt>
                <c:pt idx="5">
                  <c:v>89.6</c:v>
                </c:pt>
                <c:pt idx="6">
                  <c:v>301.25815894248507</c:v>
                </c:pt>
                <c:pt idx="7">
                  <c:v>167.40986906619077</c:v>
                </c:pt>
              </c:numCache>
            </c:numRef>
          </c:val>
        </c:ser>
        <c:ser>
          <c:idx val="1"/>
          <c:order val="1"/>
          <c:tx>
            <c:strRef>
              <c:f>'Arable scenarios'!$U$2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'Arable scenarios'!$A$4:$A$11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'Arable scenarios'!$U$4:$U$11</c:f>
              <c:numCache>
                <c:formatCode>0.00</c:formatCode>
                <c:ptCount val="8"/>
                <c:pt idx="0">
                  <c:v>19.77</c:v>
                </c:pt>
                <c:pt idx="1">
                  <c:v>19.77</c:v>
                </c:pt>
                <c:pt idx="2">
                  <c:v>45.18</c:v>
                </c:pt>
                <c:pt idx="3">
                  <c:v>242.92</c:v>
                </c:pt>
                <c:pt idx="4">
                  <c:v>19.77</c:v>
                </c:pt>
                <c:pt idx="5">
                  <c:v>19.77</c:v>
                </c:pt>
                <c:pt idx="6">
                  <c:v>104.5</c:v>
                </c:pt>
                <c:pt idx="7">
                  <c:v>74.84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641256"/>
        <c:axId val="400641648"/>
      </c:barChart>
      <c:catAx>
        <c:axId val="40064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41648"/>
        <c:crosses val="autoZero"/>
        <c:auto val="1"/>
        <c:lblAlgn val="ctr"/>
        <c:lblOffset val="100"/>
        <c:noMultiLvlLbl val="0"/>
      </c:catAx>
      <c:valAx>
        <c:axId val="40064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3933148148148148E-2"/>
              <c:y val="0.100429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4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Outdoor Pigs (900</a:t>
            </a:r>
            <a:r>
              <a:rPr lang="en-GB" baseline="0"/>
              <a:t> - 1200 mm)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'Pigs and Sheep scenarios'!$S$2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'Pigs and Sheep scenarios'!$A$4:$A$7</c:f>
              <c:strCache>
                <c:ptCount val="4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</c:strCache>
            </c:strRef>
          </c:cat>
          <c:val>
            <c:numRef>
              <c:f>'Pigs and Sheep scenarios'!$S$4:$S$7</c:f>
              <c:numCache>
                <c:formatCode>0.00</c:formatCode>
                <c:ptCount val="4"/>
                <c:pt idx="0">
                  <c:v>53.518795080439226</c:v>
                </c:pt>
                <c:pt idx="1">
                  <c:v>55.503112108997101</c:v>
                </c:pt>
                <c:pt idx="2">
                  <c:v>61.456063194670712</c:v>
                </c:pt>
                <c:pt idx="3">
                  <c:v>77.330599423133691</c:v>
                </c:pt>
              </c:numCache>
            </c:numRef>
          </c:val>
        </c:ser>
        <c:ser>
          <c:idx val="1"/>
          <c:order val="1"/>
          <c:tx>
            <c:strRef>
              <c:f>'Pigs and Sheep scenarios'!$T$2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'Pigs and Sheep scenarios'!$A$4:$A$7</c:f>
              <c:strCache>
                <c:ptCount val="4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</c:strCache>
            </c:strRef>
          </c:cat>
          <c:val>
            <c:numRef>
              <c:f>'Pigs and Sheep scenarios'!$T$4:$T$7</c:f>
              <c:numCache>
                <c:formatCode>0.00</c:formatCode>
                <c:ptCount val="4"/>
                <c:pt idx="0">
                  <c:v>54.04</c:v>
                </c:pt>
                <c:pt idx="1">
                  <c:v>55.97</c:v>
                </c:pt>
                <c:pt idx="2">
                  <c:v>61.79</c:v>
                </c:pt>
                <c:pt idx="3">
                  <c:v>77.290000000000006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098856"/>
        <c:axId val="397099248"/>
      </c:barChart>
      <c:catAx>
        <c:axId val="39709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99248"/>
        <c:crosses val="autoZero"/>
        <c:auto val="1"/>
        <c:lblAlgn val="ctr"/>
        <c:lblOffset val="100"/>
        <c:noMultiLvlLbl val="0"/>
      </c:catAx>
      <c:valAx>
        <c:axId val="39709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3933148148148148E-2"/>
              <c:y val="0.100429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9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Outdoor Pigs (&lt;600 </a:t>
            </a:r>
            <a:r>
              <a:rPr lang="en-GB" baseline="0"/>
              <a:t>mm)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'Pigs and Sheep scenarios'!$S$2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'Pigs and Sheep scenarios'!$A$8:$A$11</c:f>
              <c:strCache>
                <c:ptCount val="4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</c:strCache>
            </c:strRef>
          </c:cat>
          <c:val>
            <c:numRef>
              <c:f>'Pigs and Sheep scenarios'!$S$8:$S$11</c:f>
              <c:numCache>
                <c:formatCode>0.00</c:formatCode>
                <c:ptCount val="4"/>
                <c:pt idx="0">
                  <c:v>46.295838505808653</c:v>
                </c:pt>
                <c:pt idx="1">
                  <c:v>46.736740562536085</c:v>
                </c:pt>
                <c:pt idx="2">
                  <c:v>48.059446732718371</c:v>
                </c:pt>
                <c:pt idx="3">
                  <c:v>51.586663186537805</c:v>
                </c:pt>
              </c:numCache>
            </c:numRef>
          </c:val>
        </c:ser>
        <c:ser>
          <c:idx val="1"/>
          <c:order val="1"/>
          <c:tx>
            <c:strRef>
              <c:f>'Pigs and Sheep scenarios'!$T$2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'Pigs and Sheep scenarios'!$A$8:$A$11</c:f>
              <c:strCache>
                <c:ptCount val="4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</c:strCache>
            </c:strRef>
          </c:cat>
          <c:val>
            <c:numRef>
              <c:f>'Pigs and Sheep scenarios'!$T$8:$T$11</c:f>
              <c:numCache>
                <c:formatCode>0.00</c:formatCode>
                <c:ptCount val="4"/>
                <c:pt idx="0">
                  <c:v>14.46</c:v>
                </c:pt>
                <c:pt idx="1">
                  <c:v>14.98</c:v>
                </c:pt>
                <c:pt idx="2">
                  <c:v>16.54</c:v>
                </c:pt>
                <c:pt idx="3">
                  <c:v>20.69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055872"/>
        <c:axId val="397056264"/>
      </c:barChart>
      <c:catAx>
        <c:axId val="3970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56264"/>
        <c:crosses val="autoZero"/>
        <c:auto val="1"/>
        <c:lblAlgn val="ctr"/>
        <c:lblOffset val="100"/>
        <c:noMultiLvlLbl val="0"/>
      </c:catAx>
      <c:valAx>
        <c:axId val="39705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3933148148148148E-2"/>
              <c:y val="0.100429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5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Lowland Sheep (&lt;600 </a:t>
            </a:r>
            <a:r>
              <a:rPr lang="en-GB" baseline="0"/>
              <a:t>mm)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'Pigs and Sheep scenarios'!$S$2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'Pigs and Sheep scenarios'!$A$16:$A$19</c:f>
              <c:strCache>
                <c:ptCount val="4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</c:strCache>
            </c:strRef>
          </c:cat>
          <c:val>
            <c:numRef>
              <c:f>'Pigs and Sheep scenarios'!$S$16:$S$19</c:f>
              <c:numCache>
                <c:formatCode>0.00</c:formatCode>
                <c:ptCount val="4"/>
                <c:pt idx="0">
                  <c:v>3.5706546853468444</c:v>
                </c:pt>
                <c:pt idx="1">
                  <c:v>4.0115567420742746</c:v>
                </c:pt>
                <c:pt idx="2">
                  <c:v>5.3342629122565635</c:v>
                </c:pt>
                <c:pt idx="3">
                  <c:v>8.8614793660760025</c:v>
                </c:pt>
              </c:numCache>
            </c:numRef>
          </c:val>
        </c:ser>
        <c:ser>
          <c:idx val="1"/>
          <c:order val="1"/>
          <c:tx>
            <c:strRef>
              <c:f>'Pigs and Sheep scenarios'!$T$2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'Pigs and Sheep scenarios'!$A$16:$A$19</c:f>
              <c:strCache>
                <c:ptCount val="4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</c:strCache>
            </c:strRef>
          </c:cat>
          <c:val>
            <c:numRef>
              <c:f>'Pigs and Sheep scenarios'!$T$16:$T$19</c:f>
              <c:numCache>
                <c:formatCode>0.00</c:formatCode>
                <c:ptCount val="4"/>
                <c:pt idx="0">
                  <c:v>3.02</c:v>
                </c:pt>
                <c:pt idx="1">
                  <c:v>3.54</c:v>
                </c:pt>
                <c:pt idx="2">
                  <c:v>5.09</c:v>
                </c:pt>
                <c:pt idx="3">
                  <c:v>9.24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057048"/>
        <c:axId val="397057440"/>
      </c:barChart>
      <c:catAx>
        <c:axId val="39705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57440"/>
        <c:crosses val="autoZero"/>
        <c:auto val="1"/>
        <c:lblAlgn val="ctr"/>
        <c:lblOffset val="100"/>
        <c:noMultiLvlLbl val="0"/>
      </c:catAx>
      <c:valAx>
        <c:axId val="39705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3933148148148148E-2"/>
              <c:y val="0.100429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5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Lowland Sheep (900</a:t>
            </a:r>
            <a:r>
              <a:rPr lang="en-GB" baseline="0"/>
              <a:t> - 1200 mm)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'Pigs and Sheep scenarios'!$S$2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'Pigs and Sheep scenarios'!$A$12:$A$15</c:f>
              <c:strCache>
                <c:ptCount val="4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</c:strCache>
            </c:strRef>
          </c:cat>
          <c:val>
            <c:numRef>
              <c:f>'Pigs and Sheep scenarios'!$S$12:$S$15</c:f>
              <c:numCache>
                <c:formatCode>0.00</c:formatCode>
                <c:ptCount val="4"/>
                <c:pt idx="0">
                  <c:v>11.540598614165088</c:v>
                </c:pt>
                <c:pt idx="1">
                  <c:v>13.524915642722959</c:v>
                </c:pt>
                <c:pt idx="2">
                  <c:v>19.477866728396577</c:v>
                </c:pt>
                <c:pt idx="3">
                  <c:v>35.352402956859549</c:v>
                </c:pt>
              </c:numCache>
            </c:numRef>
          </c:val>
        </c:ser>
        <c:ser>
          <c:idx val="1"/>
          <c:order val="1"/>
          <c:tx>
            <c:strRef>
              <c:f>'Pigs and Sheep scenarios'!$T$2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'Pigs and Sheep scenarios'!$A$12:$A$15</c:f>
              <c:strCache>
                <c:ptCount val="4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</c:strCache>
            </c:strRef>
          </c:cat>
          <c:val>
            <c:numRef>
              <c:f>'Pigs and Sheep scenarios'!$T$12:$T$15</c:f>
              <c:numCache>
                <c:formatCode>0.00</c:formatCode>
                <c:ptCount val="4"/>
                <c:pt idx="0">
                  <c:v>11.28</c:v>
                </c:pt>
                <c:pt idx="1">
                  <c:v>13.22</c:v>
                </c:pt>
                <c:pt idx="2">
                  <c:v>19.03</c:v>
                </c:pt>
                <c:pt idx="3">
                  <c:v>34.53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058224"/>
        <c:axId val="397058616"/>
      </c:barChart>
      <c:catAx>
        <c:axId val="39705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58616"/>
        <c:crosses val="autoZero"/>
        <c:auto val="1"/>
        <c:lblAlgn val="ctr"/>
        <c:lblOffset val="100"/>
        <c:noMultiLvlLbl val="0"/>
      </c:catAx>
      <c:valAx>
        <c:axId val="39705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3933148148148148E-2"/>
              <c:y val="0.100429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5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Farmscoper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'Arable scenarios'!$K$3</c:f>
              <c:strCache>
                <c:ptCount val="1"/>
                <c:pt idx="0">
                  <c:v>Leaching 
from Soil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'Arable scenarios'!$A$4:$A$11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'Arable scenarios'!$K$4:$K$11</c:f>
              <c:numCache>
                <c:formatCode>0.00</c:formatCode>
                <c:ptCount val="8"/>
                <c:pt idx="0">
                  <c:v>19.053691932016143</c:v>
                </c:pt>
                <c:pt idx="1">
                  <c:v>19.053691932016143</c:v>
                </c:pt>
                <c:pt idx="2">
                  <c:v>19.053691932016143</c:v>
                </c:pt>
                <c:pt idx="3">
                  <c:v>19.053691932016143</c:v>
                </c:pt>
                <c:pt idx="4">
                  <c:v>19.053691932016143</c:v>
                </c:pt>
                <c:pt idx="5">
                  <c:v>19.053691932016143</c:v>
                </c:pt>
                <c:pt idx="6">
                  <c:v>19.053691932016143</c:v>
                </c:pt>
                <c:pt idx="7">
                  <c:v>19.053691932016143</c:v>
                </c:pt>
              </c:numCache>
            </c:numRef>
          </c:val>
        </c:ser>
        <c:ser>
          <c:idx val="2"/>
          <c:order val="1"/>
          <c:tx>
            <c:strRef>
              <c:f>'Arable scenarios'!$L$3</c:f>
              <c:strCache>
                <c:ptCount val="1"/>
                <c:pt idx="0">
                  <c:v>Leaching from
Fertiliser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'Arable scenarios'!$A$4:$A$11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'Arable scenarios'!$L$4:$L$11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3.6269718144700827</c:v>
                </c:pt>
                <c:pt idx="2">
                  <c:v>14.507887257880331</c:v>
                </c:pt>
                <c:pt idx="3">
                  <c:v>29.015774515760661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7.2539436289401653</c:v>
                </c:pt>
              </c:numCache>
            </c:numRef>
          </c:val>
        </c:ser>
        <c:ser>
          <c:idx val="1"/>
          <c:order val="2"/>
          <c:tx>
            <c:strRef>
              <c:f>'Arable scenarios'!$N$3</c:f>
              <c:strCache>
                <c:ptCount val="1"/>
                <c:pt idx="0">
                  <c:v>Leaching from
Manure
(Medium + Long)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'Arable scenarios'!$A$4:$A$11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'Arable scenarios'!$N$4:$N$11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14.110223350523448</c:v>
                </c:pt>
                <c:pt idx="5" formatCode="0.00">
                  <c:v>70.551116752617233</c:v>
                </c:pt>
                <c:pt idx="6" formatCode="0.00">
                  <c:v>282.20446701046893</c:v>
                </c:pt>
                <c:pt idx="7" formatCode="0.00">
                  <c:v>141.10223350523447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0642432"/>
        <c:axId val="400642824"/>
      </c:barChart>
      <c:catAx>
        <c:axId val="40064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42824"/>
        <c:crosses val="autoZero"/>
        <c:auto val="1"/>
        <c:lblAlgn val="ctr"/>
        <c:lblOffset val="100"/>
        <c:noMultiLvlLbl val="0"/>
      </c:catAx>
      <c:valAx>
        <c:axId val="40064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4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92439624703969"/>
          <c:y val="0.85303903300510509"/>
          <c:w val="0.61923354346548365"/>
          <c:h val="0.13316997766845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Winter Wheat (&lt;600 mm</a:t>
            </a:r>
            <a:r>
              <a:rPr lang="en-GB" baseline="0"/>
              <a:t>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'Arable scenarios'!$T$2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'Arable scenarios'!$A$13:$A$19</c:f>
              <c:strCache>
                <c:ptCount val="7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</c:strCache>
            </c:strRef>
          </c:cat>
          <c:val>
            <c:numRef>
              <c:f>'Arable scenarios'!$T$13:$T$19</c:f>
              <c:numCache>
                <c:formatCode>0.00</c:formatCode>
                <c:ptCount val="7"/>
                <c:pt idx="0">
                  <c:v>11.28</c:v>
                </c:pt>
                <c:pt idx="1">
                  <c:v>13.430746601134686</c:v>
                </c:pt>
                <c:pt idx="2">
                  <c:v>19.874068531316588</c:v>
                </c:pt>
                <c:pt idx="3">
                  <c:v>28.465164438225788</c:v>
                </c:pt>
                <c:pt idx="4">
                  <c:v>19.682972510577869</c:v>
                </c:pt>
                <c:pt idx="5">
                  <c:v>53.282972055259791</c:v>
                </c:pt>
                <c:pt idx="6">
                  <c:v>179.28297034781701</c:v>
                </c:pt>
              </c:numCache>
            </c:numRef>
          </c:val>
        </c:ser>
        <c:ser>
          <c:idx val="1"/>
          <c:order val="1"/>
          <c:tx>
            <c:strRef>
              <c:f>'Arable scenarios'!$U$2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'Arable scenarios'!$A$13:$A$19</c:f>
              <c:strCache>
                <c:ptCount val="7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</c:strCache>
            </c:strRef>
          </c:cat>
          <c:val>
            <c:numRef>
              <c:f>'Arable scenarios'!$U$13:$U$19</c:f>
              <c:numCache>
                <c:formatCode>0.00</c:formatCode>
                <c:ptCount val="7"/>
                <c:pt idx="0">
                  <c:v>8.33</c:v>
                </c:pt>
                <c:pt idx="1">
                  <c:v>8.33</c:v>
                </c:pt>
                <c:pt idx="2">
                  <c:v>19.03</c:v>
                </c:pt>
                <c:pt idx="3">
                  <c:v>102.3</c:v>
                </c:pt>
                <c:pt idx="4">
                  <c:v>8.33</c:v>
                </c:pt>
                <c:pt idx="5">
                  <c:v>8.33</c:v>
                </c:pt>
                <c:pt idx="6">
                  <c:v>44.01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643608"/>
        <c:axId val="400644000"/>
      </c:barChart>
      <c:catAx>
        <c:axId val="4006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44000"/>
        <c:crosses val="autoZero"/>
        <c:auto val="1"/>
        <c:lblAlgn val="ctr"/>
        <c:lblOffset val="100"/>
        <c:noMultiLvlLbl val="0"/>
      </c:catAx>
      <c:valAx>
        <c:axId val="4006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423650157389432E-2"/>
              <c:y val="0.11003951059602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Winter Wheat (&gt;1500 mm</a:t>
            </a:r>
            <a:r>
              <a:rPr lang="en-GB" baseline="0"/>
              <a:t>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'Arable scenarios'!$T$2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'Arable scenarios'!$A$21:$A$27</c:f>
              <c:strCache>
                <c:ptCount val="7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</c:strCache>
            </c:strRef>
          </c:cat>
          <c:val>
            <c:numRef>
              <c:f>'Arable scenarios'!$T$21:$T$27</c:f>
              <c:numCache>
                <c:formatCode>0.00</c:formatCode>
                <c:ptCount val="7"/>
                <c:pt idx="0">
                  <c:v>19.055569391734593</c:v>
                </c:pt>
                <c:pt idx="1">
                  <c:v>22.682898590668863</c:v>
                </c:pt>
                <c:pt idx="2">
                  <c:v>33.564886187471664</c:v>
                </c:pt>
                <c:pt idx="3">
                  <c:v>48.074202983208735</c:v>
                </c:pt>
                <c:pt idx="4">
                  <c:v>33.603388296663638</c:v>
                </c:pt>
                <c:pt idx="5">
                  <c:v>91.794663916379804</c:v>
                </c:pt>
                <c:pt idx="6">
                  <c:v>310.01194749031544</c:v>
                </c:pt>
              </c:numCache>
            </c:numRef>
          </c:val>
        </c:ser>
        <c:ser>
          <c:idx val="1"/>
          <c:order val="1"/>
          <c:tx>
            <c:strRef>
              <c:f>'Arable scenarios'!$U$2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'Arable scenarios'!$A$21:$A$27</c:f>
              <c:strCache>
                <c:ptCount val="7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</c:strCache>
            </c:strRef>
          </c:cat>
          <c:val>
            <c:numRef>
              <c:f>'Arable scenarios'!$U$21:$U$27</c:f>
              <c:numCache>
                <c:formatCode>0.00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45.7</c:v>
                </c:pt>
                <c:pt idx="3">
                  <c:v>245.7</c:v>
                </c:pt>
                <c:pt idx="4">
                  <c:v>20</c:v>
                </c:pt>
                <c:pt idx="5">
                  <c:v>20</c:v>
                </c:pt>
                <c:pt idx="6">
                  <c:v>105.7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910064"/>
        <c:axId val="396910456"/>
      </c:barChart>
      <c:catAx>
        <c:axId val="39691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10456"/>
        <c:crosses val="autoZero"/>
        <c:auto val="1"/>
        <c:lblAlgn val="ctr"/>
        <c:lblOffset val="100"/>
        <c:noMultiLvlLbl val="0"/>
      </c:catAx>
      <c:valAx>
        <c:axId val="39691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6284919066540986E-2"/>
              <c:y val="0.15723404236844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1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Spring Barley (900 - 1200 mm</a:t>
            </a:r>
            <a:r>
              <a:rPr lang="en-GB" baseline="0"/>
              <a:t>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'Arable scenarios'!$T$2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'Arable scenarios'!$A$30:$A$36</c:f>
              <c:strCache>
                <c:ptCount val="7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</c:strCache>
            </c:strRef>
          </c:cat>
          <c:val>
            <c:numRef>
              <c:f>'Arable scenarios'!$T$30:$T$36</c:f>
              <c:numCache>
                <c:formatCode>0.00</c:formatCode>
                <c:ptCount val="7"/>
                <c:pt idx="0">
                  <c:v>23.329681000950352</c:v>
                </c:pt>
                <c:pt idx="1">
                  <c:v>27.773429763036138</c:v>
                </c:pt>
                <c:pt idx="2">
                  <c:v>32.217178525121923</c:v>
                </c:pt>
                <c:pt idx="3">
                  <c:v>58.879671097636638</c:v>
                </c:pt>
                <c:pt idx="4">
                  <c:v>35.926831611978933</c:v>
                </c:pt>
                <c:pt idx="5">
                  <c:v>86.315434056093267</c:v>
                </c:pt>
                <c:pt idx="6">
                  <c:v>275.27269322152199</c:v>
                </c:pt>
              </c:numCache>
            </c:numRef>
          </c:val>
        </c:ser>
        <c:ser>
          <c:idx val="1"/>
          <c:order val="1"/>
          <c:tx>
            <c:strRef>
              <c:f>'Arable scenarios'!$U$2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'Arable scenarios'!$A$30:$A$36</c:f>
              <c:strCache>
                <c:ptCount val="7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</c:strCache>
            </c:strRef>
          </c:cat>
          <c:val>
            <c:numRef>
              <c:f>'Arable scenarios'!$U$30:$U$36</c:f>
              <c:numCache>
                <c:formatCode>0.00</c:formatCode>
                <c:ptCount val="7"/>
                <c:pt idx="0">
                  <c:v>19.059999999999999</c:v>
                </c:pt>
                <c:pt idx="1">
                  <c:v>19.059999999999999</c:v>
                </c:pt>
                <c:pt idx="2">
                  <c:v>36.44</c:v>
                </c:pt>
                <c:pt idx="3">
                  <c:v>322.27</c:v>
                </c:pt>
                <c:pt idx="4">
                  <c:v>19.059999999999999</c:v>
                </c:pt>
                <c:pt idx="5">
                  <c:v>19.059999999999999</c:v>
                </c:pt>
                <c:pt idx="6">
                  <c:v>188.89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911240"/>
        <c:axId val="396911632"/>
      </c:barChart>
      <c:catAx>
        <c:axId val="39691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11632"/>
        <c:crosses val="autoZero"/>
        <c:auto val="1"/>
        <c:lblAlgn val="ctr"/>
        <c:lblOffset val="100"/>
        <c:noMultiLvlLbl val="0"/>
      </c:catAx>
      <c:valAx>
        <c:axId val="39691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6284919066540986E-2"/>
              <c:y val="0.15723404236844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1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Sugar Beet (900 - 1200 mm</a:t>
            </a:r>
            <a:r>
              <a:rPr lang="en-GB" baseline="0"/>
              <a:t>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'Arable scenarios'!$T$2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'Arable scenarios'!$A$38:$A$44</c:f>
              <c:strCache>
                <c:ptCount val="7"/>
                <c:pt idx="0">
                  <c:v>E1</c:v>
                </c:pt>
                <c:pt idx="1">
                  <c:v>E2</c:v>
                </c:pt>
                <c:pt idx="2">
                  <c:v>E3</c:v>
                </c:pt>
                <c:pt idx="3">
                  <c:v>E4</c:v>
                </c:pt>
                <c:pt idx="4">
                  <c:v>E5</c:v>
                </c:pt>
                <c:pt idx="5">
                  <c:v>E6</c:v>
                </c:pt>
                <c:pt idx="6">
                  <c:v>E7</c:v>
                </c:pt>
              </c:strCache>
            </c:strRef>
          </c:cat>
          <c:val>
            <c:numRef>
              <c:f>'Arable scenarios'!$T$38:$T$44</c:f>
              <c:numCache>
                <c:formatCode>0.00</c:formatCode>
                <c:ptCount val="7"/>
                <c:pt idx="0">
                  <c:v>32.685490945422899</c:v>
                </c:pt>
                <c:pt idx="1">
                  <c:v>37.600602365787253</c:v>
                </c:pt>
                <c:pt idx="2">
                  <c:v>42.515713786151601</c:v>
                </c:pt>
                <c:pt idx="3">
                  <c:v>72.006382308337706</c:v>
                </c:pt>
                <c:pt idx="4">
                  <c:v>45.28264155645148</c:v>
                </c:pt>
                <c:pt idx="5">
                  <c:v>95.671244000565807</c:v>
                </c:pt>
                <c:pt idx="6">
                  <c:v>284.62850316599452</c:v>
                </c:pt>
              </c:numCache>
            </c:numRef>
          </c:val>
        </c:ser>
        <c:ser>
          <c:idx val="1"/>
          <c:order val="1"/>
          <c:tx>
            <c:strRef>
              <c:f>'Arable scenarios'!$U$2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'Arable scenarios'!$A$38:$A$44</c:f>
              <c:strCache>
                <c:ptCount val="7"/>
                <c:pt idx="0">
                  <c:v>E1</c:v>
                </c:pt>
                <c:pt idx="1">
                  <c:v>E2</c:v>
                </c:pt>
                <c:pt idx="2">
                  <c:v>E3</c:v>
                </c:pt>
                <c:pt idx="3">
                  <c:v>E4</c:v>
                </c:pt>
                <c:pt idx="4">
                  <c:v>E5</c:v>
                </c:pt>
                <c:pt idx="5">
                  <c:v>E6</c:v>
                </c:pt>
                <c:pt idx="6">
                  <c:v>E7</c:v>
                </c:pt>
              </c:strCache>
            </c:strRef>
          </c:cat>
          <c:val>
            <c:numRef>
              <c:f>'Arable scenarios'!$U$38:$U$44</c:f>
              <c:numCache>
                <c:formatCode>0.00</c:formatCode>
                <c:ptCount val="7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266.05</c:v>
                </c:pt>
                <c:pt idx="4">
                  <c:v>19</c:v>
                </c:pt>
                <c:pt idx="5">
                  <c:v>19</c:v>
                </c:pt>
                <c:pt idx="6">
                  <c:v>133.02000000000001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912416"/>
        <c:axId val="396912808"/>
      </c:barChart>
      <c:catAx>
        <c:axId val="3969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12808"/>
        <c:crosses val="autoZero"/>
        <c:auto val="1"/>
        <c:lblAlgn val="ctr"/>
        <c:lblOffset val="100"/>
        <c:noMultiLvlLbl val="0"/>
      </c:catAx>
      <c:valAx>
        <c:axId val="39691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6284919066540986E-2"/>
              <c:y val="0.15723404236844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1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Beef (900</a:t>
            </a:r>
            <a:r>
              <a:rPr lang="en-GB" baseline="0"/>
              <a:t> - 1200 mm)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'Grassland scenarios'!$Q$2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'Grassland scenarios'!$A$17:$A$20</c:f>
              <c:strCache>
                <c:ptCount val="4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</c:strCache>
            </c:strRef>
          </c:cat>
          <c:val>
            <c:numRef>
              <c:f>'Grassland scenarios'!$Q$17:$Q$20</c:f>
              <c:numCache>
                <c:formatCode>0.00</c:formatCode>
                <c:ptCount val="4"/>
                <c:pt idx="0">
                  <c:v>16.683948352187095</c:v>
                </c:pt>
                <c:pt idx="1">
                  <c:v>18.668265380744966</c:v>
                </c:pt>
                <c:pt idx="2">
                  <c:v>24.621216466418581</c:v>
                </c:pt>
                <c:pt idx="3">
                  <c:v>40.49575269488156</c:v>
                </c:pt>
              </c:numCache>
            </c:numRef>
          </c:val>
        </c:ser>
        <c:ser>
          <c:idx val="1"/>
          <c:order val="1"/>
          <c:tx>
            <c:strRef>
              <c:f>'Grassland scenarios'!$R$2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'Grassland scenarios'!$A$17:$A$20</c:f>
              <c:strCache>
                <c:ptCount val="4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</c:strCache>
            </c:strRef>
          </c:cat>
          <c:val>
            <c:numRef>
              <c:f>'Grassland scenarios'!$R$17:$R$20</c:f>
              <c:numCache>
                <c:formatCode>0.00</c:formatCode>
                <c:ptCount val="4"/>
                <c:pt idx="0">
                  <c:v>9.68</c:v>
                </c:pt>
                <c:pt idx="1">
                  <c:v>10.87</c:v>
                </c:pt>
                <c:pt idx="2">
                  <c:v>15.83</c:v>
                </c:pt>
                <c:pt idx="3">
                  <c:v>39.409999999999997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913592"/>
        <c:axId val="397095720"/>
      </c:barChart>
      <c:catAx>
        <c:axId val="39691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95720"/>
        <c:crosses val="autoZero"/>
        <c:auto val="1"/>
        <c:lblAlgn val="ctr"/>
        <c:lblOffset val="100"/>
        <c:noMultiLvlLbl val="0"/>
      </c:catAx>
      <c:valAx>
        <c:axId val="39709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3933148148148148E-2"/>
              <c:y val="0.100429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1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Beef (&lt;600 </a:t>
            </a:r>
            <a:r>
              <a:rPr lang="en-GB" baseline="0"/>
              <a:t>mm)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'Grassland scenarios'!$Q$2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'Grassland scenarios'!$A$21:$A$24</c:f>
              <c:strCache>
                <c:ptCount val="4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</c:strCache>
            </c:strRef>
          </c:cat>
          <c:val>
            <c:numRef>
              <c:f>'Grassland scenarios'!$Q$21:$Q$24</c:f>
              <c:numCache>
                <c:formatCode>0.00</c:formatCode>
                <c:ptCount val="4"/>
                <c:pt idx="0">
                  <c:v>4.7134728163843409</c:v>
                </c:pt>
                <c:pt idx="1">
                  <c:v>5.1543748731117702</c:v>
                </c:pt>
                <c:pt idx="2">
                  <c:v>6.47708104329406</c:v>
                </c:pt>
                <c:pt idx="3">
                  <c:v>10.004297497113498</c:v>
                </c:pt>
              </c:numCache>
            </c:numRef>
          </c:val>
        </c:ser>
        <c:ser>
          <c:idx val="1"/>
          <c:order val="1"/>
          <c:tx>
            <c:strRef>
              <c:f>'Grassland scenarios'!$R$2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'Grassland scenarios'!$A$21:$A$24</c:f>
              <c:strCache>
                <c:ptCount val="4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</c:strCache>
            </c:strRef>
          </c:cat>
          <c:val>
            <c:numRef>
              <c:f>'Grassland scenarios'!$R$21:$R$24</c:f>
              <c:numCache>
                <c:formatCode>0.00</c:formatCode>
                <c:ptCount val="4"/>
                <c:pt idx="0">
                  <c:v>8.65</c:v>
                </c:pt>
                <c:pt idx="1">
                  <c:v>9.6199999999999992</c:v>
                </c:pt>
                <c:pt idx="2">
                  <c:v>13.9</c:v>
                </c:pt>
                <c:pt idx="3">
                  <c:v>35.44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096504"/>
        <c:axId val="397096896"/>
      </c:barChart>
      <c:catAx>
        <c:axId val="39709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96896"/>
        <c:crosses val="autoZero"/>
        <c:auto val="1"/>
        <c:lblAlgn val="ctr"/>
        <c:lblOffset val="100"/>
        <c:noMultiLvlLbl val="0"/>
      </c:catAx>
      <c:valAx>
        <c:axId val="3970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3933148148148148E-2"/>
              <c:y val="0.100429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9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Beef (&gt;1500</a:t>
            </a:r>
            <a:r>
              <a:rPr lang="en-GB" baseline="0"/>
              <a:t> mm)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'Grassland scenarios'!$Q$2</c:f>
              <c:strCache>
                <c:ptCount val="1"/>
                <c:pt idx="0">
                  <c:v>Farmscoper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'Grassland scenarios'!$A$25:$A$28</c:f>
              <c:strCache>
                <c:ptCount val="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</c:strCache>
            </c:strRef>
          </c:cat>
          <c:val>
            <c:numRef>
              <c:f>'Grassland scenarios'!$Q$25:$Q$28</c:f>
              <c:numCache>
                <c:formatCode>0.00</c:formatCode>
                <c:ptCount val="4"/>
                <c:pt idx="0">
                  <c:v>13.257157300148675</c:v>
                </c:pt>
                <c:pt idx="1">
                  <c:v>14.840002504749528</c:v>
                </c:pt>
                <c:pt idx="2">
                  <c:v>19.588538118552083</c:v>
                </c:pt>
                <c:pt idx="3">
                  <c:v>32.2512997553589</c:v>
                </c:pt>
              </c:numCache>
            </c:numRef>
          </c:val>
        </c:ser>
        <c:ser>
          <c:idx val="1"/>
          <c:order val="1"/>
          <c:tx>
            <c:strRef>
              <c:f>'Grassland scenarios'!$R$2</c:f>
              <c:strCache>
                <c:ptCount val="1"/>
                <c:pt idx="0">
                  <c:v>NLT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'Grassland scenarios'!$A$25:$A$28</c:f>
              <c:strCache>
                <c:ptCount val="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</c:strCache>
            </c:strRef>
          </c:cat>
          <c:val>
            <c:numRef>
              <c:f>'Grassland scenarios'!$R$25:$R$28</c:f>
              <c:numCache>
                <c:formatCode>0.00</c:formatCode>
                <c:ptCount val="4"/>
                <c:pt idx="0">
                  <c:v>9.5299999999999994</c:v>
                </c:pt>
                <c:pt idx="1">
                  <c:v>10.94</c:v>
                </c:pt>
                <c:pt idx="2">
                  <c:v>16.63</c:v>
                </c:pt>
                <c:pt idx="3">
                  <c:v>42.35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097680"/>
        <c:axId val="397098072"/>
      </c:barChart>
      <c:catAx>
        <c:axId val="39709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98072"/>
        <c:crosses val="autoZero"/>
        <c:auto val="1"/>
        <c:lblAlgn val="ctr"/>
        <c:lblOffset val="100"/>
        <c:noMultiLvlLbl val="0"/>
      </c:catAx>
      <c:valAx>
        <c:axId val="39709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Loss via leaching (kg N/ha) </a:t>
                </a:r>
              </a:p>
            </c:rich>
          </c:tx>
          <c:layout>
            <c:manualLayout>
              <c:xMode val="edge"/>
              <c:yMode val="edge"/>
              <c:x val="1.3933148148148148E-2"/>
              <c:y val="0.100429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9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17319</xdr:colOff>
      <xdr:row>2</xdr:row>
      <xdr:rowOff>663284</xdr:rowOff>
    </xdr:from>
    <xdr:to>
      <xdr:col>33</xdr:col>
      <xdr:colOff>518747</xdr:colOff>
      <xdr:row>11</xdr:row>
      <xdr:rowOff>142676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398319</xdr:colOff>
      <xdr:row>2</xdr:row>
      <xdr:rowOff>675409</xdr:rowOff>
    </xdr:from>
    <xdr:to>
      <xdr:col>45</xdr:col>
      <xdr:colOff>536863</xdr:colOff>
      <xdr:row>13</xdr:row>
      <xdr:rowOff>34636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13</xdr:row>
      <xdr:rowOff>103908</xdr:rowOff>
    </xdr:from>
    <xdr:to>
      <xdr:col>33</xdr:col>
      <xdr:colOff>501428</xdr:colOff>
      <xdr:row>22</xdr:row>
      <xdr:rowOff>59551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17317</xdr:colOff>
      <xdr:row>23</xdr:row>
      <xdr:rowOff>138546</xdr:rowOff>
    </xdr:from>
    <xdr:to>
      <xdr:col>33</xdr:col>
      <xdr:colOff>518745</xdr:colOff>
      <xdr:row>32</xdr:row>
      <xdr:rowOff>94188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571499</xdr:colOff>
      <xdr:row>33</xdr:row>
      <xdr:rowOff>108858</xdr:rowOff>
    </xdr:from>
    <xdr:to>
      <xdr:col>33</xdr:col>
      <xdr:colOff>460606</xdr:colOff>
      <xdr:row>42</xdr:row>
      <xdr:rowOff>64501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43</xdr:row>
      <xdr:rowOff>0</xdr:rowOff>
    </xdr:from>
    <xdr:to>
      <xdr:col>33</xdr:col>
      <xdr:colOff>501428</xdr:colOff>
      <xdr:row>54</xdr:row>
      <xdr:rowOff>10072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315315</xdr:colOff>
      <xdr:row>2</xdr:row>
      <xdr:rowOff>282283</xdr:rowOff>
    </xdr:from>
    <xdr:to>
      <xdr:col>31</xdr:col>
      <xdr:colOff>164962</xdr:colOff>
      <xdr:row>9</xdr:row>
      <xdr:rowOff>108857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312964</xdr:colOff>
      <xdr:row>10</xdr:row>
      <xdr:rowOff>149679</xdr:rowOff>
    </xdr:from>
    <xdr:to>
      <xdr:col>31</xdr:col>
      <xdr:colOff>202072</xdr:colOff>
      <xdr:row>18</xdr:row>
      <xdr:rowOff>207574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312964</xdr:colOff>
      <xdr:row>20</xdr:row>
      <xdr:rowOff>149678</xdr:rowOff>
    </xdr:from>
    <xdr:to>
      <xdr:col>31</xdr:col>
      <xdr:colOff>202072</xdr:colOff>
      <xdr:row>28</xdr:row>
      <xdr:rowOff>207574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575212</xdr:colOff>
      <xdr:row>2</xdr:row>
      <xdr:rowOff>377533</xdr:rowOff>
    </xdr:from>
    <xdr:to>
      <xdr:col>31</xdr:col>
      <xdr:colOff>464319</xdr:colOff>
      <xdr:row>9</xdr:row>
      <xdr:rowOff>204107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11</xdr:row>
      <xdr:rowOff>0</xdr:rowOff>
    </xdr:from>
    <xdr:to>
      <xdr:col>31</xdr:col>
      <xdr:colOff>501429</xdr:colOff>
      <xdr:row>19</xdr:row>
      <xdr:rowOff>57896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54429</xdr:colOff>
      <xdr:row>29</xdr:row>
      <xdr:rowOff>54429</xdr:rowOff>
    </xdr:from>
    <xdr:to>
      <xdr:col>31</xdr:col>
      <xdr:colOff>555858</xdr:colOff>
      <xdr:row>39</xdr:row>
      <xdr:rowOff>57896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20</xdr:row>
      <xdr:rowOff>0</xdr:rowOff>
    </xdr:from>
    <xdr:to>
      <xdr:col>31</xdr:col>
      <xdr:colOff>501429</xdr:colOff>
      <xdr:row>28</xdr:row>
      <xdr:rowOff>57896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/>
  </sheetPr>
  <dimension ref="A1:W56"/>
  <sheetViews>
    <sheetView tabSelected="1" zoomScale="70" zoomScaleNormal="70" workbookViewId="0">
      <selection activeCell="H24" sqref="H24"/>
    </sheetView>
  </sheetViews>
  <sheetFormatPr defaultRowHeight="15" x14ac:dyDescent="0.25"/>
  <cols>
    <col min="1" max="1" width="23.5703125" style="3" customWidth="1"/>
    <col min="2" max="2" width="22.42578125" customWidth="1"/>
    <col min="3" max="3" width="5.140625" bestFit="1" customWidth="1"/>
    <col min="4" max="4" width="11.5703125" bestFit="1" customWidth="1"/>
    <col min="5" max="5" width="59.28515625" bestFit="1" customWidth="1"/>
    <col min="6" max="6" width="8.140625" bestFit="1" customWidth="1"/>
    <col min="7" max="7" width="25.85546875" customWidth="1"/>
    <col min="8" max="8" width="30.28515625" bestFit="1" customWidth="1"/>
    <col min="9" max="9" width="12.85546875" customWidth="1"/>
    <col min="10" max="10" width="12.85546875" style="10" customWidth="1"/>
    <col min="11" max="12" width="12.85546875" style="24" customWidth="1"/>
    <col min="13" max="13" width="12.85546875" style="30" customWidth="1"/>
    <col min="14" max="14" width="12.85546875" style="24" customWidth="1"/>
    <col min="15" max="15" width="12.85546875" style="30" customWidth="1"/>
    <col min="16" max="16" width="25.28515625" style="24" customWidth="1"/>
    <col min="17" max="18" width="15" style="24" customWidth="1"/>
    <col min="19" max="19" width="15.28515625" style="30" customWidth="1"/>
    <col min="20" max="20" width="15" style="5" bestFit="1" customWidth="1"/>
    <col min="21" max="21" width="12.85546875" style="4" customWidth="1"/>
    <col min="22" max="22" width="15" style="4" bestFit="1" customWidth="1"/>
    <col min="23" max="23" width="12.85546875" style="2" customWidth="1"/>
  </cols>
  <sheetData>
    <row r="1" spans="1:23" ht="25.5" customHeight="1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4"/>
      <c r="K1" s="51" t="s">
        <v>31</v>
      </c>
      <c r="L1" s="52"/>
      <c r="M1" s="52"/>
      <c r="N1" s="52"/>
      <c r="O1" s="52"/>
      <c r="P1" s="52"/>
      <c r="Q1" s="52"/>
      <c r="R1" s="52"/>
      <c r="S1" s="52"/>
      <c r="T1" s="40" t="s">
        <v>9</v>
      </c>
      <c r="U1" s="41"/>
      <c r="V1" s="41"/>
      <c r="W1" s="42"/>
    </row>
    <row r="2" spans="1:23" ht="22.5" customHeight="1" x14ac:dyDescent="0.25">
      <c r="A2" s="54" t="s">
        <v>29</v>
      </c>
      <c r="B2" s="53" t="s">
        <v>2</v>
      </c>
      <c r="C2" s="53" t="s">
        <v>5</v>
      </c>
      <c r="D2" s="54" t="s">
        <v>6</v>
      </c>
      <c r="E2" s="53" t="s">
        <v>3</v>
      </c>
      <c r="F2" s="54" t="s">
        <v>8</v>
      </c>
      <c r="G2" s="53" t="s">
        <v>18</v>
      </c>
      <c r="H2" s="53" t="s">
        <v>0</v>
      </c>
      <c r="I2" s="49" t="s">
        <v>1</v>
      </c>
      <c r="J2" s="50"/>
      <c r="K2" s="55" t="s">
        <v>20</v>
      </c>
      <c r="L2" s="53"/>
      <c r="M2" s="53"/>
      <c r="N2" s="53"/>
      <c r="O2" s="53"/>
      <c r="P2" s="49" t="s">
        <v>1</v>
      </c>
      <c r="Q2" s="49"/>
      <c r="R2" s="49"/>
      <c r="S2" s="49"/>
      <c r="T2" s="7" t="s">
        <v>20</v>
      </c>
      <c r="U2" s="6" t="s">
        <v>1</v>
      </c>
      <c r="V2" s="39" t="s">
        <v>20</v>
      </c>
      <c r="W2" s="21" t="s">
        <v>1</v>
      </c>
    </row>
    <row r="3" spans="1:23" s="1" customFormat="1" ht="57" customHeight="1" x14ac:dyDescent="0.25">
      <c r="A3" s="54"/>
      <c r="B3" s="53"/>
      <c r="C3" s="53"/>
      <c r="D3" s="54"/>
      <c r="E3" s="53"/>
      <c r="F3" s="54"/>
      <c r="G3" s="53"/>
      <c r="H3" s="53"/>
      <c r="I3" s="8" t="s">
        <v>11</v>
      </c>
      <c r="J3" s="9" t="s">
        <v>10</v>
      </c>
      <c r="K3" s="27" t="s">
        <v>37</v>
      </c>
      <c r="L3" s="27" t="s">
        <v>38</v>
      </c>
      <c r="M3" s="29" t="s">
        <v>33</v>
      </c>
      <c r="N3" s="27" t="s">
        <v>39</v>
      </c>
      <c r="O3" s="29" t="s">
        <v>34</v>
      </c>
      <c r="P3" s="27" t="s">
        <v>35</v>
      </c>
      <c r="Q3" s="27" t="s">
        <v>36</v>
      </c>
      <c r="R3" s="27" t="s">
        <v>32</v>
      </c>
      <c r="S3" s="29" t="s">
        <v>40</v>
      </c>
      <c r="T3" s="47" t="s">
        <v>14</v>
      </c>
      <c r="U3" s="48"/>
      <c r="V3" s="45" t="s">
        <v>13</v>
      </c>
      <c r="W3" s="46"/>
    </row>
    <row r="4" spans="1:23" s="11" customFormat="1" ht="20.100000000000001" customHeight="1" x14ac:dyDescent="0.25">
      <c r="A4" s="12" t="s">
        <v>41</v>
      </c>
      <c r="B4" s="13" t="s">
        <v>4</v>
      </c>
      <c r="C4" s="14">
        <v>1</v>
      </c>
      <c r="D4" s="16">
        <v>0</v>
      </c>
      <c r="E4" s="14"/>
      <c r="F4" s="15"/>
      <c r="G4" s="14" t="s">
        <v>19</v>
      </c>
      <c r="H4" s="14" t="s">
        <v>28</v>
      </c>
      <c r="I4" s="15">
        <v>100</v>
      </c>
      <c r="J4" s="32">
        <v>450</v>
      </c>
      <c r="K4" s="28">
        <v>19.053691932016143</v>
      </c>
      <c r="L4" s="15">
        <v>0</v>
      </c>
      <c r="M4" s="26"/>
      <c r="N4" s="15">
        <v>0</v>
      </c>
      <c r="O4" s="26"/>
      <c r="P4" s="15">
        <v>20</v>
      </c>
      <c r="Q4" s="15">
        <f>8.3*21</f>
        <v>174.3</v>
      </c>
      <c r="R4" s="15">
        <v>20</v>
      </c>
      <c r="S4" s="26">
        <f>1-(R4-U4)/R4</f>
        <v>0.98849999999999993</v>
      </c>
      <c r="T4" s="19">
        <v>19.053691932016143</v>
      </c>
      <c r="U4" s="18">
        <v>19.77</v>
      </c>
      <c r="V4" s="17">
        <v>3.3930919308287297</v>
      </c>
      <c r="W4" s="20">
        <v>3.39</v>
      </c>
    </row>
    <row r="5" spans="1:23" s="11" customFormat="1" ht="20.100000000000001" customHeight="1" x14ac:dyDescent="0.25">
      <c r="A5" s="12" t="s">
        <v>42</v>
      </c>
      <c r="B5" s="13" t="s">
        <v>4</v>
      </c>
      <c r="C5" s="14">
        <v>1</v>
      </c>
      <c r="D5" s="16">
        <v>50</v>
      </c>
      <c r="E5" s="14"/>
      <c r="F5" s="15"/>
      <c r="G5" s="14" t="s">
        <v>19</v>
      </c>
      <c r="H5" s="14" t="s">
        <v>28</v>
      </c>
      <c r="I5" s="15">
        <v>100</v>
      </c>
      <c r="J5" s="32">
        <v>450</v>
      </c>
      <c r="K5" s="28">
        <v>19.053691932016143</v>
      </c>
      <c r="L5" s="28">
        <v>3.6269718144700827</v>
      </c>
      <c r="M5" s="26">
        <f>L5/D5</f>
        <v>7.2539436289401654E-2</v>
      </c>
      <c r="N5" s="15">
        <v>0</v>
      </c>
      <c r="O5" s="26"/>
      <c r="P5" s="15">
        <v>70</v>
      </c>
      <c r="Q5" s="15">
        <f t="shared" ref="Q5:Q27" si="0">8.3*21</f>
        <v>174.3</v>
      </c>
      <c r="R5" s="15">
        <v>20</v>
      </c>
      <c r="S5" s="26">
        <f t="shared" ref="S5:S44" si="1">1-(R5-U5)/R5</f>
        <v>0.98849999999999993</v>
      </c>
      <c r="T5" s="19">
        <v>22.68</v>
      </c>
      <c r="U5" s="18">
        <v>19.77</v>
      </c>
      <c r="V5" s="17">
        <v>4.12</v>
      </c>
      <c r="W5" s="20">
        <v>3.39</v>
      </c>
    </row>
    <row r="6" spans="1:23" s="1" customFormat="1" ht="20.100000000000001" customHeight="1" x14ac:dyDescent="0.25">
      <c r="A6" s="12" t="s">
        <v>43</v>
      </c>
      <c r="B6" s="13" t="s">
        <v>4</v>
      </c>
      <c r="C6" s="14">
        <v>1</v>
      </c>
      <c r="D6" s="16">
        <v>200</v>
      </c>
      <c r="E6" s="14"/>
      <c r="F6" s="15"/>
      <c r="G6" s="14" t="s">
        <v>19</v>
      </c>
      <c r="H6" s="14" t="s">
        <v>28</v>
      </c>
      <c r="I6" s="15">
        <v>100</v>
      </c>
      <c r="J6" s="32">
        <v>450</v>
      </c>
      <c r="K6" s="28">
        <v>19.053691932016143</v>
      </c>
      <c r="L6" s="28">
        <v>14.507887257880331</v>
      </c>
      <c r="M6" s="26">
        <f>L6/D6</f>
        <v>7.2539436289401654E-2</v>
      </c>
      <c r="N6" s="15">
        <v>0</v>
      </c>
      <c r="O6" s="26"/>
      <c r="P6" s="15">
        <v>220</v>
      </c>
      <c r="Q6" s="15">
        <f t="shared" si="0"/>
        <v>174.3</v>
      </c>
      <c r="R6" s="15">
        <f>P6-Q6</f>
        <v>45.699999999999989</v>
      </c>
      <c r="S6" s="26">
        <f t="shared" si="1"/>
        <v>0.98862144420131315</v>
      </c>
      <c r="T6" s="19">
        <v>33.561579189896477</v>
      </c>
      <c r="U6" s="18">
        <v>45.18</v>
      </c>
      <c r="V6" s="17">
        <v>6.3089443802616243</v>
      </c>
      <c r="W6" s="20">
        <v>7.75</v>
      </c>
    </row>
    <row r="7" spans="1:23" s="1" customFormat="1" ht="20.100000000000001" customHeight="1" x14ac:dyDescent="0.25">
      <c r="A7" s="12" t="s">
        <v>44</v>
      </c>
      <c r="B7" s="13" t="s">
        <v>4</v>
      </c>
      <c r="C7" s="14">
        <v>1</v>
      </c>
      <c r="D7" s="16">
        <v>400</v>
      </c>
      <c r="E7" s="14"/>
      <c r="F7" s="15"/>
      <c r="G7" s="14" t="s">
        <v>19</v>
      </c>
      <c r="H7" s="14" t="s">
        <v>28</v>
      </c>
      <c r="I7" s="15">
        <v>100</v>
      </c>
      <c r="J7" s="32">
        <v>450</v>
      </c>
      <c r="K7" s="28">
        <v>19.053691932016143</v>
      </c>
      <c r="L7" s="28">
        <v>29.015774515760661</v>
      </c>
      <c r="M7" s="26">
        <f t="shared" ref="M7" si="2">L7/D7</f>
        <v>7.2539436289401654E-2</v>
      </c>
      <c r="N7" s="15">
        <v>0</v>
      </c>
      <c r="O7" s="26"/>
      <c r="P7" s="15">
        <v>420</v>
      </c>
      <c r="Q7" s="15">
        <f t="shared" si="0"/>
        <v>174.3</v>
      </c>
      <c r="R7" s="15">
        <f>P7-Q7</f>
        <v>245.7</v>
      </c>
      <c r="S7" s="26">
        <f t="shared" si="1"/>
        <v>0.98868538868538869</v>
      </c>
      <c r="T7" s="19">
        <v>48.07</v>
      </c>
      <c r="U7" s="18">
        <v>242.92</v>
      </c>
      <c r="V7" s="17">
        <v>9.2200000000000006</v>
      </c>
      <c r="W7" s="20">
        <v>41.67</v>
      </c>
    </row>
    <row r="8" spans="1:23" s="1" customFormat="1" ht="20.100000000000001" customHeight="1" x14ac:dyDescent="0.25">
      <c r="A8" s="12" t="s">
        <v>45</v>
      </c>
      <c r="B8" s="13" t="s">
        <v>4</v>
      </c>
      <c r="C8" s="14">
        <v>1</v>
      </c>
      <c r="D8" s="15">
        <v>0</v>
      </c>
      <c r="E8" s="12" t="s">
        <v>21</v>
      </c>
      <c r="F8" s="16">
        <v>10</v>
      </c>
      <c r="G8" s="14" t="s">
        <v>19</v>
      </c>
      <c r="H8" s="14" t="s">
        <v>28</v>
      </c>
      <c r="I8" s="15">
        <v>100</v>
      </c>
      <c r="J8" s="32">
        <v>450</v>
      </c>
      <c r="K8" s="28">
        <v>19.053691932016143</v>
      </c>
      <c r="L8" s="28">
        <v>0</v>
      </c>
      <c r="M8" s="26"/>
      <c r="N8" s="28">
        <v>14.110223350523448</v>
      </c>
      <c r="O8" s="31">
        <f>N8/(F8*1000)</f>
        <v>1.4110223350523449E-3</v>
      </c>
      <c r="P8" s="15">
        <v>23</v>
      </c>
      <c r="Q8" s="15">
        <f t="shared" si="0"/>
        <v>174.3</v>
      </c>
      <c r="R8" s="15">
        <v>20</v>
      </c>
      <c r="S8" s="26">
        <f t="shared" si="1"/>
        <v>0.98849999999999993</v>
      </c>
      <c r="T8" s="19">
        <v>33.163915282539591</v>
      </c>
      <c r="U8" s="18">
        <v>19.77</v>
      </c>
      <c r="V8" s="17">
        <v>5.9154972566213937</v>
      </c>
      <c r="W8" s="20">
        <v>3.39</v>
      </c>
    </row>
    <row r="9" spans="1:23" s="1" customFormat="1" ht="20.100000000000001" customHeight="1" x14ac:dyDescent="0.25">
      <c r="A9" s="12" t="s">
        <v>46</v>
      </c>
      <c r="B9" s="13" t="s">
        <v>4</v>
      </c>
      <c r="C9" s="14">
        <v>1</v>
      </c>
      <c r="D9" s="15">
        <v>0</v>
      </c>
      <c r="E9" s="12" t="s">
        <v>21</v>
      </c>
      <c r="F9" s="16">
        <v>50</v>
      </c>
      <c r="G9" s="14" t="s">
        <v>19</v>
      </c>
      <c r="H9" s="14" t="s">
        <v>28</v>
      </c>
      <c r="I9" s="15">
        <v>100</v>
      </c>
      <c r="J9" s="32">
        <v>450</v>
      </c>
      <c r="K9" s="28">
        <v>19.053691932016143</v>
      </c>
      <c r="L9" s="28">
        <v>0</v>
      </c>
      <c r="M9" s="26"/>
      <c r="N9" s="28">
        <v>70.551116752617233</v>
      </c>
      <c r="O9" s="31">
        <f>N9/(F9*1000)</f>
        <v>1.4110223350523447E-3</v>
      </c>
      <c r="P9" s="15">
        <v>85</v>
      </c>
      <c r="Q9" s="15">
        <f t="shared" si="0"/>
        <v>174.3</v>
      </c>
      <c r="R9" s="15">
        <v>20</v>
      </c>
      <c r="S9" s="26">
        <f t="shared" si="1"/>
        <v>0.98849999999999993</v>
      </c>
      <c r="T9" s="19">
        <v>89.6</v>
      </c>
      <c r="U9" s="18">
        <v>19.77</v>
      </c>
      <c r="V9" s="17">
        <v>16.010000000000002</v>
      </c>
      <c r="W9" s="20">
        <v>3.39</v>
      </c>
    </row>
    <row r="10" spans="1:23" s="11" customFormat="1" ht="20.100000000000001" customHeight="1" x14ac:dyDescent="0.25">
      <c r="A10" s="12" t="s">
        <v>47</v>
      </c>
      <c r="B10" s="13" t="s">
        <v>4</v>
      </c>
      <c r="C10" s="14">
        <v>1</v>
      </c>
      <c r="D10" s="15">
        <v>0</v>
      </c>
      <c r="E10" s="12" t="s">
        <v>21</v>
      </c>
      <c r="F10" s="16">
        <v>200</v>
      </c>
      <c r="G10" s="14" t="s">
        <v>19</v>
      </c>
      <c r="H10" s="14" t="s">
        <v>28</v>
      </c>
      <c r="I10" s="15">
        <v>100</v>
      </c>
      <c r="J10" s="32">
        <v>450</v>
      </c>
      <c r="K10" s="28">
        <v>19.053691932016143</v>
      </c>
      <c r="L10" s="28">
        <v>0</v>
      </c>
      <c r="M10" s="26"/>
      <c r="N10" s="28">
        <v>282.20446701046893</v>
      </c>
      <c r="O10" s="31">
        <f>N10/(F10*1000)</f>
        <v>1.4110223350523447E-3</v>
      </c>
      <c r="P10" s="15">
        <v>280</v>
      </c>
      <c r="Q10" s="15">
        <f t="shared" si="0"/>
        <v>174.3</v>
      </c>
      <c r="R10" s="15">
        <f>P10-Q10</f>
        <v>105.69999999999999</v>
      </c>
      <c r="S10" s="26">
        <f t="shared" si="1"/>
        <v>0.98864711447492915</v>
      </c>
      <c r="T10" s="19">
        <v>301.25815894248507</v>
      </c>
      <c r="U10" s="18">
        <v>104.5</v>
      </c>
      <c r="V10" s="17">
        <v>53.841198446682</v>
      </c>
      <c r="W10" s="20">
        <v>17.920000000000002</v>
      </c>
    </row>
    <row r="11" spans="1:23" s="11" customFormat="1" ht="20.100000000000001" customHeight="1" x14ac:dyDescent="0.25">
      <c r="A11" s="12" t="s">
        <v>48</v>
      </c>
      <c r="B11" s="13" t="s">
        <v>4</v>
      </c>
      <c r="C11" s="14">
        <v>1</v>
      </c>
      <c r="D11" s="16">
        <v>100</v>
      </c>
      <c r="E11" s="12" t="s">
        <v>21</v>
      </c>
      <c r="F11" s="16">
        <v>100</v>
      </c>
      <c r="G11" s="14" t="s">
        <v>19</v>
      </c>
      <c r="H11" s="14" t="s">
        <v>28</v>
      </c>
      <c r="I11" s="15">
        <v>100</v>
      </c>
      <c r="J11" s="32">
        <v>450</v>
      </c>
      <c r="K11" s="28">
        <v>19.053691932016143</v>
      </c>
      <c r="L11" s="28">
        <v>7.2539436289401653</v>
      </c>
      <c r="M11" s="26">
        <f t="shared" ref="M11" si="3">L11/D11</f>
        <v>7.2539436289401654E-2</v>
      </c>
      <c r="N11" s="28">
        <v>141.10223350523447</v>
      </c>
      <c r="O11" s="31">
        <f>N11/(F11*1000)</f>
        <v>1.4110223350523447E-3</v>
      </c>
      <c r="P11" s="15">
        <v>250</v>
      </c>
      <c r="Q11" s="15">
        <f t="shared" si="0"/>
        <v>174.3</v>
      </c>
      <c r="R11" s="15">
        <f>P11-Q11</f>
        <v>75.699999999999989</v>
      </c>
      <c r="S11" s="26">
        <f t="shared" si="1"/>
        <v>0.98863936591809798</v>
      </c>
      <c r="T11" s="19">
        <f>K11+L11+N11</f>
        <v>167.40986906619077</v>
      </c>
      <c r="U11" s="18">
        <v>74.84</v>
      </c>
      <c r="V11" s="17">
        <v>30.075071413471814</v>
      </c>
      <c r="W11" s="20">
        <v>12.84</v>
      </c>
    </row>
    <row r="12" spans="1:23" s="11" customFormat="1" ht="19.5" customHeight="1" x14ac:dyDescent="0.25">
      <c r="A12" s="12"/>
      <c r="B12" s="13"/>
      <c r="C12" s="14"/>
      <c r="D12" s="16"/>
      <c r="E12" s="12"/>
      <c r="F12" s="16"/>
      <c r="G12" s="14"/>
      <c r="H12" s="14"/>
      <c r="I12" s="15"/>
      <c r="J12" s="32"/>
      <c r="K12" s="28"/>
      <c r="L12" s="28"/>
      <c r="M12" s="26"/>
      <c r="N12" s="28"/>
      <c r="O12" s="31"/>
      <c r="P12" s="15"/>
      <c r="Q12" s="15"/>
      <c r="R12" s="15"/>
      <c r="S12" s="26"/>
      <c r="T12" s="19"/>
      <c r="U12" s="18"/>
      <c r="V12" s="17"/>
      <c r="W12" s="20"/>
    </row>
    <row r="13" spans="1:23" s="33" customFormat="1" ht="20.100000000000001" customHeight="1" x14ac:dyDescent="0.25">
      <c r="A13" s="12" t="s">
        <v>49</v>
      </c>
      <c r="B13" s="13" t="s">
        <v>4</v>
      </c>
      <c r="C13" s="14">
        <v>1</v>
      </c>
      <c r="D13" s="16">
        <v>0</v>
      </c>
      <c r="E13" s="14"/>
      <c r="F13" s="15"/>
      <c r="G13" s="14" t="s">
        <v>22</v>
      </c>
      <c r="H13" s="14" t="s">
        <v>28</v>
      </c>
      <c r="I13" s="15">
        <v>100</v>
      </c>
      <c r="J13" s="32">
        <v>450</v>
      </c>
      <c r="K13" s="28">
        <v>11.282972624407385</v>
      </c>
      <c r="L13" s="15">
        <v>0</v>
      </c>
      <c r="M13" s="26"/>
      <c r="N13" s="15">
        <v>0</v>
      </c>
      <c r="O13" s="26"/>
      <c r="P13" s="15">
        <v>20</v>
      </c>
      <c r="Q13" s="15">
        <f>8.3*21</f>
        <v>174.3</v>
      </c>
      <c r="R13" s="15">
        <v>20</v>
      </c>
      <c r="S13" s="26">
        <f t="shared" si="1"/>
        <v>0.41649999999999998</v>
      </c>
      <c r="T13" s="19">
        <v>11.28</v>
      </c>
      <c r="U13" s="18">
        <v>8.33</v>
      </c>
      <c r="V13" s="17">
        <v>6.6659334014683829</v>
      </c>
      <c r="W13" s="20">
        <v>4.79</v>
      </c>
    </row>
    <row r="14" spans="1:23" s="33" customFormat="1" ht="20.100000000000001" customHeight="1" x14ac:dyDescent="0.25">
      <c r="A14" s="12" t="s">
        <v>50</v>
      </c>
      <c r="B14" s="13" t="s">
        <v>4</v>
      </c>
      <c r="C14" s="14">
        <v>1</v>
      </c>
      <c r="D14" s="16">
        <v>50</v>
      </c>
      <c r="E14" s="14"/>
      <c r="F14" s="15"/>
      <c r="G14" s="14" t="s">
        <v>22</v>
      </c>
      <c r="H14" s="14" t="s">
        <v>28</v>
      </c>
      <c r="I14" s="15">
        <v>100</v>
      </c>
      <c r="J14" s="32">
        <v>450</v>
      </c>
      <c r="K14" s="28">
        <v>11.282972624407385</v>
      </c>
      <c r="L14" s="28">
        <v>2.1477739767273003</v>
      </c>
      <c r="M14" s="26">
        <f t="shared" ref="M14:M16" si="4">L14/D14</f>
        <v>4.2955479534546009E-2</v>
      </c>
      <c r="N14" s="15"/>
      <c r="O14" s="26"/>
      <c r="P14" s="15">
        <v>70</v>
      </c>
      <c r="Q14" s="15">
        <f t="shared" si="0"/>
        <v>174.3</v>
      </c>
      <c r="R14" s="15">
        <v>20</v>
      </c>
      <c r="S14" s="26">
        <f t="shared" si="1"/>
        <v>0.41649999999999998</v>
      </c>
      <c r="T14" s="19">
        <v>13.430746601134686</v>
      </c>
      <c r="U14" s="18">
        <v>8.33</v>
      </c>
      <c r="V14" s="17">
        <v>8.0160353727903733</v>
      </c>
      <c r="W14" s="20">
        <v>4.79</v>
      </c>
    </row>
    <row r="15" spans="1:23" s="24" customFormat="1" ht="19.5" customHeight="1" x14ac:dyDescent="0.25">
      <c r="A15" s="12" t="s">
        <v>51</v>
      </c>
      <c r="B15" s="13" t="s">
        <v>4</v>
      </c>
      <c r="C15" s="14">
        <v>1</v>
      </c>
      <c r="D15" s="16">
        <v>200</v>
      </c>
      <c r="E15" s="14"/>
      <c r="F15" s="15"/>
      <c r="G15" s="14" t="s">
        <v>22</v>
      </c>
      <c r="H15" s="14" t="s">
        <v>28</v>
      </c>
      <c r="I15" s="15">
        <v>100</v>
      </c>
      <c r="J15" s="32">
        <v>450</v>
      </c>
      <c r="K15" s="28">
        <v>11.282972624407385</v>
      </c>
      <c r="L15" s="28">
        <v>8.5910959069092012</v>
      </c>
      <c r="M15" s="26">
        <f t="shared" si="4"/>
        <v>4.2955479534546009E-2</v>
      </c>
      <c r="N15" s="15"/>
      <c r="O15" s="26"/>
      <c r="P15" s="15">
        <v>220</v>
      </c>
      <c r="Q15" s="15">
        <f t="shared" si="0"/>
        <v>174.3</v>
      </c>
      <c r="R15" s="15">
        <f>P15-Q15</f>
        <v>45.699999999999989</v>
      </c>
      <c r="S15" s="26">
        <f t="shared" si="1"/>
        <v>0.41641137855579879</v>
      </c>
      <c r="T15" s="19">
        <v>19.874068531316588</v>
      </c>
      <c r="U15" s="18">
        <v>19.03</v>
      </c>
      <c r="V15" s="17">
        <v>12.066341286756352</v>
      </c>
      <c r="W15" s="20">
        <v>10.94</v>
      </c>
    </row>
    <row r="16" spans="1:23" s="24" customFormat="1" ht="20.100000000000001" customHeight="1" x14ac:dyDescent="0.25">
      <c r="A16" s="12" t="s">
        <v>52</v>
      </c>
      <c r="B16" s="13" t="s">
        <v>4</v>
      </c>
      <c r="C16" s="14">
        <v>1</v>
      </c>
      <c r="D16" s="16">
        <v>400</v>
      </c>
      <c r="E16" s="14"/>
      <c r="F16" s="15"/>
      <c r="G16" s="14" t="s">
        <v>22</v>
      </c>
      <c r="H16" s="14" t="s">
        <v>28</v>
      </c>
      <c r="I16" s="15">
        <v>100</v>
      </c>
      <c r="J16" s="32">
        <v>450</v>
      </c>
      <c r="K16" s="28">
        <v>11.282972624407385</v>
      </c>
      <c r="L16" s="28">
        <v>17.182191813818402</v>
      </c>
      <c r="M16" s="26">
        <f t="shared" si="4"/>
        <v>4.2955479534546009E-2</v>
      </c>
      <c r="N16" s="15"/>
      <c r="O16" s="26"/>
      <c r="P16" s="15">
        <v>420</v>
      </c>
      <c r="Q16" s="15">
        <f t="shared" si="0"/>
        <v>174.3</v>
      </c>
      <c r="R16" s="15">
        <f>P16-Q16</f>
        <v>245.7</v>
      </c>
      <c r="S16" s="26">
        <f t="shared" si="1"/>
        <v>0.41636141636141644</v>
      </c>
      <c r="T16" s="19">
        <v>28.465164438225788</v>
      </c>
      <c r="U16" s="18">
        <v>102.3</v>
      </c>
      <c r="V16" s="17">
        <v>17.46674917204432</v>
      </c>
      <c r="W16" s="20">
        <v>58.8</v>
      </c>
    </row>
    <row r="17" spans="1:23" s="24" customFormat="1" ht="20.100000000000001" customHeight="1" x14ac:dyDescent="0.25">
      <c r="A17" s="12" t="s">
        <v>53</v>
      </c>
      <c r="B17" s="13" t="s">
        <v>4</v>
      </c>
      <c r="C17" s="14">
        <v>1</v>
      </c>
      <c r="D17" s="15">
        <v>0</v>
      </c>
      <c r="E17" s="12" t="s">
        <v>21</v>
      </c>
      <c r="F17" s="16">
        <v>10</v>
      </c>
      <c r="G17" s="14" t="s">
        <v>22</v>
      </c>
      <c r="H17" s="14" t="s">
        <v>28</v>
      </c>
      <c r="I17" s="15">
        <v>100</v>
      </c>
      <c r="J17" s="32">
        <v>450</v>
      </c>
      <c r="K17" s="28">
        <v>11.282972624407385</v>
      </c>
      <c r="L17" s="28"/>
      <c r="M17" s="26"/>
      <c r="N17" s="28">
        <v>8.3999998861704821</v>
      </c>
      <c r="O17" s="31">
        <f>N17/(F17*1000)</f>
        <v>8.3999998861704816E-4</v>
      </c>
      <c r="P17" s="15">
        <v>23</v>
      </c>
      <c r="Q17" s="15">
        <f t="shared" si="0"/>
        <v>174.3</v>
      </c>
      <c r="R17" s="15">
        <v>20</v>
      </c>
      <c r="S17" s="26">
        <f t="shared" si="1"/>
        <v>0.41649999999999998</v>
      </c>
      <c r="T17" s="19">
        <v>19.682972510577869</v>
      </c>
      <c r="U17" s="18">
        <v>8.33</v>
      </c>
      <c r="V17" s="17">
        <v>11.642569593720827</v>
      </c>
      <c r="W17" s="20">
        <v>4.79</v>
      </c>
    </row>
    <row r="18" spans="1:23" s="24" customFormat="1" ht="20.100000000000001" customHeight="1" x14ac:dyDescent="0.25">
      <c r="A18" s="12" t="s">
        <v>54</v>
      </c>
      <c r="B18" s="13" t="s">
        <v>4</v>
      </c>
      <c r="C18" s="14">
        <v>1</v>
      </c>
      <c r="D18" s="15">
        <v>0</v>
      </c>
      <c r="E18" s="12" t="s">
        <v>21</v>
      </c>
      <c r="F18" s="16">
        <v>50</v>
      </c>
      <c r="G18" s="14" t="s">
        <v>22</v>
      </c>
      <c r="H18" s="14" t="s">
        <v>28</v>
      </c>
      <c r="I18" s="15">
        <v>100</v>
      </c>
      <c r="J18" s="32">
        <v>450</v>
      </c>
      <c r="K18" s="28">
        <v>11.282972624407385</v>
      </c>
      <c r="L18" s="28"/>
      <c r="M18" s="26"/>
      <c r="N18" s="28">
        <v>41.999999430852412</v>
      </c>
      <c r="O18" s="31">
        <f t="shared" ref="O18:O19" si="5">N18/(F18*1000)</f>
        <v>8.3999998861704827E-4</v>
      </c>
      <c r="P18" s="15">
        <v>85</v>
      </c>
      <c r="Q18" s="15">
        <f t="shared" si="0"/>
        <v>174.3</v>
      </c>
      <c r="R18" s="15">
        <v>20</v>
      </c>
      <c r="S18" s="26">
        <f t="shared" si="1"/>
        <v>0.41649999999999998</v>
      </c>
      <c r="T18" s="19">
        <v>53.282972055259791</v>
      </c>
      <c r="U18" s="18">
        <v>8.33</v>
      </c>
      <c r="V18" s="17">
        <v>31.549114362730606</v>
      </c>
      <c r="W18" s="20">
        <v>4.79</v>
      </c>
    </row>
    <row r="19" spans="1:23" s="33" customFormat="1" ht="20.100000000000001" customHeight="1" x14ac:dyDescent="0.25">
      <c r="A19" s="12" t="s">
        <v>55</v>
      </c>
      <c r="B19" s="13" t="s">
        <v>4</v>
      </c>
      <c r="C19" s="14">
        <v>1</v>
      </c>
      <c r="D19" s="15">
        <v>0</v>
      </c>
      <c r="E19" s="12" t="s">
        <v>21</v>
      </c>
      <c r="F19" s="16">
        <v>200</v>
      </c>
      <c r="G19" s="14" t="s">
        <v>22</v>
      </c>
      <c r="H19" s="14" t="s">
        <v>28</v>
      </c>
      <c r="I19" s="15">
        <v>100</v>
      </c>
      <c r="J19" s="32">
        <v>450</v>
      </c>
      <c r="K19" s="28">
        <v>11.282972624407385</v>
      </c>
      <c r="L19" s="28"/>
      <c r="M19" s="26"/>
      <c r="N19" s="28">
        <v>167.99999772340965</v>
      </c>
      <c r="O19" s="31">
        <f t="shared" si="5"/>
        <v>8.3999998861704827E-4</v>
      </c>
      <c r="P19" s="15">
        <v>280</v>
      </c>
      <c r="Q19" s="15">
        <f t="shared" si="0"/>
        <v>174.3</v>
      </c>
      <c r="R19" s="15">
        <f>P19-Q19</f>
        <v>105.69999999999999</v>
      </c>
      <c r="S19" s="26">
        <f t="shared" si="1"/>
        <v>0.41636707663197736</v>
      </c>
      <c r="T19" s="19">
        <v>179.28297034781701</v>
      </c>
      <c r="U19" s="18">
        <v>44.01</v>
      </c>
      <c r="V19" s="17">
        <v>106.19865724651729</v>
      </c>
      <c r="W19" s="20">
        <v>25.29</v>
      </c>
    </row>
    <row r="20" spans="1:23" s="33" customFormat="1" ht="20.100000000000001" customHeight="1" x14ac:dyDescent="0.25">
      <c r="A20" s="12"/>
      <c r="B20" s="13"/>
      <c r="C20" s="14"/>
      <c r="D20" s="15"/>
      <c r="E20" s="12"/>
      <c r="F20" s="16"/>
      <c r="G20" s="14"/>
      <c r="H20" s="14"/>
      <c r="I20" s="15"/>
      <c r="J20" s="32"/>
      <c r="K20" s="28"/>
      <c r="L20" s="28"/>
      <c r="M20" s="26"/>
      <c r="N20" s="28"/>
      <c r="O20" s="31"/>
      <c r="P20" s="15"/>
      <c r="Q20" s="15"/>
      <c r="R20" s="15"/>
      <c r="S20" s="26"/>
      <c r="T20" s="19"/>
      <c r="U20" s="18"/>
      <c r="V20" s="17"/>
      <c r="W20" s="20"/>
    </row>
    <row r="21" spans="1:23" s="11" customFormat="1" ht="20.100000000000001" customHeight="1" x14ac:dyDescent="0.25">
      <c r="A21" s="12" t="s">
        <v>56</v>
      </c>
      <c r="B21" s="13" t="s">
        <v>4</v>
      </c>
      <c r="C21" s="14">
        <v>1</v>
      </c>
      <c r="D21" s="16">
        <v>0</v>
      </c>
      <c r="E21" s="14"/>
      <c r="F21" s="15"/>
      <c r="G21" s="14" t="s">
        <v>26</v>
      </c>
      <c r="H21" s="14" t="s">
        <v>28</v>
      </c>
      <c r="I21" s="15">
        <v>100</v>
      </c>
      <c r="J21" s="32">
        <v>450</v>
      </c>
      <c r="K21" s="28">
        <v>19.055569391734593</v>
      </c>
      <c r="L21" s="15">
        <v>0</v>
      </c>
      <c r="M21" s="26"/>
      <c r="N21" s="15">
        <v>0</v>
      </c>
      <c r="O21" s="26"/>
      <c r="P21" s="15">
        <v>20</v>
      </c>
      <c r="Q21" s="15">
        <f>8.3*21</f>
        <v>174.3</v>
      </c>
      <c r="R21" s="15">
        <v>20</v>
      </c>
      <c r="S21" s="26">
        <f t="shared" si="1"/>
        <v>1</v>
      </c>
      <c r="T21" s="19">
        <v>19.055569391734593</v>
      </c>
      <c r="U21" s="18">
        <v>20</v>
      </c>
      <c r="V21" s="17">
        <v>1.9099186636768226</v>
      </c>
      <c r="W21" s="20">
        <v>1.92</v>
      </c>
    </row>
    <row r="22" spans="1:23" s="11" customFormat="1" ht="20.100000000000001" customHeight="1" x14ac:dyDescent="0.25">
      <c r="A22" s="12" t="s">
        <v>57</v>
      </c>
      <c r="B22" s="13" t="s">
        <v>4</v>
      </c>
      <c r="C22" s="14">
        <v>1</v>
      </c>
      <c r="D22" s="16">
        <v>50</v>
      </c>
      <c r="E22" s="14"/>
      <c r="F22" s="15"/>
      <c r="G22" s="14" t="s">
        <v>26</v>
      </c>
      <c r="H22" s="14" t="s">
        <v>28</v>
      </c>
      <c r="I22" s="15">
        <v>100</v>
      </c>
      <c r="J22" s="32">
        <v>450</v>
      </c>
      <c r="K22" s="28">
        <v>19.055569391734593</v>
      </c>
      <c r="L22" s="28">
        <v>3.6273291989342678</v>
      </c>
      <c r="M22" s="26">
        <f>L22/D22</f>
        <v>7.2546583978685353E-2</v>
      </c>
      <c r="N22" s="15"/>
      <c r="O22" s="26"/>
      <c r="P22" s="15">
        <v>70</v>
      </c>
      <c r="Q22" s="15">
        <f t="shared" si="0"/>
        <v>174.3</v>
      </c>
      <c r="R22" s="15">
        <v>20</v>
      </c>
      <c r="S22" s="26">
        <f t="shared" si="1"/>
        <v>1</v>
      </c>
      <c r="T22" s="19">
        <v>22.682898590668863</v>
      </c>
      <c r="U22" s="18">
        <v>20</v>
      </c>
      <c r="V22" s="17">
        <v>2.368356205202375</v>
      </c>
      <c r="W22" s="20">
        <v>1.92</v>
      </c>
    </row>
    <row r="23" spans="1:23" s="1" customFormat="1" ht="20.100000000000001" customHeight="1" x14ac:dyDescent="0.25">
      <c r="A23" s="12" t="s">
        <v>58</v>
      </c>
      <c r="B23" s="13" t="s">
        <v>4</v>
      </c>
      <c r="C23" s="14">
        <v>1</v>
      </c>
      <c r="D23" s="16">
        <v>200</v>
      </c>
      <c r="E23" s="14"/>
      <c r="F23" s="15"/>
      <c r="G23" s="14" t="s">
        <v>26</v>
      </c>
      <c r="H23" s="14" t="s">
        <v>28</v>
      </c>
      <c r="I23" s="15">
        <v>100</v>
      </c>
      <c r="J23" s="32">
        <v>450</v>
      </c>
      <c r="K23" s="28">
        <v>19.055569391734593</v>
      </c>
      <c r="L23" s="28">
        <v>14.509316795737071</v>
      </c>
      <c r="M23" s="26">
        <f t="shared" ref="M23:M24" si="6">L23/D23</f>
        <v>7.2546583978685353E-2</v>
      </c>
      <c r="N23" s="15"/>
      <c r="O23" s="26"/>
      <c r="P23" s="15">
        <v>220</v>
      </c>
      <c r="Q23" s="15">
        <f t="shared" si="0"/>
        <v>174.3</v>
      </c>
      <c r="R23" s="15">
        <f>P23-Q23</f>
        <v>45.699999999999989</v>
      </c>
      <c r="S23" s="26">
        <f t="shared" si="1"/>
        <v>1.0000000000000002</v>
      </c>
      <c r="T23" s="19">
        <v>33.564886187471664</v>
      </c>
      <c r="U23" s="18">
        <v>45.7</v>
      </c>
      <c r="V23" s="17">
        <v>3.7436688297790335</v>
      </c>
      <c r="W23" s="20">
        <v>4.38</v>
      </c>
    </row>
    <row r="24" spans="1:23" s="1" customFormat="1" ht="20.100000000000001" customHeight="1" x14ac:dyDescent="0.25">
      <c r="A24" s="12" t="s">
        <v>59</v>
      </c>
      <c r="B24" s="13" t="s">
        <v>4</v>
      </c>
      <c r="C24" s="14">
        <v>1</v>
      </c>
      <c r="D24" s="16">
        <v>400</v>
      </c>
      <c r="E24" s="14"/>
      <c r="F24" s="15"/>
      <c r="G24" s="14" t="s">
        <v>26</v>
      </c>
      <c r="H24" s="14" t="s">
        <v>28</v>
      </c>
      <c r="I24" s="15">
        <v>100</v>
      </c>
      <c r="J24" s="32">
        <v>450</v>
      </c>
      <c r="K24" s="28">
        <v>19.055569391734593</v>
      </c>
      <c r="L24" s="28">
        <v>29.018633591474142</v>
      </c>
      <c r="M24" s="26">
        <f t="shared" si="6"/>
        <v>7.2546583978685353E-2</v>
      </c>
      <c r="N24" s="15"/>
      <c r="O24" s="26"/>
      <c r="P24" s="15">
        <v>420</v>
      </c>
      <c r="Q24" s="15">
        <f t="shared" si="0"/>
        <v>174.3</v>
      </c>
      <c r="R24" s="15">
        <f>P24-Q24</f>
        <v>245.7</v>
      </c>
      <c r="S24" s="26">
        <f t="shared" si="1"/>
        <v>1</v>
      </c>
      <c r="T24" s="19">
        <v>48.074202983208735</v>
      </c>
      <c r="U24" s="18">
        <v>245.7</v>
      </c>
      <c r="V24" s="17">
        <v>5.5774189958812457</v>
      </c>
      <c r="W24" s="20">
        <v>23.56</v>
      </c>
    </row>
    <row r="25" spans="1:23" s="1" customFormat="1" ht="20.100000000000001" customHeight="1" x14ac:dyDescent="0.25">
      <c r="A25" s="12" t="s">
        <v>60</v>
      </c>
      <c r="B25" s="13" t="s">
        <v>4</v>
      </c>
      <c r="C25" s="14">
        <v>1</v>
      </c>
      <c r="D25" s="15">
        <v>0</v>
      </c>
      <c r="E25" s="12" t="s">
        <v>21</v>
      </c>
      <c r="F25" s="16">
        <v>10</v>
      </c>
      <c r="G25" s="14" t="s">
        <v>26</v>
      </c>
      <c r="H25" s="14" t="s">
        <v>28</v>
      </c>
      <c r="I25" s="15">
        <v>100</v>
      </c>
      <c r="J25" s="32">
        <v>450</v>
      </c>
      <c r="K25" s="28">
        <v>19.055569391734593</v>
      </c>
      <c r="L25" s="28"/>
      <c r="M25" s="26"/>
      <c r="N25" s="28">
        <v>14.547818904929041</v>
      </c>
      <c r="O25" s="31">
        <f>N25/(F25*1000)</f>
        <v>1.4547818904929041E-3</v>
      </c>
      <c r="P25" s="15">
        <v>23</v>
      </c>
      <c r="Q25" s="15">
        <f t="shared" si="0"/>
        <v>174.3</v>
      </c>
      <c r="R25" s="15">
        <v>20</v>
      </c>
      <c r="S25" s="26">
        <f t="shared" si="1"/>
        <v>1</v>
      </c>
      <c r="T25" s="19">
        <v>33.603388296663638</v>
      </c>
      <c r="U25" s="18">
        <v>20</v>
      </c>
      <c r="V25" s="17">
        <v>3.3762608405156902</v>
      </c>
      <c r="W25" s="20">
        <v>1.92</v>
      </c>
    </row>
    <row r="26" spans="1:23" s="1" customFormat="1" ht="20.100000000000001" customHeight="1" x14ac:dyDescent="0.25">
      <c r="A26" s="12" t="s">
        <v>61</v>
      </c>
      <c r="B26" s="13" t="s">
        <v>4</v>
      </c>
      <c r="C26" s="14">
        <v>1</v>
      </c>
      <c r="D26" s="15">
        <v>0</v>
      </c>
      <c r="E26" s="12" t="s">
        <v>21</v>
      </c>
      <c r="F26" s="16">
        <v>50</v>
      </c>
      <c r="G26" s="14" t="s">
        <v>26</v>
      </c>
      <c r="H26" s="14" t="s">
        <v>28</v>
      </c>
      <c r="I26" s="15">
        <v>100</v>
      </c>
      <c r="J26" s="32">
        <v>450</v>
      </c>
      <c r="K26" s="28">
        <v>19.055569391734593</v>
      </c>
      <c r="L26" s="28"/>
      <c r="M26" s="26"/>
      <c r="N26" s="28">
        <v>72.739094524645211</v>
      </c>
      <c r="O26" s="31">
        <f t="shared" ref="O26:O27" si="7">N26/(F26*1000)</f>
        <v>1.4547818904929043E-3</v>
      </c>
      <c r="P26" s="15">
        <v>85</v>
      </c>
      <c r="Q26" s="15">
        <f t="shared" si="0"/>
        <v>174.3</v>
      </c>
      <c r="R26" s="15">
        <v>20</v>
      </c>
      <c r="S26" s="26">
        <f t="shared" si="1"/>
        <v>1</v>
      </c>
      <c r="T26" s="19">
        <v>91.794663916379804</v>
      </c>
      <c r="U26" s="18">
        <v>20</v>
      </c>
      <c r="V26" s="17">
        <v>9.2416295478711614</v>
      </c>
      <c r="W26" s="20">
        <v>1.92</v>
      </c>
    </row>
    <row r="27" spans="1:23" s="11" customFormat="1" ht="20.100000000000001" customHeight="1" x14ac:dyDescent="0.25">
      <c r="A27" s="12" t="s">
        <v>62</v>
      </c>
      <c r="B27" s="13" t="s">
        <v>4</v>
      </c>
      <c r="C27" s="14">
        <v>1</v>
      </c>
      <c r="D27" s="15">
        <v>0</v>
      </c>
      <c r="E27" s="12" t="s">
        <v>21</v>
      </c>
      <c r="F27" s="16">
        <v>200</v>
      </c>
      <c r="G27" s="14" t="s">
        <v>26</v>
      </c>
      <c r="H27" s="14" t="s">
        <v>28</v>
      </c>
      <c r="I27" s="15">
        <v>100</v>
      </c>
      <c r="J27" s="32">
        <v>450</v>
      </c>
      <c r="K27" s="28">
        <v>19.055569391734593</v>
      </c>
      <c r="L27" s="28"/>
      <c r="M27" s="26"/>
      <c r="N27" s="28">
        <v>290.95637809858084</v>
      </c>
      <c r="O27" s="31">
        <f t="shared" si="7"/>
        <v>1.4547818904929043E-3</v>
      </c>
      <c r="P27" s="15">
        <v>280</v>
      </c>
      <c r="Q27" s="15">
        <f t="shared" si="0"/>
        <v>174.3</v>
      </c>
      <c r="R27" s="15">
        <f>P27-Q27</f>
        <v>105.69999999999999</v>
      </c>
      <c r="S27" s="26">
        <f t="shared" si="1"/>
        <v>1.0000000000000002</v>
      </c>
      <c r="T27" s="19">
        <v>310.01194749031544</v>
      </c>
      <c r="U27" s="18">
        <v>105.7</v>
      </c>
      <c r="V27" s="17">
        <v>31.236762200454177</v>
      </c>
      <c r="W27" s="20">
        <v>10.130000000000001</v>
      </c>
    </row>
    <row r="28" spans="1:23" s="11" customFormat="1" ht="20.100000000000001" customHeight="1" x14ac:dyDescent="0.25">
      <c r="A28" s="12"/>
      <c r="B28" s="13"/>
      <c r="C28" s="14"/>
      <c r="D28" s="15"/>
      <c r="E28" s="12"/>
      <c r="F28" s="16"/>
      <c r="G28" s="14"/>
      <c r="H28" s="14"/>
      <c r="I28" s="15"/>
      <c r="J28" s="32"/>
      <c r="K28" s="28"/>
      <c r="L28" s="28"/>
      <c r="M28" s="26"/>
      <c r="N28" s="28"/>
      <c r="O28" s="31"/>
      <c r="P28" s="15"/>
      <c r="Q28" s="15"/>
      <c r="R28" s="15"/>
      <c r="S28" s="26"/>
      <c r="T28" s="19"/>
      <c r="U28" s="18"/>
      <c r="V28" s="17"/>
      <c r="W28" s="20"/>
    </row>
    <row r="29" spans="1:23" s="11" customFormat="1" ht="20.100000000000001" customHeight="1" x14ac:dyDescent="0.25">
      <c r="A29" s="12"/>
      <c r="B29" s="13"/>
      <c r="C29" s="14"/>
      <c r="D29" s="15"/>
      <c r="E29" s="12"/>
      <c r="F29" s="16"/>
      <c r="G29" s="14"/>
      <c r="H29" s="14"/>
      <c r="I29" s="15"/>
      <c r="J29" s="32"/>
      <c r="K29" s="15"/>
      <c r="L29" s="28"/>
      <c r="M29" s="26"/>
      <c r="N29" s="28"/>
      <c r="O29" s="31"/>
      <c r="P29" s="15"/>
      <c r="Q29" s="15"/>
      <c r="R29" s="15"/>
      <c r="S29" s="26"/>
      <c r="T29" s="19"/>
      <c r="U29" s="18"/>
      <c r="V29" s="17"/>
      <c r="W29" s="20"/>
    </row>
    <row r="30" spans="1:23" s="11" customFormat="1" ht="20.100000000000001" customHeight="1" x14ac:dyDescent="0.25">
      <c r="A30" s="12" t="s">
        <v>63</v>
      </c>
      <c r="B30" s="13" t="s">
        <v>17</v>
      </c>
      <c r="C30" s="14">
        <v>1</v>
      </c>
      <c r="D30" s="16">
        <v>0</v>
      </c>
      <c r="E30" s="14"/>
      <c r="F30" s="15"/>
      <c r="G30" s="14" t="s">
        <v>27</v>
      </c>
      <c r="H30" s="14" t="s">
        <v>28</v>
      </c>
      <c r="I30" s="15">
        <v>100</v>
      </c>
      <c r="J30" s="32">
        <v>450</v>
      </c>
      <c r="K30" s="28">
        <v>23.329681000950352</v>
      </c>
      <c r="L30" s="15">
        <v>0</v>
      </c>
      <c r="M30" s="26"/>
      <c r="N30" s="15">
        <v>0</v>
      </c>
      <c r="O30" s="26"/>
      <c r="P30" s="15">
        <v>20</v>
      </c>
      <c r="Q30" s="15">
        <f>5.45*15</f>
        <v>81.75</v>
      </c>
      <c r="R30" s="15">
        <v>20</v>
      </c>
      <c r="S30" s="26">
        <f t="shared" si="1"/>
        <v>0.95299999999999996</v>
      </c>
      <c r="T30" s="19">
        <v>23.329681000950352</v>
      </c>
      <c r="U30" s="18">
        <v>19.059999999999999</v>
      </c>
      <c r="V30" s="17">
        <v>4.5660621582060852</v>
      </c>
      <c r="W30" s="20">
        <v>3.55</v>
      </c>
    </row>
    <row r="31" spans="1:23" s="11" customFormat="1" ht="20.100000000000001" customHeight="1" x14ac:dyDescent="0.25">
      <c r="A31" s="12" t="s">
        <v>64</v>
      </c>
      <c r="B31" s="13" t="s">
        <v>17</v>
      </c>
      <c r="C31" s="14">
        <v>1</v>
      </c>
      <c r="D31" s="16">
        <v>50</v>
      </c>
      <c r="E31" s="14"/>
      <c r="F31" s="15"/>
      <c r="G31" s="14" t="s">
        <v>27</v>
      </c>
      <c r="H31" s="14" t="s">
        <v>28</v>
      </c>
      <c r="I31" s="15">
        <v>100</v>
      </c>
      <c r="J31" s="32">
        <v>450</v>
      </c>
      <c r="K31" s="28">
        <v>23.329681000950352</v>
      </c>
      <c r="L31" s="28">
        <v>4.4437487620857858</v>
      </c>
      <c r="M31" s="26">
        <f>L31/D31</f>
        <v>8.8874975241715712E-2</v>
      </c>
      <c r="N31" s="15"/>
      <c r="O31" s="26"/>
      <c r="P31" s="15">
        <v>70</v>
      </c>
      <c r="Q31" s="15">
        <f t="shared" ref="Q31:Q36" si="8">5.45*15</f>
        <v>81.75</v>
      </c>
      <c r="R31" s="15">
        <v>20</v>
      </c>
      <c r="S31" s="26">
        <f t="shared" si="1"/>
        <v>0.95299999999999996</v>
      </c>
      <c r="T31" s="19">
        <v>27.773429763036138</v>
      </c>
      <c r="U31" s="18">
        <v>19.059999999999999</v>
      </c>
      <c r="V31" s="17">
        <v>5.5456614762818699</v>
      </c>
      <c r="W31" s="20">
        <v>3.55</v>
      </c>
    </row>
    <row r="32" spans="1:23" s="1" customFormat="1" ht="20.100000000000001" customHeight="1" x14ac:dyDescent="0.25">
      <c r="A32" s="12" t="s">
        <v>65</v>
      </c>
      <c r="B32" s="13" t="s">
        <v>17</v>
      </c>
      <c r="C32" s="14">
        <v>1</v>
      </c>
      <c r="D32" s="16">
        <v>100</v>
      </c>
      <c r="E32" s="14"/>
      <c r="F32" s="15"/>
      <c r="G32" s="14" t="s">
        <v>27</v>
      </c>
      <c r="H32" s="14" t="s">
        <v>28</v>
      </c>
      <c r="I32" s="15">
        <v>100</v>
      </c>
      <c r="J32" s="32">
        <v>450</v>
      </c>
      <c r="K32" s="28">
        <v>23.329681000950352</v>
      </c>
      <c r="L32" s="28">
        <v>8.8874975241715717</v>
      </c>
      <c r="M32" s="26">
        <f>L32/D32</f>
        <v>8.8874975241715712E-2</v>
      </c>
      <c r="N32" s="15"/>
      <c r="O32" s="26"/>
      <c r="P32" s="15">
        <v>120</v>
      </c>
      <c r="Q32" s="15">
        <f t="shared" si="8"/>
        <v>81.75</v>
      </c>
      <c r="R32" s="15">
        <f>P32-Q32</f>
        <v>38.25</v>
      </c>
      <c r="S32" s="26">
        <f t="shared" si="1"/>
        <v>0.95267973856209143</v>
      </c>
      <c r="T32" s="19">
        <v>32.217178525121923</v>
      </c>
      <c r="U32" s="18">
        <v>36.44</v>
      </c>
      <c r="V32" s="17">
        <v>6.5252607943576528</v>
      </c>
      <c r="W32" s="20">
        <v>6.79</v>
      </c>
    </row>
    <row r="33" spans="1:23" s="1" customFormat="1" ht="20.100000000000001" customHeight="1" x14ac:dyDescent="0.25">
      <c r="A33" s="12" t="s">
        <v>66</v>
      </c>
      <c r="B33" s="13" t="s">
        <v>17</v>
      </c>
      <c r="C33" s="14">
        <v>1</v>
      </c>
      <c r="D33" s="16">
        <v>400</v>
      </c>
      <c r="E33" s="14"/>
      <c r="F33" s="15"/>
      <c r="G33" s="14" t="s">
        <v>27</v>
      </c>
      <c r="H33" s="14" t="s">
        <v>28</v>
      </c>
      <c r="I33" s="15">
        <v>100</v>
      </c>
      <c r="J33" s="32">
        <v>450</v>
      </c>
      <c r="K33" s="28">
        <v>23.329681000950352</v>
      </c>
      <c r="L33" s="28">
        <v>35.549990096686287</v>
      </c>
      <c r="M33" s="26">
        <f>L33/D33</f>
        <v>8.8874975241715712E-2</v>
      </c>
      <c r="N33" s="15"/>
      <c r="O33" s="26"/>
      <c r="P33" s="15">
        <v>420</v>
      </c>
      <c r="Q33" s="15">
        <f t="shared" si="8"/>
        <v>81.75</v>
      </c>
      <c r="R33" s="15">
        <f t="shared" ref="R33:R44" si="9">P33-Q33</f>
        <v>338.25</v>
      </c>
      <c r="S33" s="26">
        <f t="shared" si="1"/>
        <v>0.95275683665927557</v>
      </c>
      <c r="T33" s="19">
        <v>58.879671097636638</v>
      </c>
      <c r="U33" s="18">
        <v>322.27</v>
      </c>
      <c r="V33" s="17">
        <v>12.40285670281235</v>
      </c>
      <c r="W33" s="20">
        <v>60.01</v>
      </c>
    </row>
    <row r="34" spans="1:23" s="1" customFormat="1" ht="20.100000000000001" customHeight="1" x14ac:dyDescent="0.25">
      <c r="A34" s="12" t="s">
        <v>67</v>
      </c>
      <c r="B34" s="13" t="s">
        <v>17</v>
      </c>
      <c r="C34" s="14">
        <v>1</v>
      </c>
      <c r="D34" s="15">
        <v>0</v>
      </c>
      <c r="E34" s="12" t="s">
        <v>21</v>
      </c>
      <c r="F34" s="16">
        <v>10</v>
      </c>
      <c r="G34" s="14" t="s">
        <v>27</v>
      </c>
      <c r="H34" s="14" t="s">
        <v>28</v>
      </c>
      <c r="I34" s="15">
        <v>100</v>
      </c>
      <c r="J34" s="32">
        <v>450</v>
      </c>
      <c r="K34" s="28">
        <v>23.329681000950352</v>
      </c>
      <c r="L34" s="28"/>
      <c r="M34" s="26"/>
      <c r="N34" s="28">
        <v>12.597150611028582</v>
      </c>
      <c r="O34" s="31">
        <f>N34/(F34*1000)</f>
        <v>1.2597150611028582E-3</v>
      </c>
      <c r="P34" s="15">
        <v>23</v>
      </c>
      <c r="Q34" s="15">
        <f t="shared" si="8"/>
        <v>81.75</v>
      </c>
      <c r="R34" s="15">
        <v>20</v>
      </c>
      <c r="S34" s="26">
        <f t="shared" si="1"/>
        <v>0.95299999999999996</v>
      </c>
      <c r="T34" s="19">
        <v>35.926831611978933</v>
      </c>
      <c r="U34" s="18">
        <v>19.059999999999999</v>
      </c>
      <c r="V34" s="17">
        <v>7.0525810972401572</v>
      </c>
      <c r="W34" s="20">
        <v>3.55</v>
      </c>
    </row>
    <row r="35" spans="1:23" s="1" customFormat="1" ht="20.100000000000001" customHeight="1" x14ac:dyDescent="0.25">
      <c r="A35" s="12" t="s">
        <v>68</v>
      </c>
      <c r="B35" s="13" t="s">
        <v>17</v>
      </c>
      <c r="C35" s="14">
        <v>1</v>
      </c>
      <c r="D35" s="15">
        <v>0</v>
      </c>
      <c r="E35" s="12" t="s">
        <v>21</v>
      </c>
      <c r="F35" s="16">
        <v>50</v>
      </c>
      <c r="G35" s="14" t="s">
        <v>27</v>
      </c>
      <c r="H35" s="14" t="s">
        <v>28</v>
      </c>
      <c r="I35" s="15">
        <v>100</v>
      </c>
      <c r="J35" s="32">
        <v>450</v>
      </c>
      <c r="K35" s="28">
        <v>23.329681000950352</v>
      </c>
      <c r="L35" s="28"/>
      <c r="M35" s="26"/>
      <c r="N35" s="28">
        <v>62.985753055142908</v>
      </c>
      <c r="O35" s="31">
        <f>N35/(F35*1000)</f>
        <v>1.2597150611028582E-3</v>
      </c>
      <c r="P35" s="15">
        <v>85</v>
      </c>
      <c r="Q35" s="15">
        <f t="shared" si="8"/>
        <v>81.75</v>
      </c>
      <c r="R35" s="15">
        <v>20</v>
      </c>
      <c r="S35" s="26">
        <f t="shared" si="1"/>
        <v>0.95299999999999996</v>
      </c>
      <c r="T35" s="19">
        <v>86.315434056093267</v>
      </c>
      <c r="U35" s="18">
        <v>19.059999999999999</v>
      </c>
      <c r="V35" s="17">
        <v>16.998656853376438</v>
      </c>
      <c r="W35" s="20">
        <v>3.55</v>
      </c>
    </row>
    <row r="36" spans="1:23" s="11" customFormat="1" ht="20.100000000000001" customHeight="1" x14ac:dyDescent="0.25">
      <c r="A36" s="12" t="s">
        <v>69</v>
      </c>
      <c r="B36" s="13" t="s">
        <v>17</v>
      </c>
      <c r="C36" s="14">
        <v>1</v>
      </c>
      <c r="D36" s="15">
        <v>0</v>
      </c>
      <c r="E36" s="12" t="s">
        <v>21</v>
      </c>
      <c r="F36" s="16">
        <v>200</v>
      </c>
      <c r="G36" s="14" t="s">
        <v>27</v>
      </c>
      <c r="H36" s="14" t="s">
        <v>28</v>
      </c>
      <c r="I36" s="15">
        <v>100</v>
      </c>
      <c r="J36" s="32">
        <v>450</v>
      </c>
      <c r="K36" s="28">
        <v>23.329681000950352</v>
      </c>
      <c r="L36" s="28"/>
      <c r="M36" s="26"/>
      <c r="N36" s="28">
        <v>251.94301222057163</v>
      </c>
      <c r="O36" s="31">
        <f>N36/(F36*1000)</f>
        <v>1.2597150611028582E-3</v>
      </c>
      <c r="P36" s="15">
        <v>280</v>
      </c>
      <c r="Q36" s="15">
        <f t="shared" si="8"/>
        <v>81.75</v>
      </c>
      <c r="R36" s="15">
        <f t="shared" si="9"/>
        <v>198.25</v>
      </c>
      <c r="S36" s="26">
        <f t="shared" si="1"/>
        <v>0.9527868852459016</v>
      </c>
      <c r="T36" s="19">
        <v>275.27269322152199</v>
      </c>
      <c r="U36" s="18">
        <v>188.89</v>
      </c>
      <c r="V36" s="17">
        <v>54.2964409388875</v>
      </c>
      <c r="W36" s="20">
        <v>35.17</v>
      </c>
    </row>
    <row r="37" spans="1:23" s="11" customFormat="1" ht="20.100000000000001" customHeight="1" x14ac:dyDescent="0.25">
      <c r="A37" s="12"/>
      <c r="B37" s="13"/>
      <c r="C37" s="14"/>
      <c r="D37" s="15"/>
      <c r="E37" s="12"/>
      <c r="F37" s="16"/>
      <c r="G37" s="14"/>
      <c r="H37" s="14"/>
      <c r="I37" s="15"/>
      <c r="J37" s="32"/>
      <c r="K37" s="15"/>
      <c r="L37" s="28"/>
      <c r="M37" s="26"/>
      <c r="N37" s="28"/>
      <c r="O37" s="31"/>
      <c r="P37" s="15"/>
      <c r="Q37" s="15"/>
      <c r="R37" s="15"/>
      <c r="S37" s="26"/>
      <c r="T37" s="19"/>
      <c r="U37" s="18"/>
      <c r="V37" s="17"/>
      <c r="W37" s="20"/>
    </row>
    <row r="38" spans="1:23" s="11" customFormat="1" ht="20.100000000000001" customHeight="1" x14ac:dyDescent="0.25">
      <c r="A38" s="12" t="s">
        <v>70</v>
      </c>
      <c r="B38" s="13" t="s">
        <v>16</v>
      </c>
      <c r="C38" s="14">
        <v>1</v>
      </c>
      <c r="D38" s="16">
        <v>0</v>
      </c>
      <c r="E38" s="14"/>
      <c r="F38" s="15"/>
      <c r="G38" s="14" t="s">
        <v>25</v>
      </c>
      <c r="H38" s="14" t="s">
        <v>28</v>
      </c>
      <c r="I38" s="15">
        <v>100</v>
      </c>
      <c r="J38" s="32">
        <v>450</v>
      </c>
      <c r="K38" s="28">
        <v>32.685490945422899</v>
      </c>
      <c r="L38" s="15">
        <v>0</v>
      </c>
      <c r="M38" s="26"/>
      <c r="N38" s="15">
        <v>0</v>
      </c>
      <c r="O38" s="26"/>
      <c r="P38" s="15">
        <v>20</v>
      </c>
      <c r="Q38" s="15">
        <v>140</v>
      </c>
      <c r="R38" s="15">
        <v>20</v>
      </c>
      <c r="S38" s="26">
        <f t="shared" si="1"/>
        <v>0.95</v>
      </c>
      <c r="T38" s="19">
        <f>K38+L38</f>
        <v>32.685490945422899</v>
      </c>
      <c r="U38" s="18">
        <v>19</v>
      </c>
      <c r="V38" s="17">
        <v>6.4188535894241463</v>
      </c>
      <c r="W38" s="20">
        <v>3.56</v>
      </c>
    </row>
    <row r="39" spans="1:23" s="11" customFormat="1" ht="20.100000000000001" customHeight="1" x14ac:dyDescent="0.25">
      <c r="A39" s="12" t="s">
        <v>71</v>
      </c>
      <c r="B39" s="13" t="s">
        <v>16</v>
      </c>
      <c r="C39" s="14">
        <v>1</v>
      </c>
      <c r="D39" s="16">
        <v>50</v>
      </c>
      <c r="E39" s="14"/>
      <c r="F39" s="15"/>
      <c r="G39" s="14" t="s">
        <v>25</v>
      </c>
      <c r="H39" s="14" t="s">
        <v>28</v>
      </c>
      <c r="I39" s="15">
        <v>100</v>
      </c>
      <c r="J39" s="32">
        <v>450</v>
      </c>
      <c r="K39" s="28">
        <v>32.685490945422899</v>
      </c>
      <c r="L39" s="28">
        <v>4.9151114203643509</v>
      </c>
      <c r="M39" s="26">
        <f>L39/D39</f>
        <v>9.8302228407287015E-2</v>
      </c>
      <c r="N39" s="15"/>
      <c r="O39" s="26"/>
      <c r="P39" s="15">
        <v>70</v>
      </c>
      <c r="Q39" s="15">
        <v>140</v>
      </c>
      <c r="R39" s="15">
        <v>20</v>
      </c>
      <c r="S39" s="26">
        <f t="shared" si="1"/>
        <v>0.95</v>
      </c>
      <c r="T39" s="19">
        <f t="shared" ref="T39:T41" si="10">K39+L39</f>
        <v>37.600602365787253</v>
      </c>
      <c r="U39" s="18">
        <v>19</v>
      </c>
      <c r="V39" s="17">
        <v>7.4823584141850157</v>
      </c>
      <c r="W39" s="20">
        <v>3.56</v>
      </c>
    </row>
    <row r="40" spans="1:23" s="1" customFormat="1" ht="20.100000000000001" customHeight="1" x14ac:dyDescent="0.25">
      <c r="A40" s="12" t="s">
        <v>72</v>
      </c>
      <c r="B40" s="13" t="s">
        <v>16</v>
      </c>
      <c r="C40" s="14">
        <v>1</v>
      </c>
      <c r="D40" s="16">
        <v>100</v>
      </c>
      <c r="E40" s="14"/>
      <c r="F40" s="15"/>
      <c r="G40" s="14" t="s">
        <v>25</v>
      </c>
      <c r="H40" s="14" t="s">
        <v>28</v>
      </c>
      <c r="I40" s="15">
        <v>100</v>
      </c>
      <c r="J40" s="32">
        <v>450</v>
      </c>
      <c r="K40" s="28">
        <v>32.685490945422899</v>
      </c>
      <c r="L40" s="28">
        <v>9.8302228407287018</v>
      </c>
      <c r="M40" s="26">
        <f>L40/D40</f>
        <v>9.8302228407287015E-2</v>
      </c>
      <c r="N40" s="15"/>
      <c r="O40" s="26"/>
      <c r="P40" s="15">
        <v>120</v>
      </c>
      <c r="Q40" s="15">
        <v>140</v>
      </c>
      <c r="R40" s="15">
        <v>20</v>
      </c>
      <c r="S40" s="26">
        <f t="shared" si="1"/>
        <v>0.95</v>
      </c>
      <c r="T40" s="19">
        <f t="shared" si="10"/>
        <v>42.515713786151601</v>
      </c>
      <c r="U40" s="18">
        <v>19</v>
      </c>
      <c r="V40" s="17">
        <v>8.5458632389458842</v>
      </c>
      <c r="W40" s="20">
        <v>3.56</v>
      </c>
    </row>
    <row r="41" spans="1:23" s="1" customFormat="1" ht="20.100000000000001" customHeight="1" x14ac:dyDescent="0.25">
      <c r="A41" s="12" t="s">
        <v>73</v>
      </c>
      <c r="B41" s="13" t="s">
        <v>16</v>
      </c>
      <c r="C41" s="14">
        <v>1</v>
      </c>
      <c r="D41" s="16">
        <v>400</v>
      </c>
      <c r="E41" s="14"/>
      <c r="F41" s="15"/>
      <c r="G41" s="14" t="s">
        <v>25</v>
      </c>
      <c r="H41" s="14" t="s">
        <v>28</v>
      </c>
      <c r="I41" s="15">
        <v>100</v>
      </c>
      <c r="J41" s="32">
        <v>450</v>
      </c>
      <c r="K41" s="28">
        <v>32.685490945422899</v>
      </c>
      <c r="L41" s="28">
        <v>39.320891362914807</v>
      </c>
      <c r="M41" s="26">
        <f>L41/D41</f>
        <v>9.8302228407287015E-2</v>
      </c>
      <c r="N41" s="15"/>
      <c r="O41" s="26"/>
      <c r="P41" s="15">
        <v>420</v>
      </c>
      <c r="Q41" s="15">
        <v>140</v>
      </c>
      <c r="R41" s="15">
        <f t="shared" si="9"/>
        <v>280</v>
      </c>
      <c r="S41" s="26">
        <f t="shared" si="1"/>
        <v>0.95017857142857143</v>
      </c>
      <c r="T41" s="19">
        <f t="shared" si="10"/>
        <v>72.006382308337706</v>
      </c>
      <c r="U41" s="18">
        <v>266.05</v>
      </c>
      <c r="V41" s="17">
        <v>14.926892187511099</v>
      </c>
      <c r="W41" s="20">
        <v>49.82</v>
      </c>
    </row>
    <row r="42" spans="1:23" s="1" customFormat="1" ht="20.100000000000001" customHeight="1" x14ac:dyDescent="0.25">
      <c r="A42" s="12" t="s">
        <v>74</v>
      </c>
      <c r="B42" s="13" t="s">
        <v>16</v>
      </c>
      <c r="C42" s="14">
        <v>1</v>
      </c>
      <c r="D42" s="15">
        <v>0</v>
      </c>
      <c r="E42" s="12" t="s">
        <v>21</v>
      </c>
      <c r="F42" s="16">
        <v>10</v>
      </c>
      <c r="G42" s="14" t="s">
        <v>25</v>
      </c>
      <c r="H42" s="14" t="s">
        <v>28</v>
      </c>
      <c r="I42" s="15">
        <v>100</v>
      </c>
      <c r="J42" s="32">
        <v>450</v>
      </c>
      <c r="K42" s="28">
        <v>32.685490945422899</v>
      </c>
      <c r="L42" s="28"/>
      <c r="M42" s="26"/>
      <c r="N42" s="28">
        <v>12.597150611028582</v>
      </c>
      <c r="O42" s="31">
        <f>N42/(F42*1000)</f>
        <v>1.2597150611028582E-3</v>
      </c>
      <c r="P42" s="15">
        <v>23</v>
      </c>
      <c r="Q42" s="15">
        <v>140</v>
      </c>
      <c r="R42" s="15">
        <v>20</v>
      </c>
      <c r="S42" s="26">
        <f t="shared" si="1"/>
        <v>0.95</v>
      </c>
      <c r="T42" s="19">
        <f>K42+N42</f>
        <v>45.28264155645148</v>
      </c>
      <c r="U42" s="18">
        <v>19</v>
      </c>
      <c r="V42" s="17">
        <v>8.9181073111499742</v>
      </c>
      <c r="W42" s="20">
        <v>3.56</v>
      </c>
    </row>
    <row r="43" spans="1:23" s="1" customFormat="1" ht="20.100000000000001" customHeight="1" x14ac:dyDescent="0.25">
      <c r="A43" s="12" t="s">
        <v>75</v>
      </c>
      <c r="B43" s="13" t="s">
        <v>16</v>
      </c>
      <c r="C43" s="14">
        <v>1</v>
      </c>
      <c r="D43" s="15">
        <v>0</v>
      </c>
      <c r="E43" s="12" t="s">
        <v>21</v>
      </c>
      <c r="F43" s="16">
        <v>50</v>
      </c>
      <c r="G43" s="14" t="s">
        <v>25</v>
      </c>
      <c r="H43" s="14" t="s">
        <v>28</v>
      </c>
      <c r="I43" s="15">
        <v>100</v>
      </c>
      <c r="J43" s="32">
        <v>450</v>
      </c>
      <c r="K43" s="28">
        <v>32.685490945422899</v>
      </c>
      <c r="L43" s="28"/>
      <c r="M43" s="26"/>
      <c r="N43" s="28">
        <v>62.985753055142908</v>
      </c>
      <c r="O43" s="31">
        <f>N43/(F43*1000)</f>
        <v>1.2597150611028582E-3</v>
      </c>
      <c r="P43" s="15">
        <v>85</v>
      </c>
      <c r="Q43" s="15">
        <v>140</v>
      </c>
      <c r="R43" s="15">
        <v>20</v>
      </c>
      <c r="S43" s="26">
        <f t="shared" si="1"/>
        <v>0.95</v>
      </c>
      <c r="T43" s="19">
        <f t="shared" ref="T43:T44" si="11">K43+N43</f>
        <v>95.671244000565807</v>
      </c>
      <c r="U43" s="18">
        <v>19</v>
      </c>
      <c r="V43" s="17">
        <v>18.915122198053282</v>
      </c>
      <c r="W43" s="20">
        <v>3.56</v>
      </c>
    </row>
    <row r="44" spans="1:23" s="11" customFormat="1" ht="20.100000000000001" customHeight="1" x14ac:dyDescent="0.25">
      <c r="A44" s="12" t="s">
        <v>76</v>
      </c>
      <c r="B44" s="13" t="s">
        <v>16</v>
      </c>
      <c r="C44" s="14">
        <v>1</v>
      </c>
      <c r="D44" s="15">
        <v>0</v>
      </c>
      <c r="E44" s="12" t="s">
        <v>21</v>
      </c>
      <c r="F44" s="16">
        <v>200</v>
      </c>
      <c r="G44" s="14" t="s">
        <v>25</v>
      </c>
      <c r="H44" s="14" t="s">
        <v>28</v>
      </c>
      <c r="I44" s="15">
        <v>100</v>
      </c>
      <c r="J44" s="32">
        <v>450</v>
      </c>
      <c r="K44" s="28">
        <v>32.685490945422899</v>
      </c>
      <c r="L44" s="28"/>
      <c r="M44" s="26"/>
      <c r="N44" s="28">
        <v>251.94301222057163</v>
      </c>
      <c r="O44" s="31">
        <f>N44/(F44*1000)</f>
        <v>1.2597150611028582E-3</v>
      </c>
      <c r="P44" s="15">
        <v>280</v>
      </c>
      <c r="Q44" s="15">
        <v>140</v>
      </c>
      <c r="R44" s="15">
        <f t="shared" si="9"/>
        <v>140</v>
      </c>
      <c r="S44" s="26">
        <f t="shared" si="1"/>
        <v>0.95014285714285718</v>
      </c>
      <c r="T44" s="19">
        <f t="shared" si="11"/>
        <v>284.62850316599452</v>
      </c>
      <c r="U44" s="18">
        <v>133.02000000000001</v>
      </c>
      <c r="V44" s="17">
        <v>56.403928023940686</v>
      </c>
      <c r="W44" s="20">
        <v>24.91</v>
      </c>
    </row>
    <row r="45" spans="1:23" x14ac:dyDescent="0.25">
      <c r="K45" s="15"/>
      <c r="L45" s="15"/>
      <c r="M45" s="26"/>
      <c r="N45" s="15"/>
      <c r="O45" s="26"/>
      <c r="P45" s="15"/>
      <c r="Q45" s="15"/>
      <c r="R45" s="15"/>
      <c r="S45" s="26"/>
    </row>
    <row r="46" spans="1:23" x14ac:dyDescent="0.25">
      <c r="K46" s="15"/>
      <c r="L46" s="15"/>
      <c r="M46" s="26"/>
      <c r="N46" s="15"/>
      <c r="O46" s="26"/>
      <c r="P46" s="15"/>
      <c r="Q46" s="15"/>
      <c r="R46" s="15"/>
      <c r="S46" s="26"/>
    </row>
    <row r="47" spans="1:23" x14ac:dyDescent="0.25">
      <c r="K47" s="15"/>
      <c r="L47" s="15"/>
      <c r="M47" s="26"/>
      <c r="N47" s="15"/>
      <c r="O47" s="26"/>
      <c r="P47" s="15"/>
      <c r="Q47" s="15"/>
      <c r="R47" s="15"/>
      <c r="S47" s="26"/>
    </row>
    <row r="48" spans="1:23" x14ac:dyDescent="0.25">
      <c r="K48" s="15"/>
      <c r="L48" s="15"/>
      <c r="M48" s="26"/>
      <c r="N48" s="15"/>
      <c r="O48" s="26"/>
      <c r="P48" s="15"/>
      <c r="Q48" s="15"/>
      <c r="R48" s="15"/>
      <c r="S48" s="26"/>
    </row>
    <row r="49" spans="11:19" x14ac:dyDescent="0.25">
      <c r="K49" s="15"/>
      <c r="L49" s="15"/>
      <c r="M49" s="26"/>
      <c r="N49" s="15"/>
      <c r="O49" s="26"/>
      <c r="P49" s="15"/>
      <c r="Q49" s="15"/>
      <c r="R49" s="15"/>
      <c r="S49" s="26"/>
    </row>
    <row r="50" spans="11:19" x14ac:dyDescent="0.25">
      <c r="K50" s="15"/>
      <c r="L50" s="15"/>
      <c r="M50" s="26"/>
      <c r="N50" s="15"/>
      <c r="O50" s="26"/>
      <c r="P50" s="15"/>
      <c r="Q50" s="15"/>
      <c r="R50" s="15"/>
      <c r="S50" s="26"/>
    </row>
    <row r="51" spans="11:19" x14ac:dyDescent="0.25">
      <c r="K51" s="15"/>
      <c r="L51" s="15"/>
      <c r="M51" s="26"/>
      <c r="N51" s="15"/>
      <c r="O51" s="26"/>
      <c r="P51" s="15"/>
      <c r="Q51" s="15"/>
      <c r="R51" s="15"/>
      <c r="S51" s="26"/>
    </row>
    <row r="52" spans="11:19" x14ac:dyDescent="0.25">
      <c r="K52" s="15"/>
      <c r="L52" s="15"/>
      <c r="M52" s="26"/>
      <c r="N52" s="15"/>
      <c r="O52" s="26"/>
      <c r="P52" s="15"/>
      <c r="Q52" s="15"/>
      <c r="R52" s="15"/>
      <c r="S52" s="26"/>
    </row>
    <row r="53" spans="11:19" x14ac:dyDescent="0.25">
      <c r="K53" s="15"/>
      <c r="L53" s="15"/>
      <c r="M53" s="26"/>
      <c r="N53" s="15"/>
      <c r="O53" s="26"/>
      <c r="P53" s="15"/>
      <c r="Q53" s="15"/>
      <c r="R53" s="15"/>
      <c r="S53" s="26"/>
    </row>
    <row r="54" spans="11:19" x14ac:dyDescent="0.25">
      <c r="K54" s="15"/>
      <c r="L54" s="15"/>
      <c r="M54" s="26"/>
      <c r="N54" s="15"/>
      <c r="O54" s="26"/>
      <c r="P54" s="15"/>
      <c r="Q54" s="15"/>
      <c r="R54" s="15"/>
      <c r="S54" s="26"/>
    </row>
    <row r="55" spans="11:19" x14ac:dyDescent="0.25">
      <c r="K55" s="15"/>
      <c r="L55" s="15"/>
      <c r="M55" s="26"/>
      <c r="N55" s="15"/>
      <c r="O55" s="26"/>
      <c r="P55" s="15"/>
      <c r="Q55" s="15"/>
      <c r="R55" s="15"/>
      <c r="S55" s="26"/>
    </row>
    <row r="56" spans="11:19" x14ac:dyDescent="0.25">
      <c r="K56" s="15"/>
      <c r="L56" s="15"/>
      <c r="M56" s="26"/>
      <c r="N56" s="15"/>
      <c r="O56" s="26"/>
      <c r="P56" s="15"/>
      <c r="Q56" s="15"/>
      <c r="R56" s="15"/>
      <c r="S56" s="26"/>
    </row>
  </sheetData>
  <mergeCells count="16">
    <mergeCell ref="T1:W1"/>
    <mergeCell ref="A1:J1"/>
    <mergeCell ref="V3:W3"/>
    <mergeCell ref="T3:U3"/>
    <mergeCell ref="P2:S2"/>
    <mergeCell ref="I2:J2"/>
    <mergeCell ref="K1:S1"/>
    <mergeCell ref="H2:H3"/>
    <mergeCell ref="B2:B3"/>
    <mergeCell ref="A2:A3"/>
    <mergeCell ref="K2:O2"/>
    <mergeCell ref="G2:G3"/>
    <mergeCell ref="F2:F3"/>
    <mergeCell ref="E2:E3"/>
    <mergeCell ref="D2:D3"/>
    <mergeCell ref="C2:C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/>
  </sheetPr>
  <dimension ref="A1:U35"/>
  <sheetViews>
    <sheetView zoomScale="70" zoomScaleNormal="70" workbookViewId="0">
      <selection activeCell="I17" sqref="I17"/>
    </sheetView>
  </sheetViews>
  <sheetFormatPr defaultRowHeight="15" x14ac:dyDescent="0.25"/>
  <cols>
    <col min="1" max="1" width="23.5703125" style="3" customWidth="1"/>
    <col min="2" max="2" width="22.42578125" customWidth="1"/>
    <col min="3" max="3" width="5.140625" bestFit="1" customWidth="1"/>
    <col min="4" max="4" width="11.7109375" bestFit="1" customWidth="1"/>
    <col min="5" max="5" width="34.28515625" customWidth="1"/>
    <col min="6" max="6" width="11.5703125" bestFit="1" customWidth="1"/>
    <col min="7" max="7" width="28.7109375" customWidth="1"/>
    <col min="8" max="8" width="30.28515625" bestFit="1" customWidth="1"/>
    <col min="9" max="9" width="12.85546875" customWidth="1"/>
    <col min="10" max="10" width="12.85546875" style="10" customWidth="1"/>
    <col min="11" max="12" width="12.85546875" style="24" customWidth="1"/>
    <col min="13" max="13" width="12.85546875" style="30" customWidth="1"/>
    <col min="14" max="14" width="12.85546875" style="24" customWidth="1"/>
    <col min="15" max="15" width="25.28515625" style="24" customWidth="1"/>
    <col min="16" max="16" width="15.28515625" style="30" customWidth="1"/>
    <col min="17" max="17" width="15" style="5" bestFit="1" customWidth="1"/>
    <col min="18" max="18" width="12.85546875" style="4" customWidth="1"/>
    <col min="19" max="19" width="15" style="4" bestFit="1" customWidth="1"/>
    <col min="20" max="20" width="12.85546875" style="2" customWidth="1"/>
    <col min="21" max="21" width="24.7109375" style="37" customWidth="1"/>
    <col min="22" max="22" width="8.140625" customWidth="1"/>
    <col min="23" max="23" width="8.85546875" customWidth="1"/>
  </cols>
  <sheetData>
    <row r="1" spans="1:21" ht="25.5" customHeight="1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4"/>
      <c r="K1" s="51" t="s">
        <v>31</v>
      </c>
      <c r="L1" s="52"/>
      <c r="M1" s="52"/>
      <c r="N1" s="52"/>
      <c r="O1" s="52"/>
      <c r="P1" s="52"/>
      <c r="Q1" s="40" t="s">
        <v>9</v>
      </c>
      <c r="R1" s="41"/>
      <c r="S1" s="41"/>
      <c r="T1" s="42"/>
    </row>
    <row r="2" spans="1:21" ht="22.5" customHeight="1" x14ac:dyDescent="0.25">
      <c r="A2" s="54" t="s">
        <v>29</v>
      </c>
      <c r="B2" s="53" t="s">
        <v>2</v>
      </c>
      <c r="C2" s="53" t="s">
        <v>5</v>
      </c>
      <c r="D2" s="54" t="s">
        <v>7</v>
      </c>
      <c r="E2" s="54" t="s">
        <v>77</v>
      </c>
      <c r="F2" s="54" t="s">
        <v>6</v>
      </c>
      <c r="G2" s="53" t="s">
        <v>18</v>
      </c>
      <c r="H2" s="53" t="s">
        <v>0</v>
      </c>
      <c r="I2" s="49" t="s">
        <v>1</v>
      </c>
      <c r="J2" s="50"/>
      <c r="K2" s="55" t="s">
        <v>20</v>
      </c>
      <c r="L2" s="53"/>
      <c r="M2" s="53"/>
      <c r="N2" s="53"/>
      <c r="O2" s="49" t="s">
        <v>1</v>
      </c>
      <c r="P2" s="49"/>
      <c r="Q2" s="22" t="s">
        <v>20</v>
      </c>
      <c r="R2" s="6" t="s">
        <v>1</v>
      </c>
      <c r="S2" s="23" t="s">
        <v>20</v>
      </c>
      <c r="T2" s="21" t="s">
        <v>1</v>
      </c>
    </row>
    <row r="3" spans="1:21" s="1" customFormat="1" ht="57" customHeight="1" x14ac:dyDescent="0.25">
      <c r="A3" s="54"/>
      <c r="B3" s="53"/>
      <c r="C3" s="53"/>
      <c r="D3" s="53"/>
      <c r="E3" s="53"/>
      <c r="F3" s="54"/>
      <c r="G3" s="53"/>
      <c r="H3" s="53"/>
      <c r="I3" s="8" t="s">
        <v>11</v>
      </c>
      <c r="J3" s="9" t="s">
        <v>10</v>
      </c>
      <c r="K3" s="27" t="s">
        <v>37</v>
      </c>
      <c r="L3" s="27" t="s">
        <v>38</v>
      </c>
      <c r="M3" s="29" t="s">
        <v>33</v>
      </c>
      <c r="N3" s="27" t="s">
        <v>91</v>
      </c>
      <c r="O3" s="27" t="s">
        <v>92</v>
      </c>
      <c r="P3" s="29" t="s">
        <v>40</v>
      </c>
      <c r="Q3" s="47" t="s">
        <v>14</v>
      </c>
      <c r="R3" s="48"/>
      <c r="S3" s="45" t="s">
        <v>13</v>
      </c>
      <c r="T3" s="46"/>
      <c r="U3" s="36" t="s">
        <v>12</v>
      </c>
    </row>
    <row r="4" spans="1:21" s="11" customFormat="1" ht="20.100000000000001" customHeight="1" x14ac:dyDescent="0.25">
      <c r="A4" s="12" t="s">
        <v>79</v>
      </c>
      <c r="B4" s="13" t="s">
        <v>78</v>
      </c>
      <c r="C4" s="14">
        <v>1</v>
      </c>
      <c r="D4" s="14">
        <v>10</v>
      </c>
      <c r="E4" s="14" t="s">
        <v>120</v>
      </c>
      <c r="F4" s="25">
        <v>0</v>
      </c>
      <c r="G4" s="14" t="s">
        <v>23</v>
      </c>
      <c r="H4" s="14" t="s">
        <v>28</v>
      </c>
      <c r="I4" s="15">
        <v>100</v>
      </c>
      <c r="J4" s="32">
        <v>450</v>
      </c>
      <c r="K4" s="28">
        <v>4.0478175143305606</v>
      </c>
      <c r="L4" s="15">
        <v>0</v>
      </c>
      <c r="M4" s="26"/>
      <c r="N4" s="28">
        <v>31.558578022184403</v>
      </c>
      <c r="O4" s="15">
        <f>306.7 +F4</f>
        <v>306.7</v>
      </c>
      <c r="P4" s="26">
        <f t="shared" ref="P4:P15" si="0">1-(O4-R4)/O4</f>
        <v>0.39840234757091619</v>
      </c>
      <c r="Q4" s="19">
        <f>N4+K4</f>
        <v>35.606395536514967</v>
      </c>
      <c r="R4" s="18">
        <v>122.19</v>
      </c>
      <c r="S4" s="17">
        <v>7.4853385398198968</v>
      </c>
      <c r="T4" s="20">
        <v>21.59</v>
      </c>
      <c r="U4" s="38" t="s">
        <v>93</v>
      </c>
    </row>
    <row r="5" spans="1:21" s="11" customFormat="1" ht="20.100000000000001" customHeight="1" x14ac:dyDescent="0.25">
      <c r="A5" s="12" t="s">
        <v>80</v>
      </c>
      <c r="B5" s="13" t="s">
        <v>78</v>
      </c>
      <c r="C5" s="14">
        <v>1</v>
      </c>
      <c r="D5" s="14">
        <v>10</v>
      </c>
      <c r="E5" s="14" t="s">
        <v>120</v>
      </c>
      <c r="F5" s="25">
        <v>25</v>
      </c>
      <c r="G5" s="14" t="s">
        <v>23</v>
      </c>
      <c r="H5" s="14" t="s">
        <v>28</v>
      </c>
      <c r="I5" s="15">
        <v>100</v>
      </c>
      <c r="J5" s="32">
        <v>450</v>
      </c>
      <c r="K5" s="28">
        <v>4.0478175143305606</v>
      </c>
      <c r="L5" s="28">
        <v>1.984317028557872</v>
      </c>
      <c r="M5" s="26">
        <f>L5/F5</f>
        <v>7.9372681142314883E-2</v>
      </c>
      <c r="N5" s="28">
        <v>31.558578022184403</v>
      </c>
      <c r="O5" s="15">
        <f>306.7 +F5</f>
        <v>331.7</v>
      </c>
      <c r="P5" s="26">
        <f t="shared" si="0"/>
        <v>0.37196261682242993</v>
      </c>
      <c r="Q5" s="19">
        <f>N5+K5+L5</f>
        <v>37.590712565072842</v>
      </c>
      <c r="R5" s="18">
        <v>123.38</v>
      </c>
      <c r="S5" s="17">
        <v>7.8824063451298203</v>
      </c>
      <c r="T5" s="20">
        <v>21.8</v>
      </c>
      <c r="U5" s="38" t="s">
        <v>93</v>
      </c>
    </row>
    <row r="6" spans="1:21" s="1" customFormat="1" ht="20.100000000000001" customHeight="1" x14ac:dyDescent="0.25">
      <c r="A6" s="12" t="s">
        <v>81</v>
      </c>
      <c r="B6" s="13" t="s">
        <v>78</v>
      </c>
      <c r="C6" s="14">
        <v>1</v>
      </c>
      <c r="D6" s="14">
        <v>10</v>
      </c>
      <c r="E6" s="14" t="s">
        <v>120</v>
      </c>
      <c r="F6" s="25">
        <v>100</v>
      </c>
      <c r="G6" s="14" t="s">
        <v>23</v>
      </c>
      <c r="H6" s="14" t="s">
        <v>28</v>
      </c>
      <c r="I6" s="15">
        <v>100</v>
      </c>
      <c r="J6" s="32">
        <v>450</v>
      </c>
      <c r="K6" s="28">
        <v>4.0478175143305606</v>
      </c>
      <c r="L6" s="28">
        <v>7.9372681142314878</v>
      </c>
      <c r="M6" s="26">
        <f>L6/F6</f>
        <v>7.9372681142314883E-2</v>
      </c>
      <c r="N6" s="28">
        <v>31.558578022184403</v>
      </c>
      <c r="O6" s="15">
        <f>306.7 +F6</f>
        <v>406.7</v>
      </c>
      <c r="P6" s="26">
        <f t="shared" si="0"/>
        <v>0.31556429800835994</v>
      </c>
      <c r="Q6" s="19">
        <f t="shared" ref="Q6:Q7" si="1">N6+K6+L6</f>
        <v>43.543663650746453</v>
      </c>
      <c r="R6" s="18">
        <v>128.34</v>
      </c>
      <c r="S6" s="17">
        <v>9.0736097610595881</v>
      </c>
      <c r="T6" s="20">
        <v>22.68</v>
      </c>
      <c r="U6" s="38" t="s">
        <v>93</v>
      </c>
    </row>
    <row r="7" spans="1:21" s="1" customFormat="1" ht="20.100000000000001" customHeight="1" x14ac:dyDescent="0.25">
      <c r="A7" s="12" t="s">
        <v>82</v>
      </c>
      <c r="B7" s="13" t="s">
        <v>78</v>
      </c>
      <c r="C7" s="14">
        <v>1</v>
      </c>
      <c r="D7" s="14">
        <v>10</v>
      </c>
      <c r="E7" s="14" t="s">
        <v>120</v>
      </c>
      <c r="F7" s="25">
        <v>300</v>
      </c>
      <c r="G7" s="14" t="s">
        <v>23</v>
      </c>
      <c r="H7" s="14" t="s">
        <v>28</v>
      </c>
      <c r="I7" s="15">
        <v>100</v>
      </c>
      <c r="J7" s="32">
        <v>450</v>
      </c>
      <c r="K7" s="28">
        <v>4.0478175143305606</v>
      </c>
      <c r="L7" s="28">
        <v>23.811804342694465</v>
      </c>
      <c r="M7" s="26">
        <f>L7/F7</f>
        <v>7.9372681142314883E-2</v>
      </c>
      <c r="N7" s="28">
        <v>31.558578022184403</v>
      </c>
      <c r="O7" s="15">
        <f>306.7 +F7</f>
        <v>606.70000000000005</v>
      </c>
      <c r="P7" s="26">
        <f t="shared" si="0"/>
        <v>0.25040382396571603</v>
      </c>
      <c r="Q7" s="19">
        <f t="shared" si="1"/>
        <v>59.418199879209432</v>
      </c>
      <c r="R7" s="18">
        <v>151.91999999999999</v>
      </c>
      <c r="S7" s="17">
        <v>12.250152203538974</v>
      </c>
      <c r="T7" s="20">
        <v>26.84</v>
      </c>
      <c r="U7" s="38" t="s">
        <v>93</v>
      </c>
    </row>
    <row r="8" spans="1:21" s="1" customFormat="1" ht="20.100000000000001" customHeight="1" x14ac:dyDescent="0.25">
      <c r="A8" s="12" t="s">
        <v>83</v>
      </c>
      <c r="B8" s="13" t="s">
        <v>78</v>
      </c>
      <c r="C8" s="14">
        <v>1</v>
      </c>
      <c r="D8" s="14">
        <v>10</v>
      </c>
      <c r="E8" s="14" t="s">
        <v>120</v>
      </c>
      <c r="F8" s="25">
        <v>0</v>
      </c>
      <c r="G8" s="14" t="s">
        <v>24</v>
      </c>
      <c r="H8" s="14" t="s">
        <v>28</v>
      </c>
      <c r="I8" s="15">
        <v>100</v>
      </c>
      <c r="J8" s="32">
        <v>450</v>
      </c>
      <c r="K8" s="28">
        <v>1.9058085191440717</v>
      </c>
      <c r="L8" s="15">
        <v>0</v>
      </c>
      <c r="M8" s="26"/>
      <c r="N8" s="28">
        <v>7.012106310193035</v>
      </c>
      <c r="O8" s="15">
        <f>306.7 +F8</f>
        <v>306.7</v>
      </c>
      <c r="P8" s="26">
        <f t="shared" si="0"/>
        <v>0.38125203782197592</v>
      </c>
      <c r="Q8" s="19">
        <f>N8+K8</f>
        <v>8.9179148293371071</v>
      </c>
      <c r="R8" s="18">
        <v>116.93</v>
      </c>
      <c r="S8" s="17">
        <v>11.996452137688458</v>
      </c>
      <c r="T8" s="20">
        <v>112.43</v>
      </c>
      <c r="U8" s="38" t="s">
        <v>94</v>
      </c>
    </row>
    <row r="9" spans="1:21" s="1" customFormat="1" ht="20.100000000000001" customHeight="1" x14ac:dyDescent="0.25">
      <c r="A9" s="12" t="s">
        <v>84</v>
      </c>
      <c r="B9" s="13" t="s">
        <v>78</v>
      </c>
      <c r="C9" s="14">
        <v>1</v>
      </c>
      <c r="D9" s="14">
        <v>10</v>
      </c>
      <c r="E9" s="14" t="s">
        <v>120</v>
      </c>
      <c r="F9" s="25">
        <v>25</v>
      </c>
      <c r="G9" s="14" t="s">
        <v>24</v>
      </c>
      <c r="H9" s="14" t="s">
        <v>28</v>
      </c>
      <c r="I9" s="15">
        <v>100</v>
      </c>
      <c r="J9" s="32">
        <v>450</v>
      </c>
      <c r="K9" s="28">
        <v>1.9058085191440717</v>
      </c>
      <c r="L9" s="28">
        <v>0.44090205672742977</v>
      </c>
      <c r="M9" s="26">
        <f>L9/F9</f>
        <v>1.763608226909719E-2</v>
      </c>
      <c r="N9" s="28">
        <v>7.012106310193035</v>
      </c>
      <c r="O9" s="15">
        <f>306.7 +F9</f>
        <v>331.7</v>
      </c>
      <c r="P9" s="26">
        <f t="shared" si="0"/>
        <v>0.3554115164305095</v>
      </c>
      <c r="Q9" s="19">
        <f>N9+K9+L9</f>
        <v>9.3588168860645364</v>
      </c>
      <c r="R9" s="18">
        <v>117.89</v>
      </c>
      <c r="S9" s="17">
        <v>12.47761577716966</v>
      </c>
      <c r="T9" s="20">
        <v>113.36</v>
      </c>
      <c r="U9" s="38" t="s">
        <v>94</v>
      </c>
    </row>
    <row r="10" spans="1:21" s="11" customFormat="1" ht="20.100000000000001" customHeight="1" x14ac:dyDescent="0.25">
      <c r="A10" s="12" t="s">
        <v>85</v>
      </c>
      <c r="B10" s="13" t="s">
        <v>78</v>
      </c>
      <c r="C10" s="14">
        <v>1</v>
      </c>
      <c r="D10" s="14">
        <v>10</v>
      </c>
      <c r="E10" s="14" t="s">
        <v>120</v>
      </c>
      <c r="F10" s="25">
        <v>100</v>
      </c>
      <c r="G10" s="14" t="s">
        <v>24</v>
      </c>
      <c r="H10" s="14" t="s">
        <v>28</v>
      </c>
      <c r="I10" s="15">
        <v>100</v>
      </c>
      <c r="J10" s="32">
        <v>450</v>
      </c>
      <c r="K10" s="28">
        <v>1.9058085191440717</v>
      </c>
      <c r="L10" s="28">
        <v>1.7636082269097191</v>
      </c>
      <c r="M10" s="26">
        <f>L10/F10</f>
        <v>1.763608226909719E-2</v>
      </c>
      <c r="N10" s="28">
        <v>7.012106310193035</v>
      </c>
      <c r="O10" s="15">
        <f>306.7 +F10</f>
        <v>406.7</v>
      </c>
      <c r="P10" s="26">
        <f t="shared" si="0"/>
        <v>0.30041799852471107</v>
      </c>
      <c r="Q10" s="19">
        <f t="shared" ref="Q10:Q11" si="2">N10+K10+L10</f>
        <v>10.681523056246826</v>
      </c>
      <c r="R10" s="18">
        <v>122.18</v>
      </c>
      <c r="S10" s="17">
        <v>13.921106695613267</v>
      </c>
      <c r="T10" s="20">
        <v>117.48</v>
      </c>
      <c r="U10" s="38" t="s">
        <v>94</v>
      </c>
    </row>
    <row r="11" spans="1:21" s="11" customFormat="1" ht="20.100000000000001" customHeight="1" x14ac:dyDescent="0.25">
      <c r="A11" s="12" t="s">
        <v>86</v>
      </c>
      <c r="B11" s="13" t="s">
        <v>78</v>
      </c>
      <c r="C11" s="14">
        <v>1</v>
      </c>
      <c r="D11" s="14">
        <v>10</v>
      </c>
      <c r="E11" s="14" t="s">
        <v>120</v>
      </c>
      <c r="F11" s="25">
        <v>300</v>
      </c>
      <c r="G11" s="14" t="s">
        <v>24</v>
      </c>
      <c r="H11" s="14" t="s">
        <v>28</v>
      </c>
      <c r="I11" s="15">
        <v>100</v>
      </c>
      <c r="J11" s="32">
        <v>450</v>
      </c>
      <c r="K11" s="28">
        <v>1.9058085191440717</v>
      </c>
      <c r="L11" s="28">
        <v>5.2908246807291572</v>
      </c>
      <c r="M11" s="26">
        <f>L11/F11</f>
        <v>1.763608226909719E-2</v>
      </c>
      <c r="N11" s="28">
        <v>7.012106310193035</v>
      </c>
      <c r="O11" s="15">
        <f>306.7 +F11</f>
        <v>606.70000000000005</v>
      </c>
      <c r="P11" s="26">
        <f t="shared" si="0"/>
        <v>0.23688808307235865</v>
      </c>
      <c r="Q11" s="19">
        <f t="shared" si="2"/>
        <v>14.208739510066264</v>
      </c>
      <c r="R11" s="18">
        <v>143.72</v>
      </c>
      <c r="S11" s="17">
        <v>17.770415811462875</v>
      </c>
      <c r="T11" s="20">
        <v>138.19</v>
      </c>
      <c r="U11" s="38" t="s">
        <v>94</v>
      </c>
    </row>
    <row r="12" spans="1:21" s="11" customFormat="1" ht="20.100000000000001" customHeight="1" x14ac:dyDescent="0.25">
      <c r="A12" s="12" t="s">
        <v>87</v>
      </c>
      <c r="B12" s="13" t="s">
        <v>78</v>
      </c>
      <c r="C12" s="14">
        <v>1</v>
      </c>
      <c r="D12" s="14">
        <v>10</v>
      </c>
      <c r="E12" s="14" t="s">
        <v>120</v>
      </c>
      <c r="F12" s="25">
        <v>0</v>
      </c>
      <c r="G12" s="14" t="s">
        <v>96</v>
      </c>
      <c r="H12" s="14" t="s">
        <v>28</v>
      </c>
      <c r="I12" s="15">
        <v>100</v>
      </c>
      <c r="J12" s="32">
        <v>450</v>
      </c>
      <c r="K12" s="28">
        <v>3.177599037250443</v>
      </c>
      <c r="L12" s="28"/>
      <c r="M12" s="26"/>
      <c r="N12" s="28">
        <v>25.173570133971964</v>
      </c>
      <c r="O12" s="15">
        <f>306.7 +F12</f>
        <v>306.7</v>
      </c>
      <c r="P12" s="26">
        <f t="shared" si="0"/>
        <v>0.45034235409194656</v>
      </c>
      <c r="Q12" s="19">
        <f>N12+K12</f>
        <v>28.351169171222406</v>
      </c>
      <c r="R12" s="18">
        <v>138.12</v>
      </c>
      <c r="S12" s="17">
        <v>3.2550722634990334</v>
      </c>
      <c r="T12" s="20">
        <v>12.13</v>
      </c>
      <c r="U12" s="38" t="s">
        <v>95</v>
      </c>
    </row>
    <row r="13" spans="1:21" s="11" customFormat="1" ht="20.100000000000001" customHeight="1" x14ac:dyDescent="0.25">
      <c r="A13" s="12" t="s">
        <v>88</v>
      </c>
      <c r="B13" s="13" t="s">
        <v>78</v>
      </c>
      <c r="C13" s="14">
        <v>1</v>
      </c>
      <c r="D13" s="14">
        <v>10</v>
      </c>
      <c r="E13" s="14" t="s">
        <v>120</v>
      </c>
      <c r="F13" s="25">
        <v>25</v>
      </c>
      <c r="G13" s="14" t="s">
        <v>96</v>
      </c>
      <c r="H13" s="14" t="s">
        <v>28</v>
      </c>
      <c r="I13" s="15">
        <v>100</v>
      </c>
      <c r="J13" s="32">
        <v>450</v>
      </c>
      <c r="K13" s="28">
        <v>3.177599037250443</v>
      </c>
      <c r="L13" s="28">
        <v>1.5828452046008523</v>
      </c>
      <c r="M13" s="26">
        <f>L13/F13</f>
        <v>6.3313808184034093E-2</v>
      </c>
      <c r="N13" s="28">
        <v>25.173570133971964</v>
      </c>
      <c r="O13" s="15">
        <f>306.7 +F13</f>
        <v>331.7</v>
      </c>
      <c r="P13" s="26">
        <f t="shared" si="0"/>
        <v>0.42065119083509195</v>
      </c>
      <c r="Q13" s="19">
        <f>N13+K13+L13</f>
        <v>29.934014375823256</v>
      </c>
      <c r="R13" s="18">
        <v>139.53</v>
      </c>
      <c r="S13" s="17">
        <v>3.44</v>
      </c>
      <c r="T13" s="20">
        <v>12.25</v>
      </c>
      <c r="U13" s="38" t="s">
        <v>95</v>
      </c>
    </row>
    <row r="14" spans="1:21" s="11" customFormat="1" ht="20.100000000000001" customHeight="1" x14ac:dyDescent="0.25">
      <c r="A14" s="12" t="s">
        <v>89</v>
      </c>
      <c r="B14" s="13" t="s">
        <v>78</v>
      </c>
      <c r="C14" s="14">
        <v>1</v>
      </c>
      <c r="D14" s="14">
        <v>10</v>
      </c>
      <c r="E14" s="14" t="s">
        <v>120</v>
      </c>
      <c r="F14" s="25">
        <v>100</v>
      </c>
      <c r="G14" s="14" t="s">
        <v>96</v>
      </c>
      <c r="H14" s="14" t="s">
        <v>28</v>
      </c>
      <c r="I14" s="15">
        <v>100</v>
      </c>
      <c r="J14" s="32">
        <v>450</v>
      </c>
      <c r="K14" s="28">
        <v>3.177599037250443</v>
      </c>
      <c r="L14" s="28">
        <v>6.3313808184034093</v>
      </c>
      <c r="M14" s="26">
        <f>L14/F14</f>
        <v>6.3313808184034093E-2</v>
      </c>
      <c r="N14" s="28">
        <v>25.173570133971964</v>
      </c>
      <c r="O14" s="15">
        <f>306.7 +F14</f>
        <v>406.7</v>
      </c>
      <c r="P14" s="26">
        <f t="shared" si="0"/>
        <v>0.35706909269731979</v>
      </c>
      <c r="Q14" s="19">
        <f t="shared" ref="Q14:Q15" si="3">N14+K14+L14</f>
        <v>34.682549989625812</v>
      </c>
      <c r="R14" s="18">
        <v>145.22</v>
      </c>
      <c r="S14" s="17">
        <v>3.99</v>
      </c>
      <c r="T14" s="20">
        <v>12.75</v>
      </c>
      <c r="U14" s="38" t="s">
        <v>95</v>
      </c>
    </row>
    <row r="15" spans="1:21" s="11" customFormat="1" ht="20.100000000000001" customHeight="1" x14ac:dyDescent="0.25">
      <c r="A15" s="12" t="s">
        <v>90</v>
      </c>
      <c r="B15" s="13" t="s">
        <v>78</v>
      </c>
      <c r="C15" s="14">
        <v>1</v>
      </c>
      <c r="D15" s="14">
        <v>10</v>
      </c>
      <c r="E15" s="14" t="s">
        <v>120</v>
      </c>
      <c r="F15" s="25">
        <v>300</v>
      </c>
      <c r="G15" s="14" t="s">
        <v>96</v>
      </c>
      <c r="H15" s="14" t="s">
        <v>28</v>
      </c>
      <c r="I15" s="15">
        <v>100</v>
      </c>
      <c r="J15" s="32">
        <v>450</v>
      </c>
      <c r="K15" s="28">
        <v>3.177599037250443</v>
      </c>
      <c r="L15" s="28">
        <v>18.994142455210227</v>
      </c>
      <c r="M15" s="26">
        <f>L15/F15</f>
        <v>6.3313808184034093E-2</v>
      </c>
      <c r="N15" s="28">
        <v>25.173570133971964</v>
      </c>
      <c r="O15" s="15">
        <f>306.7 +F15</f>
        <v>606.70000000000005</v>
      </c>
      <c r="P15" s="26">
        <f t="shared" si="0"/>
        <v>0.28175374979396739</v>
      </c>
      <c r="Q15" s="19">
        <f t="shared" si="3"/>
        <v>47.345311626432633</v>
      </c>
      <c r="R15" s="18">
        <v>170.94</v>
      </c>
      <c r="S15" s="17">
        <v>5.46</v>
      </c>
      <c r="T15" s="20">
        <v>15.01</v>
      </c>
      <c r="U15" s="38" t="s">
        <v>95</v>
      </c>
    </row>
    <row r="16" spans="1:21" s="11" customFormat="1" ht="20.100000000000001" customHeight="1" x14ac:dyDescent="0.25">
      <c r="A16" s="12"/>
      <c r="B16" s="13"/>
      <c r="C16" s="14"/>
      <c r="D16" s="14"/>
      <c r="E16" s="14"/>
      <c r="F16" s="25"/>
      <c r="G16" s="14"/>
      <c r="H16" s="14"/>
      <c r="I16" s="15"/>
      <c r="J16" s="32"/>
      <c r="K16" s="28"/>
      <c r="L16" s="28"/>
      <c r="M16" s="26"/>
      <c r="N16" s="28"/>
      <c r="O16" s="15"/>
      <c r="P16" s="26"/>
      <c r="Q16" s="5"/>
      <c r="R16" s="4"/>
      <c r="S16" s="4"/>
      <c r="T16" s="2"/>
      <c r="U16" s="38"/>
    </row>
    <row r="17" spans="1:21" s="11" customFormat="1" ht="20.100000000000001" customHeight="1" x14ac:dyDescent="0.25">
      <c r="A17" s="12" t="s">
        <v>79</v>
      </c>
      <c r="B17" s="13" t="s">
        <v>78</v>
      </c>
      <c r="C17" s="14">
        <v>1</v>
      </c>
      <c r="D17" s="12">
        <v>4</v>
      </c>
      <c r="E17" s="14" t="s">
        <v>120</v>
      </c>
      <c r="F17" s="35">
        <v>0</v>
      </c>
      <c r="G17" s="14" t="s">
        <v>23</v>
      </c>
      <c r="H17" s="14" t="s">
        <v>28</v>
      </c>
      <c r="I17" s="15">
        <v>100</v>
      </c>
      <c r="J17" s="32">
        <v>450</v>
      </c>
      <c r="K17" s="28">
        <v>4.0478175143305606</v>
      </c>
      <c r="L17" s="15">
        <v>0</v>
      </c>
      <c r="M17" s="26"/>
      <c r="N17" s="28">
        <v>12.636130837856532</v>
      </c>
      <c r="O17" s="15">
        <f>161 +F17</f>
        <v>161</v>
      </c>
      <c r="P17" s="26">
        <f t="shared" ref="P17:P28" si="4">1-(O17-R17)/O17</f>
        <v>6.0124223602484483E-2</v>
      </c>
      <c r="Q17" s="19">
        <f>N17+K17</f>
        <v>16.683948352187095</v>
      </c>
      <c r="R17" s="18">
        <v>9.68</v>
      </c>
      <c r="S17" s="17">
        <v>3.4747905045290994</v>
      </c>
      <c r="T17" s="20">
        <v>1.71</v>
      </c>
      <c r="U17" s="38" t="s">
        <v>93</v>
      </c>
    </row>
    <row r="18" spans="1:21" s="11" customFormat="1" ht="20.100000000000001" customHeight="1" x14ac:dyDescent="0.25">
      <c r="A18" s="12" t="s">
        <v>80</v>
      </c>
      <c r="B18" s="13" t="s">
        <v>78</v>
      </c>
      <c r="C18" s="14">
        <v>1</v>
      </c>
      <c r="D18" s="12">
        <v>4</v>
      </c>
      <c r="E18" s="14" t="s">
        <v>120</v>
      </c>
      <c r="F18" s="35">
        <v>25</v>
      </c>
      <c r="G18" s="14" t="s">
        <v>23</v>
      </c>
      <c r="H18" s="14" t="s">
        <v>28</v>
      </c>
      <c r="I18" s="15">
        <v>100</v>
      </c>
      <c r="J18" s="32">
        <v>450</v>
      </c>
      <c r="K18" s="28">
        <v>4.0478175143305606</v>
      </c>
      <c r="L18" s="28">
        <v>1.984317028557872</v>
      </c>
      <c r="M18" s="26">
        <f>L18/F18</f>
        <v>7.9372681142314883E-2</v>
      </c>
      <c r="N18" s="28">
        <v>12.636130837856532</v>
      </c>
      <c r="O18" s="15">
        <f>161 +F18</f>
        <v>186</v>
      </c>
      <c r="P18" s="26">
        <f t="shared" si="4"/>
        <v>5.8440860215053791E-2</v>
      </c>
      <c r="Q18" s="19">
        <f>N18+K18+L18</f>
        <v>18.668265380744966</v>
      </c>
      <c r="R18" s="18">
        <v>10.87</v>
      </c>
      <c r="S18" s="17">
        <v>3.8718583098390229</v>
      </c>
      <c r="T18" s="20">
        <v>1.92</v>
      </c>
      <c r="U18" s="38" t="s">
        <v>93</v>
      </c>
    </row>
    <row r="19" spans="1:21" s="11" customFormat="1" ht="20.100000000000001" customHeight="1" x14ac:dyDescent="0.25">
      <c r="A19" s="12" t="s">
        <v>81</v>
      </c>
      <c r="B19" s="13" t="s">
        <v>78</v>
      </c>
      <c r="C19" s="14">
        <v>1</v>
      </c>
      <c r="D19" s="12">
        <v>4</v>
      </c>
      <c r="E19" s="14" t="s">
        <v>120</v>
      </c>
      <c r="F19" s="35">
        <v>100</v>
      </c>
      <c r="G19" s="14" t="s">
        <v>23</v>
      </c>
      <c r="H19" s="14" t="s">
        <v>28</v>
      </c>
      <c r="I19" s="15">
        <v>100</v>
      </c>
      <c r="J19" s="32">
        <v>450</v>
      </c>
      <c r="K19" s="28">
        <v>4.0478175143305606</v>
      </c>
      <c r="L19" s="28">
        <v>7.9372681142314878</v>
      </c>
      <c r="M19" s="26">
        <f>L19/F19</f>
        <v>7.9372681142314883E-2</v>
      </c>
      <c r="N19" s="28">
        <v>12.636130837856532</v>
      </c>
      <c r="O19" s="15">
        <f>161 +F19</f>
        <v>261</v>
      </c>
      <c r="P19" s="26">
        <f t="shared" si="4"/>
        <v>6.0651340996168646E-2</v>
      </c>
      <c r="Q19" s="19">
        <f t="shared" ref="Q19:Q20" si="5">N19+K19+L19</f>
        <v>24.621216466418581</v>
      </c>
      <c r="R19" s="18">
        <v>15.83</v>
      </c>
      <c r="S19" s="17">
        <v>5.063061725768792</v>
      </c>
      <c r="T19" s="20">
        <v>2.8</v>
      </c>
      <c r="U19" s="38" t="s">
        <v>93</v>
      </c>
    </row>
    <row r="20" spans="1:21" s="11" customFormat="1" ht="20.100000000000001" customHeight="1" x14ac:dyDescent="0.25">
      <c r="A20" s="12" t="s">
        <v>82</v>
      </c>
      <c r="B20" s="13" t="s">
        <v>78</v>
      </c>
      <c r="C20" s="14">
        <v>1</v>
      </c>
      <c r="D20" s="12">
        <v>4</v>
      </c>
      <c r="E20" s="14" t="s">
        <v>120</v>
      </c>
      <c r="F20" s="35">
        <v>300</v>
      </c>
      <c r="G20" s="14" t="s">
        <v>23</v>
      </c>
      <c r="H20" s="14" t="s">
        <v>28</v>
      </c>
      <c r="I20" s="15">
        <v>100</v>
      </c>
      <c r="J20" s="32">
        <v>450</v>
      </c>
      <c r="K20" s="28">
        <v>4.0478175143305606</v>
      </c>
      <c r="L20" s="28">
        <v>23.811804342694465</v>
      </c>
      <c r="M20" s="26">
        <f>L20/F20</f>
        <v>7.9372681142314883E-2</v>
      </c>
      <c r="N20" s="28">
        <v>12.636130837856532</v>
      </c>
      <c r="O20" s="15">
        <f>161 +F20</f>
        <v>461</v>
      </c>
      <c r="P20" s="26">
        <f t="shared" si="4"/>
        <v>8.5488069414316636E-2</v>
      </c>
      <c r="Q20" s="19">
        <f t="shared" si="5"/>
        <v>40.49575269488156</v>
      </c>
      <c r="R20" s="18">
        <v>39.409999999999997</v>
      </c>
      <c r="S20" s="17">
        <v>8.2396041682481762</v>
      </c>
      <c r="T20" s="20">
        <v>6.96</v>
      </c>
      <c r="U20" s="38" t="s">
        <v>93</v>
      </c>
    </row>
    <row r="21" spans="1:21" s="11" customFormat="1" ht="20.100000000000001" customHeight="1" x14ac:dyDescent="0.25">
      <c r="A21" s="12" t="s">
        <v>83</v>
      </c>
      <c r="B21" s="13" t="s">
        <v>78</v>
      </c>
      <c r="C21" s="14">
        <v>1</v>
      </c>
      <c r="D21" s="12">
        <v>4</v>
      </c>
      <c r="E21" s="14" t="s">
        <v>120</v>
      </c>
      <c r="F21" s="35">
        <v>0</v>
      </c>
      <c r="G21" s="14" t="s">
        <v>24</v>
      </c>
      <c r="H21" s="14" t="s">
        <v>28</v>
      </c>
      <c r="I21" s="15">
        <v>100</v>
      </c>
      <c r="J21" s="32">
        <v>450</v>
      </c>
      <c r="K21" s="28">
        <v>1.9058085191440717</v>
      </c>
      <c r="L21" s="15">
        <v>0</v>
      </c>
      <c r="M21" s="26"/>
      <c r="N21" s="28">
        <v>2.8076642972402692</v>
      </c>
      <c r="O21" s="15">
        <f>161 +F21</f>
        <v>161</v>
      </c>
      <c r="P21" s="26">
        <f t="shared" si="4"/>
        <v>5.3726708074534169E-2</v>
      </c>
      <c r="Q21" s="19">
        <f>N21+K21</f>
        <v>4.7134728163843409</v>
      </c>
      <c r="R21" s="18">
        <v>8.65</v>
      </c>
      <c r="S21" s="17">
        <v>6.1228498247603023</v>
      </c>
      <c r="T21" s="20">
        <v>8.32</v>
      </c>
      <c r="U21" s="38" t="s">
        <v>94</v>
      </c>
    </row>
    <row r="22" spans="1:21" s="11" customFormat="1" ht="20.100000000000001" customHeight="1" x14ac:dyDescent="0.25">
      <c r="A22" s="12" t="s">
        <v>84</v>
      </c>
      <c r="B22" s="13" t="s">
        <v>78</v>
      </c>
      <c r="C22" s="14">
        <v>1</v>
      </c>
      <c r="D22" s="12">
        <v>4</v>
      </c>
      <c r="E22" s="14" t="s">
        <v>120</v>
      </c>
      <c r="F22" s="35">
        <v>25</v>
      </c>
      <c r="G22" s="14" t="s">
        <v>24</v>
      </c>
      <c r="H22" s="14" t="s">
        <v>28</v>
      </c>
      <c r="I22" s="15">
        <v>100</v>
      </c>
      <c r="J22" s="32">
        <v>450</v>
      </c>
      <c r="K22" s="28">
        <v>1.9058085191440717</v>
      </c>
      <c r="L22" s="28">
        <v>0.44090205672742977</v>
      </c>
      <c r="M22" s="26">
        <f>L22/F22</f>
        <v>1.763608226909719E-2</v>
      </c>
      <c r="N22" s="28">
        <v>2.8076642972402692</v>
      </c>
      <c r="O22" s="15">
        <f>161 +F22</f>
        <v>186</v>
      </c>
      <c r="P22" s="26">
        <f t="shared" si="4"/>
        <v>5.1720430107526916E-2</v>
      </c>
      <c r="Q22" s="19">
        <f>N22+K22+L22</f>
        <v>5.1543748731117702</v>
      </c>
      <c r="R22" s="18">
        <v>9.6199999999999992</v>
      </c>
      <c r="S22" s="17">
        <v>6.604013464241504</v>
      </c>
      <c r="T22" s="20">
        <v>9.25</v>
      </c>
      <c r="U22" s="38" t="s">
        <v>94</v>
      </c>
    </row>
    <row r="23" spans="1:21" s="11" customFormat="1" ht="20.100000000000001" customHeight="1" x14ac:dyDescent="0.25">
      <c r="A23" s="12" t="s">
        <v>85</v>
      </c>
      <c r="B23" s="13" t="s">
        <v>78</v>
      </c>
      <c r="C23" s="14">
        <v>1</v>
      </c>
      <c r="D23" s="12">
        <v>4</v>
      </c>
      <c r="E23" s="14" t="s">
        <v>120</v>
      </c>
      <c r="F23" s="35">
        <v>100</v>
      </c>
      <c r="G23" s="14" t="s">
        <v>24</v>
      </c>
      <c r="H23" s="14" t="s">
        <v>28</v>
      </c>
      <c r="I23" s="15">
        <v>100</v>
      </c>
      <c r="J23" s="32">
        <v>450</v>
      </c>
      <c r="K23" s="28">
        <v>1.9058085191440717</v>
      </c>
      <c r="L23" s="28">
        <v>1.7636082269097191</v>
      </c>
      <c r="M23" s="26">
        <f>L23/F23</f>
        <v>1.763608226909719E-2</v>
      </c>
      <c r="N23" s="28">
        <v>2.8076642972402692</v>
      </c>
      <c r="O23" s="15">
        <f>161 +F23</f>
        <v>261</v>
      </c>
      <c r="P23" s="26">
        <f t="shared" si="4"/>
        <v>5.3256704980842895E-2</v>
      </c>
      <c r="Q23" s="19">
        <f t="shared" ref="Q23:Q24" si="6">N23+K23+L23</f>
        <v>6.47708104329406</v>
      </c>
      <c r="R23" s="18">
        <v>13.9</v>
      </c>
      <c r="S23" s="17">
        <v>8.0475043826851085</v>
      </c>
      <c r="T23" s="20">
        <v>13.37</v>
      </c>
      <c r="U23" s="38" t="s">
        <v>94</v>
      </c>
    </row>
    <row r="24" spans="1:21" s="11" customFormat="1" ht="20.100000000000001" customHeight="1" x14ac:dyDescent="0.25">
      <c r="A24" s="12" t="s">
        <v>86</v>
      </c>
      <c r="B24" s="13" t="s">
        <v>78</v>
      </c>
      <c r="C24" s="14">
        <v>1</v>
      </c>
      <c r="D24" s="12">
        <v>4</v>
      </c>
      <c r="E24" s="14" t="s">
        <v>120</v>
      </c>
      <c r="F24" s="35">
        <v>300</v>
      </c>
      <c r="G24" s="14" t="s">
        <v>24</v>
      </c>
      <c r="H24" s="14" t="s">
        <v>28</v>
      </c>
      <c r="I24" s="15">
        <v>100</v>
      </c>
      <c r="J24" s="32">
        <v>450</v>
      </c>
      <c r="K24" s="28">
        <v>1.9058085191440717</v>
      </c>
      <c r="L24" s="28">
        <v>5.2908246807291572</v>
      </c>
      <c r="M24" s="26">
        <f>L24/F24</f>
        <v>1.763608226909719E-2</v>
      </c>
      <c r="N24" s="28">
        <v>2.8076642972402692</v>
      </c>
      <c r="O24" s="15">
        <f>161 +F24</f>
        <v>461</v>
      </c>
      <c r="P24" s="26">
        <f t="shared" si="4"/>
        <v>7.6876355748373149E-2</v>
      </c>
      <c r="Q24" s="19">
        <f t="shared" si="6"/>
        <v>10.004297497113498</v>
      </c>
      <c r="R24" s="18">
        <v>35.44</v>
      </c>
      <c r="S24" s="17">
        <v>11.896813498534721</v>
      </c>
      <c r="T24" s="20">
        <v>34.08</v>
      </c>
      <c r="U24" s="38" t="s">
        <v>94</v>
      </c>
    </row>
    <row r="25" spans="1:21" s="11" customFormat="1" ht="20.100000000000001" customHeight="1" x14ac:dyDescent="0.25">
      <c r="A25" s="12" t="s">
        <v>87</v>
      </c>
      <c r="B25" s="13" t="s">
        <v>78</v>
      </c>
      <c r="C25" s="14">
        <v>1</v>
      </c>
      <c r="D25" s="12">
        <v>4</v>
      </c>
      <c r="E25" s="14" t="s">
        <v>120</v>
      </c>
      <c r="F25" s="35">
        <v>0</v>
      </c>
      <c r="G25" s="14" t="s">
        <v>96</v>
      </c>
      <c r="H25" s="14" t="s">
        <v>28</v>
      </c>
      <c r="I25" s="15">
        <v>100</v>
      </c>
      <c r="J25" s="32">
        <v>450</v>
      </c>
      <c r="K25" s="28">
        <v>3.177599037250443</v>
      </c>
      <c r="L25" s="28"/>
      <c r="M25" s="26"/>
      <c r="N25" s="28">
        <v>10.079558262898232</v>
      </c>
      <c r="O25" s="15">
        <f>161 +F25</f>
        <v>161</v>
      </c>
      <c r="P25" s="26">
        <f t="shared" si="4"/>
        <v>5.919254658385098E-2</v>
      </c>
      <c r="Q25" s="19">
        <f>N25+K25</f>
        <v>13.257157300148675</v>
      </c>
      <c r="R25" s="18">
        <v>9.5299999999999994</v>
      </c>
      <c r="S25" s="17">
        <v>1.4941457853869304</v>
      </c>
      <c r="T25" s="20">
        <v>0.84</v>
      </c>
      <c r="U25" s="38" t="s">
        <v>95</v>
      </c>
    </row>
    <row r="26" spans="1:21" s="11" customFormat="1" ht="20.100000000000001" customHeight="1" x14ac:dyDescent="0.25">
      <c r="A26" s="12" t="s">
        <v>88</v>
      </c>
      <c r="B26" s="13" t="s">
        <v>78</v>
      </c>
      <c r="C26" s="14">
        <v>1</v>
      </c>
      <c r="D26" s="12">
        <v>4</v>
      </c>
      <c r="E26" s="14" t="s">
        <v>120</v>
      </c>
      <c r="F26" s="35">
        <v>25</v>
      </c>
      <c r="G26" s="14" t="s">
        <v>96</v>
      </c>
      <c r="H26" s="14" t="s">
        <v>28</v>
      </c>
      <c r="I26" s="15">
        <v>100</v>
      </c>
      <c r="J26" s="32">
        <v>450</v>
      </c>
      <c r="K26" s="28">
        <v>3.177599037250443</v>
      </c>
      <c r="L26" s="28">
        <v>1.5828452046008523</v>
      </c>
      <c r="M26" s="26">
        <f>L26/F26</f>
        <v>6.3313808184034093E-2</v>
      </c>
      <c r="N26" s="28">
        <v>10.079558262898232</v>
      </c>
      <c r="O26" s="15">
        <f>161 +F26</f>
        <v>186</v>
      </c>
      <c r="P26" s="26">
        <f t="shared" si="4"/>
        <v>5.8817204301075288E-2</v>
      </c>
      <c r="Q26" s="19">
        <f>N26+K26+L26</f>
        <v>14.840002504749528</v>
      </c>
      <c r="R26" s="18">
        <v>10.94</v>
      </c>
      <c r="S26" s="17">
        <v>1.6776080145182293</v>
      </c>
      <c r="T26" s="20">
        <v>0.96</v>
      </c>
      <c r="U26" s="38" t="s">
        <v>95</v>
      </c>
    </row>
    <row r="27" spans="1:21" s="11" customFormat="1" ht="20.100000000000001" customHeight="1" x14ac:dyDescent="0.25">
      <c r="A27" s="12" t="s">
        <v>89</v>
      </c>
      <c r="B27" s="13" t="s">
        <v>78</v>
      </c>
      <c r="C27" s="14">
        <v>1</v>
      </c>
      <c r="D27" s="12">
        <v>4</v>
      </c>
      <c r="E27" s="14" t="s">
        <v>120</v>
      </c>
      <c r="F27" s="35">
        <v>100</v>
      </c>
      <c r="G27" s="14" t="s">
        <v>96</v>
      </c>
      <c r="H27" s="14" t="s">
        <v>28</v>
      </c>
      <c r="I27" s="15">
        <v>100</v>
      </c>
      <c r="J27" s="32">
        <v>450</v>
      </c>
      <c r="K27" s="28">
        <v>3.177599037250443</v>
      </c>
      <c r="L27" s="28">
        <v>6.3313808184034093</v>
      </c>
      <c r="M27" s="26">
        <f>L27/F27</f>
        <v>6.3313808184034093E-2</v>
      </c>
      <c r="N27" s="28">
        <v>10.079558262898232</v>
      </c>
      <c r="O27" s="15">
        <f>161 +F27</f>
        <v>261</v>
      </c>
      <c r="P27" s="26">
        <f t="shared" si="4"/>
        <v>6.3716475095785374E-2</v>
      </c>
      <c r="Q27" s="19">
        <f t="shared" ref="Q27:Q28" si="7">N27+K27+L27</f>
        <v>19.588538118552083</v>
      </c>
      <c r="R27" s="18">
        <v>16.63</v>
      </c>
      <c r="S27" s="17">
        <v>2.2279947019121256</v>
      </c>
      <c r="T27" s="20">
        <v>1.46</v>
      </c>
      <c r="U27" s="38" t="s">
        <v>95</v>
      </c>
    </row>
    <row r="28" spans="1:21" s="11" customFormat="1" ht="20.100000000000001" customHeight="1" x14ac:dyDescent="0.25">
      <c r="A28" s="12" t="s">
        <v>90</v>
      </c>
      <c r="B28" s="13" t="s">
        <v>78</v>
      </c>
      <c r="C28" s="14">
        <v>1</v>
      </c>
      <c r="D28" s="12">
        <v>4</v>
      </c>
      <c r="E28" s="14" t="s">
        <v>120</v>
      </c>
      <c r="F28" s="35">
        <v>600</v>
      </c>
      <c r="G28" s="14" t="s">
        <v>96</v>
      </c>
      <c r="H28" s="14" t="s">
        <v>28</v>
      </c>
      <c r="I28" s="15">
        <v>100</v>
      </c>
      <c r="J28" s="32">
        <v>450</v>
      </c>
      <c r="K28" s="28">
        <v>3.177599037250443</v>
      </c>
      <c r="L28" s="28">
        <v>18.994142455210227</v>
      </c>
      <c r="M28" s="26">
        <f>L28/F28</f>
        <v>3.1656904092017046E-2</v>
      </c>
      <c r="N28" s="28">
        <v>10.079558262898232</v>
      </c>
      <c r="O28" s="15">
        <f>161 +F28</f>
        <v>761</v>
      </c>
      <c r="P28" s="26">
        <f t="shared" si="4"/>
        <v>5.5650459921156359E-2</v>
      </c>
      <c r="Q28" s="19">
        <f t="shared" si="7"/>
        <v>32.2512997553589</v>
      </c>
      <c r="R28" s="18">
        <v>42.35</v>
      </c>
      <c r="S28" s="17">
        <v>3.6956925349625149</v>
      </c>
      <c r="T28" s="20">
        <v>3.72</v>
      </c>
      <c r="U28" s="38" t="s">
        <v>95</v>
      </c>
    </row>
    <row r="29" spans="1:21" s="11" customFormat="1" ht="20.100000000000001" customHeight="1" x14ac:dyDescent="0.25">
      <c r="A29" s="12"/>
      <c r="B29" s="13"/>
      <c r="C29" s="14"/>
      <c r="D29" s="14"/>
      <c r="E29" s="14"/>
      <c r="F29" s="25"/>
      <c r="G29" s="14"/>
      <c r="H29" s="14"/>
      <c r="I29" s="15"/>
      <c r="J29" s="32"/>
      <c r="K29" s="28"/>
      <c r="L29" s="28"/>
      <c r="M29" s="26"/>
      <c r="N29" s="28"/>
      <c r="O29" s="15"/>
      <c r="P29" s="26"/>
      <c r="Q29" s="5"/>
      <c r="R29" s="4"/>
      <c r="S29" s="4"/>
      <c r="T29" s="2"/>
      <c r="U29" s="38"/>
    </row>
    <row r="30" spans="1:21" s="11" customFormat="1" ht="20.100000000000001" customHeight="1" x14ac:dyDescent="0.25">
      <c r="A30" s="12"/>
      <c r="B30" s="13"/>
      <c r="C30" s="14"/>
      <c r="D30" s="14"/>
      <c r="E30" s="14"/>
      <c r="F30" s="25"/>
      <c r="G30" s="14"/>
      <c r="H30" s="14"/>
      <c r="I30" s="15"/>
      <c r="J30" s="32"/>
      <c r="K30" s="28"/>
      <c r="L30" s="28"/>
      <c r="M30" s="26"/>
      <c r="N30" s="28"/>
      <c r="O30" s="15"/>
      <c r="P30" s="26"/>
      <c r="Q30" s="5"/>
      <c r="R30" s="4"/>
      <c r="S30" s="4"/>
      <c r="T30" s="2"/>
      <c r="U30" s="38"/>
    </row>
    <row r="31" spans="1:21" s="11" customFormat="1" ht="20.100000000000001" customHeight="1" x14ac:dyDescent="0.25">
      <c r="A31" s="12"/>
      <c r="B31" s="13"/>
      <c r="C31" s="14"/>
      <c r="D31" s="14"/>
      <c r="E31" s="14"/>
      <c r="F31" s="25"/>
      <c r="G31" s="14"/>
      <c r="H31" s="14"/>
      <c r="I31" s="15"/>
      <c r="J31" s="32"/>
      <c r="K31" s="28"/>
      <c r="L31" s="28"/>
      <c r="M31" s="26"/>
      <c r="N31" s="28"/>
      <c r="O31" s="15"/>
      <c r="P31" s="26"/>
      <c r="Q31" s="5"/>
      <c r="R31" s="4"/>
      <c r="S31" s="4"/>
      <c r="T31" s="2"/>
      <c r="U31" s="38"/>
    </row>
    <row r="32" spans="1:21" s="11" customFormat="1" ht="20.100000000000001" customHeight="1" x14ac:dyDescent="0.25">
      <c r="A32" s="12"/>
      <c r="B32" s="13"/>
      <c r="C32" s="14"/>
      <c r="D32" s="14"/>
      <c r="E32" s="14"/>
      <c r="F32" s="25"/>
      <c r="G32" s="14"/>
      <c r="H32" s="14"/>
      <c r="I32" s="15"/>
      <c r="J32" s="32"/>
      <c r="K32" s="28"/>
      <c r="L32" s="28"/>
      <c r="M32" s="26"/>
      <c r="N32" s="28"/>
      <c r="O32" s="15"/>
      <c r="P32" s="26"/>
      <c r="Q32" s="5"/>
      <c r="R32" s="4"/>
      <c r="S32" s="4"/>
      <c r="T32" s="2"/>
      <c r="U32" s="38"/>
    </row>
    <row r="33" spans="1:21" s="11" customFormat="1" ht="20.100000000000001" customHeight="1" x14ac:dyDescent="0.25">
      <c r="A33" s="12"/>
      <c r="B33" s="13"/>
      <c r="C33" s="14"/>
      <c r="D33" s="14"/>
      <c r="E33" s="14"/>
      <c r="F33" s="25"/>
      <c r="G33" s="14"/>
      <c r="H33" s="14"/>
      <c r="I33" s="15"/>
      <c r="J33" s="32"/>
      <c r="K33" s="28"/>
      <c r="L33" s="28"/>
      <c r="M33" s="26"/>
      <c r="N33" s="28"/>
      <c r="O33" s="15"/>
      <c r="P33" s="26"/>
      <c r="Q33" s="5"/>
      <c r="R33" s="4"/>
      <c r="S33" s="4"/>
      <c r="T33" s="2"/>
      <c r="U33" s="38"/>
    </row>
    <row r="34" spans="1:21" s="11" customFormat="1" ht="20.100000000000001" customHeight="1" x14ac:dyDescent="0.25">
      <c r="A34" s="12"/>
      <c r="B34" s="13"/>
      <c r="C34" s="14"/>
      <c r="D34" s="14"/>
      <c r="E34" s="14"/>
      <c r="F34" s="25"/>
      <c r="G34" s="14"/>
      <c r="H34" s="14"/>
      <c r="I34" s="15"/>
      <c r="J34" s="32"/>
      <c r="K34" s="28"/>
      <c r="L34" s="28"/>
      <c r="M34" s="26"/>
      <c r="N34" s="28"/>
      <c r="O34" s="15"/>
      <c r="P34" s="26"/>
      <c r="Q34" s="5"/>
      <c r="R34" s="4"/>
      <c r="S34" s="4"/>
      <c r="T34" s="2"/>
      <c r="U34" s="38"/>
    </row>
    <row r="35" spans="1:21" s="11" customFormat="1" ht="20.100000000000001" customHeight="1" x14ac:dyDescent="0.25">
      <c r="A35" s="12"/>
      <c r="B35" s="13"/>
      <c r="C35" s="14"/>
      <c r="D35" s="14"/>
      <c r="E35" s="14"/>
      <c r="F35" s="25"/>
      <c r="G35" s="14"/>
      <c r="H35" s="14"/>
      <c r="I35" s="15"/>
      <c r="J35" s="32"/>
      <c r="K35" s="28"/>
      <c r="L35" s="28"/>
      <c r="M35" s="26"/>
      <c r="N35" s="28"/>
      <c r="O35" s="15"/>
      <c r="P35" s="26"/>
      <c r="Q35" s="5"/>
      <c r="R35" s="4"/>
      <c r="S35" s="4"/>
      <c r="T35" s="2"/>
      <c r="U35" s="38"/>
    </row>
  </sheetData>
  <mergeCells count="16">
    <mergeCell ref="S3:T3"/>
    <mergeCell ref="A1:J1"/>
    <mergeCell ref="K1:P1"/>
    <mergeCell ref="Q1:T1"/>
    <mergeCell ref="A2:A3"/>
    <mergeCell ref="B2:B3"/>
    <mergeCell ref="C2:C3"/>
    <mergeCell ref="F2:F3"/>
    <mergeCell ref="G2:G3"/>
    <mergeCell ref="D2:D3"/>
    <mergeCell ref="E2:E3"/>
    <mergeCell ref="H2:H3"/>
    <mergeCell ref="I2:J2"/>
    <mergeCell ref="K2:N2"/>
    <mergeCell ref="O2:P2"/>
    <mergeCell ref="Q3:R3"/>
  </mergeCells>
  <pageMargins left="0.7" right="0.7" top="0.75" bottom="0.75" header="0.3" footer="0.3"/>
  <pageSetup paperSize="9" orientation="portrait" r:id="rId1"/>
  <ignoredErrors>
    <ignoredError sqref="Q8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/>
  </sheetPr>
  <dimension ref="A1:V31"/>
  <sheetViews>
    <sheetView zoomScale="70" zoomScaleNormal="70" workbookViewId="0">
      <selection activeCell="H26" sqref="H26"/>
    </sheetView>
  </sheetViews>
  <sheetFormatPr defaultRowHeight="15" x14ac:dyDescent="0.25"/>
  <cols>
    <col min="1" max="1" width="23.5703125" style="3" customWidth="1"/>
    <col min="2" max="2" width="22.42578125" customWidth="1"/>
    <col min="3" max="3" width="5.140625" bestFit="1" customWidth="1"/>
    <col min="4" max="4" width="11.7109375" bestFit="1" customWidth="1"/>
    <col min="5" max="5" width="34.28515625" customWidth="1"/>
    <col min="6" max="6" width="11.5703125" bestFit="1" customWidth="1"/>
    <col min="7" max="7" width="28.7109375" customWidth="1"/>
    <col min="8" max="8" width="30.28515625" bestFit="1" customWidth="1"/>
    <col min="9" max="9" width="12.85546875" customWidth="1"/>
    <col min="10" max="10" width="12.85546875" style="10" customWidth="1"/>
    <col min="11" max="12" width="12.85546875" style="24" customWidth="1"/>
    <col min="13" max="13" width="12.85546875" style="30" customWidth="1"/>
    <col min="14" max="14" width="12.85546875" style="24" customWidth="1"/>
    <col min="15" max="15" width="22.28515625" style="24" customWidth="1"/>
    <col min="16" max="16" width="14.7109375" style="24" customWidth="1"/>
    <col min="17" max="17" width="19.7109375" style="24" customWidth="1"/>
    <col min="18" max="18" width="15.28515625" style="30" customWidth="1"/>
    <col min="19" max="19" width="15" style="5" bestFit="1" customWidth="1"/>
    <col min="20" max="20" width="12.85546875" style="4" customWidth="1"/>
    <col min="21" max="21" width="15" style="4" bestFit="1" customWidth="1"/>
    <col min="22" max="22" width="12.85546875" style="2" customWidth="1"/>
  </cols>
  <sheetData>
    <row r="1" spans="1:22" ht="25.5" customHeight="1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4"/>
      <c r="K1" s="51" t="s">
        <v>31</v>
      </c>
      <c r="L1" s="52"/>
      <c r="M1" s="52"/>
      <c r="N1" s="52"/>
      <c r="O1" s="52"/>
      <c r="P1" s="52"/>
      <c r="Q1" s="52"/>
      <c r="R1" s="52"/>
      <c r="S1" s="40" t="s">
        <v>9</v>
      </c>
      <c r="T1" s="41"/>
      <c r="U1" s="41"/>
      <c r="V1" s="42"/>
    </row>
    <row r="2" spans="1:22" ht="22.5" customHeight="1" x14ac:dyDescent="0.25">
      <c r="A2" s="54" t="s">
        <v>29</v>
      </c>
      <c r="B2" s="53" t="s">
        <v>2</v>
      </c>
      <c r="C2" s="53" t="s">
        <v>5</v>
      </c>
      <c r="D2" s="54" t="s">
        <v>7</v>
      </c>
      <c r="E2" s="54" t="s">
        <v>77</v>
      </c>
      <c r="F2" s="54" t="s">
        <v>6</v>
      </c>
      <c r="G2" s="53" t="s">
        <v>18</v>
      </c>
      <c r="H2" s="53" t="s">
        <v>0</v>
      </c>
      <c r="I2" s="49" t="s">
        <v>1</v>
      </c>
      <c r="J2" s="50"/>
      <c r="K2" s="55" t="s">
        <v>20</v>
      </c>
      <c r="L2" s="53"/>
      <c r="M2" s="53"/>
      <c r="N2" s="53"/>
      <c r="O2" s="49" t="s">
        <v>1</v>
      </c>
      <c r="P2" s="49"/>
      <c r="Q2" s="49"/>
      <c r="R2" s="49"/>
      <c r="S2" s="34" t="s">
        <v>20</v>
      </c>
      <c r="T2" s="6" t="s">
        <v>1</v>
      </c>
      <c r="U2" s="39" t="s">
        <v>20</v>
      </c>
      <c r="V2" s="21" t="s">
        <v>1</v>
      </c>
    </row>
    <row r="3" spans="1:22" s="1" customFormat="1" ht="57" customHeight="1" x14ac:dyDescent="0.25">
      <c r="A3" s="54"/>
      <c r="B3" s="53"/>
      <c r="C3" s="53"/>
      <c r="D3" s="53"/>
      <c r="E3" s="53"/>
      <c r="F3" s="54"/>
      <c r="G3" s="53"/>
      <c r="H3" s="53"/>
      <c r="I3" s="8" t="s">
        <v>11</v>
      </c>
      <c r="J3" s="9" t="s">
        <v>10</v>
      </c>
      <c r="K3" s="27" t="s">
        <v>37</v>
      </c>
      <c r="L3" s="27" t="s">
        <v>38</v>
      </c>
      <c r="M3" s="29" t="s">
        <v>33</v>
      </c>
      <c r="N3" s="27" t="s">
        <v>118</v>
      </c>
      <c r="O3" s="27" t="s">
        <v>117</v>
      </c>
      <c r="P3" s="27" t="s">
        <v>119</v>
      </c>
      <c r="Q3" s="27" t="s">
        <v>116</v>
      </c>
      <c r="R3" s="29" t="s">
        <v>40</v>
      </c>
      <c r="S3" s="47" t="s">
        <v>14</v>
      </c>
      <c r="T3" s="48"/>
      <c r="U3" s="45" t="s">
        <v>13</v>
      </c>
      <c r="V3" s="46"/>
    </row>
    <row r="4" spans="1:22" s="11" customFormat="1" ht="20.100000000000001" customHeight="1" x14ac:dyDescent="0.25">
      <c r="A4" s="12" t="s">
        <v>97</v>
      </c>
      <c r="B4" s="13" t="s">
        <v>15</v>
      </c>
      <c r="C4" s="14">
        <v>1</v>
      </c>
      <c r="D4" s="14">
        <v>10</v>
      </c>
      <c r="E4" s="14" t="s">
        <v>114</v>
      </c>
      <c r="F4" s="35">
        <v>0</v>
      </c>
      <c r="G4" s="14" t="s">
        <v>23</v>
      </c>
      <c r="H4" s="14" t="s">
        <v>28</v>
      </c>
      <c r="I4" s="15">
        <v>100</v>
      </c>
      <c r="J4" s="32">
        <v>450</v>
      </c>
      <c r="K4" s="28">
        <v>4.0478175143305606</v>
      </c>
      <c r="L4" s="15">
        <v>0</v>
      </c>
      <c r="M4" s="26"/>
      <c r="N4" s="28">
        <v>49.470977566108665</v>
      </c>
      <c r="O4" s="15">
        <f>F4</f>
        <v>0</v>
      </c>
      <c r="P4" s="15">
        <v>180</v>
      </c>
      <c r="Q4" s="15">
        <f>4.05+(P4*0.285)+(O4*0.0794)</f>
        <v>55.349999999999994</v>
      </c>
      <c r="R4" s="26">
        <f t="shared" ref="R4:R19" si="0">1-(Q4-T4)/Q4</f>
        <v>0.9763324299909667</v>
      </c>
      <c r="S4" s="19">
        <f>K4+N4</f>
        <v>53.518795080439226</v>
      </c>
      <c r="T4" s="18">
        <v>54.04</v>
      </c>
      <c r="U4" s="17">
        <v>10.329762672764444</v>
      </c>
      <c r="V4" s="20">
        <v>9.5500000000000007</v>
      </c>
    </row>
    <row r="5" spans="1:22" s="11" customFormat="1" ht="20.100000000000001" customHeight="1" x14ac:dyDescent="0.25">
      <c r="A5" s="12" t="s">
        <v>98</v>
      </c>
      <c r="B5" s="13" t="s">
        <v>15</v>
      </c>
      <c r="C5" s="14">
        <v>1</v>
      </c>
      <c r="D5" s="14">
        <v>10</v>
      </c>
      <c r="E5" s="14" t="s">
        <v>114</v>
      </c>
      <c r="F5" s="35">
        <v>25</v>
      </c>
      <c r="G5" s="14" t="s">
        <v>23</v>
      </c>
      <c r="H5" s="14" t="s">
        <v>28</v>
      </c>
      <c r="I5" s="15">
        <v>100</v>
      </c>
      <c r="J5" s="32">
        <v>450</v>
      </c>
      <c r="K5" s="28">
        <v>4.0478175143305606</v>
      </c>
      <c r="L5" s="28">
        <v>1.984317028557872</v>
      </c>
      <c r="M5" s="26">
        <f>L5/F5</f>
        <v>7.9372681142314883E-2</v>
      </c>
      <c r="N5" s="28">
        <v>49.470977566108665</v>
      </c>
      <c r="O5" s="15">
        <f>F5</f>
        <v>25</v>
      </c>
      <c r="P5" s="15">
        <v>180</v>
      </c>
      <c r="Q5" s="15">
        <f t="shared" ref="Q5:Q11" si="1">4.05+(P5*0.285)+(O5*0.0794)</f>
        <v>57.334999999999994</v>
      </c>
      <c r="R5" s="26">
        <f t="shared" si="0"/>
        <v>0.97619255254207737</v>
      </c>
      <c r="S5" s="19">
        <f>K5+L5+N5</f>
        <v>55.503112108997101</v>
      </c>
      <c r="T5" s="18">
        <v>55.97</v>
      </c>
      <c r="U5" s="17">
        <v>10.726830478074366</v>
      </c>
      <c r="V5" s="20">
        <v>9.89</v>
      </c>
    </row>
    <row r="6" spans="1:22" s="1" customFormat="1" ht="20.100000000000001" customHeight="1" x14ac:dyDescent="0.25">
      <c r="A6" s="12" t="s">
        <v>99</v>
      </c>
      <c r="B6" s="13" t="s">
        <v>15</v>
      </c>
      <c r="C6" s="14">
        <v>1</v>
      </c>
      <c r="D6" s="14">
        <v>10</v>
      </c>
      <c r="E6" s="14" t="s">
        <v>114</v>
      </c>
      <c r="F6" s="35">
        <v>100</v>
      </c>
      <c r="G6" s="14" t="s">
        <v>23</v>
      </c>
      <c r="H6" s="14" t="s">
        <v>28</v>
      </c>
      <c r="I6" s="15">
        <v>100</v>
      </c>
      <c r="J6" s="32">
        <v>450</v>
      </c>
      <c r="K6" s="28">
        <v>4.0478175143305606</v>
      </c>
      <c r="L6" s="28">
        <v>7.9372681142314878</v>
      </c>
      <c r="M6" s="26">
        <f>L6/F6</f>
        <v>7.9372681142314883E-2</v>
      </c>
      <c r="N6" s="28">
        <v>49.470977566108665</v>
      </c>
      <c r="O6" s="15">
        <f>F6</f>
        <v>100</v>
      </c>
      <c r="P6" s="15">
        <v>180</v>
      </c>
      <c r="Q6" s="15">
        <f t="shared" si="1"/>
        <v>63.289999999999992</v>
      </c>
      <c r="R6" s="26">
        <f t="shared" si="0"/>
        <v>0.97629957339232121</v>
      </c>
      <c r="S6" s="19">
        <f t="shared" ref="S6:S7" si="2">K6+L6+N6</f>
        <v>61.456063194670712</v>
      </c>
      <c r="T6" s="18">
        <v>61.79</v>
      </c>
      <c r="U6" s="17">
        <v>11.918033894004134</v>
      </c>
      <c r="V6" s="20">
        <v>10.92</v>
      </c>
    </row>
    <row r="7" spans="1:22" s="1" customFormat="1" ht="20.100000000000001" customHeight="1" x14ac:dyDescent="0.25">
      <c r="A7" s="12" t="s">
        <v>100</v>
      </c>
      <c r="B7" s="13" t="s">
        <v>15</v>
      </c>
      <c r="C7" s="14">
        <v>1</v>
      </c>
      <c r="D7" s="14">
        <v>10</v>
      </c>
      <c r="E7" s="14" t="s">
        <v>114</v>
      </c>
      <c r="F7" s="35">
        <v>300</v>
      </c>
      <c r="G7" s="14" t="s">
        <v>23</v>
      </c>
      <c r="H7" s="14" t="s">
        <v>28</v>
      </c>
      <c r="I7" s="15">
        <v>100</v>
      </c>
      <c r="J7" s="32">
        <v>450</v>
      </c>
      <c r="K7" s="28">
        <v>4.0478175143305606</v>
      </c>
      <c r="L7" s="28">
        <v>23.811804342694465</v>
      </c>
      <c r="M7" s="26">
        <f>L7/F7</f>
        <v>7.9372681142314883E-2</v>
      </c>
      <c r="N7" s="28">
        <v>49.470977566108665</v>
      </c>
      <c r="O7" s="15">
        <f>F7</f>
        <v>300</v>
      </c>
      <c r="P7" s="15">
        <v>180</v>
      </c>
      <c r="Q7" s="15">
        <f t="shared" si="1"/>
        <v>79.169999999999987</v>
      </c>
      <c r="R7" s="26">
        <f t="shared" si="0"/>
        <v>0.97625363142604549</v>
      </c>
      <c r="S7" s="19">
        <f t="shared" si="2"/>
        <v>77.330599423133691</v>
      </c>
      <c r="T7" s="18">
        <v>77.290000000000006</v>
      </c>
      <c r="U7" s="17">
        <v>15.094576336483524</v>
      </c>
      <c r="V7" s="20">
        <v>13.66</v>
      </c>
    </row>
    <row r="8" spans="1:22" s="1" customFormat="1" ht="20.100000000000001" customHeight="1" x14ac:dyDescent="0.25">
      <c r="A8" s="12" t="s">
        <v>101</v>
      </c>
      <c r="B8" s="13" t="s">
        <v>15</v>
      </c>
      <c r="C8" s="14">
        <v>1</v>
      </c>
      <c r="D8" s="14">
        <v>10</v>
      </c>
      <c r="E8" s="14" t="s">
        <v>114</v>
      </c>
      <c r="F8" s="35">
        <v>0</v>
      </c>
      <c r="G8" s="14" t="s">
        <v>24</v>
      </c>
      <c r="H8" s="14" t="s">
        <v>28</v>
      </c>
      <c r="I8" s="15">
        <v>100</v>
      </c>
      <c r="J8" s="32">
        <v>450</v>
      </c>
      <c r="K8" s="28">
        <v>1.9058085191440717</v>
      </c>
      <c r="L8" s="15">
        <v>0</v>
      </c>
      <c r="M8" s="26"/>
      <c r="N8" s="28">
        <v>44.39002998666458</v>
      </c>
      <c r="O8" s="15">
        <f>F8</f>
        <v>0</v>
      </c>
      <c r="P8" s="15">
        <v>180</v>
      </c>
      <c r="Q8" s="15">
        <f t="shared" si="1"/>
        <v>55.349999999999994</v>
      </c>
      <c r="R8" s="26">
        <f t="shared" si="0"/>
        <v>0.26124661246612468</v>
      </c>
      <c r="S8" s="19">
        <f>K8+N8</f>
        <v>46.295838505808653</v>
      </c>
      <c r="T8" s="18">
        <v>14.46</v>
      </c>
      <c r="U8" s="17">
        <v>46.766327735899296</v>
      </c>
      <c r="V8" s="20">
        <v>13.91</v>
      </c>
    </row>
    <row r="9" spans="1:22" s="1" customFormat="1" ht="20.100000000000001" customHeight="1" x14ac:dyDescent="0.25">
      <c r="A9" s="12" t="s">
        <v>102</v>
      </c>
      <c r="B9" s="13" t="s">
        <v>15</v>
      </c>
      <c r="C9" s="14">
        <v>1</v>
      </c>
      <c r="D9" s="14">
        <v>10</v>
      </c>
      <c r="E9" s="14" t="s">
        <v>114</v>
      </c>
      <c r="F9" s="35">
        <v>25</v>
      </c>
      <c r="G9" s="14" t="s">
        <v>24</v>
      </c>
      <c r="H9" s="14" t="s">
        <v>28</v>
      </c>
      <c r="I9" s="15">
        <v>100</v>
      </c>
      <c r="J9" s="32">
        <v>450</v>
      </c>
      <c r="K9" s="28">
        <v>1.9058085191440717</v>
      </c>
      <c r="L9" s="28">
        <v>0.44090205672742977</v>
      </c>
      <c r="M9" s="26">
        <f>L9/F9</f>
        <v>1.763608226909719E-2</v>
      </c>
      <c r="N9" s="28">
        <v>44.39002998666458</v>
      </c>
      <c r="O9" s="15">
        <f>F9</f>
        <v>25</v>
      </c>
      <c r="P9" s="15">
        <v>180</v>
      </c>
      <c r="Q9" s="15">
        <f t="shared" si="1"/>
        <v>57.334999999999994</v>
      </c>
      <c r="R9" s="26">
        <f t="shared" si="0"/>
        <v>0.26127147466643419</v>
      </c>
      <c r="S9" s="19">
        <f>K9+L9+N9</f>
        <v>46.736740562536085</v>
      </c>
      <c r="T9" s="18">
        <v>14.98</v>
      </c>
      <c r="U9" s="17">
        <v>47.247491375380498</v>
      </c>
      <c r="V9" s="20">
        <v>14.4</v>
      </c>
    </row>
    <row r="10" spans="1:22" s="11" customFormat="1" ht="20.100000000000001" customHeight="1" x14ac:dyDescent="0.25">
      <c r="A10" s="12" t="s">
        <v>103</v>
      </c>
      <c r="B10" s="13" t="s">
        <v>15</v>
      </c>
      <c r="C10" s="14">
        <v>1</v>
      </c>
      <c r="D10" s="14">
        <v>10</v>
      </c>
      <c r="E10" s="14" t="s">
        <v>114</v>
      </c>
      <c r="F10" s="35">
        <v>100</v>
      </c>
      <c r="G10" s="14" t="s">
        <v>24</v>
      </c>
      <c r="H10" s="14" t="s">
        <v>28</v>
      </c>
      <c r="I10" s="15">
        <v>100</v>
      </c>
      <c r="J10" s="32">
        <v>450</v>
      </c>
      <c r="K10" s="28">
        <v>1.9058085191440717</v>
      </c>
      <c r="L10" s="28">
        <v>1.7636082269097191</v>
      </c>
      <c r="M10" s="26">
        <f>L10/F10</f>
        <v>1.763608226909719E-2</v>
      </c>
      <c r="N10" s="28">
        <v>44.39002998666458</v>
      </c>
      <c r="O10" s="15">
        <f>F10</f>
        <v>100</v>
      </c>
      <c r="P10" s="15">
        <v>180</v>
      </c>
      <c r="Q10" s="15">
        <f t="shared" si="1"/>
        <v>63.289999999999992</v>
      </c>
      <c r="R10" s="26">
        <f t="shared" si="0"/>
        <v>0.26133670406067311</v>
      </c>
      <c r="S10" s="19">
        <f t="shared" ref="S10:S12" si="3">K10+L10+N10</f>
        <v>48.059446732718371</v>
      </c>
      <c r="T10" s="18">
        <v>16.54</v>
      </c>
      <c r="U10" s="17">
        <v>48.690982293824099</v>
      </c>
      <c r="V10" s="20">
        <v>15.9</v>
      </c>
    </row>
    <row r="11" spans="1:22" s="11" customFormat="1" ht="20.100000000000001" customHeight="1" x14ac:dyDescent="0.25">
      <c r="A11" s="12" t="s">
        <v>104</v>
      </c>
      <c r="B11" s="13" t="s">
        <v>15</v>
      </c>
      <c r="C11" s="14">
        <v>1</v>
      </c>
      <c r="D11" s="14">
        <v>10</v>
      </c>
      <c r="E11" s="14" t="s">
        <v>114</v>
      </c>
      <c r="F11" s="35">
        <v>300</v>
      </c>
      <c r="G11" s="14" t="s">
        <v>24</v>
      </c>
      <c r="H11" s="14" t="s">
        <v>28</v>
      </c>
      <c r="I11" s="15">
        <v>100</v>
      </c>
      <c r="J11" s="32">
        <v>450</v>
      </c>
      <c r="K11" s="28">
        <v>1.9058085191440717</v>
      </c>
      <c r="L11" s="28">
        <v>5.2908246807291572</v>
      </c>
      <c r="M11" s="26">
        <f>L11/F11</f>
        <v>1.763608226909719E-2</v>
      </c>
      <c r="N11" s="28">
        <v>44.39002998666458</v>
      </c>
      <c r="O11" s="15">
        <f>F11</f>
        <v>300</v>
      </c>
      <c r="P11" s="15">
        <v>180</v>
      </c>
      <c r="Q11" s="15">
        <f t="shared" si="1"/>
        <v>79.169999999999987</v>
      </c>
      <c r="R11" s="26">
        <f t="shared" si="0"/>
        <v>0.26133636478464062</v>
      </c>
      <c r="S11" s="19">
        <f t="shared" si="3"/>
        <v>51.586663186537805</v>
      </c>
      <c r="T11" s="18">
        <v>20.69</v>
      </c>
      <c r="U11" s="17">
        <v>52.540291409673713</v>
      </c>
      <c r="V11" s="20">
        <v>19.89</v>
      </c>
    </row>
    <row r="12" spans="1:22" s="11" customFormat="1" ht="20.100000000000001" customHeight="1" x14ac:dyDescent="0.25">
      <c r="A12" s="12" t="s">
        <v>105</v>
      </c>
      <c r="B12" s="13" t="s">
        <v>113</v>
      </c>
      <c r="C12" s="14">
        <v>1</v>
      </c>
      <c r="D12" s="14">
        <v>10</v>
      </c>
      <c r="E12" s="14" t="s">
        <v>115</v>
      </c>
      <c r="F12" s="35">
        <v>0</v>
      </c>
      <c r="G12" s="14" t="s">
        <v>23</v>
      </c>
      <c r="H12" s="14" t="s">
        <v>28</v>
      </c>
      <c r="I12" s="15">
        <v>100</v>
      </c>
      <c r="J12" s="32">
        <v>450</v>
      </c>
      <c r="K12" s="28">
        <v>4.0478175143305606</v>
      </c>
      <c r="L12" s="28">
        <v>0</v>
      </c>
      <c r="M12" s="26"/>
      <c r="N12" s="28">
        <v>7.4927810998345272</v>
      </c>
      <c r="O12" s="15">
        <f>F12</f>
        <v>0</v>
      </c>
      <c r="P12" s="15">
        <v>123</v>
      </c>
      <c r="Q12" s="15">
        <f>4.05+(P12*0.061)+(O12*0.0794)</f>
        <v>11.553000000000001</v>
      </c>
      <c r="R12" s="26">
        <f t="shared" si="0"/>
        <v>0.9763697740846532</v>
      </c>
      <c r="S12" s="19">
        <f t="shared" si="3"/>
        <v>11.540598614165088</v>
      </c>
      <c r="T12" s="18">
        <v>11.28</v>
      </c>
      <c r="U12" s="17">
        <v>2.3667380328135161</v>
      </c>
      <c r="V12" s="20">
        <v>1.99</v>
      </c>
    </row>
    <row r="13" spans="1:22" s="11" customFormat="1" ht="20.100000000000001" customHeight="1" x14ac:dyDescent="0.25">
      <c r="A13" s="12" t="s">
        <v>106</v>
      </c>
      <c r="B13" s="13" t="s">
        <v>113</v>
      </c>
      <c r="C13" s="14">
        <v>1</v>
      </c>
      <c r="D13" s="14">
        <v>10</v>
      </c>
      <c r="E13" s="14" t="s">
        <v>115</v>
      </c>
      <c r="F13" s="35">
        <v>25</v>
      </c>
      <c r="G13" s="14" t="s">
        <v>23</v>
      </c>
      <c r="H13" s="14" t="s">
        <v>28</v>
      </c>
      <c r="I13" s="15">
        <v>100</v>
      </c>
      <c r="J13" s="32">
        <v>450</v>
      </c>
      <c r="K13" s="28">
        <v>4.0478175143305606</v>
      </c>
      <c r="L13" s="28">
        <v>1.984317028557872</v>
      </c>
      <c r="M13" s="26">
        <f>L13/F13</f>
        <v>7.9372681142314883E-2</v>
      </c>
      <c r="N13" s="28">
        <v>7.4927810998345272</v>
      </c>
      <c r="O13" s="15">
        <f>F13</f>
        <v>25</v>
      </c>
      <c r="P13" s="15">
        <v>123</v>
      </c>
      <c r="Q13" s="15">
        <f t="shared" ref="Q13:Q19" si="4">4.05+(P13*0.061)+(O13*0.0794)</f>
        <v>13.538</v>
      </c>
      <c r="R13" s="26">
        <f t="shared" si="0"/>
        <v>0.97651056286009752</v>
      </c>
      <c r="S13" s="19">
        <f>K13+L13+N13</f>
        <v>13.524915642722959</v>
      </c>
      <c r="T13" s="18">
        <v>13.22</v>
      </c>
      <c r="U13" s="17">
        <v>2.7638058381234396</v>
      </c>
      <c r="V13" s="20">
        <v>2.34</v>
      </c>
    </row>
    <row r="14" spans="1:22" s="11" customFormat="1" ht="20.100000000000001" customHeight="1" x14ac:dyDescent="0.25">
      <c r="A14" s="12" t="s">
        <v>107</v>
      </c>
      <c r="B14" s="13" t="s">
        <v>113</v>
      </c>
      <c r="C14" s="14">
        <v>1</v>
      </c>
      <c r="D14" s="14">
        <v>10</v>
      </c>
      <c r="E14" s="14" t="s">
        <v>115</v>
      </c>
      <c r="F14" s="35">
        <v>100</v>
      </c>
      <c r="G14" s="14" t="s">
        <v>23</v>
      </c>
      <c r="H14" s="14" t="s">
        <v>28</v>
      </c>
      <c r="I14" s="15">
        <v>100</v>
      </c>
      <c r="J14" s="32">
        <v>450</v>
      </c>
      <c r="K14" s="28">
        <v>4.0478175143305606</v>
      </c>
      <c r="L14" s="28">
        <v>7.9372681142314878</v>
      </c>
      <c r="M14" s="26">
        <f>L14/F14</f>
        <v>7.9372681142314883E-2</v>
      </c>
      <c r="N14" s="28">
        <v>7.4927810998345272</v>
      </c>
      <c r="O14" s="15">
        <f>F14</f>
        <v>100</v>
      </c>
      <c r="P14" s="15">
        <v>123</v>
      </c>
      <c r="Q14" s="15">
        <f t="shared" si="4"/>
        <v>19.493000000000002</v>
      </c>
      <c r="R14" s="26">
        <f t="shared" si="0"/>
        <v>0.97624788385574301</v>
      </c>
      <c r="S14" s="19">
        <f t="shared" ref="S14:S19" si="5">K14+L14+N14</f>
        <v>19.477866728396577</v>
      </c>
      <c r="T14" s="18">
        <v>19.03</v>
      </c>
      <c r="U14" s="17">
        <v>3.9550092540532087</v>
      </c>
      <c r="V14" s="20">
        <v>3.36</v>
      </c>
    </row>
    <row r="15" spans="1:22" s="11" customFormat="1" ht="20.100000000000001" customHeight="1" x14ac:dyDescent="0.25">
      <c r="A15" s="12" t="s">
        <v>108</v>
      </c>
      <c r="B15" s="13" t="s">
        <v>113</v>
      </c>
      <c r="C15" s="14">
        <v>1</v>
      </c>
      <c r="D15" s="14">
        <v>10</v>
      </c>
      <c r="E15" s="14" t="s">
        <v>115</v>
      </c>
      <c r="F15" s="35">
        <v>300</v>
      </c>
      <c r="G15" s="14" t="s">
        <v>23</v>
      </c>
      <c r="H15" s="14" t="s">
        <v>28</v>
      </c>
      <c r="I15" s="15">
        <v>100</v>
      </c>
      <c r="J15" s="32">
        <v>450</v>
      </c>
      <c r="K15" s="28">
        <v>4.0478175143305606</v>
      </c>
      <c r="L15" s="28">
        <v>23.811804342694465</v>
      </c>
      <c r="M15" s="26">
        <f>L15/F15</f>
        <v>7.9372681142314883E-2</v>
      </c>
      <c r="N15" s="28">
        <v>7.4927810998345272</v>
      </c>
      <c r="O15" s="15">
        <f>F15</f>
        <v>300</v>
      </c>
      <c r="P15" s="15">
        <v>123</v>
      </c>
      <c r="Q15" s="15">
        <f t="shared" si="4"/>
        <v>35.373000000000005</v>
      </c>
      <c r="R15" s="26">
        <f t="shared" si="0"/>
        <v>0.97616826393011613</v>
      </c>
      <c r="S15" s="19">
        <f t="shared" si="5"/>
        <v>35.352402956859549</v>
      </c>
      <c r="T15" s="18">
        <v>34.53</v>
      </c>
      <c r="U15" s="17">
        <v>7.1315516965325951</v>
      </c>
      <c r="V15" s="20">
        <v>6.1</v>
      </c>
    </row>
    <row r="16" spans="1:22" s="11" customFormat="1" ht="20.100000000000001" customHeight="1" x14ac:dyDescent="0.25">
      <c r="A16" s="12" t="s">
        <v>109</v>
      </c>
      <c r="B16" s="13" t="s">
        <v>113</v>
      </c>
      <c r="C16" s="14">
        <v>1</v>
      </c>
      <c r="D16" s="14">
        <v>10</v>
      </c>
      <c r="E16" s="14" t="s">
        <v>115</v>
      </c>
      <c r="F16" s="35">
        <v>0</v>
      </c>
      <c r="G16" s="14" t="s">
        <v>24</v>
      </c>
      <c r="H16" s="14" t="s">
        <v>28</v>
      </c>
      <c r="I16" s="15">
        <v>100</v>
      </c>
      <c r="J16" s="32">
        <v>450</v>
      </c>
      <c r="K16" s="28">
        <v>1.9058085191440717</v>
      </c>
      <c r="L16" s="28">
        <v>0</v>
      </c>
      <c r="M16" s="26"/>
      <c r="N16" s="28">
        <v>1.6648461662027727</v>
      </c>
      <c r="O16" s="15">
        <f>F16</f>
        <v>0</v>
      </c>
      <c r="P16" s="15">
        <v>123</v>
      </c>
      <c r="Q16" s="15">
        <f t="shared" si="4"/>
        <v>11.553000000000001</v>
      </c>
      <c r="R16" s="26">
        <f t="shared" si="0"/>
        <v>0.26140396433826707</v>
      </c>
      <c r="S16" s="19">
        <f t="shared" si="5"/>
        <v>3.5706546853468444</v>
      </c>
      <c r="T16" s="18">
        <v>3.02</v>
      </c>
      <c r="U16" s="17">
        <v>4.1057748267787737</v>
      </c>
      <c r="V16" s="20">
        <v>2.9</v>
      </c>
    </row>
    <row r="17" spans="1:22" s="11" customFormat="1" ht="20.100000000000001" customHeight="1" x14ac:dyDescent="0.25">
      <c r="A17" s="12" t="s">
        <v>110</v>
      </c>
      <c r="B17" s="13" t="s">
        <v>113</v>
      </c>
      <c r="C17" s="14">
        <v>1</v>
      </c>
      <c r="D17" s="14">
        <v>10</v>
      </c>
      <c r="E17" s="14" t="s">
        <v>115</v>
      </c>
      <c r="F17" s="35">
        <v>25</v>
      </c>
      <c r="G17" s="14" t="s">
        <v>24</v>
      </c>
      <c r="H17" s="14" t="s">
        <v>28</v>
      </c>
      <c r="I17" s="15">
        <v>100</v>
      </c>
      <c r="J17" s="32">
        <v>450</v>
      </c>
      <c r="K17" s="28">
        <v>1.9058085191440717</v>
      </c>
      <c r="L17" s="28">
        <v>0.44090205672742977</v>
      </c>
      <c r="M17" s="26">
        <f>L17/F17</f>
        <v>1.763608226909719E-2</v>
      </c>
      <c r="N17" s="28">
        <v>1.6648461662027727</v>
      </c>
      <c r="O17" s="15">
        <f>F17</f>
        <v>25</v>
      </c>
      <c r="P17" s="15">
        <v>123</v>
      </c>
      <c r="Q17" s="15">
        <f t="shared" si="4"/>
        <v>13.538</v>
      </c>
      <c r="R17" s="26">
        <f t="shared" si="0"/>
        <v>0.2614861870291032</v>
      </c>
      <c r="S17" s="19">
        <f>K17+L17+N17</f>
        <v>4.0115567420742746</v>
      </c>
      <c r="T17" s="18">
        <v>3.54</v>
      </c>
      <c r="U17" s="17">
        <v>4.5869384662599746</v>
      </c>
      <c r="V17" s="20">
        <v>3.4</v>
      </c>
    </row>
    <row r="18" spans="1:22" s="11" customFormat="1" ht="20.100000000000001" customHeight="1" x14ac:dyDescent="0.25">
      <c r="A18" s="12" t="s">
        <v>111</v>
      </c>
      <c r="B18" s="13" t="s">
        <v>113</v>
      </c>
      <c r="C18" s="14">
        <v>1</v>
      </c>
      <c r="D18" s="14">
        <v>10</v>
      </c>
      <c r="E18" s="14" t="s">
        <v>115</v>
      </c>
      <c r="F18" s="35">
        <v>100</v>
      </c>
      <c r="G18" s="14" t="s">
        <v>24</v>
      </c>
      <c r="H18" s="14" t="s">
        <v>28</v>
      </c>
      <c r="I18" s="15">
        <v>100</v>
      </c>
      <c r="J18" s="32">
        <v>450</v>
      </c>
      <c r="K18" s="28">
        <v>1.9058085191440717</v>
      </c>
      <c r="L18" s="28">
        <v>1.7636082269097191</v>
      </c>
      <c r="M18" s="26">
        <f>L18/F18</f>
        <v>1.763608226909719E-2</v>
      </c>
      <c r="N18" s="28">
        <v>1.6648461662027727</v>
      </c>
      <c r="O18" s="15">
        <f>F18</f>
        <v>100</v>
      </c>
      <c r="P18" s="15">
        <v>123</v>
      </c>
      <c r="Q18" s="15">
        <f t="shared" si="4"/>
        <v>19.493000000000002</v>
      </c>
      <c r="R18" s="26">
        <f t="shared" si="0"/>
        <v>0.2611193761863233</v>
      </c>
      <c r="S18" s="19">
        <f t="shared" si="5"/>
        <v>5.3342629122565635</v>
      </c>
      <c r="T18" s="18">
        <v>5.09</v>
      </c>
      <c r="U18" s="17">
        <v>6.030429384703579</v>
      </c>
      <c r="V18" s="20">
        <v>4.9000000000000004</v>
      </c>
    </row>
    <row r="19" spans="1:22" s="11" customFormat="1" ht="20.100000000000001" customHeight="1" x14ac:dyDescent="0.25">
      <c r="A19" s="12" t="s">
        <v>112</v>
      </c>
      <c r="B19" s="13" t="s">
        <v>113</v>
      </c>
      <c r="C19" s="14">
        <v>1</v>
      </c>
      <c r="D19" s="14">
        <v>10</v>
      </c>
      <c r="E19" s="14" t="s">
        <v>115</v>
      </c>
      <c r="F19" s="35">
        <v>300</v>
      </c>
      <c r="G19" s="14" t="s">
        <v>24</v>
      </c>
      <c r="H19" s="14" t="s">
        <v>28</v>
      </c>
      <c r="I19" s="15">
        <v>100</v>
      </c>
      <c r="J19" s="32">
        <v>450</v>
      </c>
      <c r="K19" s="28">
        <v>1.9058085191440717</v>
      </c>
      <c r="L19" s="28">
        <v>5.2908246807291572</v>
      </c>
      <c r="M19" s="26">
        <f>L19/F19</f>
        <v>1.763608226909719E-2</v>
      </c>
      <c r="N19" s="28">
        <v>1.6648461662027727</v>
      </c>
      <c r="O19" s="15">
        <f>F19</f>
        <v>300</v>
      </c>
      <c r="P19" s="15">
        <v>123</v>
      </c>
      <c r="Q19" s="15">
        <f t="shared" si="4"/>
        <v>35.373000000000005</v>
      </c>
      <c r="R19" s="26">
        <f t="shared" si="0"/>
        <v>0.26121618183360196</v>
      </c>
      <c r="S19" s="19">
        <f t="shared" si="5"/>
        <v>8.8614793660760025</v>
      </c>
      <c r="T19" s="18">
        <v>9.24</v>
      </c>
      <c r="U19" s="17">
        <v>9.8797385005531915</v>
      </c>
      <c r="V19" s="20">
        <v>8.89</v>
      </c>
    </row>
    <row r="20" spans="1:22" s="11" customFormat="1" ht="20.100000000000001" customHeight="1" x14ac:dyDescent="0.25">
      <c r="A20" s="12"/>
      <c r="B20" s="13"/>
      <c r="C20" s="14"/>
      <c r="D20" s="14"/>
      <c r="E20" s="14"/>
      <c r="F20" s="35"/>
      <c r="G20" s="14"/>
      <c r="H20" s="14"/>
      <c r="I20" s="15"/>
      <c r="J20" s="32"/>
      <c r="K20" s="28"/>
      <c r="L20" s="28"/>
      <c r="M20" s="26"/>
      <c r="N20" s="28"/>
      <c r="O20" s="15"/>
      <c r="P20" s="15"/>
      <c r="Q20" s="15"/>
      <c r="R20" s="26"/>
      <c r="S20" s="5"/>
      <c r="T20" s="4"/>
      <c r="U20" s="4"/>
      <c r="V20" s="2"/>
    </row>
    <row r="21" spans="1:22" s="11" customFormat="1" ht="20.100000000000001" customHeight="1" x14ac:dyDescent="0.25">
      <c r="A21" s="12"/>
      <c r="B21" s="13"/>
      <c r="C21" s="14"/>
      <c r="D21" s="14"/>
      <c r="E21" s="14"/>
      <c r="F21" s="35"/>
      <c r="G21" s="14"/>
      <c r="H21" s="14"/>
      <c r="I21" s="15"/>
      <c r="J21" s="32"/>
      <c r="K21" s="28"/>
      <c r="L21" s="28"/>
      <c r="M21" s="26"/>
      <c r="N21" s="28"/>
      <c r="O21" s="15"/>
      <c r="P21" s="15"/>
      <c r="Q21" s="15"/>
      <c r="R21" s="26"/>
      <c r="S21" s="5"/>
      <c r="T21" s="4"/>
      <c r="U21" s="4"/>
      <c r="V21" s="2"/>
    </row>
    <row r="22" spans="1:22" s="11" customFormat="1" ht="20.100000000000001" customHeight="1" x14ac:dyDescent="0.25">
      <c r="A22" s="12"/>
      <c r="B22" s="13"/>
      <c r="C22" s="14"/>
      <c r="D22" s="14"/>
      <c r="E22" s="14"/>
      <c r="F22" s="35"/>
      <c r="G22" s="14"/>
      <c r="H22" s="14"/>
      <c r="I22" s="15"/>
      <c r="J22" s="32"/>
      <c r="K22" s="28"/>
      <c r="L22" s="28"/>
      <c r="M22" s="26"/>
      <c r="N22" s="28"/>
      <c r="O22" s="15"/>
      <c r="P22" s="15"/>
      <c r="Q22" s="15"/>
      <c r="R22" s="26"/>
      <c r="S22" s="5"/>
      <c r="T22" s="4"/>
      <c r="U22" s="4"/>
      <c r="V22" s="2"/>
    </row>
    <row r="23" spans="1:22" s="11" customFormat="1" ht="20.100000000000001" customHeight="1" x14ac:dyDescent="0.25">
      <c r="A23" s="12"/>
      <c r="B23" s="13"/>
      <c r="C23" s="14"/>
      <c r="D23" s="14"/>
      <c r="E23" s="14"/>
      <c r="F23" s="35"/>
      <c r="G23" s="14"/>
      <c r="H23" s="14"/>
      <c r="I23" s="15"/>
      <c r="J23" s="32"/>
      <c r="K23" s="28"/>
      <c r="L23" s="28"/>
      <c r="M23" s="26"/>
      <c r="N23" s="28"/>
      <c r="O23" s="15"/>
      <c r="P23" s="15"/>
      <c r="Q23" s="15"/>
      <c r="R23" s="26"/>
      <c r="S23" s="5"/>
      <c r="T23" s="4"/>
      <c r="U23" s="4"/>
      <c r="V23" s="2"/>
    </row>
    <row r="24" spans="1:22" s="11" customFormat="1" ht="20.100000000000001" customHeight="1" x14ac:dyDescent="0.25">
      <c r="A24" s="12"/>
      <c r="B24" s="13"/>
      <c r="C24" s="14"/>
      <c r="D24" s="14"/>
      <c r="E24" s="14"/>
      <c r="F24" s="35"/>
      <c r="G24" s="14"/>
      <c r="H24" s="14"/>
      <c r="I24" s="15"/>
      <c r="J24" s="32"/>
      <c r="K24" s="28"/>
      <c r="L24" s="28"/>
      <c r="M24" s="26"/>
      <c r="N24" s="28"/>
      <c r="O24" s="15"/>
      <c r="P24" s="15"/>
      <c r="Q24" s="15"/>
      <c r="R24" s="26"/>
      <c r="S24" s="5"/>
      <c r="T24" s="4"/>
      <c r="U24" s="4"/>
      <c r="V24" s="2"/>
    </row>
    <row r="25" spans="1:22" s="11" customFormat="1" ht="20.100000000000001" customHeight="1" x14ac:dyDescent="0.25">
      <c r="A25" s="12"/>
      <c r="B25" s="13"/>
      <c r="C25" s="14"/>
      <c r="D25" s="14"/>
      <c r="E25" s="14"/>
      <c r="F25" s="35"/>
      <c r="G25" s="14"/>
      <c r="H25" s="14"/>
      <c r="I25" s="15"/>
      <c r="J25" s="32"/>
      <c r="K25" s="28"/>
      <c r="L25" s="28"/>
      <c r="M25" s="26"/>
      <c r="N25" s="28"/>
      <c r="O25" s="15"/>
      <c r="P25" s="15"/>
      <c r="Q25" s="15"/>
      <c r="R25" s="26"/>
      <c r="S25" s="5"/>
      <c r="T25" s="4"/>
      <c r="U25" s="4"/>
      <c r="V25" s="2"/>
    </row>
    <row r="26" spans="1:22" s="11" customFormat="1" ht="20.100000000000001" customHeight="1" x14ac:dyDescent="0.25">
      <c r="A26" s="12"/>
      <c r="B26" s="13"/>
      <c r="C26" s="14"/>
      <c r="D26" s="14"/>
      <c r="E26" s="14"/>
      <c r="F26" s="35"/>
      <c r="G26" s="14"/>
      <c r="H26" s="14"/>
      <c r="I26" s="15"/>
      <c r="J26" s="32"/>
      <c r="K26" s="28"/>
      <c r="L26" s="28"/>
      <c r="M26" s="26"/>
      <c r="N26" s="28"/>
      <c r="O26" s="15"/>
      <c r="P26" s="15"/>
      <c r="Q26" s="15"/>
      <c r="R26" s="26"/>
      <c r="S26" s="5"/>
      <c r="T26" s="4"/>
      <c r="U26" s="4"/>
      <c r="V26" s="2"/>
    </row>
    <row r="27" spans="1:22" s="11" customFormat="1" ht="20.100000000000001" customHeight="1" x14ac:dyDescent="0.25">
      <c r="A27" s="12"/>
      <c r="B27" s="13"/>
      <c r="C27" s="14"/>
      <c r="D27" s="14"/>
      <c r="E27" s="14"/>
      <c r="F27" s="35"/>
      <c r="G27" s="14"/>
      <c r="H27" s="14"/>
      <c r="I27" s="15"/>
      <c r="J27" s="32"/>
      <c r="K27" s="28"/>
      <c r="L27" s="28"/>
      <c r="M27" s="26"/>
      <c r="N27" s="28"/>
      <c r="O27" s="15"/>
      <c r="P27" s="15"/>
      <c r="Q27" s="15"/>
      <c r="R27" s="26"/>
      <c r="S27" s="5"/>
      <c r="T27" s="4"/>
      <c r="U27" s="4"/>
      <c r="V27" s="2"/>
    </row>
    <row r="28" spans="1:22" s="11" customFormat="1" ht="20.100000000000001" customHeight="1" x14ac:dyDescent="0.25">
      <c r="A28" s="12"/>
      <c r="B28" s="13"/>
      <c r="C28" s="14"/>
      <c r="D28" s="14"/>
      <c r="E28" s="14"/>
      <c r="F28" s="35"/>
      <c r="G28" s="14"/>
      <c r="H28" s="14"/>
      <c r="I28" s="15"/>
      <c r="J28" s="32"/>
      <c r="K28" s="28"/>
      <c r="L28" s="28"/>
      <c r="M28" s="26"/>
      <c r="N28" s="28"/>
      <c r="O28" s="15"/>
      <c r="P28" s="15"/>
      <c r="Q28" s="15"/>
      <c r="R28" s="26"/>
      <c r="S28" s="5"/>
      <c r="T28" s="4"/>
      <c r="U28" s="4"/>
      <c r="V28" s="2"/>
    </row>
    <row r="29" spans="1:22" s="11" customFormat="1" ht="20.100000000000001" customHeight="1" x14ac:dyDescent="0.25">
      <c r="A29" s="12"/>
      <c r="B29" s="13"/>
      <c r="C29" s="14"/>
      <c r="D29" s="14"/>
      <c r="E29" s="14"/>
      <c r="F29" s="35"/>
      <c r="G29" s="14"/>
      <c r="H29" s="14"/>
      <c r="I29" s="15"/>
      <c r="J29" s="32"/>
      <c r="K29" s="28"/>
      <c r="L29" s="28"/>
      <c r="M29" s="26"/>
      <c r="N29" s="28"/>
      <c r="O29" s="15"/>
      <c r="P29" s="15"/>
      <c r="Q29" s="15"/>
      <c r="R29" s="26"/>
      <c r="S29" s="5"/>
      <c r="T29" s="4"/>
      <c r="U29" s="4"/>
      <c r="V29" s="2"/>
    </row>
    <row r="30" spans="1:22" s="11" customFormat="1" ht="20.100000000000001" customHeight="1" x14ac:dyDescent="0.25">
      <c r="A30" s="12"/>
      <c r="B30" s="13"/>
      <c r="C30" s="14"/>
      <c r="D30" s="14"/>
      <c r="E30" s="14"/>
      <c r="F30" s="35"/>
      <c r="G30" s="14"/>
      <c r="H30" s="14"/>
      <c r="I30" s="15"/>
      <c r="J30" s="32"/>
      <c r="K30" s="28"/>
      <c r="L30" s="28"/>
      <c r="M30" s="26"/>
      <c r="N30" s="28"/>
      <c r="O30" s="15"/>
      <c r="P30" s="15"/>
      <c r="Q30" s="15"/>
      <c r="R30" s="26"/>
      <c r="S30" s="5"/>
      <c r="T30" s="4"/>
      <c r="U30" s="4"/>
      <c r="V30" s="2"/>
    </row>
    <row r="31" spans="1:22" s="11" customFormat="1" ht="20.100000000000001" customHeight="1" x14ac:dyDescent="0.25">
      <c r="A31" s="12"/>
      <c r="B31" s="13"/>
      <c r="C31" s="14"/>
      <c r="D31" s="14"/>
      <c r="E31" s="14"/>
      <c r="F31" s="35"/>
      <c r="G31" s="14"/>
      <c r="H31" s="14"/>
      <c r="I31" s="15"/>
      <c r="J31" s="32"/>
      <c r="K31" s="28"/>
      <c r="L31" s="28"/>
      <c r="M31" s="26"/>
      <c r="N31" s="28"/>
      <c r="O31" s="15"/>
      <c r="P31" s="15"/>
      <c r="Q31" s="15"/>
      <c r="R31" s="26"/>
      <c r="S31" s="5"/>
      <c r="T31" s="4"/>
      <c r="U31" s="4"/>
      <c r="V31" s="2"/>
    </row>
  </sheetData>
  <mergeCells count="16">
    <mergeCell ref="K2:N2"/>
    <mergeCell ref="O2:R2"/>
    <mergeCell ref="A1:J1"/>
    <mergeCell ref="K1:R1"/>
    <mergeCell ref="S1:V1"/>
    <mergeCell ref="A2:A3"/>
    <mergeCell ref="B2:B3"/>
    <mergeCell ref="C2:C3"/>
    <mergeCell ref="D2:D3"/>
    <mergeCell ref="E2:E3"/>
    <mergeCell ref="F2:F3"/>
    <mergeCell ref="S3:T3"/>
    <mergeCell ref="U3:V3"/>
    <mergeCell ref="G2:G3"/>
    <mergeCell ref="H2:H3"/>
    <mergeCell ref="I2:J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Arable scenarios</vt:lpstr>
      <vt:lpstr>Grassland scenarios</vt:lpstr>
      <vt:lpstr>Pigs and Sheep scenarios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Schultchen</dc:creator>
  <cp:lastModifiedBy>Bramer, Stefan</cp:lastModifiedBy>
  <dcterms:created xsi:type="dcterms:W3CDTF">2016-01-25T15:18:43Z</dcterms:created>
  <dcterms:modified xsi:type="dcterms:W3CDTF">2016-04-20T16:01:35Z</dcterms:modified>
</cp:coreProperties>
</file>