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https://ofsted365.sharepoint.com/sites/FES/Shared Documents/_PostInsp/MI/Transparency_data/2021_Jan/"/>
    </mc:Choice>
  </mc:AlternateContent>
  <xr:revisionPtr revIDLastSave="2" documentId="8_{F9CAC86B-6B27-4148-91F8-285D0C17CB34}" xr6:coauthVersionLast="45" xr6:coauthVersionMax="45" xr10:uidLastSave="{88F9329E-F8D6-4BA6-B97A-067CAB62F0BF}"/>
  <bookViews>
    <workbookView xWindow="-28920" yWindow="-120" windowWidth="29040" windowHeight="15840" xr2:uid="{A3F0AA87-183B-4EF1-816F-599370CF31B6}"/>
  </bookViews>
  <sheets>
    <sheet name="Cover" sheetId="1" r:id="rId1"/>
    <sheet name="Notes" sheetId="11" r:id="rId2"/>
    <sheet name="Table" sheetId="8" r:id="rId3"/>
    <sheet name="Data" sheetId="12" r:id="rId4"/>
  </sheets>
  <definedNames>
    <definedName name="_xlnm._FilterDatabase" localSheetId="3" hidden="1">Data!$A$4:$M$257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8" l="1"/>
  <c r="E7" i="8"/>
  <c r="F7" i="8"/>
  <c r="G7" i="8"/>
  <c r="H7" i="8"/>
  <c r="I7" i="8"/>
  <c r="C7" i="8"/>
  <c r="K7" i="8"/>
  <c r="K9" i="8"/>
  <c r="K10" i="8"/>
  <c r="K11" i="8"/>
  <c r="K12" i="8"/>
  <c r="K13" i="8"/>
  <c r="K14" i="8"/>
  <c r="K15" i="8"/>
  <c r="K8" i="8"/>
  <c r="A257" i="12" l="1"/>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alcChain>
</file>

<file path=xl/sharedStrings.xml><?xml version="1.0" encoding="utf-8"?>
<sst xmlns="http://schemas.openxmlformats.org/spreadsheetml/2006/main" count="1853" uniqueCount="465">
  <si>
    <t>Transparency Data</t>
  </si>
  <si>
    <t>Policy area:</t>
  </si>
  <si>
    <t>Further education and skills</t>
  </si>
  <si>
    <t>Theme:</t>
  </si>
  <si>
    <t>Education, children's services and skills</t>
  </si>
  <si>
    <t>Published on:</t>
  </si>
  <si>
    <t>Coverage:</t>
  </si>
  <si>
    <t>England</t>
  </si>
  <si>
    <t>Period covered:</t>
  </si>
  <si>
    <t>Status:</t>
  </si>
  <si>
    <t>Issued by:</t>
  </si>
  <si>
    <t>Office for Standards in Education, 
Children’s Services and Skills (Ofsted)
70 Petty France
Westminster
London 
SW1H 9EX</t>
  </si>
  <si>
    <t>Chief Statistician:</t>
  </si>
  <si>
    <t>Jason Bradbury</t>
  </si>
  <si>
    <t>Statistician:</t>
  </si>
  <si>
    <t>Richard Jones</t>
  </si>
  <si>
    <t>Public enquiries:</t>
  </si>
  <si>
    <t>enquiries@ofsted.gov.uk</t>
  </si>
  <si>
    <t>Press enquiries:</t>
  </si>
  <si>
    <t>pressenquiries@ofsted.gov.uk</t>
  </si>
  <si>
    <t>Link to guidance on interim visits:</t>
  </si>
  <si>
    <t>https://www.gov.uk/guidance/interim-phase-further-education-and-skills-providers</t>
  </si>
  <si>
    <t>Publication frequency:</t>
  </si>
  <si>
    <t>Ad hoc</t>
  </si>
  <si>
    <t>Link to further education and skills management information web page including publication schedule:</t>
  </si>
  <si>
    <t>https://www.gov.uk/government/collections/further-education-and-skills-inspection-outcomes#management-information</t>
  </si>
  <si>
    <t>Link to official statistics release web page:</t>
  </si>
  <si>
    <t>https://www.gov.uk/government/collections/further-education-and-skills-inspection-outcomes#official-statistics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</si>
  <si>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</si>
  <si>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</si>
  <si>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</si>
  <si>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</si>
  <si>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</si>
  <si>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</si>
  <si>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</si>
  <si>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Pilot visits conducted earlier in September 2020 are not included. No letters will be published in relation to these pilot visits.</t>
  </si>
  <si>
    <t>Additional information on a sample of these visits can be found here:</t>
  </si>
  <si>
    <t>https://www.gov.uk/government/publications/covid-19-series-briefing-on-further-education-and-skills-october-2020</t>
  </si>
  <si>
    <t>Date published</t>
  </si>
  <si>
    <t>The publication date of an inspection report is the date it was marked ‘published’ in our administrative system. Due to inspection volumes and publication processing times, it can take up to 24 hours for this to be reflected on our website.</t>
  </si>
  <si>
    <t>Further education and skills interim visits by provider group and Ofsted region</t>
  </si>
  <si>
    <t>Provider Group</t>
  </si>
  <si>
    <t>Colleges</t>
  </si>
  <si>
    <t>Independent specialist colleges</t>
  </si>
  <si>
    <t>Independent learning providers (including employer providers)</t>
  </si>
  <si>
    <t>Community learning and skills providers</t>
  </si>
  <si>
    <t>16-19 academies</t>
  </si>
  <si>
    <t>Dance and drama colleges</t>
  </si>
  <si>
    <t>Higher education institutions</t>
  </si>
  <si>
    <t>Total</t>
  </si>
  <si>
    <t>North West</t>
  </si>
  <si>
    <t>North East, Yorkshire and the Humber</t>
  </si>
  <si>
    <t>West Midlands</t>
  </si>
  <si>
    <t>East Midlands</t>
  </si>
  <si>
    <t>South West</t>
  </si>
  <si>
    <t>South East</t>
  </si>
  <si>
    <t>London</t>
  </si>
  <si>
    <t>East of England</t>
  </si>
  <si>
    <t>Provider URN</t>
  </si>
  <si>
    <t>Provider UKPRN</t>
  </si>
  <si>
    <t>Provider name</t>
  </si>
  <si>
    <t>Provider type</t>
  </si>
  <si>
    <t>Provider group</t>
  </si>
  <si>
    <t>Local authority</t>
  </si>
  <si>
    <t>Region</t>
  </si>
  <si>
    <t>Ofsted region</t>
  </si>
  <si>
    <t>Event number</t>
  </si>
  <si>
    <t>Event type</t>
  </si>
  <si>
    <t>Date of Visit</t>
  </si>
  <si>
    <t>The Brooke House Sixth Form College</t>
  </si>
  <si>
    <t>Sixth-form college</t>
  </si>
  <si>
    <t>Hackney</t>
  </si>
  <si>
    <t>FES interim visit</t>
  </si>
  <si>
    <t>Kirklees College</t>
  </si>
  <si>
    <t>General further education college</t>
  </si>
  <si>
    <t>Kirklees</t>
  </si>
  <si>
    <t>Yorkshire and The Humber</t>
  </si>
  <si>
    <t>Northamptonshire Industrial Training Association Limited</t>
  </si>
  <si>
    <t>Independent learning provider</t>
  </si>
  <si>
    <t>Northamptonshire</t>
  </si>
  <si>
    <t>Kettering Borough Council</t>
  </si>
  <si>
    <t>Local authority provider</t>
  </si>
  <si>
    <t>NDA Foundation Limited</t>
  </si>
  <si>
    <t>Nottingham</t>
  </si>
  <si>
    <t>City of Sunderland College</t>
  </si>
  <si>
    <t>Sunderland</t>
  </si>
  <si>
    <t>North East</t>
  </si>
  <si>
    <t>EMA Training Limited</t>
  </si>
  <si>
    <t>Derby</t>
  </si>
  <si>
    <t>Ensis Solutions Limited</t>
  </si>
  <si>
    <t>Wigan</t>
  </si>
  <si>
    <t>Westminster City Council</t>
  </si>
  <si>
    <t>Westminster</t>
  </si>
  <si>
    <t>Plymouth City Council</t>
  </si>
  <si>
    <t>Plymouth</t>
  </si>
  <si>
    <t>Leicester City Council</t>
  </si>
  <si>
    <t>Leicester</t>
  </si>
  <si>
    <t>Buckinghamshire College Group</t>
  </si>
  <si>
    <t>Buckinghamshire</t>
  </si>
  <si>
    <t>Abingdon and Witney College</t>
  </si>
  <si>
    <t>Oxfordshire</t>
  </si>
  <si>
    <t>Highbury College</t>
  </si>
  <si>
    <t>Portsmouth</t>
  </si>
  <si>
    <t>Chadsgrove Educational Trust Specialist College</t>
  </si>
  <si>
    <t>Independent specialist college</t>
  </si>
  <si>
    <t>Worcestershire</t>
  </si>
  <si>
    <t>Gordon Franks Training Limited</t>
  </si>
  <si>
    <t>Birmingham</t>
  </si>
  <si>
    <t>Sandwell Metropolitan Borough Council</t>
  </si>
  <si>
    <t>Sandwell</t>
  </si>
  <si>
    <t>Seymour Davies Ltd</t>
  </si>
  <si>
    <t>Cambridgeshire</t>
  </si>
  <si>
    <t>Kingston Upon Hull City Council</t>
  </si>
  <si>
    <t>Kingston upon Hull</t>
  </si>
  <si>
    <t>Itchen College</t>
  </si>
  <si>
    <t>Southampton</t>
  </si>
  <si>
    <t>The Autism Project - CareTrade</t>
  </si>
  <si>
    <t>Southwark</t>
  </si>
  <si>
    <t>Bradford College</t>
  </si>
  <si>
    <t>Bradford</t>
  </si>
  <si>
    <t>WS Training Ltd</t>
  </si>
  <si>
    <t>Suffolk</t>
  </si>
  <si>
    <t>Blackburn College</t>
  </si>
  <si>
    <t>Blackburn with Darwen</t>
  </si>
  <si>
    <t>Beacon Education Partnership Limited</t>
  </si>
  <si>
    <t>Camden</t>
  </si>
  <si>
    <t>Catch 22 Charity Limited</t>
  </si>
  <si>
    <t>Islington</t>
  </si>
  <si>
    <t>Intuitions Limited</t>
  </si>
  <si>
    <t>North Yorkshire</t>
  </si>
  <si>
    <t>Lean Education And Development Limited</t>
  </si>
  <si>
    <t>Blackpool and the Fylde College</t>
  </si>
  <si>
    <t>Blackpool</t>
  </si>
  <si>
    <t>Birmingham Metropolitan College</t>
  </si>
  <si>
    <t>Interim visits for further education and skills providers</t>
  </si>
  <si>
    <t>Web link</t>
  </si>
  <si>
    <t>© Crown copyright 2021</t>
  </si>
  <si>
    <t>Sir George Monoux College</t>
  </si>
  <si>
    <t>Waltham Forest</t>
  </si>
  <si>
    <t>Luton Sixth Form College</t>
  </si>
  <si>
    <t>Luton</t>
  </si>
  <si>
    <t>East Sussex College Group</t>
  </si>
  <si>
    <t>East Sussex</t>
  </si>
  <si>
    <t>North Hertfordshire College</t>
  </si>
  <si>
    <t>Hertfordshire</t>
  </si>
  <si>
    <t>Richard Taunton Sixth Form College</t>
  </si>
  <si>
    <t>16-19 academy converter</t>
  </si>
  <si>
    <t>Trafford College Group</t>
  </si>
  <si>
    <t>Trafford</t>
  </si>
  <si>
    <t>Hair Academy South West Limited</t>
  </si>
  <si>
    <t>Somerset</t>
  </si>
  <si>
    <t>West Herts College</t>
  </si>
  <si>
    <t>Ginger Nut Media Limited</t>
  </si>
  <si>
    <t>Essex</t>
  </si>
  <si>
    <t>Melton Vale Sixth Form College</t>
  </si>
  <si>
    <t>Leicestershire</t>
  </si>
  <si>
    <t>Runshaw College</t>
  </si>
  <si>
    <t>Lancashire</t>
  </si>
  <si>
    <t>Davidson Training UK Limited</t>
  </si>
  <si>
    <t>Thurrock</t>
  </si>
  <si>
    <t>Grantham College</t>
  </si>
  <si>
    <t>Lincolnshire</t>
  </si>
  <si>
    <t>Agincare Group Limited</t>
  </si>
  <si>
    <t>Dorset</t>
  </si>
  <si>
    <t>Phoenix Training Services (Midlands) Limited</t>
  </si>
  <si>
    <t>Loreto College</t>
  </si>
  <si>
    <t>Manchester</t>
  </si>
  <si>
    <t>Bury College</t>
  </si>
  <si>
    <t>Bury</t>
  </si>
  <si>
    <t>Trinity Solutions Academy</t>
  </si>
  <si>
    <t>Newcastle upon Tyne</t>
  </si>
  <si>
    <t>Elmhouse Training</t>
  </si>
  <si>
    <t>Lambeth</t>
  </si>
  <si>
    <t>Hob Salons</t>
  </si>
  <si>
    <t>Employer provider</t>
  </si>
  <si>
    <t>Lambeth College</t>
  </si>
  <si>
    <t>West Thames College</t>
  </si>
  <si>
    <t>Hounslow</t>
  </si>
  <si>
    <t>PeoplePlus Group Limited</t>
  </si>
  <si>
    <t>Richmond Upon Thames Borough Council</t>
  </si>
  <si>
    <t>Richmond upon Thames</t>
  </si>
  <si>
    <t>South Staffordshire College</t>
  </si>
  <si>
    <t>Staffordshire</t>
  </si>
  <si>
    <t>Activate Community and Education Services</t>
  </si>
  <si>
    <t>Knowsley</t>
  </si>
  <si>
    <t>New London Educational Trust</t>
  </si>
  <si>
    <t>Liberty Training</t>
  </si>
  <si>
    <t>Kent</t>
  </si>
  <si>
    <t>University of Suffolk</t>
  </si>
  <si>
    <t>Higher education institution</t>
  </si>
  <si>
    <t>N-Gaged Training Limited</t>
  </si>
  <si>
    <t>Bristol</t>
  </si>
  <si>
    <t>The Sheffield College</t>
  </si>
  <si>
    <t>Sheffield</t>
  </si>
  <si>
    <t>Expanse Learning (Expanse Group Ltd)</t>
  </si>
  <si>
    <t>Wakefield Metropolitan District Council</t>
  </si>
  <si>
    <t>Wakefield</t>
  </si>
  <si>
    <t>Develop-U</t>
  </si>
  <si>
    <t>Rotherham</t>
  </si>
  <si>
    <t>Chatsworth Futures Limited</t>
  </si>
  <si>
    <t>Salford</t>
  </si>
  <si>
    <t>Sysco Business Skills Academy Limited</t>
  </si>
  <si>
    <t>Liverpool</t>
  </si>
  <si>
    <t>Focus Training Limited</t>
  </si>
  <si>
    <t>Bolton</t>
  </si>
  <si>
    <t>Somerset Skills &amp; Learning CIC</t>
  </si>
  <si>
    <t>Firebrand Training Limited</t>
  </si>
  <si>
    <t>Bedford</t>
  </si>
  <si>
    <t>Kaplan Financial Limited</t>
  </si>
  <si>
    <t>The College of Animal Welfare Limited</t>
  </si>
  <si>
    <t>Not for profit organisation</t>
  </si>
  <si>
    <t>Encompass Consultancy</t>
  </si>
  <si>
    <t>East Riding of Yorkshire</t>
  </si>
  <si>
    <t>Dudley College of Technology</t>
  </si>
  <si>
    <t>Dudley</t>
  </si>
  <si>
    <t>City of Wolverhampton College</t>
  </si>
  <si>
    <t>Wolverhampton</t>
  </si>
  <si>
    <t>EMD UK CIC</t>
  </si>
  <si>
    <t>Hampshire County Council</t>
  </si>
  <si>
    <t>Hampshire</t>
  </si>
  <si>
    <t>Kendal College</t>
  </si>
  <si>
    <t>Cumbria</t>
  </si>
  <si>
    <t>Staffordshire University</t>
  </si>
  <si>
    <t>Macclesfield College</t>
  </si>
  <si>
    <t>Cheshire East</t>
  </si>
  <si>
    <t>LD Training Services Limited</t>
  </si>
  <si>
    <t>Harrow</t>
  </si>
  <si>
    <t>Specsavers Optical Superstores Limited</t>
  </si>
  <si>
    <t>Gateshead College</t>
  </si>
  <si>
    <t>Gateshead</t>
  </si>
  <si>
    <t>Any Driver Limited</t>
  </si>
  <si>
    <t>Rhondda, Cynon, Taff</t>
  </si>
  <si>
    <t>Wales</t>
  </si>
  <si>
    <t>Springboard</t>
  </si>
  <si>
    <t>The David Lewis Centre</t>
  </si>
  <si>
    <t>City Gateway</t>
  </si>
  <si>
    <t>Tower Hamlets</t>
  </si>
  <si>
    <t>Watertrain Limited</t>
  </si>
  <si>
    <t>Warrington</t>
  </si>
  <si>
    <t>Capital City College Group</t>
  </si>
  <si>
    <t>Chesterfield College</t>
  </si>
  <si>
    <t>Derbyshire</t>
  </si>
  <si>
    <t>Health &amp; Safety Training Limited</t>
  </si>
  <si>
    <t>North Tyneside</t>
  </si>
  <si>
    <t>Keits Training Services Ltd</t>
  </si>
  <si>
    <t>Partnership Training Limited</t>
  </si>
  <si>
    <t>Cogent Skills Training Limited</t>
  </si>
  <si>
    <t>Aurelia Training Limited</t>
  </si>
  <si>
    <t>Coventry</t>
  </si>
  <si>
    <t>TheLightbulb Ltd</t>
  </si>
  <si>
    <t>QDOS Training Limited</t>
  </si>
  <si>
    <t>Nottinghamshire</t>
  </si>
  <si>
    <t>Interlearn Limited</t>
  </si>
  <si>
    <t>Central and North West London NHS Foundation Trust</t>
  </si>
  <si>
    <t>The London Hairdressing Apprenticeship Academy Limited</t>
  </si>
  <si>
    <t>Alpha Care Agency Limited</t>
  </si>
  <si>
    <t>Haringey</t>
  </si>
  <si>
    <t>BC Arch Limited</t>
  </si>
  <si>
    <t>Hammersmith and Fulham</t>
  </si>
  <si>
    <t>Absolute HR Solutions Ltd</t>
  </si>
  <si>
    <t>Warwickshire</t>
  </si>
  <si>
    <t>Took Us A Long Time Limited</t>
  </si>
  <si>
    <t>Mercedes-Benz UK Limited</t>
  </si>
  <si>
    <t>Milton Keynes</t>
  </si>
  <si>
    <t>The Training &amp; Recruitment Partnership Limited</t>
  </si>
  <si>
    <t>Sutton</t>
  </si>
  <si>
    <t>Learning Curve (JAA) Limited</t>
  </si>
  <si>
    <t>Durham</t>
  </si>
  <si>
    <t>The Development Fund Limited</t>
  </si>
  <si>
    <t>Education and Training Skills Ltd</t>
  </si>
  <si>
    <t>Devon</t>
  </si>
  <si>
    <t>Chamber Training (Humber) Limited</t>
  </si>
  <si>
    <t>Southport College</t>
  </si>
  <si>
    <t>Sefton</t>
  </si>
  <si>
    <t>Horizons College</t>
  </si>
  <si>
    <t>Swindon</t>
  </si>
  <si>
    <t>Veolia Environment Development Centre Limited</t>
  </si>
  <si>
    <t>Exeter Royal Academy for Deaf Education</t>
  </si>
  <si>
    <t>Bolton College</t>
  </si>
  <si>
    <t>Hugh Baird College</t>
  </si>
  <si>
    <t>Bishop Auckland College</t>
  </si>
  <si>
    <t>South Essex College of Further and  Higher Education</t>
  </si>
  <si>
    <t>Southend on Sea</t>
  </si>
  <si>
    <t>DV8 Training (Brighton) Limited</t>
  </si>
  <si>
    <t>Brighton and Hove</t>
  </si>
  <si>
    <t>Learn Plus Us</t>
  </si>
  <si>
    <t>Barnet</t>
  </si>
  <si>
    <t>Buckinghamshire New University</t>
  </si>
  <si>
    <t>Oaklands College</t>
  </si>
  <si>
    <t>Skills for Security Limited</t>
  </si>
  <si>
    <t>Paddington Development Trust</t>
  </si>
  <si>
    <t>Central Bedfordshire College</t>
  </si>
  <si>
    <t>Central Bedfordshire</t>
  </si>
  <si>
    <t>RNN Group</t>
  </si>
  <si>
    <t>Barnet and Southgate College</t>
  </si>
  <si>
    <t>Greater Brighton Metropolitan College</t>
  </si>
  <si>
    <t>West Sussex</t>
  </si>
  <si>
    <t>Moulton College</t>
  </si>
  <si>
    <t>Specialist further education college</t>
  </si>
  <si>
    <t>The Bournemouth and Poole College</t>
  </si>
  <si>
    <t>Bournemouth, Christchurch &amp; Poole</t>
  </si>
  <si>
    <t xml:space="preserve">City of Bristol College  </t>
  </si>
  <si>
    <t>Ada National College for Digital Skills</t>
  </si>
  <si>
    <t>Ashley Community &amp; Housing Ltd</t>
  </si>
  <si>
    <t>Pennine Camphill Community</t>
  </si>
  <si>
    <t>Halesowen College</t>
  </si>
  <si>
    <t>Nottingham College</t>
  </si>
  <si>
    <t>Norwich City College of Further and Higher Education</t>
  </si>
  <si>
    <t>Norfolk</t>
  </si>
  <si>
    <t>The Sixth Form College Farnborough</t>
  </si>
  <si>
    <t>Total People Limited</t>
  </si>
  <si>
    <t>Boots UK Limited</t>
  </si>
  <si>
    <t>Serco Limited</t>
  </si>
  <si>
    <t>Dhunay Corporation Ltd</t>
  </si>
  <si>
    <t>Ealing</t>
  </si>
  <si>
    <t>Livability Nash College</t>
  </si>
  <si>
    <t>Bromley</t>
  </si>
  <si>
    <t>Maritime and Engineering College North West</t>
  </si>
  <si>
    <t>Wirral</t>
  </si>
  <si>
    <t>Nova Training</t>
  </si>
  <si>
    <t>Walsall</t>
  </si>
  <si>
    <t>The National College for Advanced Transport and Infrastructure</t>
  </si>
  <si>
    <t>The Education Training Collective</t>
  </si>
  <si>
    <t>Stockton-on-Tees</t>
  </si>
  <si>
    <t>LTE Group</t>
  </si>
  <si>
    <t>USP College</t>
  </si>
  <si>
    <t>Waltham Forest Chamber of Commerce Training Trust Limited</t>
  </si>
  <si>
    <t>Redbridge</t>
  </si>
  <si>
    <t>Birmingham Women's and Children's Hospital NHS Foundation Trust</t>
  </si>
  <si>
    <t>Babington Business College Limited</t>
  </si>
  <si>
    <t>Shrewsbury Colleges Group</t>
  </si>
  <si>
    <t>Shropshire</t>
  </si>
  <si>
    <t>JFC Training College Ltd</t>
  </si>
  <si>
    <t>Greenwich</t>
  </si>
  <si>
    <t>Aspect Training Ltd</t>
  </si>
  <si>
    <t>Bock Consultancy &amp; Personnel Development Limited</t>
  </si>
  <si>
    <t>Anderson Stockley Accredited Training Ltd</t>
  </si>
  <si>
    <t>Berkshire College of Agriculture</t>
  </si>
  <si>
    <t>Windsor and Maidenhead</t>
  </si>
  <si>
    <t>TEC Partnership</t>
  </si>
  <si>
    <t>North East Lincolnshire</t>
  </si>
  <si>
    <t>Bemix</t>
  </si>
  <si>
    <t>The Wiltshire Council</t>
  </si>
  <si>
    <t>Wiltshire</t>
  </si>
  <si>
    <t>Icon Vocational Training Limited</t>
  </si>
  <si>
    <t>Monmouthshire</t>
  </si>
  <si>
    <t>University of Central Lancashire</t>
  </si>
  <si>
    <t>Colchester Institute</t>
  </si>
  <si>
    <t>Newcastle upon Tyne City Council</t>
  </si>
  <si>
    <t>Tower Hamlets Idea Store Learning</t>
  </si>
  <si>
    <t>Humber Learning Consortium</t>
  </si>
  <si>
    <t>Nottinghamshire Training Group</t>
  </si>
  <si>
    <t>St Helens College</t>
  </si>
  <si>
    <t>St Helens</t>
  </si>
  <si>
    <t>St John Rigby RC Sixth Form College</t>
  </si>
  <si>
    <t>Voyage Group Limited</t>
  </si>
  <si>
    <t>Suffolk New College</t>
  </si>
  <si>
    <t>United Colleges Group</t>
  </si>
  <si>
    <t>Acacia Training Limited</t>
  </si>
  <si>
    <t>Stoke-on-Trent</t>
  </si>
  <si>
    <t>Mantra Learning Limited</t>
  </si>
  <si>
    <t>Oldham</t>
  </si>
  <si>
    <t>Green Labyrinth</t>
  </si>
  <si>
    <t>Brentwood Community College</t>
  </si>
  <si>
    <t>Morley College</t>
  </si>
  <si>
    <t>Specialist designated institution</t>
  </si>
  <si>
    <t>London Professional College Ltd</t>
  </si>
  <si>
    <t>Hull College</t>
  </si>
  <si>
    <t>City Lit</t>
  </si>
  <si>
    <t>Training Plus (Merseyside) Limited</t>
  </si>
  <si>
    <t>Derbyshire Adult Community Education Service</t>
  </si>
  <si>
    <t>Cheadle and Marple Sixth Form College</t>
  </si>
  <si>
    <t>Stockport</t>
  </si>
  <si>
    <t>Elliott Hudson College</t>
  </si>
  <si>
    <t>16-19 free school</t>
  </si>
  <si>
    <t>Leeds</t>
  </si>
  <si>
    <t>Brogdale Community Interest Company</t>
  </si>
  <si>
    <t>Lifebridge ASEND</t>
  </si>
  <si>
    <t>YH Training Services Limited</t>
  </si>
  <si>
    <t>Cornwall College</t>
  </si>
  <si>
    <t>Cornwall</t>
  </si>
  <si>
    <t>NCG</t>
  </si>
  <si>
    <t>DART Limited</t>
  </si>
  <si>
    <t>Wesc Foundation College</t>
  </si>
  <si>
    <t>Richmond-upon-Thames College</t>
  </si>
  <si>
    <t>Wandsworth London Borough Council</t>
  </si>
  <si>
    <t>Wandsworth</t>
  </si>
  <si>
    <t>St Charles Catholic Sixth Form College</t>
  </si>
  <si>
    <t>Kensington and Chelsea</t>
  </si>
  <si>
    <t>St. John's College (Brighton)</t>
  </si>
  <si>
    <t>Birtenshaw</t>
  </si>
  <si>
    <t>Inspire Education Group</t>
  </si>
  <si>
    <t>Peterborough</t>
  </si>
  <si>
    <t>Stoke-on-Trent College</t>
  </si>
  <si>
    <t>North Kent College</t>
  </si>
  <si>
    <t>Community College Initiative Ltd</t>
  </si>
  <si>
    <t>Coventry College</t>
  </si>
  <si>
    <t>Beaumont College - A Salutem/Ambito College</t>
  </si>
  <si>
    <t>MI ComputSolutions Incorporated</t>
  </si>
  <si>
    <t>Langdon College</t>
  </si>
  <si>
    <t>Halton Borough Council</t>
  </si>
  <si>
    <t>Halton</t>
  </si>
  <si>
    <t>Hoople Ltd</t>
  </si>
  <si>
    <t>Herefordshire</t>
  </si>
  <si>
    <t>The SMB Group</t>
  </si>
  <si>
    <t>West Nottinghamshire College</t>
  </si>
  <si>
    <t>Hopwood Hall College</t>
  </si>
  <si>
    <t>Rochdale</t>
  </si>
  <si>
    <t>Vocational Skills Solutions Limited</t>
  </si>
  <si>
    <t>St Helens Chamber Limited</t>
  </si>
  <si>
    <t>Summerhouse Equestrian and Training Centre LLP</t>
  </si>
  <si>
    <t>Gloucestershire</t>
  </si>
  <si>
    <t>N &amp; B Training Company Limited</t>
  </si>
  <si>
    <t>Surrey</t>
  </si>
  <si>
    <t>Royal Mencap Society</t>
  </si>
  <si>
    <t>Orpheus Centre</t>
  </si>
  <si>
    <t>Sheffield Hallam University</t>
  </si>
  <si>
    <t>Brent Start Adult Education Service</t>
  </si>
  <si>
    <t>Brent</t>
  </si>
  <si>
    <t>Yeovil College</t>
  </si>
  <si>
    <t>Cambridge Regional College</t>
  </si>
  <si>
    <t>Waltham Forest College</t>
  </si>
  <si>
    <t>Essex County Council</t>
  </si>
  <si>
    <t>Southampton City College</t>
  </si>
  <si>
    <t>Project Management (Staffordshire) Limited</t>
  </si>
  <si>
    <t>Queen Mary's College</t>
  </si>
  <si>
    <t>Fashion Retail Academy</t>
  </si>
  <si>
    <t>Trinity Sixth Form Academy</t>
  </si>
  <si>
    <t>Calderdale</t>
  </si>
  <si>
    <t>Northern College for Residential Adult Education Limited</t>
  </si>
  <si>
    <t>Barnsley</t>
  </si>
  <si>
    <t>B-Skill Limited</t>
  </si>
  <si>
    <t>North Lincolnshire Council</t>
  </si>
  <si>
    <t>North Lincolnshire</t>
  </si>
  <si>
    <t>Capel Manor College</t>
  </si>
  <si>
    <t>Enfield</t>
  </si>
  <si>
    <t>Hills Road Sixth Form College</t>
  </si>
  <si>
    <t>Cambian Lufton College</t>
  </si>
  <si>
    <t>Acacia Training and Development Ltd</t>
  </si>
  <si>
    <t>Abacus Training Group</t>
  </si>
  <si>
    <t>Sheffield City Council</t>
  </si>
  <si>
    <t>LAGAT Limited</t>
  </si>
  <si>
    <t>Martec Training</t>
  </si>
  <si>
    <t>SW Durham Training Limited</t>
  </si>
  <si>
    <t>System Group Limited</t>
  </si>
  <si>
    <t>The Growth Company Limited</t>
  </si>
  <si>
    <t>The Apprenticeship College Ltd</t>
  </si>
  <si>
    <t>Derby Skillbuild</t>
  </si>
  <si>
    <t>Burleigh College</t>
  </si>
  <si>
    <t>Independent Training Services Limited</t>
  </si>
  <si>
    <t>QUBE Qualifications and Development Limited</t>
  </si>
  <si>
    <t>Sefton Metropolitan Borough Council</t>
  </si>
  <si>
    <t>Woodhouse College</t>
  </si>
  <si>
    <t>Building Crafts College</t>
  </si>
  <si>
    <t>Newham</t>
  </si>
  <si>
    <t>Slough Borough Council</t>
  </si>
  <si>
    <t>Slough</t>
  </si>
  <si>
    <t>GTG Training Limited</t>
  </si>
  <si>
    <t>Haringey Sixth Form College</t>
  </si>
  <si>
    <t>DN Colleges Group</t>
  </si>
  <si>
    <t>Enabling Development Opportunities Ltd</t>
  </si>
  <si>
    <t>1 September 2020 to 31 December 2020</t>
  </si>
  <si>
    <t>These data include all interim visits to further education and skills providers from 1 September 2020 to 31 December 2020, where a letter to the provider was published by 7 February 2021.</t>
  </si>
  <si>
    <t>Visits from 1 September 2020 to 31 December 2020, published by 7 February 2021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</si>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</sst>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27" x14ac:knownFonts="1">
    <font>
      <sz val="10"/>
      <color theme="1"/>
      <name val="Tahoma"/>
      <family val="2"/>
    </font>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2"/>
      <color theme="1"/>
      <name val="Tahoma"/>
      <family val="2"/>
    </font>
    <font>
      <b/>
      <sz val="10"/>
      <color theme="1"/>
      <name val="Tahoma"/>
      <family val="2"/>
    </font>
    <font>
      <sz val="10"/>
      <color rgb="FFFF0000"/>
      <name val="Tahoma"/>
      <family val="2"/>
    </font>
    <font>
      <b/>
      <u/>
      <sz val="12"/>
      <name val="Tahoma"/>
      <family val="2"/>
    </font>
    <font>
      <u/>
      <sz val="12"/>
      <name val="Tahoma"/>
      <family val="2"/>
    </font>
    <font>
      <sz val="12"/>
      <color rgb="FFFF0000"/>
      <name val="Tahoma"/>
      <family val="2"/>
    </font>
    <font>
      <b/>
      <sz val="10"/>
      <color rgb="FFFF0000"/>
      <name val="Tahoma"/>
      <family val="2"/>
    </font>
    <font>
      <b/>
      <sz val="16"/>
      <color rgb="FF002060"/>
      <name val="Tahoma"/>
      <family val="2"/>
    </font>
    <font>
      <sz val="12"/>
      <color rgb="FF002060"/>
      <name val="Tahoma"/>
      <family val="2"/>
    </font>
    <font>
      <u/>
      <sz val="11"/>
      <color indexed="12"/>
      <name val="Tahoma"/>
      <family val="2"/>
    </font>
    <font>
      <sz val="11"/>
      <name val="Tahoma"/>
      <family val="2"/>
    </font>
    <font>
      <b/>
      <sz val="11"/>
      <color theme="1"/>
      <name val="Tahoma"/>
      <family val="2"/>
    </font>
    <font>
      <sz val="11"/>
      <color theme="1"/>
      <name val="Tahoma"/>
      <family val="2"/>
    </font>
  </fonts>
  <fills count="9">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theme="0"/>
        <bgColor indexed="64"/>
      </patternFill>
    </fill>
    <fill>
      <patternFill patternType="solid">
        <fgColor rgb="FF548DD5"/>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59999389629810485"/>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rgb="FF000000"/>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1" fillId="0" borderId="0"/>
    <xf numFmtId="0" fontId="5" fillId="0" borderId="0"/>
    <xf numFmtId="0" fontId="1" fillId="0" borderId="0"/>
    <xf numFmtId="0" fontId="5" fillId="0" borderId="0"/>
    <xf numFmtId="0" fontId="2" fillId="0" borderId="0"/>
    <xf numFmtId="0" fontId="8" fillId="2" borderId="1"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15" fontId="7" fillId="3" borderId="2">
      <alignment horizontal="left" vertical="center"/>
    </xf>
    <xf numFmtId="0" fontId="5" fillId="0" borderId="0"/>
    <xf numFmtId="0" fontId="5" fillId="0" borderId="0"/>
    <xf numFmtId="0" fontId="1" fillId="0" borderId="0"/>
  </cellStyleXfs>
  <cellXfs count="148">
    <xf numFmtId="0" fontId="0" fillId="0" borderId="0" xfId="0"/>
    <xf numFmtId="3" fontId="11" fillId="4" borderId="4" xfId="5" applyNumberFormat="1" applyFont="1" applyFill="1" applyBorder="1" applyAlignment="1" applyProtection="1">
      <alignment wrapText="1"/>
      <protection locked="0" hidden="1"/>
    </xf>
    <xf numFmtId="3" fontId="11" fillId="4" borderId="3" xfId="5" applyNumberFormat="1" applyFont="1" applyFill="1" applyBorder="1" applyAlignment="1" applyProtection="1">
      <alignment wrapText="1"/>
      <protection locked="0" hidden="1"/>
    </xf>
    <xf numFmtId="0" fontId="0" fillId="0" borderId="0" xfId="0" applyAlignment="1">
      <alignment wrapText="1"/>
    </xf>
    <xf numFmtId="0" fontId="5" fillId="4" borderId="3" xfId="5" applyFill="1" applyBorder="1" applyAlignment="1" applyProtection="1">
      <alignment wrapText="1"/>
      <protection locked="0" hidden="1"/>
    </xf>
    <xf numFmtId="0" fontId="5" fillId="4" borderId="4" xfId="5" applyFill="1" applyBorder="1" applyAlignment="1" applyProtection="1">
      <alignment wrapText="1"/>
      <protection locked="0" hidden="1"/>
    </xf>
    <xf numFmtId="3" fontId="3" fillId="4" borderId="4" xfId="5" applyNumberFormat="1" applyFont="1" applyFill="1" applyBorder="1" applyAlignment="1" applyProtection="1">
      <alignment wrapText="1"/>
      <protection locked="0" hidden="1"/>
    </xf>
    <xf numFmtId="3" fontId="13" fillId="4" borderId="4" xfId="3" applyNumberFormat="1" applyFont="1" applyFill="1" applyBorder="1" applyAlignment="1" applyProtection="1">
      <alignment wrapText="1"/>
      <protection locked="0" hidden="1"/>
    </xf>
    <xf numFmtId="3" fontId="5" fillId="4" borderId="5" xfId="5" applyNumberFormat="1" applyFill="1" applyBorder="1" applyAlignment="1" applyProtection="1">
      <alignment wrapText="1"/>
      <protection locked="0" hidden="1"/>
    </xf>
    <xf numFmtId="3" fontId="5" fillId="4" borderId="6" xfId="5" applyNumberFormat="1" applyFill="1" applyBorder="1" applyAlignment="1" applyProtection="1">
      <alignment wrapText="1"/>
      <protection locked="0" hidden="1"/>
    </xf>
    <xf numFmtId="0" fontId="0" fillId="0" borderId="0" xfId="0"/>
    <xf numFmtId="0" fontId="0" fillId="0" borderId="0" xfId="0" applyNumberFormat="1" applyAlignment="1">
      <alignment horizontal="center"/>
    </xf>
    <xf numFmtId="49" fontId="0" fillId="0" borderId="0" xfId="0" applyNumberFormat="1" applyAlignment="1">
      <alignment horizontal="left"/>
    </xf>
    <xf numFmtId="0" fontId="0" fillId="0" borderId="0" xfId="0" applyNumberFormat="1" applyFont="1" applyFill="1" applyAlignment="1">
      <alignment horizontal="left"/>
    </xf>
    <xf numFmtId="0" fontId="0" fillId="0" borderId="0" xfId="0" applyAlignment="1"/>
    <xf numFmtId="0" fontId="0" fillId="4" borderId="0" xfId="0" applyFill="1"/>
    <xf numFmtId="3" fontId="11" fillId="4" borderId="3" xfId="5" applyNumberFormat="1" applyFont="1" applyFill="1" applyBorder="1" applyAlignment="1" applyProtection="1">
      <protection locked="0" hidden="1"/>
    </xf>
    <xf numFmtId="3" fontId="12" fillId="4" borderId="3" xfId="3" applyNumberFormat="1" applyFont="1" applyFill="1" applyBorder="1" applyAlignment="1" applyProtection="1">
      <protection locked="0" hidden="1"/>
    </xf>
    <xf numFmtId="0" fontId="0" fillId="0" borderId="0" xfId="0" applyFill="1" applyAlignment="1">
      <alignment horizontal="left"/>
    </xf>
    <xf numFmtId="0" fontId="15" fillId="4" borderId="0" xfId="0" applyFont="1" applyFill="1"/>
    <xf numFmtId="0" fontId="0" fillId="0" borderId="0" xfId="0" applyAlignment="1">
      <alignment horizontal="left"/>
    </xf>
    <xf numFmtId="3" fontId="12" fillId="4" borderId="0" xfId="3" applyNumberFormat="1" applyFont="1" applyFill="1" applyBorder="1" applyAlignment="1" applyProtection="1">
      <alignment wrapText="1"/>
      <protection locked="0" hidden="1"/>
    </xf>
    <xf numFmtId="0" fontId="11" fillId="6" borderId="0" xfId="0" applyFont="1" applyFill="1" applyProtection="1">
      <protection hidden="1"/>
    </xf>
    <xf numFmtId="0" fontId="0" fillId="0" borderId="7" xfId="0" applyBorder="1" applyAlignment="1">
      <alignment vertical="top"/>
    </xf>
    <xf numFmtId="0" fontId="18" fillId="6" borderId="0" xfId="3" applyFont="1" applyFill="1" applyAlignment="1" applyProtection="1">
      <alignment vertical="top" wrapText="1"/>
      <protection hidden="1"/>
    </xf>
    <xf numFmtId="0" fontId="13" fillId="6" borderId="0" xfId="3" applyFont="1" applyFill="1" applyAlignment="1" applyProtection="1">
      <alignment vertical="center"/>
      <protection hidden="1"/>
    </xf>
    <xf numFmtId="0" fontId="3" fillId="4" borderId="0" xfId="0" applyFont="1" applyFill="1" applyProtection="1">
      <protection hidden="1"/>
    </xf>
    <xf numFmtId="0" fontId="11" fillId="4" borderId="0" xfId="0" applyFont="1" applyFill="1" applyProtection="1">
      <protection hidden="1"/>
    </xf>
    <xf numFmtId="0" fontId="0" fillId="0" borderId="0" xfId="0" applyProtection="1">
      <protection hidden="1"/>
    </xf>
    <xf numFmtId="0" fontId="0" fillId="0" borderId="0" xfId="0" applyFont="1" applyAlignment="1" applyProtection="1">
      <protection hidden="1"/>
    </xf>
    <xf numFmtId="0" fontId="14" fillId="4" borderId="0" xfId="0" applyFont="1" applyFill="1" applyAlignment="1" applyProtection="1">
      <alignment vertical="top"/>
      <protection hidden="1"/>
    </xf>
    <xf numFmtId="0" fontId="11" fillId="4" borderId="0" xfId="0" applyFont="1" applyFill="1" applyAlignment="1" applyProtection="1">
      <alignment vertical="top"/>
      <protection hidden="1"/>
    </xf>
    <xf numFmtId="0" fontId="11" fillId="6" borderId="0" xfId="0" applyFont="1" applyFill="1" applyAlignment="1" applyProtection="1">
      <alignment vertical="center"/>
      <protection hidden="1"/>
    </xf>
    <xf numFmtId="0" fontId="5" fillId="0" borderId="0" xfId="17" applyFont="1" applyFill="1" applyBorder="1" applyAlignment="1" applyProtection="1">
      <protection hidden="1"/>
    </xf>
    <xf numFmtId="0" fontId="5" fillId="0" borderId="0" xfId="0" applyFont="1" applyFill="1" applyBorder="1" applyAlignment="1" applyProtection="1">
      <alignment horizontal="left"/>
      <protection hidden="1"/>
    </xf>
    <xf numFmtId="0" fontId="14" fillId="4" borderId="0" xfId="0" applyFont="1" applyFill="1" applyAlignment="1" applyProtection="1">
      <alignment horizontal="left" vertical="top" wrapText="1"/>
      <protection hidden="1"/>
    </xf>
    <xf numFmtId="0" fontId="0" fillId="0" borderId="8" xfId="0" applyBorder="1" applyAlignment="1">
      <alignment horizontal="left" vertical="center"/>
    </xf>
    <xf numFmtId="0" fontId="14" fillId="0" borderId="0" xfId="0" applyFont="1" applyFill="1" applyAlignment="1" applyProtection="1">
      <alignment vertical="top" wrapText="1"/>
      <protection hidden="1"/>
    </xf>
    <xf numFmtId="0" fontId="14" fillId="0" borderId="0" xfId="0" applyFont="1" applyFill="1" applyAlignment="1" applyProtection="1">
      <alignment vertical="top"/>
      <protection hidden="1"/>
    </xf>
    <xf numFmtId="0" fontId="11" fillId="0" borderId="0" xfId="0" applyFont="1" applyFill="1" applyAlignment="1" applyProtection="1">
      <alignment vertical="center"/>
      <protection hidden="1"/>
    </xf>
    <xf numFmtId="0" fontId="0" fillId="0" borderId="0" xfId="0" applyFill="1" applyProtection="1">
      <protection hidden="1"/>
    </xf>
    <xf numFmtId="0" fontId="11" fillId="0" borderId="0" xfId="0" applyFont="1" applyFill="1" applyProtection="1">
      <protection hidden="1"/>
    </xf>
    <xf numFmtId="0" fontId="16" fillId="0" borderId="0" xfId="0" applyFont="1" applyFill="1" applyBorder="1" applyAlignment="1" applyProtection="1">
      <alignment vertical="top"/>
      <protection hidden="1"/>
    </xf>
    <xf numFmtId="0" fontId="5" fillId="0" borderId="0" xfId="17" applyFont="1" applyFill="1" applyBorder="1" applyAlignment="1" applyProtection="1">
      <alignment horizontal="left"/>
      <protection hidden="1"/>
    </xf>
    <xf numFmtId="0" fontId="16" fillId="0" borderId="0" xfId="0" applyFont="1" applyFill="1" applyBorder="1" applyAlignment="1" applyProtection="1">
      <protection hidden="1"/>
    </xf>
    <xf numFmtId="0" fontId="11" fillId="0" borderId="0" xfId="0" applyFont="1" applyFill="1" applyAlignment="1" applyProtection="1">
      <alignment vertical="top"/>
      <protection hidden="1"/>
    </xf>
    <xf numFmtId="0" fontId="11" fillId="0" borderId="0" xfId="0" applyFont="1" applyFill="1" applyAlignment="1" applyProtection="1">
      <alignment vertical="top" wrapText="1"/>
      <protection hidden="1"/>
    </xf>
    <xf numFmtId="0" fontId="19" fillId="0" borderId="0" xfId="0" applyFont="1" applyFill="1" applyProtection="1">
      <protection hidden="1"/>
    </xf>
    <xf numFmtId="0" fontId="14" fillId="0" borderId="0" xfId="0" applyFont="1" applyFill="1" applyAlignment="1" applyProtection="1">
      <alignment vertical="center"/>
      <protection hidden="1"/>
    </xf>
    <xf numFmtId="0" fontId="15" fillId="0" borderId="0" xfId="0" applyFont="1" applyFill="1" applyBorder="1" applyAlignment="1" applyProtection="1">
      <alignment vertical="top"/>
      <protection hidden="1"/>
    </xf>
    <xf numFmtId="0" fontId="20" fillId="0" borderId="0" xfId="0" applyFont="1" applyFill="1" applyBorder="1" applyAlignment="1" applyProtection="1">
      <alignment vertical="top"/>
      <protection hidden="1"/>
    </xf>
    <xf numFmtId="0" fontId="16" fillId="0" borderId="0" xfId="17" applyFont="1" applyFill="1" applyBorder="1" applyAlignment="1" applyProtection="1">
      <alignment horizontal="left"/>
      <protection hidden="1"/>
    </xf>
    <xf numFmtId="0" fontId="16" fillId="0" borderId="0" xfId="0" applyFont="1" applyFill="1" applyProtection="1">
      <protection hidden="1"/>
    </xf>
    <xf numFmtId="0" fontId="14" fillId="0" borderId="0" xfId="0" quotePrefix="1" applyFont="1" applyFill="1" applyAlignment="1" applyProtection="1">
      <alignment vertical="top"/>
      <protection hidden="1"/>
    </xf>
    <xf numFmtId="0" fontId="11" fillId="0" borderId="0" xfId="0" quotePrefix="1" applyFont="1" applyFill="1" applyAlignment="1" applyProtection="1">
      <alignment vertical="top"/>
      <protection hidden="1"/>
    </xf>
    <xf numFmtId="0" fontId="19" fillId="0" borderId="0" xfId="0" applyFont="1" applyFill="1" applyAlignment="1" applyProtection="1">
      <alignment vertical="top"/>
      <protection hidden="1"/>
    </xf>
    <xf numFmtId="0" fontId="11" fillId="0" borderId="0" xfId="0" applyFont="1" applyFill="1" applyAlignment="1" applyProtection="1">
      <alignment vertical="center" wrapText="1"/>
      <protection hidden="1"/>
    </xf>
    <xf numFmtId="0" fontId="0" fillId="0" borderId="0" xfId="0" applyBorder="1" applyAlignment="1">
      <alignment horizontal="left" vertical="center"/>
    </xf>
    <xf numFmtId="0" fontId="21" fillId="0" borderId="0" xfId="0" applyFont="1" applyAlignment="1">
      <alignment horizontal="left"/>
    </xf>
    <xf numFmtId="0" fontId="22" fillId="0" borderId="0" xfId="0" applyFont="1" applyAlignment="1">
      <alignment horizontal="left"/>
    </xf>
    <xf numFmtId="49" fontId="4" fillId="7" borderId="9" xfId="0" applyNumberFormat="1" applyFont="1" applyFill="1" applyBorder="1" applyAlignment="1">
      <alignment horizontal="center" vertical="center" wrapText="1"/>
    </xf>
    <xf numFmtId="2" fontId="4" fillId="7" borderId="9" xfId="0" applyNumberFormat="1" applyFont="1" applyFill="1" applyBorder="1" applyAlignment="1">
      <alignment horizontal="center" vertical="center" wrapText="1"/>
    </xf>
    <xf numFmtId="0" fontId="4" fillId="7" borderId="9" xfId="0" applyNumberFormat="1" applyFont="1" applyFill="1" applyBorder="1" applyAlignment="1">
      <alignment horizontal="left" vertical="center" wrapText="1"/>
    </xf>
    <xf numFmtId="49" fontId="4" fillId="7" borderId="9" xfId="0" applyNumberFormat="1" applyFont="1" applyFill="1" applyBorder="1" applyAlignment="1">
      <alignment horizontal="left" vertical="center" wrapText="1"/>
    </xf>
    <xf numFmtId="14"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ill="1" applyBorder="1" applyAlignment="1">
      <alignment horizontal="left"/>
    </xf>
    <xf numFmtId="0" fontId="18" fillId="6" borderId="0" xfId="3" applyFont="1" applyFill="1" applyAlignment="1" applyProtection="1">
      <alignment vertical="top"/>
      <protection hidden="1"/>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xf numFmtId="49" fontId="4" fillId="8" borderId="12" xfId="0" applyNumberFormat="1" applyFont="1" applyFill="1" applyBorder="1" applyAlignment="1">
      <alignment vertical="center" wrapText="1"/>
    </xf>
    <xf numFmtId="49" fontId="4" fillId="8"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0" fillId="0" borderId="0" xfId="0" applyFill="1" applyBorder="1" applyAlignment="1">
      <alignment vertical="center"/>
    </xf>
    <xf numFmtId="0" fontId="0" fillId="0" borderId="0" xfId="0" applyFill="1" applyBorder="1"/>
    <xf numFmtId="49" fontId="4" fillId="8"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indent="6"/>
    </xf>
    <xf numFmtId="0" fontId="18" fillId="0" borderId="0" xfId="3" applyFont="1" applyFill="1" applyAlignment="1" applyProtection="1">
      <alignment vertical="top" wrapText="1"/>
      <protection hidden="1"/>
    </xf>
    <xf numFmtId="49" fontId="4" fillId="8" borderId="10" xfId="0" applyNumberFormat="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4" borderId="0" xfId="0" applyFont="1" applyFill="1" applyAlignment="1">
      <alignment horizontal="left" vertical="center"/>
    </xf>
    <xf numFmtId="49" fontId="4" fillId="6" borderId="0" xfId="16" applyNumberFormat="1" applyFont="1" applyFill="1" applyAlignment="1" applyProtection="1">
      <alignment horizontal="left" vertical="center" wrapText="1"/>
      <protection hidden="1"/>
    </xf>
    <xf numFmtId="0" fontId="15" fillId="4" borderId="10" xfId="0" applyFont="1" applyFill="1" applyBorder="1" applyAlignment="1">
      <alignment horizontal="left" vertical="center"/>
    </xf>
    <xf numFmtId="0" fontId="15" fillId="4" borderId="11" xfId="0" applyFont="1" applyFill="1" applyBorder="1" applyAlignment="1">
      <alignment horizontal="center" vertical="center"/>
    </xf>
    <xf numFmtId="0" fontId="0" fillId="4" borderId="0" xfId="0" applyFill="1" applyAlignment="1">
      <alignment horizontal="center" vertical="center"/>
    </xf>
    <xf numFmtId="0" fontId="0" fillId="4" borderId="0" xfId="0" applyFont="1" applyFill="1" applyAlignment="1">
      <alignment horizontal="center" vertical="center"/>
    </xf>
    <xf numFmtId="0" fontId="0" fillId="4" borderId="10" xfId="0" applyFill="1" applyBorder="1" applyAlignment="1">
      <alignment horizontal="center" vertical="center"/>
    </xf>
    <xf numFmtId="49" fontId="4" fillId="6" borderId="11" xfId="16" applyNumberFormat="1" applyFont="1" applyFill="1" applyBorder="1" applyAlignment="1" applyProtection="1">
      <alignment vertical="center"/>
      <protection hidden="1"/>
    </xf>
    <xf numFmtId="49" fontId="4" fillId="8" borderId="10" xfId="0" applyNumberFormat="1" applyFont="1" applyFill="1" applyBorder="1" applyAlignment="1">
      <alignment horizontal="center" vertical="top" wrapText="1"/>
    </xf>
    <xf numFmtId="0" fontId="15"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xf numFmtId="0" fontId="0" fillId="0" borderId="8" xfId="0" applyBorder="1" applyAlignment="1">
      <alignment vertical="top"/>
    </xf>
    <xf numFmtId="0" fontId="14" fillId="0" borderId="8" xfId="0" applyFont="1" applyBorder="1" applyAlignment="1">
      <alignment vertical="top"/>
    </xf>
    <xf numFmtId="0" fontId="11" fillId="4" borderId="15" xfId="5" applyFont="1" applyFill="1" applyBorder="1" applyAlignment="1" applyProtection="1">
      <alignment vertical="center" wrapText="1"/>
      <protection locked="0" hidden="1"/>
    </xf>
    <xf numFmtId="164" fontId="11" fillId="0" borderId="15" xfId="5" quotePrefix="1" applyNumberFormat="1" applyFont="1" applyFill="1" applyBorder="1" applyAlignment="1" applyProtection="1">
      <alignment horizontal="left" vertical="center" wrapText="1"/>
      <protection hidden="1"/>
    </xf>
    <xf numFmtId="0" fontId="11" fillId="0" borderId="15" xfId="5" applyFont="1" applyFill="1" applyBorder="1" applyAlignment="1" applyProtection="1">
      <alignment vertical="center" wrapText="1"/>
      <protection locked="0" hidden="1"/>
    </xf>
    <xf numFmtId="0" fontId="3" fillId="4" borderId="15" xfId="5" applyFont="1" applyFill="1" applyBorder="1" applyAlignment="1" applyProtection="1">
      <alignment vertical="center" wrapText="1"/>
      <protection locked="0" hidden="1"/>
    </xf>
    <xf numFmtId="0" fontId="11" fillId="4" borderId="15" xfId="5" applyFont="1" applyFill="1" applyBorder="1" applyAlignment="1" applyProtection="1">
      <alignment horizontal="left" vertical="center" wrapText="1"/>
      <protection locked="0" hidden="1"/>
    </xf>
    <xf numFmtId="0" fontId="12" fillId="4" borderId="15" xfId="3" applyFont="1" applyFill="1" applyBorder="1" applyAlignment="1" applyProtection="1">
      <alignment horizontal="left" vertical="center" wrapText="1"/>
      <protection locked="0" hidden="1"/>
    </xf>
    <xf numFmtId="0" fontId="13" fillId="4" borderId="15" xfId="3" applyFont="1" applyFill="1" applyBorder="1" applyAlignment="1" applyProtection="1">
      <alignment horizontal="left" vertical="center" wrapText="1"/>
      <protection locked="0" hidden="1"/>
    </xf>
    <xf numFmtId="49" fontId="0" fillId="0" borderId="0" xfId="0" applyNumberFormat="1" applyAlignment="1">
      <alignment horizontal="right"/>
    </xf>
    <xf numFmtId="0" fontId="0" fillId="0" borderId="0" xfId="0" applyNumberFormat="1" applyAlignment="1">
      <alignment horizontal="left"/>
    </xf>
    <xf numFmtId="0" fontId="0" fillId="0" borderId="0" xfId="0" applyNumberFormat="1" applyAlignment="1">
      <alignment horizontal="right"/>
    </xf>
    <xf numFmtId="14" fontId="0" fillId="0" borderId="0" xfId="0" applyNumberFormat="1" applyAlignment="1">
      <alignment horizontal="center"/>
    </xf>
    <xf numFmtId="0" fontId="0" fillId="0" borderId="0" xfId="0" applyAlignment="1">
      <alignment horizontal="center"/>
    </xf>
    <xf numFmtId="0" fontId="0" fillId="0" borderId="0" xfId="0" applyFill="1" applyAlignment="1"/>
    <xf numFmtId="0" fontId="0" fillId="0" borderId="0" xfId="0" applyFill="1" applyAlignment="1">
      <alignment horizontal="right"/>
    </xf>
    <xf numFmtId="0" fontId="0" fillId="0" borderId="0" xfId="0" applyNumberFormat="1" applyFill="1" applyAlignment="1">
      <alignment horizontal="left"/>
    </xf>
    <xf numFmtId="0" fontId="0" fillId="0" borderId="0" xfId="0" applyNumberFormat="1" applyFill="1" applyAlignment="1">
      <alignment horizontal="right"/>
    </xf>
    <xf numFmtId="0" fontId="0" fillId="0" borderId="0" xfId="0" applyFill="1" applyAlignment="1">
      <alignment horizontal="center"/>
    </xf>
    <xf numFmtId="14" fontId="0" fillId="0" borderId="0" xfId="0" applyNumberFormat="1" applyFill="1" applyAlignment="1">
      <alignment horizontal="center"/>
    </xf>
    <xf numFmtId="0" fontId="6" fillId="0" borderId="0" xfId="3" applyNumberFormat="1" applyFill="1" applyAlignment="1" applyProtection="1">
      <alignment horizontal="left"/>
    </xf>
    <xf numFmtId="49" fontId="6" fillId="0" borderId="0" xfId="3" applyNumberFormat="1" applyAlignment="1" applyProtection="1">
      <alignment horizontal="left"/>
    </xf>
    <xf numFmtId="14" fontId="0" fillId="0" borderId="0" xfId="0" applyNumberFormat="1" applyFill="1" applyAlignment="1"/>
    <xf numFmtId="14" fontId="0" fillId="0" borderId="0" xfId="0" applyNumberFormat="1"/>
    <xf numFmtId="14" fontId="4" fillId="7" borderId="2" xfId="0" applyNumberFormat="1" applyFont="1" applyFill="1" applyBorder="1" applyAlignment="1">
      <alignment horizontal="center" vertical="center" wrapText="1"/>
    </xf>
    <xf numFmtId="0" fontId="15" fillId="4" borderId="0" xfId="0" applyFont="1" applyFill="1" applyAlignment="1">
      <alignment horizontal="left" vertical="center" wrapText="1"/>
    </xf>
    <xf numFmtId="0" fontId="0" fillId="4" borderId="12" xfId="0" applyFill="1" applyBorder="1" applyAlignment="1">
      <alignment horizontal="center" vertical="center"/>
    </xf>
    <xf numFmtId="49"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14" fontId="5" fillId="0" borderId="0" xfId="0" applyNumberFormat="1" applyFont="1" applyFill="1" applyBorder="1" applyAlignment="1">
      <alignment horizontal="left" vertical="center" wrapText="1"/>
    </xf>
    <xf numFmtId="0" fontId="3" fillId="6" borderId="0" xfId="0" applyFont="1" applyFill="1" applyAlignment="1" applyProtection="1">
      <alignment horizontal="left" vertical="center"/>
      <protection hidden="1"/>
    </xf>
    <xf numFmtId="0" fontId="17" fillId="6" borderId="0" xfId="3" applyFont="1" applyFill="1" applyAlignment="1" applyProtection="1">
      <alignment horizontal="left" vertical="center" wrapText="1"/>
      <protection hidden="1"/>
    </xf>
    <xf numFmtId="0" fontId="23" fillId="0" borderId="14" xfId="3" applyFont="1" applyFill="1" applyBorder="1" applyAlignment="1" applyProtection="1">
      <alignment horizontal="left" vertical="center" wrapText="1"/>
      <protection hidden="1"/>
    </xf>
    <xf numFmtId="0" fontId="24" fillId="0" borderId="2" xfId="3" applyFont="1" applyFill="1" applyBorder="1" applyAlignment="1" applyProtection="1">
      <alignment horizontal="left" vertical="center" wrapText="1"/>
      <protection hidden="1"/>
    </xf>
    <xf numFmtId="0" fontId="24" fillId="0" borderId="13" xfId="3" applyFont="1" applyFill="1" applyBorder="1" applyAlignment="1" applyProtection="1">
      <alignment horizontal="left" vertical="center" wrapText="1"/>
      <protection hidden="1"/>
    </xf>
    <xf numFmtId="0" fontId="24" fillId="6" borderId="0" xfId="3" applyFont="1" applyFill="1" applyAlignment="1" applyProtection="1">
      <alignment horizontal="left" vertical="center"/>
      <protection hidden="1"/>
    </xf>
    <xf numFmtId="0" fontId="25" fillId="4" borderId="13" xfId="0" applyFont="1" applyFill="1" applyBorder="1" applyAlignment="1">
      <alignment horizontal="left" vertical="center"/>
    </xf>
    <xf numFmtId="0" fontId="26" fillId="0" borderId="2" xfId="0" applyFont="1" applyFill="1" applyBorder="1" applyAlignment="1">
      <alignment horizontal="left" vertical="center" wrapText="1"/>
    </xf>
    <xf numFmtId="0" fontId="3" fillId="4" borderId="0" xfId="0" applyFont="1" applyFill="1" applyAlignment="1" applyProtection="1">
      <alignment horizontal="left" vertical="center"/>
      <protection hidden="1"/>
    </xf>
    <xf numFmtId="0" fontId="11" fillId="4" borderId="0" xfId="0" applyFont="1" applyFill="1" applyAlignment="1" applyProtection="1">
      <alignment horizontal="left" vertical="center" wrapText="1"/>
      <protection hidden="1"/>
    </xf>
    <xf numFmtId="0" fontId="14" fillId="0" borderId="0" xfId="0" applyFont="1" applyFill="1" applyAlignment="1" applyProtection="1">
      <alignment horizontal="left" vertical="center" wrapText="1"/>
      <protection hidden="1"/>
    </xf>
    <xf numFmtId="0" fontId="11" fillId="0" borderId="0" xfId="0" applyFont="1" applyFill="1" applyAlignment="1" applyProtection="1">
      <alignment horizontal="left" vertical="center" wrapText="1"/>
      <protection hidden="1"/>
    </xf>
    <xf numFmtId="0" fontId="11" fillId="6" borderId="0" xfId="0" applyFont="1" applyFill="1" applyAlignment="1" applyProtection="1">
      <alignment horizontal="left" vertical="center"/>
      <protection hidden="1"/>
    </xf>
    <xf numFmtId="0" fontId="0" fillId="0" borderId="0" xfId="0" applyAlignment="1">
      <alignment horizontal="left" vertical="center"/>
    </xf>
    <xf numFmtId="0" fontId="11" fillId="0" borderId="15" xfId="5" applyFont="1" applyFill="1" applyBorder="1" applyAlignment="1" applyProtection="1">
      <alignment vertical="center" wrapText="1"/>
      <protection hidden="1"/>
    </xf>
    <xf numFmtId="0" fontId="26" fillId="0" borderId="13" xfId="3" applyFont="1" applyFill="1" applyBorder="1" applyAlignment="1" applyProtection="1">
      <alignment horizontal="left" vertical="center" wrapText="1"/>
      <protection hidden="1"/>
    </xf>
    <xf numFmtId="0" fontId="14" fillId="0" borderId="0" xfId="0" applyFont="1" applyFill="1" applyAlignment="1">
      <alignment horizontal="left"/>
    </xf>
    <xf numFmtId="0" fontId="0" fillId="0" borderId="0" xfId="0" applyFont="1" applyFill="1"/>
    <xf numFmtId="0" fontId="10" fillId="5" borderId="16" xfId="5" applyFont="1" applyFill="1" applyBorder="1" applyAlignment="1" applyProtection="1">
      <alignment vertical="center" wrapText="1"/>
      <protection locked="0" hidden="1"/>
    </xf>
    <xf numFmtId="0" fontId="5" fillId="4" borderId="17" xfId="5" applyFill="1" applyBorder="1" applyAlignment="1" applyProtection="1">
      <alignment wrapText="1"/>
      <protection locked="0" hidden="1"/>
    </xf>
    <xf numFmtId="0" fontId="5" fillId="4" borderId="18" xfId="5" applyFill="1" applyBorder="1" applyAlignment="1" applyProtection="1">
      <alignment wrapText="1"/>
      <protection locked="0" hidden="1"/>
    </xf>
    <xf numFmtId="0" fontId="15" fillId="4" borderId="0" xfId="0" applyFont="1" applyFill="1" applyAlignment="1">
      <alignment horizontal="center" vertical="center"/>
    </xf>
    <xf numFmtId="49" fontId="4" fillId="8" borderId="11" xfId="0" applyNumberFormat="1" applyFont="1" applyFill="1" applyBorder="1" applyAlignment="1">
      <alignment horizontal="center" vertical="center" wrapText="1"/>
    </xf>
  </cellXfs>
  <cellStyles count="18">
    <cellStyle name="Comma 2" xfId="1" xr:uid="{00000000-0005-0000-0000-000000000000}"/>
    <cellStyle name="Comma 2 2" xfId="2" xr:uid="{00000000-0005-0000-0000-000001000000}"/>
    <cellStyle name="Hyperlink" xfId="3" builtinId="8"/>
    <cellStyle name="Hyperlink 2" xfId="4" xr:uid="{00000000-0005-0000-0000-000003000000}"/>
    <cellStyle name="Normal" xfId="0" builtinId="0"/>
    <cellStyle name="Normal 10 2" xfId="15" xr:uid="{73E632E6-9A09-468E-B607-352487DD894F}"/>
    <cellStyle name="Normal 10 7" xfId="17" xr:uid="{5C8D03A3-F7A0-41BE-B11C-A3840CEFBA55}"/>
    <cellStyle name="Normal 2" xfId="5" xr:uid="{00000000-0005-0000-0000-000005000000}"/>
    <cellStyle name="Normal 2 2" xfId="6" xr:uid="{00000000-0005-0000-0000-000006000000}"/>
    <cellStyle name="Normal 21" xfId="16" xr:uid="{C0F93BA2-86A5-496F-A8E3-60A6A9E119EF}"/>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Note 2" xfId="11" xr:uid="{00000000-0005-0000-0000-00000B000000}"/>
    <cellStyle name="Percent 2" xfId="12" xr:uid="{00000000-0005-0000-0000-00000C000000}"/>
    <cellStyle name="Percent 3" xfId="13" xr:uid="{00000000-0005-0000-0000-00000D000000}"/>
    <cellStyle name="Tracking"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4869180</xdr:colOff>
      <xdr:row>1</xdr:row>
      <xdr:rowOff>68581</xdr:rowOff>
    </xdr:from>
    <xdr:to>
      <xdr:col>2</xdr:col>
      <xdr:colOff>6035146</xdr:colOff>
      <xdr:row>1</xdr:row>
      <xdr:rowOff>1050736</xdr:rowOff>
    </xdr:to>
    <xdr:pic>
      <xdr:nvPicPr>
        <xdr:cNvPr id="3" name="Picture 2">
          <a:extLst>
            <a:ext uri="{FF2B5EF4-FFF2-40B4-BE49-F238E27FC236}">
              <a16:creationId xmlns:a16="http://schemas.microsoft.com/office/drawing/2014/main" id="{B9123FE9-75F5-4BF0-8CD7-C04655E4AA5E}"/>
            </a:ext>
          </a:extLst>
        </xdr:cNvPr>
        <xdr:cNvPicPr>
          <a:picLocks noChangeAspect="1"/>
        </xdr:cNvPicPr>
      </xdr:nvPicPr>
      <xdr:blipFill>
        <a:blip xmlns:r="http://schemas.openxmlformats.org/officeDocument/2006/relationships" r:embed="rId1"/>
        <a:stretch>
          <a:fillRect/>
        </a:stretch>
      </xdr:blipFill>
      <xdr:spPr>
        <a:xfrm>
          <a:off x="8061960" y="68581"/>
          <a:ext cx="1173586" cy="991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si@nationalarchives.gsi.gov.uk" TargetMode="External"/><Relationship Id="rId3" Type="http://schemas.openxmlformats.org/officeDocument/2006/relationships/hyperlink" Target="mailto:enquiries@ofsted.gov.uk?subject=FES%20Transparency%20data" TargetMode="External"/><Relationship Id="rId7" Type="http://schemas.openxmlformats.org/officeDocument/2006/relationships/hyperlink" Target="https://www.gov.uk/guidance/interim-phase-further-education-and-skills-provider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www.gov.uk/government/collections/further-education-and-skills-inspection-outcomes" TargetMode="External"/><Relationship Id="rId5" Type="http://schemas.openxmlformats.org/officeDocument/2006/relationships/hyperlink" Target="https://www.gov.uk/government/collections/further-education-and-skills-inspection-outcomes" TargetMode="External"/><Relationship Id="rId10" Type="http://schemas.openxmlformats.org/officeDocument/2006/relationships/drawing" Target="../drawings/drawing1.xml"/><Relationship Id="rId4" Type="http://schemas.openxmlformats.org/officeDocument/2006/relationships/hyperlink" Target="mailto:pressenquiries@ofsted.gov.uk?subject=FES%20Transparency%20da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covid-19-series-briefing-on-further-education-and-skills-october-2020" TargetMode="External"/><Relationship Id="rId1" Type="http://schemas.openxmlformats.org/officeDocument/2006/relationships/hyperlink" Target="https://www.gov.uk/guidance/interim-phase-maintained-schools-and-academ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98B7-149B-4FC2-B623-580B9D777063}">
  <dimension ref="A1:K28"/>
  <sheetViews>
    <sheetView showGridLines="0" showRowColHeaders="0" tabSelected="1" workbookViewId="0"/>
  </sheetViews>
  <sheetFormatPr defaultColWidth="8.88671875" defaultRowHeight="13.2" x14ac:dyDescent="0.25"/>
  <cols>
    <col min="1" max="1" width="8.88671875" style="3"/>
    <col min="2" max="2" width="37.6640625" style="3" customWidth="1"/>
    <col min="3" max="3" width="91.6640625" style="3" customWidth="1"/>
    <col min="4" max="16384" width="8.88671875" style="3"/>
  </cols>
  <sheetData>
    <row r="1" spans="1:11" x14ac:dyDescent="0.25">
      <c r="A1" s="3" t="s">
        <v>464</v>
      </c>
      <c r="B1" s="3" t="s">
        <v>464</v>
      </c>
    </row>
    <row r="2" spans="1:11" ht="92.4" customHeight="1" x14ac:dyDescent="0.25">
      <c r="B2" s="144"/>
      <c r="C2" s="145"/>
      <c r="F2" s="14"/>
    </row>
    <row r="3" spans="1:11" ht="42" customHeight="1" x14ac:dyDescent="0.25">
      <c r="B3" s="143" t="s">
        <v>0</v>
      </c>
      <c r="C3" s="143"/>
      <c r="F3" s="14"/>
      <c r="G3" s="14"/>
      <c r="H3" s="14"/>
      <c r="I3" s="14"/>
      <c r="J3" s="14"/>
      <c r="K3" s="14"/>
    </row>
    <row r="4" spans="1:11" ht="34.200000000000003" customHeight="1" x14ac:dyDescent="0.25">
      <c r="B4" s="97" t="s">
        <v>1</v>
      </c>
      <c r="C4" s="97" t="s">
        <v>2</v>
      </c>
      <c r="F4" s="14"/>
      <c r="G4" s="14"/>
      <c r="H4" s="14"/>
      <c r="I4" s="14"/>
      <c r="J4" s="14"/>
      <c r="K4" s="14"/>
    </row>
    <row r="5" spans="1:11" ht="34.200000000000003" customHeight="1" x14ac:dyDescent="0.25">
      <c r="B5" s="97" t="s">
        <v>3</v>
      </c>
      <c r="C5" s="97" t="s">
        <v>4</v>
      </c>
    </row>
    <row r="6" spans="1:11" ht="34.200000000000003" customHeight="1" x14ac:dyDescent="0.25">
      <c r="B6" s="97" t="s">
        <v>5</v>
      </c>
      <c r="C6" s="98">
        <v>44244</v>
      </c>
    </row>
    <row r="7" spans="1:11" ht="34.200000000000003" customHeight="1" x14ac:dyDescent="0.25">
      <c r="B7" s="97" t="s">
        <v>6</v>
      </c>
      <c r="C7" s="99" t="s">
        <v>7</v>
      </c>
    </row>
    <row r="8" spans="1:11" ht="34.200000000000003" customHeight="1" x14ac:dyDescent="0.25">
      <c r="B8" s="97" t="s">
        <v>8</v>
      </c>
      <c r="C8" s="139" t="s">
        <v>461</v>
      </c>
    </row>
    <row r="9" spans="1:11" ht="34.200000000000003" customHeight="1" x14ac:dyDescent="0.25">
      <c r="B9" s="97" t="s">
        <v>9</v>
      </c>
      <c r="C9" s="100" t="s">
        <v>0</v>
      </c>
    </row>
    <row r="10" spans="1:11" ht="100.2" customHeight="1" x14ac:dyDescent="0.25">
      <c r="B10" s="97" t="s">
        <v>10</v>
      </c>
      <c r="C10" s="97" t="s">
        <v>11</v>
      </c>
    </row>
    <row r="11" spans="1:11" ht="34.200000000000003" customHeight="1" x14ac:dyDescent="0.25">
      <c r="B11" s="97" t="s">
        <v>12</v>
      </c>
      <c r="C11" s="97" t="s">
        <v>13</v>
      </c>
    </row>
    <row r="12" spans="1:11" ht="34.200000000000003" customHeight="1" x14ac:dyDescent="0.25">
      <c r="B12" s="101" t="s">
        <v>14</v>
      </c>
      <c r="C12" s="101" t="s">
        <v>15</v>
      </c>
    </row>
    <row r="13" spans="1:11" ht="34.200000000000003" customHeight="1" x14ac:dyDescent="0.25">
      <c r="B13" s="101" t="s">
        <v>16</v>
      </c>
      <c r="C13" s="102" t="s">
        <v>17</v>
      </c>
    </row>
    <row r="14" spans="1:11" ht="34.200000000000003" customHeight="1" x14ac:dyDescent="0.25">
      <c r="B14" s="101" t="s">
        <v>18</v>
      </c>
      <c r="C14" s="102" t="s">
        <v>19</v>
      </c>
    </row>
    <row r="15" spans="1:11" ht="34.200000000000003" customHeight="1" x14ac:dyDescent="0.25">
      <c r="B15" s="101" t="s">
        <v>20</v>
      </c>
      <c r="C15" s="103" t="s">
        <v>21</v>
      </c>
    </row>
    <row r="16" spans="1:11" ht="34.200000000000003" customHeight="1" x14ac:dyDescent="0.25">
      <c r="B16" s="101" t="s">
        <v>22</v>
      </c>
      <c r="C16" s="101" t="s">
        <v>23</v>
      </c>
    </row>
    <row r="17" spans="2:3" ht="45" x14ac:dyDescent="0.25">
      <c r="B17" s="101" t="s">
        <v>24</v>
      </c>
      <c r="C17" s="102" t="s">
        <v>25</v>
      </c>
    </row>
    <row r="18" spans="2:3" ht="30" x14ac:dyDescent="0.25">
      <c r="B18" s="101" t="s">
        <v>26</v>
      </c>
      <c r="C18" s="103" t="s">
        <v>27</v>
      </c>
    </row>
    <row r="19" spans="2:3" ht="13.95" customHeight="1" x14ac:dyDescent="0.25">
      <c r="B19" s="4"/>
      <c r="C19" s="5"/>
    </row>
    <row r="20" spans="2:3" ht="15" x14ac:dyDescent="0.25">
      <c r="B20" s="2" t="s">
        <v>136</v>
      </c>
      <c r="C20" s="1"/>
    </row>
    <row r="21" spans="2:3" ht="15" x14ac:dyDescent="0.25">
      <c r="B21" s="2"/>
      <c r="C21" s="6"/>
    </row>
    <row r="22" spans="2:3" ht="15" x14ac:dyDescent="0.25">
      <c r="B22" s="16" t="s">
        <v>28</v>
      </c>
      <c r="C22" s="1"/>
    </row>
    <row r="23" spans="2:3" ht="15" x14ac:dyDescent="0.25">
      <c r="B23" s="16" t="s">
        <v>29</v>
      </c>
      <c r="C23" s="1"/>
    </row>
    <row r="24" spans="2:3" ht="15" x14ac:dyDescent="0.25">
      <c r="B24" s="2" t="s">
        <v>30</v>
      </c>
      <c r="C24" s="1"/>
    </row>
    <row r="25" spans="2:3" ht="15" x14ac:dyDescent="0.25">
      <c r="B25" s="17" t="s">
        <v>31</v>
      </c>
      <c r="C25" s="7"/>
    </row>
    <row r="26" spans="2:3" ht="15" x14ac:dyDescent="0.25">
      <c r="B26" s="16" t="s">
        <v>32</v>
      </c>
      <c r="C26" s="1"/>
    </row>
    <row r="27" spans="2:3" ht="15" x14ac:dyDescent="0.25">
      <c r="B27" s="2" t="s">
        <v>33</v>
      </c>
      <c r="C27" s="21" t="s">
        <v>34</v>
      </c>
    </row>
    <row r="28" spans="2:3" x14ac:dyDescent="0.25">
      <c r="B28" s="8"/>
      <c r="C28" s="9"/>
    </row>
  </sheetData>
  <hyperlinks>
    <hyperlink ref="B25:C25" r:id="rId1" display="visit http://www.nationalarchives.gov.uk/doc/open-government-licence/" xr:uid="{D070CC56-0E25-49EE-BD1C-8C1B668DAE5B}"/>
    <hyperlink ref="B25" r:id="rId2" xr:uid="{4C21BD6B-6FE5-40E7-878D-998FD55B0193}"/>
    <hyperlink ref="C13" r:id="rId3" xr:uid="{B100927A-B51C-4951-B5AB-F0627BCBD66E}"/>
    <hyperlink ref="C14" r:id="rId4" xr:uid="{433CE58E-542B-43F0-851F-0A00C39477DE}"/>
    <hyperlink ref="C18" r:id="rId5" location="official-statistics" xr:uid="{8270940D-2A2C-4486-B5A6-3FB5A9755399}"/>
    <hyperlink ref="C17" r:id="rId6" location="management-information" xr:uid="{F4969185-B212-4FFE-9DD0-5CB81740A5B8}"/>
    <hyperlink ref="C15" r:id="rId7" xr:uid="{F7BF5A23-DE71-4B4F-B8EC-9101AEEFEEE0}"/>
    <hyperlink ref="C27" r:id="rId8" xr:uid="{7A4255AA-4DD5-4E2E-9388-9016F81FD26C}"/>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AE2F-55EB-416E-B033-F139F14C313C}">
  <dimension ref="A1:U115"/>
  <sheetViews>
    <sheetView showGridLines="0" showRowColHeaders="0" workbookViewId="0"/>
  </sheetViews>
  <sheetFormatPr defaultColWidth="9.109375" defaultRowHeight="13.2" x14ac:dyDescent="0.25"/>
  <cols>
    <col min="1" max="1" width="9.109375" style="10"/>
    <col min="2" max="2" width="108.6640625" style="138" customWidth="1"/>
    <col min="3" max="3" width="112.6640625" style="10" customWidth="1"/>
    <col min="4" max="16384" width="9.109375" style="10"/>
  </cols>
  <sheetData>
    <row r="1" spans="1:21" s="22" customFormat="1" ht="13.2" customHeight="1" x14ac:dyDescent="0.25">
      <c r="A1" s="10"/>
      <c r="B1" s="125"/>
    </row>
    <row r="2" spans="1:21" s="22" customFormat="1" ht="14.25" customHeight="1" x14ac:dyDescent="0.25">
      <c r="A2" s="23"/>
      <c r="B2" s="126"/>
      <c r="C2" s="24"/>
      <c r="D2" s="24"/>
      <c r="E2" s="24"/>
      <c r="F2" s="24"/>
      <c r="G2" s="24"/>
      <c r="H2" s="24"/>
      <c r="I2" s="24"/>
      <c r="J2" s="24"/>
      <c r="K2" s="24"/>
      <c r="L2" s="24"/>
      <c r="M2" s="24"/>
      <c r="N2" s="24"/>
      <c r="O2" s="24"/>
      <c r="P2" s="25"/>
      <c r="Q2" s="25"/>
      <c r="R2" s="25"/>
      <c r="S2" s="25"/>
      <c r="T2" s="25"/>
      <c r="U2" s="25"/>
    </row>
    <row r="3" spans="1:21" s="22" customFormat="1" ht="45" customHeight="1" x14ac:dyDescent="0.25">
      <c r="A3" s="95"/>
      <c r="B3" s="140" t="s">
        <v>462</v>
      </c>
      <c r="C3" s="24"/>
      <c r="D3" s="24"/>
      <c r="E3" s="24"/>
      <c r="F3" s="24"/>
      <c r="G3" s="24"/>
      <c r="H3" s="24"/>
      <c r="I3" s="24"/>
      <c r="J3" s="24"/>
      <c r="K3" s="24"/>
      <c r="L3" s="24"/>
      <c r="M3" s="24"/>
      <c r="N3" s="24"/>
      <c r="O3" s="24"/>
      <c r="P3" s="25"/>
      <c r="Q3" s="25"/>
      <c r="R3" s="25"/>
      <c r="S3" s="25"/>
      <c r="T3" s="25"/>
      <c r="U3" s="25"/>
    </row>
    <row r="4" spans="1:21" s="22" customFormat="1" ht="20.399999999999999" customHeight="1" x14ac:dyDescent="0.25">
      <c r="A4" s="96"/>
      <c r="B4" s="127" t="s">
        <v>21</v>
      </c>
      <c r="C4" s="24"/>
      <c r="D4" s="24"/>
      <c r="E4" s="24"/>
      <c r="F4" s="24"/>
      <c r="G4" s="24"/>
      <c r="H4" s="24"/>
      <c r="I4" s="24"/>
      <c r="J4" s="24"/>
      <c r="K4" s="24"/>
      <c r="L4" s="24"/>
      <c r="M4" s="24"/>
      <c r="N4" s="24"/>
      <c r="O4" s="24"/>
      <c r="P4" s="25"/>
      <c r="Q4" s="25"/>
      <c r="R4" s="25"/>
      <c r="S4" s="25"/>
      <c r="T4" s="25"/>
      <c r="U4" s="25"/>
    </row>
    <row r="5" spans="1:21" s="22" customFormat="1" ht="33.75" customHeight="1" x14ac:dyDescent="0.25">
      <c r="A5" s="95"/>
      <c r="B5" s="128" t="s">
        <v>35</v>
      </c>
      <c r="C5" s="80"/>
      <c r="D5" s="68"/>
      <c r="E5" s="24"/>
      <c r="F5" s="24"/>
      <c r="G5" s="24"/>
      <c r="H5" s="24"/>
      <c r="I5" s="24"/>
      <c r="J5" s="24"/>
      <c r="K5" s="24"/>
      <c r="L5" s="24"/>
      <c r="M5" s="24"/>
      <c r="N5" s="24"/>
      <c r="O5" s="24"/>
      <c r="P5" s="25"/>
      <c r="Q5" s="25"/>
      <c r="R5" s="25"/>
      <c r="S5" s="25"/>
      <c r="T5" s="25"/>
      <c r="U5" s="25"/>
    </row>
    <row r="6" spans="1:21" s="22" customFormat="1" ht="15" x14ac:dyDescent="0.25">
      <c r="A6" s="95"/>
      <c r="B6" s="129" t="s">
        <v>36</v>
      </c>
      <c r="C6" s="24"/>
      <c r="D6" s="24"/>
      <c r="E6" s="24"/>
      <c r="F6" s="24"/>
      <c r="G6" s="24"/>
      <c r="H6" s="24"/>
      <c r="I6" s="24"/>
      <c r="J6" s="24"/>
      <c r="K6" s="24"/>
      <c r="L6" s="24"/>
      <c r="M6" s="24"/>
      <c r="N6" s="24"/>
      <c r="O6" s="24"/>
      <c r="P6" s="25"/>
      <c r="Q6" s="25"/>
      <c r="R6" s="25"/>
      <c r="S6" s="25"/>
      <c r="T6" s="25"/>
      <c r="U6" s="25"/>
    </row>
    <row r="7" spans="1:21" s="22" customFormat="1" ht="21.6" customHeight="1" x14ac:dyDescent="0.25">
      <c r="A7" s="96"/>
      <c r="B7" s="127" t="s">
        <v>37</v>
      </c>
      <c r="C7" s="24"/>
      <c r="D7" s="24"/>
      <c r="E7" s="24"/>
      <c r="F7" s="24"/>
      <c r="G7" s="24"/>
      <c r="H7" s="24"/>
      <c r="I7" s="24"/>
      <c r="J7" s="24"/>
      <c r="K7" s="24"/>
      <c r="L7" s="24"/>
      <c r="M7" s="24"/>
      <c r="N7" s="24"/>
      <c r="O7" s="24"/>
      <c r="P7" s="25"/>
      <c r="Q7" s="25"/>
      <c r="R7" s="25"/>
      <c r="S7" s="25"/>
      <c r="T7" s="25"/>
      <c r="U7" s="25"/>
    </row>
    <row r="8" spans="1:21" s="22" customFormat="1" ht="13.2" customHeight="1" x14ac:dyDescent="0.25">
      <c r="A8" s="23"/>
      <c r="B8" s="130"/>
      <c r="C8" s="24"/>
      <c r="D8" s="24"/>
      <c r="E8" s="24"/>
      <c r="F8" s="24"/>
      <c r="G8" s="24"/>
      <c r="H8" s="24"/>
      <c r="I8" s="24"/>
      <c r="J8" s="24"/>
      <c r="K8" s="24"/>
      <c r="L8" s="24"/>
      <c r="M8" s="24"/>
      <c r="N8" s="24"/>
      <c r="O8" s="24"/>
      <c r="P8" s="25"/>
      <c r="Q8" s="25"/>
      <c r="R8" s="25"/>
      <c r="S8" s="25"/>
      <c r="T8" s="25"/>
      <c r="U8" s="25"/>
    </row>
    <row r="9" spans="1:21" s="22" customFormat="1" ht="15" x14ac:dyDescent="0.25">
      <c r="A9" s="23"/>
      <c r="B9" s="131" t="s">
        <v>38</v>
      </c>
      <c r="C9" s="24"/>
      <c r="D9" s="24"/>
      <c r="E9" s="24"/>
      <c r="F9" s="24"/>
      <c r="G9" s="24"/>
      <c r="H9" s="24"/>
      <c r="I9" s="24"/>
      <c r="J9" s="24"/>
      <c r="K9" s="24"/>
      <c r="L9" s="24"/>
      <c r="M9" s="24"/>
      <c r="N9" s="24"/>
      <c r="O9" s="24"/>
      <c r="P9" s="25"/>
      <c r="Q9" s="25"/>
      <c r="R9" s="25"/>
      <c r="S9" s="25"/>
      <c r="T9" s="25"/>
      <c r="U9" s="25"/>
    </row>
    <row r="10" spans="1:21" s="22" customFormat="1" ht="46.2" customHeight="1" x14ac:dyDescent="0.25">
      <c r="A10" s="10"/>
      <c r="B10" s="132" t="s">
        <v>39</v>
      </c>
      <c r="C10" s="26"/>
      <c r="D10" s="27"/>
      <c r="E10" s="27"/>
      <c r="F10" s="27"/>
      <c r="G10" s="27"/>
      <c r="H10" s="27"/>
      <c r="I10" s="27"/>
      <c r="J10" s="27"/>
      <c r="K10" s="27"/>
      <c r="L10" s="27"/>
      <c r="M10" s="27"/>
      <c r="N10" s="27"/>
      <c r="O10" s="28"/>
      <c r="P10" s="28"/>
    </row>
    <row r="11" spans="1:21" s="22" customFormat="1" ht="15" x14ac:dyDescent="0.25">
      <c r="A11" s="10"/>
      <c r="B11" s="133"/>
      <c r="C11" s="26"/>
      <c r="D11" s="27"/>
      <c r="E11" s="27"/>
      <c r="F11" s="27"/>
      <c r="G11" s="27"/>
      <c r="H11" s="27"/>
      <c r="I11" s="27"/>
      <c r="J11" s="27"/>
      <c r="K11" s="27"/>
      <c r="L11" s="27"/>
      <c r="M11" s="27"/>
      <c r="N11" s="27"/>
      <c r="O11" s="28"/>
      <c r="P11" s="28"/>
      <c r="R11" s="29"/>
    </row>
    <row r="12" spans="1:21" s="22" customFormat="1" ht="27" customHeight="1" x14ac:dyDescent="0.25">
      <c r="A12" s="10"/>
      <c r="B12" s="134"/>
      <c r="C12" s="30"/>
      <c r="D12" s="31"/>
      <c r="E12" s="31"/>
      <c r="F12" s="31"/>
      <c r="G12" s="31"/>
      <c r="H12" s="31"/>
      <c r="I12" s="31"/>
      <c r="J12" s="31"/>
      <c r="K12" s="31"/>
      <c r="L12" s="31"/>
      <c r="M12" s="31"/>
      <c r="N12" s="31"/>
      <c r="O12" s="32"/>
      <c r="P12" s="28"/>
      <c r="R12" s="33"/>
    </row>
    <row r="13" spans="1:21" s="22" customFormat="1" ht="27" customHeight="1" x14ac:dyDescent="0.25">
      <c r="A13" s="10"/>
      <c r="B13" s="134"/>
      <c r="C13" s="31"/>
      <c r="D13" s="31"/>
      <c r="E13" s="31"/>
      <c r="F13" s="31"/>
      <c r="G13" s="31"/>
      <c r="H13" s="31"/>
      <c r="I13" s="31"/>
      <c r="J13" s="31"/>
      <c r="K13" s="31"/>
      <c r="L13" s="31"/>
      <c r="M13" s="31"/>
      <c r="N13" s="31"/>
      <c r="O13" s="32"/>
      <c r="P13" s="28"/>
      <c r="R13" s="33"/>
    </row>
    <row r="14" spans="1:21" s="22" customFormat="1" ht="27" customHeight="1" x14ac:dyDescent="0.25">
      <c r="A14" s="10"/>
      <c r="B14" s="134"/>
      <c r="C14" s="31"/>
      <c r="D14" s="31"/>
      <c r="E14" s="31"/>
      <c r="F14" s="31"/>
      <c r="G14" s="31"/>
      <c r="H14" s="31"/>
      <c r="I14" s="31"/>
      <c r="J14" s="31"/>
      <c r="K14" s="31"/>
      <c r="L14" s="31"/>
      <c r="M14" s="31"/>
      <c r="N14" s="31"/>
      <c r="O14" s="32"/>
      <c r="P14" s="28"/>
      <c r="R14" s="33"/>
    </row>
    <row r="15" spans="1:21" s="22" customFormat="1" ht="27" customHeight="1" x14ac:dyDescent="0.25">
      <c r="A15" s="10"/>
      <c r="B15" s="134"/>
      <c r="C15" s="31"/>
      <c r="D15" s="31"/>
      <c r="E15" s="31"/>
      <c r="F15" s="31"/>
      <c r="G15" s="31"/>
      <c r="H15" s="31"/>
      <c r="I15" s="31"/>
      <c r="J15" s="31"/>
      <c r="K15" s="31"/>
      <c r="L15" s="31"/>
      <c r="M15" s="31"/>
      <c r="N15" s="31"/>
      <c r="O15" s="32"/>
      <c r="P15" s="28"/>
      <c r="R15" s="33"/>
    </row>
    <row r="16" spans="1:21" s="22" customFormat="1" ht="27" customHeight="1" x14ac:dyDescent="0.25">
      <c r="A16" s="10"/>
      <c r="B16" s="134"/>
      <c r="C16" s="31"/>
      <c r="D16" s="31"/>
      <c r="E16" s="31"/>
      <c r="F16" s="31"/>
      <c r="G16" s="31"/>
      <c r="H16" s="31"/>
      <c r="I16" s="31"/>
      <c r="J16" s="31"/>
      <c r="K16" s="31"/>
      <c r="L16" s="31"/>
      <c r="M16" s="31"/>
      <c r="N16" s="31"/>
      <c r="O16" s="32"/>
      <c r="P16" s="28"/>
      <c r="R16" s="33"/>
    </row>
    <row r="17" spans="1:18" s="22" customFormat="1" ht="27" customHeight="1" x14ac:dyDescent="0.25">
      <c r="A17" s="10"/>
      <c r="B17" s="134"/>
      <c r="C17" s="31"/>
      <c r="D17" s="31"/>
      <c r="E17" s="31"/>
      <c r="F17" s="31"/>
      <c r="G17" s="31"/>
      <c r="H17" s="31"/>
      <c r="I17" s="31"/>
      <c r="J17" s="31"/>
      <c r="K17" s="31"/>
      <c r="L17" s="31"/>
      <c r="M17" s="31"/>
      <c r="N17" s="31"/>
      <c r="O17" s="32"/>
      <c r="P17" s="28"/>
      <c r="R17" s="33"/>
    </row>
    <row r="18" spans="1:18" s="22" customFormat="1" ht="34.5" customHeight="1" x14ac:dyDescent="0.25">
      <c r="A18" s="36"/>
      <c r="B18" s="134"/>
      <c r="C18" s="31"/>
      <c r="D18" s="31"/>
      <c r="E18" s="31"/>
      <c r="F18" s="31"/>
      <c r="G18" s="31"/>
      <c r="H18" s="31"/>
      <c r="I18" s="31"/>
      <c r="J18" s="31"/>
      <c r="K18" s="31"/>
      <c r="L18" s="31"/>
      <c r="M18" s="31"/>
      <c r="N18" s="31"/>
      <c r="O18" s="32"/>
      <c r="P18" s="28"/>
      <c r="R18" s="43"/>
    </row>
    <row r="19" spans="1:18" s="22" customFormat="1" ht="27" customHeight="1" x14ac:dyDescent="0.25">
      <c r="A19" s="36"/>
      <c r="B19" s="134"/>
      <c r="C19" s="31"/>
      <c r="D19" s="31"/>
      <c r="E19" s="31"/>
      <c r="F19" s="31"/>
      <c r="G19" s="31"/>
      <c r="H19" s="31"/>
      <c r="I19" s="31"/>
      <c r="J19" s="31"/>
      <c r="K19" s="31"/>
      <c r="L19" s="31"/>
      <c r="M19" s="31"/>
      <c r="N19" s="31"/>
      <c r="O19" s="32"/>
      <c r="P19" s="28"/>
      <c r="R19" s="43"/>
    </row>
    <row r="20" spans="1:18" s="22" customFormat="1" ht="27" customHeight="1" x14ac:dyDescent="0.25">
      <c r="A20" s="36"/>
      <c r="B20" s="134"/>
      <c r="C20" s="31"/>
      <c r="D20" s="31"/>
      <c r="E20" s="31"/>
      <c r="F20" s="31"/>
      <c r="G20" s="31"/>
      <c r="H20" s="31"/>
      <c r="I20" s="31"/>
      <c r="J20" s="31"/>
      <c r="K20" s="31"/>
      <c r="L20" s="31"/>
      <c r="M20" s="31"/>
      <c r="N20" s="31"/>
      <c r="O20" s="32"/>
      <c r="P20" s="28"/>
      <c r="R20" s="43"/>
    </row>
    <row r="21" spans="1:18" s="22" customFormat="1" ht="27" customHeight="1" x14ac:dyDescent="0.25">
      <c r="A21" s="57"/>
      <c r="B21" s="134"/>
      <c r="C21" s="31"/>
      <c r="D21" s="31"/>
      <c r="E21" s="31"/>
      <c r="F21" s="31"/>
      <c r="G21" s="31"/>
      <c r="H21" s="31"/>
      <c r="I21" s="31"/>
      <c r="J21" s="31"/>
      <c r="K21" s="31"/>
      <c r="L21" s="31"/>
      <c r="M21" s="31"/>
      <c r="N21" s="31"/>
      <c r="O21" s="32"/>
      <c r="P21" s="28"/>
      <c r="R21" s="43"/>
    </row>
    <row r="22" spans="1:18" s="22" customFormat="1" ht="27" customHeight="1" x14ac:dyDescent="0.25">
      <c r="A22" s="57"/>
      <c r="B22" s="134"/>
      <c r="C22" s="31"/>
      <c r="D22" s="31"/>
      <c r="E22" s="31"/>
      <c r="F22" s="31"/>
      <c r="G22" s="31"/>
      <c r="H22" s="31"/>
      <c r="I22" s="31"/>
      <c r="J22" s="31"/>
      <c r="K22" s="31"/>
      <c r="L22" s="31"/>
      <c r="M22" s="31"/>
      <c r="N22" s="31"/>
      <c r="O22" s="32"/>
      <c r="P22" s="28"/>
      <c r="R22" s="43"/>
    </row>
    <row r="23" spans="1:18" s="22" customFormat="1" ht="27" customHeight="1" x14ac:dyDescent="0.25">
      <c r="A23" s="57"/>
      <c r="B23" s="134"/>
      <c r="C23" s="31"/>
      <c r="D23" s="31"/>
      <c r="E23" s="31"/>
      <c r="F23" s="31"/>
      <c r="G23" s="31"/>
      <c r="H23" s="31"/>
      <c r="I23" s="31"/>
      <c r="J23" s="31"/>
      <c r="K23" s="31"/>
      <c r="L23" s="31"/>
      <c r="M23" s="31"/>
      <c r="N23" s="31"/>
      <c r="O23" s="32"/>
      <c r="P23" s="28"/>
      <c r="R23" s="43"/>
    </row>
    <row r="24" spans="1:18" s="22" customFormat="1" ht="27" customHeight="1" x14ac:dyDescent="0.25">
      <c r="A24" s="57"/>
      <c r="B24" s="134"/>
      <c r="C24" s="31"/>
      <c r="D24" s="31"/>
      <c r="E24" s="31"/>
      <c r="F24" s="31"/>
      <c r="G24" s="31"/>
      <c r="H24" s="31"/>
      <c r="I24" s="31"/>
      <c r="J24" s="31"/>
      <c r="K24" s="31"/>
      <c r="L24" s="31"/>
      <c r="M24" s="31"/>
      <c r="N24" s="31"/>
      <c r="O24" s="32"/>
      <c r="P24" s="28"/>
      <c r="R24" s="43"/>
    </row>
    <row r="25" spans="1:18" s="41" customFormat="1" ht="27" customHeight="1" x14ac:dyDescent="0.25">
      <c r="A25" s="10"/>
      <c r="B25" s="134"/>
      <c r="C25" s="35"/>
      <c r="D25" s="37"/>
      <c r="E25" s="37"/>
      <c r="F25" s="37"/>
      <c r="G25" s="37"/>
      <c r="H25" s="37"/>
      <c r="I25" s="37"/>
      <c r="J25" s="37"/>
      <c r="K25" s="37"/>
      <c r="L25" s="37"/>
      <c r="M25" s="37"/>
      <c r="N25" s="37"/>
      <c r="O25" s="39"/>
      <c r="P25" s="40"/>
      <c r="R25" s="44"/>
    </row>
    <row r="26" spans="1:18" s="41" customFormat="1" ht="27" customHeight="1" x14ac:dyDescent="0.25">
      <c r="A26" s="10"/>
      <c r="B26" s="134"/>
      <c r="C26" s="35"/>
      <c r="D26" s="45"/>
      <c r="E26" s="45"/>
      <c r="F26" s="45"/>
      <c r="G26" s="45"/>
      <c r="H26" s="45"/>
      <c r="I26" s="45"/>
      <c r="J26" s="45"/>
      <c r="K26" s="45"/>
      <c r="L26" s="45"/>
      <c r="M26" s="45"/>
      <c r="N26" s="45"/>
      <c r="O26" s="39"/>
      <c r="P26" s="40"/>
      <c r="R26" s="43"/>
    </row>
    <row r="27" spans="1:18" s="41" customFormat="1" ht="27" customHeight="1" x14ac:dyDescent="0.25">
      <c r="A27" s="10"/>
      <c r="B27" s="134"/>
      <c r="C27" s="35"/>
      <c r="D27" s="45"/>
      <c r="E27" s="45"/>
      <c r="F27" s="45"/>
      <c r="G27" s="45"/>
      <c r="H27" s="45"/>
      <c r="I27" s="45"/>
      <c r="J27" s="45"/>
      <c r="K27" s="45"/>
      <c r="L27" s="45"/>
      <c r="M27" s="45"/>
      <c r="N27" s="45"/>
      <c r="O27" s="39"/>
      <c r="P27" s="40"/>
      <c r="R27" s="43"/>
    </row>
    <row r="28" spans="1:18" s="41" customFormat="1" ht="27" customHeight="1" x14ac:dyDescent="0.25">
      <c r="A28" s="10"/>
      <c r="B28" s="134"/>
      <c r="C28" s="45"/>
      <c r="D28" s="45"/>
      <c r="E28" s="45"/>
      <c r="F28" s="45"/>
      <c r="G28" s="45"/>
      <c r="H28" s="45"/>
      <c r="I28" s="45"/>
      <c r="J28" s="45"/>
      <c r="K28" s="45"/>
      <c r="L28" s="45"/>
      <c r="M28" s="45"/>
      <c r="N28" s="46"/>
      <c r="O28" s="39"/>
      <c r="P28" s="47"/>
      <c r="R28" s="43"/>
    </row>
    <row r="29" spans="1:18" s="41" customFormat="1" ht="27" customHeight="1" x14ac:dyDescent="0.25">
      <c r="A29" s="10"/>
      <c r="B29" s="134"/>
      <c r="C29" s="45"/>
      <c r="D29" s="45"/>
      <c r="E29" s="45"/>
      <c r="F29" s="45"/>
      <c r="G29" s="45"/>
      <c r="H29" s="45"/>
      <c r="I29" s="45"/>
      <c r="J29" s="45"/>
      <c r="K29" s="45"/>
      <c r="L29" s="45"/>
      <c r="M29" s="45"/>
      <c r="N29" s="45"/>
      <c r="O29" s="39"/>
      <c r="P29" s="47"/>
      <c r="R29" s="43"/>
    </row>
    <row r="30" spans="1:18" s="41" customFormat="1" ht="27" customHeight="1" x14ac:dyDescent="0.25">
      <c r="A30" s="10"/>
      <c r="B30" s="134"/>
      <c r="C30" s="45"/>
      <c r="D30" s="45"/>
      <c r="E30" s="45"/>
      <c r="F30" s="45"/>
      <c r="G30" s="45"/>
      <c r="H30" s="45"/>
      <c r="I30" s="45"/>
      <c r="J30" s="45"/>
      <c r="K30" s="45"/>
      <c r="L30" s="45"/>
      <c r="M30" s="45"/>
      <c r="N30" s="45"/>
      <c r="O30" s="39"/>
      <c r="P30" s="40"/>
      <c r="R30" s="43"/>
    </row>
    <row r="31" spans="1:18" s="41" customFormat="1" ht="27" customHeight="1" x14ac:dyDescent="0.25">
      <c r="A31" s="10"/>
      <c r="B31" s="122"/>
      <c r="C31" s="45"/>
      <c r="D31" s="45"/>
      <c r="E31" s="45"/>
      <c r="F31" s="45"/>
      <c r="G31" s="45"/>
      <c r="H31" s="45"/>
      <c r="I31" s="45"/>
      <c r="J31" s="45"/>
      <c r="K31" s="45"/>
      <c r="L31" s="45"/>
      <c r="M31" s="45"/>
      <c r="N31" s="45"/>
      <c r="O31" s="39"/>
      <c r="P31" s="40"/>
      <c r="R31" s="43"/>
    </row>
    <row r="32" spans="1:18" s="41" customFormat="1" ht="27" customHeight="1" x14ac:dyDescent="0.25">
      <c r="A32" s="10"/>
      <c r="B32" s="122"/>
      <c r="C32" s="38"/>
      <c r="D32" s="38"/>
      <c r="E32" s="38"/>
      <c r="F32" s="38"/>
      <c r="G32" s="38"/>
      <c r="H32" s="38"/>
      <c r="I32" s="38"/>
      <c r="J32" s="38"/>
      <c r="K32" s="38"/>
      <c r="L32" s="38"/>
      <c r="M32" s="38"/>
      <c r="N32" s="38"/>
      <c r="O32" s="48"/>
      <c r="P32" s="40"/>
      <c r="R32" s="43"/>
    </row>
    <row r="33" spans="1:18" s="41" customFormat="1" ht="27" customHeight="1" x14ac:dyDescent="0.25">
      <c r="A33" s="10"/>
      <c r="B33" s="122"/>
      <c r="C33" s="38"/>
      <c r="D33" s="38"/>
      <c r="E33" s="38"/>
      <c r="F33" s="38"/>
      <c r="G33" s="38"/>
      <c r="H33" s="38"/>
      <c r="I33" s="38"/>
      <c r="J33" s="38"/>
      <c r="K33" s="38"/>
      <c r="L33" s="38"/>
      <c r="M33" s="38"/>
      <c r="N33" s="38"/>
      <c r="O33" s="48"/>
      <c r="P33" s="40"/>
      <c r="R33" s="43"/>
    </row>
    <row r="34" spans="1:18" s="41" customFormat="1" ht="27" customHeight="1" x14ac:dyDescent="0.25">
      <c r="A34" s="10"/>
      <c r="B34" s="122"/>
      <c r="C34" s="38"/>
      <c r="D34" s="38"/>
      <c r="E34" s="38"/>
      <c r="F34" s="38"/>
      <c r="G34" s="38"/>
      <c r="H34" s="38"/>
      <c r="I34" s="38"/>
      <c r="J34" s="38"/>
      <c r="K34" s="38"/>
      <c r="L34" s="38"/>
      <c r="M34" s="38"/>
      <c r="N34" s="38"/>
      <c r="O34" s="48"/>
      <c r="P34" s="40"/>
      <c r="R34" s="43"/>
    </row>
    <row r="35" spans="1:18" s="41" customFormat="1" ht="27" customHeight="1" x14ac:dyDescent="0.25">
      <c r="A35" s="10"/>
      <c r="B35" s="122"/>
      <c r="C35" s="38"/>
      <c r="D35" s="38"/>
      <c r="E35" s="38"/>
      <c r="F35" s="38"/>
      <c r="G35" s="38"/>
      <c r="H35" s="38"/>
      <c r="I35" s="38"/>
      <c r="J35" s="38"/>
      <c r="K35" s="38"/>
      <c r="L35" s="38"/>
      <c r="M35" s="38"/>
      <c r="N35" s="38"/>
      <c r="O35" s="48"/>
      <c r="P35" s="40"/>
      <c r="R35" s="43"/>
    </row>
    <row r="36" spans="1:18" s="50" customFormat="1" ht="27" customHeight="1" x14ac:dyDescent="0.25">
      <c r="A36" s="10"/>
      <c r="B36" s="123"/>
      <c r="C36" s="38"/>
      <c r="D36" s="49"/>
      <c r="E36" s="49"/>
      <c r="F36" s="49"/>
      <c r="G36" s="49"/>
      <c r="H36" s="49"/>
      <c r="I36" s="49"/>
      <c r="J36" s="49"/>
      <c r="K36" s="49"/>
      <c r="L36" s="49"/>
      <c r="M36" s="49"/>
      <c r="N36" s="49"/>
      <c r="O36" s="49"/>
    </row>
    <row r="37" spans="1:18" s="41" customFormat="1" ht="27" customHeight="1" x14ac:dyDescent="0.25">
      <c r="A37" s="10"/>
      <c r="B37" s="122"/>
      <c r="C37" s="38"/>
      <c r="D37" s="38"/>
      <c r="E37" s="38"/>
      <c r="F37" s="38"/>
      <c r="G37" s="38"/>
      <c r="H37" s="38"/>
      <c r="I37" s="38"/>
      <c r="J37" s="38"/>
      <c r="K37" s="38"/>
      <c r="L37" s="38"/>
      <c r="M37" s="38"/>
      <c r="N37" s="38"/>
      <c r="O37" s="48"/>
      <c r="P37" s="40"/>
      <c r="R37" s="43"/>
    </row>
    <row r="38" spans="1:18" s="41" customFormat="1" ht="27" customHeight="1" x14ac:dyDescent="0.25">
      <c r="A38" s="10"/>
      <c r="B38" s="122"/>
      <c r="C38" s="38"/>
      <c r="D38" s="38"/>
      <c r="E38" s="38"/>
      <c r="F38" s="38"/>
      <c r="G38" s="38"/>
      <c r="H38" s="38"/>
      <c r="I38" s="38"/>
      <c r="J38" s="38"/>
      <c r="K38" s="38"/>
      <c r="L38" s="38"/>
      <c r="M38" s="38"/>
      <c r="N38" s="38"/>
      <c r="O38" s="48"/>
      <c r="P38" s="40"/>
      <c r="R38" s="50"/>
    </row>
    <row r="39" spans="1:18" s="41" customFormat="1" ht="27" customHeight="1" x14ac:dyDescent="0.25">
      <c r="A39" s="10"/>
      <c r="B39" s="124"/>
      <c r="C39" s="38"/>
      <c r="D39" s="37"/>
      <c r="E39" s="37"/>
      <c r="F39" s="37"/>
      <c r="G39" s="37"/>
      <c r="H39" s="37"/>
      <c r="I39" s="37"/>
      <c r="J39" s="37"/>
      <c r="K39" s="37"/>
      <c r="L39" s="37"/>
      <c r="M39" s="37"/>
      <c r="N39" s="38"/>
      <c r="O39" s="48"/>
      <c r="R39" s="43"/>
    </row>
    <row r="40" spans="1:18" s="47" customFormat="1" ht="15" x14ac:dyDescent="0.25">
      <c r="A40" s="10"/>
      <c r="B40" s="124"/>
      <c r="C40" s="45"/>
      <c r="D40" s="38"/>
      <c r="E40" s="38"/>
      <c r="F40" s="38"/>
      <c r="G40" s="38"/>
      <c r="H40" s="38"/>
      <c r="I40" s="38"/>
      <c r="J40" s="38"/>
      <c r="K40" s="38"/>
      <c r="L40" s="38"/>
      <c r="M40" s="38"/>
      <c r="N40" s="38"/>
      <c r="O40" s="38"/>
      <c r="P40" s="51"/>
      <c r="R40" s="51"/>
    </row>
    <row r="41" spans="1:18" s="47" customFormat="1" ht="15.75" customHeight="1" x14ac:dyDescent="0.25">
      <c r="A41" s="10"/>
      <c r="B41" s="135"/>
      <c r="C41" s="45"/>
      <c r="D41" s="38"/>
      <c r="E41" s="38"/>
      <c r="F41" s="38"/>
      <c r="G41" s="38"/>
      <c r="H41" s="38"/>
      <c r="I41" s="38"/>
      <c r="J41" s="38"/>
      <c r="K41" s="38"/>
      <c r="L41" s="38"/>
      <c r="M41" s="38"/>
      <c r="N41" s="38"/>
      <c r="O41" s="38"/>
      <c r="P41" s="51"/>
      <c r="R41" s="51"/>
    </row>
    <row r="42" spans="1:18" s="47" customFormat="1" ht="15.75" customHeight="1" x14ac:dyDescent="0.25">
      <c r="A42" s="10"/>
      <c r="B42" s="135"/>
      <c r="C42" s="45"/>
      <c r="D42" s="38"/>
      <c r="E42" s="38"/>
      <c r="F42" s="38"/>
      <c r="G42" s="38"/>
      <c r="H42" s="38"/>
      <c r="I42" s="38"/>
      <c r="J42" s="38"/>
      <c r="K42" s="38"/>
      <c r="L42" s="38"/>
      <c r="M42" s="38"/>
      <c r="N42" s="38"/>
      <c r="O42" s="38"/>
      <c r="P42" s="51"/>
      <c r="R42" s="51"/>
    </row>
    <row r="43" spans="1:18" s="47" customFormat="1" ht="15.75" customHeight="1" x14ac:dyDescent="0.25">
      <c r="A43" s="10"/>
      <c r="B43" s="135"/>
      <c r="C43" s="45"/>
      <c r="D43" s="38"/>
      <c r="E43" s="38"/>
      <c r="F43" s="38"/>
      <c r="G43" s="38"/>
      <c r="H43" s="38"/>
      <c r="I43" s="38"/>
      <c r="J43" s="38"/>
      <c r="K43" s="38"/>
      <c r="L43" s="38"/>
      <c r="M43" s="38"/>
      <c r="N43" s="38"/>
      <c r="O43" s="38"/>
      <c r="P43" s="52"/>
      <c r="R43" s="51"/>
    </row>
    <row r="44" spans="1:18" s="47" customFormat="1" ht="15.75" customHeight="1" x14ac:dyDescent="0.25">
      <c r="A44" s="10"/>
      <c r="B44" s="135"/>
      <c r="C44" s="45"/>
      <c r="D44" s="38"/>
      <c r="E44" s="38"/>
      <c r="F44" s="38"/>
      <c r="G44" s="38"/>
      <c r="H44" s="38"/>
      <c r="I44" s="38"/>
      <c r="J44" s="38"/>
      <c r="K44" s="38"/>
      <c r="L44" s="38"/>
      <c r="M44" s="38"/>
      <c r="N44" s="38"/>
      <c r="O44" s="38"/>
      <c r="P44" s="52"/>
      <c r="R44" s="51"/>
    </row>
    <row r="45" spans="1:18" s="47" customFormat="1" ht="15.75" customHeight="1" x14ac:dyDescent="0.25">
      <c r="A45" s="10"/>
      <c r="B45" s="135"/>
      <c r="C45" s="45"/>
      <c r="D45" s="38"/>
      <c r="E45" s="38"/>
      <c r="F45" s="38"/>
      <c r="G45" s="38"/>
      <c r="H45" s="38"/>
      <c r="I45" s="38"/>
      <c r="J45" s="38"/>
      <c r="K45" s="38"/>
      <c r="L45" s="38"/>
      <c r="M45" s="38"/>
      <c r="N45" s="38"/>
      <c r="O45" s="38"/>
      <c r="P45" s="51"/>
      <c r="R45" s="51"/>
    </row>
    <row r="46" spans="1:18" s="47" customFormat="1" ht="15.75" customHeight="1" x14ac:dyDescent="0.25">
      <c r="A46" s="10"/>
      <c r="B46" s="135"/>
      <c r="C46" s="45"/>
      <c r="D46" s="38"/>
      <c r="E46" s="38"/>
      <c r="F46" s="38"/>
      <c r="G46" s="38"/>
      <c r="H46" s="38"/>
      <c r="I46" s="38"/>
      <c r="J46" s="38"/>
      <c r="K46" s="38"/>
      <c r="L46" s="38"/>
      <c r="M46" s="38"/>
      <c r="N46" s="38"/>
      <c r="O46" s="38"/>
      <c r="P46" s="52"/>
      <c r="R46" s="51"/>
    </row>
    <row r="47" spans="1:18" s="47" customFormat="1" ht="15.75" customHeight="1" x14ac:dyDescent="0.25">
      <c r="A47" s="10"/>
      <c r="B47" s="135"/>
      <c r="C47" s="45"/>
      <c r="D47" s="38"/>
      <c r="E47" s="38"/>
      <c r="F47" s="38"/>
      <c r="G47" s="38"/>
      <c r="H47" s="38"/>
      <c r="I47" s="38"/>
      <c r="J47" s="38"/>
      <c r="K47" s="38"/>
      <c r="L47" s="38"/>
      <c r="M47" s="38"/>
      <c r="N47" s="38"/>
      <c r="O47" s="38"/>
      <c r="P47" s="52"/>
      <c r="R47" s="51"/>
    </row>
    <row r="48" spans="1:18" s="47" customFormat="1" ht="15.75" customHeight="1" x14ac:dyDescent="0.25">
      <c r="A48" s="10"/>
      <c r="B48" s="135"/>
      <c r="C48" s="45"/>
      <c r="D48" s="38"/>
      <c r="E48" s="38"/>
      <c r="F48" s="38"/>
      <c r="G48" s="38"/>
      <c r="H48" s="38"/>
      <c r="I48" s="38"/>
      <c r="J48" s="38"/>
      <c r="K48" s="38"/>
      <c r="L48" s="38"/>
      <c r="M48" s="38"/>
      <c r="N48" s="38"/>
      <c r="O48" s="38"/>
      <c r="P48" s="52"/>
      <c r="R48" s="51"/>
    </row>
    <row r="49" spans="1:18" s="47" customFormat="1" ht="15.75" customHeight="1" x14ac:dyDescent="0.25">
      <c r="A49" s="10"/>
      <c r="B49" s="135"/>
      <c r="C49" s="45"/>
      <c r="D49" s="38"/>
      <c r="E49" s="38"/>
      <c r="F49" s="38"/>
      <c r="G49" s="38"/>
      <c r="H49" s="38"/>
      <c r="I49" s="38"/>
      <c r="J49" s="38"/>
      <c r="K49" s="38"/>
      <c r="L49" s="38"/>
      <c r="M49" s="38"/>
      <c r="N49" s="38"/>
      <c r="O49" s="38"/>
      <c r="P49" s="52"/>
      <c r="R49" s="51"/>
    </row>
    <row r="50" spans="1:18" s="47" customFormat="1" ht="15.75" customHeight="1" x14ac:dyDescent="0.25">
      <c r="A50" s="10"/>
      <c r="B50" s="135"/>
      <c r="C50" s="45"/>
      <c r="D50" s="38"/>
      <c r="E50" s="38"/>
      <c r="F50" s="38"/>
      <c r="G50" s="38"/>
      <c r="H50" s="38"/>
      <c r="I50" s="38"/>
      <c r="J50" s="38"/>
      <c r="K50" s="38"/>
      <c r="L50" s="38"/>
      <c r="M50" s="38"/>
      <c r="N50" s="38"/>
      <c r="O50" s="38"/>
      <c r="P50" s="52"/>
      <c r="R50" s="51"/>
    </row>
    <row r="51" spans="1:18" s="47" customFormat="1" ht="15" x14ac:dyDescent="0.25">
      <c r="A51" s="10"/>
      <c r="B51" s="135"/>
      <c r="C51" s="45"/>
      <c r="D51" s="38"/>
      <c r="E51" s="38"/>
      <c r="F51" s="38"/>
      <c r="G51" s="38"/>
      <c r="H51" s="38"/>
      <c r="I51" s="38"/>
      <c r="J51" s="38"/>
      <c r="K51" s="38"/>
      <c r="L51" s="38"/>
      <c r="M51" s="38"/>
      <c r="N51" s="38"/>
      <c r="O51" s="38"/>
      <c r="P51" s="51"/>
      <c r="R51" s="51"/>
    </row>
    <row r="52" spans="1:18" s="47" customFormat="1" ht="15.75" customHeight="1" x14ac:dyDescent="0.25">
      <c r="A52" s="10"/>
      <c r="B52" s="135"/>
      <c r="C52" s="45"/>
      <c r="D52" s="38"/>
      <c r="E52" s="38"/>
      <c r="F52" s="38"/>
      <c r="G52" s="38"/>
      <c r="H52" s="38"/>
      <c r="I52" s="38"/>
      <c r="J52" s="38"/>
      <c r="K52" s="38"/>
      <c r="L52" s="38"/>
      <c r="M52" s="38"/>
      <c r="N52" s="38"/>
      <c r="O52" s="38"/>
      <c r="P52" s="51"/>
      <c r="R52" s="51"/>
    </row>
    <row r="53" spans="1:18" s="47" customFormat="1" ht="15.75" customHeight="1" x14ac:dyDescent="0.25">
      <c r="A53" s="10"/>
      <c r="B53" s="135"/>
      <c r="C53" s="45"/>
      <c r="D53" s="38"/>
      <c r="E53" s="38"/>
      <c r="F53" s="38"/>
      <c r="G53" s="38"/>
      <c r="H53" s="38"/>
      <c r="I53" s="38"/>
      <c r="J53" s="38"/>
      <c r="K53" s="38"/>
      <c r="L53" s="38"/>
      <c r="M53" s="38"/>
      <c r="N53" s="38"/>
      <c r="O53" s="38"/>
      <c r="P53" s="52"/>
      <c r="R53" s="51"/>
    </row>
    <row r="54" spans="1:18" s="47" customFormat="1" ht="15" x14ac:dyDescent="0.25">
      <c r="A54" s="10"/>
      <c r="B54" s="135"/>
      <c r="C54" s="45"/>
      <c r="D54" s="38"/>
      <c r="E54" s="38"/>
      <c r="F54" s="38"/>
      <c r="G54" s="38"/>
      <c r="H54" s="38"/>
      <c r="I54" s="38"/>
      <c r="J54" s="38"/>
      <c r="K54" s="38"/>
      <c r="L54" s="38"/>
      <c r="M54" s="38"/>
      <c r="N54" s="38"/>
      <c r="O54" s="38"/>
      <c r="P54" s="51"/>
      <c r="R54" s="51"/>
    </row>
    <row r="55" spans="1:18" s="47" customFormat="1" ht="15.75" customHeight="1" x14ac:dyDescent="0.25">
      <c r="A55" s="10"/>
      <c r="B55" s="135"/>
      <c r="C55" s="53"/>
      <c r="D55" s="38"/>
      <c r="E55" s="38"/>
      <c r="F55" s="38"/>
      <c r="G55" s="38"/>
      <c r="H55" s="38"/>
      <c r="I55" s="38"/>
      <c r="J55" s="38"/>
      <c r="K55" s="38"/>
      <c r="L55" s="38"/>
      <c r="M55" s="38"/>
      <c r="N55" s="38"/>
      <c r="O55" s="38"/>
      <c r="P55" s="51"/>
      <c r="R55" s="51"/>
    </row>
    <row r="56" spans="1:18" s="47" customFormat="1" ht="15" x14ac:dyDescent="0.25">
      <c r="A56" s="10"/>
      <c r="B56" s="135"/>
      <c r="C56" s="45"/>
      <c r="D56" s="38"/>
      <c r="E56" s="38"/>
      <c r="F56" s="38"/>
      <c r="G56" s="38"/>
      <c r="H56" s="38"/>
      <c r="I56" s="38"/>
      <c r="J56" s="38"/>
      <c r="K56" s="38"/>
      <c r="L56" s="38"/>
      <c r="M56" s="38"/>
      <c r="N56" s="38"/>
      <c r="O56" s="38"/>
      <c r="P56" s="51"/>
      <c r="R56" s="51"/>
    </row>
    <row r="57" spans="1:18" s="47" customFormat="1" ht="15" x14ac:dyDescent="0.25">
      <c r="A57" s="10"/>
      <c r="B57" s="135"/>
      <c r="C57" s="45"/>
      <c r="D57" s="38"/>
      <c r="E57" s="38"/>
      <c r="F57" s="38"/>
      <c r="G57" s="38"/>
      <c r="H57" s="38"/>
      <c r="I57" s="38"/>
      <c r="J57" s="38"/>
      <c r="K57" s="38"/>
      <c r="L57" s="38"/>
      <c r="M57" s="38"/>
      <c r="N57" s="38"/>
      <c r="O57" s="38"/>
      <c r="P57" s="51"/>
      <c r="R57" s="51"/>
    </row>
    <row r="58" spans="1:18" s="47" customFormat="1" ht="15.75" customHeight="1" x14ac:dyDescent="0.25">
      <c r="A58" s="10"/>
      <c r="B58" s="135"/>
      <c r="C58" s="45"/>
      <c r="D58" s="38"/>
      <c r="E58" s="38"/>
      <c r="F58" s="38"/>
      <c r="G58" s="38"/>
      <c r="H58" s="38"/>
      <c r="I58" s="38"/>
      <c r="J58" s="38"/>
      <c r="K58" s="38"/>
      <c r="L58" s="38"/>
      <c r="M58" s="38"/>
      <c r="N58" s="38"/>
      <c r="O58" s="38"/>
      <c r="P58" s="51"/>
      <c r="R58" s="51"/>
    </row>
    <row r="59" spans="1:18" s="47" customFormat="1" ht="15.75" customHeight="1" x14ac:dyDescent="0.25">
      <c r="A59" s="10"/>
      <c r="B59" s="135"/>
      <c r="C59" s="45"/>
      <c r="D59" s="38"/>
      <c r="E59" s="38"/>
      <c r="F59" s="38"/>
      <c r="G59" s="38"/>
      <c r="H59" s="38"/>
      <c r="I59" s="38"/>
      <c r="J59" s="38"/>
      <c r="K59" s="38"/>
      <c r="L59" s="38"/>
      <c r="M59" s="38"/>
      <c r="N59" s="38"/>
      <c r="O59" s="38"/>
      <c r="P59" s="52"/>
      <c r="R59" s="51"/>
    </row>
    <row r="60" spans="1:18" s="47" customFormat="1" ht="15.75" customHeight="1" x14ac:dyDescent="0.25">
      <c r="A60" s="10"/>
      <c r="B60" s="135"/>
      <c r="C60" s="45"/>
      <c r="D60" s="38"/>
      <c r="E60" s="38"/>
      <c r="F60" s="38"/>
      <c r="G60" s="38"/>
      <c r="H60" s="38"/>
      <c r="I60" s="38"/>
      <c r="J60" s="38"/>
      <c r="K60" s="38"/>
      <c r="L60" s="38"/>
      <c r="M60" s="38"/>
      <c r="N60" s="38"/>
      <c r="O60" s="38"/>
      <c r="P60" s="52"/>
      <c r="R60" s="51"/>
    </row>
    <row r="61" spans="1:18" s="47" customFormat="1" ht="15.75" customHeight="1" x14ac:dyDescent="0.25">
      <c r="A61" s="10"/>
      <c r="B61" s="135"/>
      <c r="C61" s="38"/>
      <c r="D61" s="38"/>
      <c r="E61" s="38"/>
      <c r="F61" s="38"/>
      <c r="G61" s="38"/>
      <c r="H61" s="38"/>
      <c r="I61" s="38"/>
      <c r="J61" s="38"/>
      <c r="K61" s="38"/>
      <c r="L61" s="38"/>
      <c r="M61" s="38"/>
      <c r="N61" s="38"/>
      <c r="O61" s="38"/>
      <c r="P61" s="52"/>
      <c r="R61" s="51"/>
    </row>
    <row r="62" spans="1:18" s="41" customFormat="1" ht="27" customHeight="1" x14ac:dyDescent="0.25">
      <c r="A62" s="10"/>
      <c r="B62" s="135"/>
      <c r="C62" s="38"/>
      <c r="D62" s="37"/>
      <c r="E62" s="37"/>
      <c r="F62" s="37"/>
      <c r="G62" s="37"/>
      <c r="H62" s="37"/>
      <c r="I62" s="37"/>
      <c r="J62" s="37"/>
      <c r="K62" s="37"/>
      <c r="L62" s="37"/>
      <c r="M62" s="37"/>
      <c r="N62" s="38"/>
      <c r="O62" s="48"/>
      <c r="R62" s="51"/>
    </row>
    <row r="63" spans="1:18" s="41" customFormat="1" ht="27" customHeight="1" x14ac:dyDescent="0.25">
      <c r="A63" s="10"/>
      <c r="B63" s="135"/>
      <c r="C63" s="38"/>
      <c r="D63" s="37"/>
      <c r="E63" s="37"/>
      <c r="F63" s="37"/>
      <c r="G63" s="37"/>
      <c r="H63" s="37"/>
      <c r="I63" s="37"/>
      <c r="J63" s="37"/>
      <c r="K63" s="37"/>
      <c r="L63" s="37"/>
      <c r="M63" s="37"/>
      <c r="N63" s="38"/>
      <c r="O63" s="48"/>
      <c r="R63" s="51"/>
    </row>
    <row r="64" spans="1:18" s="41" customFormat="1" ht="27" customHeight="1" x14ac:dyDescent="0.25">
      <c r="A64" s="10"/>
      <c r="B64" s="135"/>
      <c r="C64" s="38"/>
      <c r="D64" s="38"/>
      <c r="E64" s="38"/>
      <c r="F64" s="38"/>
      <c r="G64" s="38"/>
      <c r="H64" s="38"/>
      <c r="I64" s="38"/>
      <c r="J64" s="38"/>
      <c r="K64" s="38"/>
      <c r="L64" s="38"/>
      <c r="M64" s="38"/>
      <c r="N64" s="38"/>
      <c r="O64" s="48"/>
      <c r="R64" s="51"/>
    </row>
    <row r="65" spans="1:18" s="41" customFormat="1" ht="27" customHeight="1" x14ac:dyDescent="0.25">
      <c r="A65" s="10"/>
      <c r="B65" s="135"/>
      <c r="C65" s="38"/>
      <c r="D65" s="37"/>
      <c r="E65" s="38"/>
      <c r="F65" s="38"/>
      <c r="G65" s="38"/>
      <c r="H65" s="38"/>
      <c r="I65" s="38"/>
      <c r="J65" s="38"/>
      <c r="K65" s="38"/>
      <c r="L65" s="38"/>
      <c r="M65" s="38"/>
      <c r="N65" s="38"/>
      <c r="O65" s="48"/>
      <c r="R65" s="43"/>
    </row>
    <row r="66" spans="1:18" s="41" customFormat="1" ht="27" customHeight="1" x14ac:dyDescent="0.25">
      <c r="A66" s="10"/>
      <c r="B66" s="135"/>
      <c r="C66" s="38"/>
      <c r="D66" s="38"/>
      <c r="E66" s="38"/>
      <c r="F66" s="38"/>
      <c r="G66" s="38"/>
      <c r="H66" s="38"/>
      <c r="I66" s="38"/>
      <c r="J66" s="38"/>
      <c r="K66" s="38"/>
      <c r="L66" s="38"/>
      <c r="M66" s="38"/>
      <c r="N66" s="38"/>
      <c r="O66" s="48"/>
      <c r="R66" s="43"/>
    </row>
    <row r="67" spans="1:18" s="41" customFormat="1" ht="27" customHeight="1" x14ac:dyDescent="0.25">
      <c r="A67" s="10"/>
      <c r="B67" s="135"/>
      <c r="C67" s="38"/>
      <c r="D67" s="38"/>
      <c r="E67" s="38"/>
      <c r="F67" s="38"/>
      <c r="G67" s="38"/>
      <c r="H67" s="38"/>
      <c r="I67" s="38"/>
      <c r="J67" s="38"/>
      <c r="K67" s="38"/>
      <c r="L67" s="38"/>
      <c r="M67" s="38"/>
      <c r="N67" s="38"/>
      <c r="O67" s="48"/>
      <c r="R67" s="43"/>
    </row>
    <row r="68" spans="1:18" s="41" customFormat="1" ht="27" customHeight="1" x14ac:dyDescent="0.25">
      <c r="A68" s="10"/>
      <c r="B68" s="135"/>
      <c r="C68" s="38"/>
      <c r="D68" s="38"/>
      <c r="E68" s="38"/>
      <c r="F68" s="38"/>
      <c r="G68" s="38"/>
      <c r="H68" s="38"/>
      <c r="I68" s="38"/>
      <c r="J68" s="38"/>
      <c r="K68" s="38"/>
      <c r="L68" s="38"/>
      <c r="M68" s="38"/>
      <c r="N68" s="38"/>
      <c r="O68" s="48"/>
      <c r="R68" s="43"/>
    </row>
    <row r="69" spans="1:18" s="41" customFormat="1" ht="27" customHeight="1" x14ac:dyDescent="0.25">
      <c r="A69" s="10"/>
      <c r="B69" s="136"/>
      <c r="C69" s="45"/>
      <c r="D69" s="45"/>
      <c r="E69" s="45"/>
      <c r="F69" s="45"/>
      <c r="G69" s="45"/>
      <c r="H69" s="45"/>
      <c r="I69" s="45"/>
      <c r="J69" s="45"/>
      <c r="K69" s="45"/>
      <c r="L69" s="45"/>
      <c r="M69" s="45"/>
      <c r="N69" s="45"/>
      <c r="O69" s="39"/>
      <c r="R69" s="43"/>
    </row>
    <row r="70" spans="1:18" s="41" customFormat="1" ht="15" x14ac:dyDescent="0.25">
      <c r="A70" s="10"/>
      <c r="B70" s="136"/>
      <c r="C70" s="45"/>
      <c r="D70" s="45"/>
      <c r="E70" s="45"/>
      <c r="F70" s="45"/>
      <c r="G70" s="45"/>
      <c r="H70" s="45"/>
      <c r="I70" s="45"/>
      <c r="J70" s="45"/>
      <c r="K70" s="45"/>
      <c r="L70" s="45"/>
      <c r="M70" s="45"/>
      <c r="N70" s="45"/>
      <c r="O70" s="39"/>
      <c r="R70" s="43"/>
    </row>
    <row r="71" spans="1:18" s="41" customFormat="1" ht="15.75" customHeight="1" x14ac:dyDescent="0.25">
      <c r="A71" s="10"/>
      <c r="B71" s="136"/>
      <c r="C71" s="45"/>
      <c r="D71" s="46"/>
      <c r="E71" s="46"/>
      <c r="F71" s="46"/>
      <c r="G71" s="46"/>
      <c r="H71" s="46"/>
      <c r="I71" s="46"/>
      <c r="J71" s="46"/>
      <c r="K71" s="46"/>
      <c r="L71" s="46"/>
      <c r="M71" s="46"/>
      <c r="N71" s="45"/>
      <c r="O71" s="39"/>
      <c r="R71" s="43"/>
    </row>
    <row r="72" spans="1:18" s="41" customFormat="1" ht="15.75" customHeight="1" x14ac:dyDescent="0.25">
      <c r="A72" s="10"/>
      <c r="B72" s="136"/>
      <c r="C72" s="45"/>
      <c r="D72" s="45"/>
      <c r="E72" s="45"/>
      <c r="F72" s="45"/>
      <c r="G72" s="45"/>
      <c r="H72" s="45"/>
      <c r="I72" s="45"/>
      <c r="J72" s="45"/>
      <c r="K72" s="45"/>
      <c r="L72" s="45"/>
      <c r="M72" s="45"/>
      <c r="N72" s="45"/>
      <c r="O72" s="39"/>
      <c r="R72" s="51"/>
    </row>
    <row r="73" spans="1:18" s="41" customFormat="1" ht="15.75" customHeight="1" x14ac:dyDescent="0.25">
      <c r="A73" s="10"/>
      <c r="B73" s="136"/>
      <c r="C73" s="45"/>
      <c r="D73" s="45"/>
      <c r="E73" s="45"/>
      <c r="F73" s="45"/>
      <c r="G73" s="45"/>
      <c r="H73" s="45"/>
      <c r="I73" s="45"/>
      <c r="J73" s="45"/>
      <c r="K73" s="45"/>
      <c r="L73" s="45"/>
      <c r="M73" s="45"/>
      <c r="N73" s="45"/>
      <c r="O73" s="39"/>
      <c r="R73" s="43"/>
    </row>
    <row r="74" spans="1:18" s="41" customFormat="1" ht="15.75" customHeight="1" x14ac:dyDescent="0.25">
      <c r="A74" s="10"/>
      <c r="B74" s="136"/>
      <c r="C74" s="45"/>
      <c r="D74" s="45"/>
      <c r="E74" s="45"/>
      <c r="F74" s="45"/>
      <c r="G74" s="45"/>
      <c r="H74" s="45"/>
      <c r="I74" s="45"/>
      <c r="J74" s="45"/>
      <c r="K74" s="45"/>
      <c r="L74" s="45"/>
      <c r="M74" s="45"/>
      <c r="N74" s="45"/>
      <c r="O74" s="39"/>
      <c r="R74" s="43"/>
    </row>
    <row r="75" spans="1:18" s="41" customFormat="1" ht="15.75" customHeight="1" x14ac:dyDescent="0.25">
      <c r="A75" s="10"/>
      <c r="B75" s="136"/>
      <c r="C75" s="40"/>
      <c r="D75" s="40"/>
      <c r="E75" s="40"/>
      <c r="F75" s="40"/>
      <c r="G75" s="40"/>
      <c r="H75" s="40"/>
      <c r="I75" s="40"/>
      <c r="J75" s="40"/>
      <c r="K75" s="40"/>
      <c r="L75" s="40"/>
      <c r="M75" s="40"/>
      <c r="N75" s="45"/>
      <c r="O75" s="45"/>
      <c r="R75" s="42"/>
    </row>
    <row r="76" spans="1:18" s="41" customFormat="1" ht="15.75" customHeight="1" x14ac:dyDescent="0.25">
      <c r="A76" s="10"/>
      <c r="B76" s="136"/>
      <c r="C76" s="45"/>
      <c r="D76" s="45"/>
      <c r="E76" s="45"/>
      <c r="F76" s="45"/>
      <c r="G76" s="45"/>
      <c r="H76" s="45"/>
      <c r="I76" s="45"/>
      <c r="J76" s="45"/>
      <c r="K76" s="45"/>
      <c r="L76" s="45"/>
      <c r="M76" s="45"/>
      <c r="N76" s="45"/>
      <c r="O76" s="45"/>
      <c r="R76" s="43"/>
    </row>
    <row r="77" spans="1:18" s="41" customFormat="1" ht="15.75" customHeight="1" x14ac:dyDescent="0.25">
      <c r="A77" s="10"/>
      <c r="B77" s="136"/>
      <c r="C77" s="45"/>
      <c r="D77" s="45"/>
      <c r="E77" s="45"/>
      <c r="F77" s="45"/>
      <c r="G77" s="45"/>
      <c r="H77" s="45"/>
      <c r="I77" s="45"/>
      <c r="J77" s="45"/>
      <c r="K77" s="45"/>
      <c r="L77" s="45"/>
      <c r="M77" s="45"/>
      <c r="N77" s="45"/>
      <c r="O77" s="45"/>
      <c r="P77" s="40"/>
      <c r="R77" s="43"/>
    </row>
    <row r="78" spans="1:18" s="41" customFormat="1" ht="15.75" customHeight="1" x14ac:dyDescent="0.25">
      <c r="A78" s="10"/>
      <c r="B78" s="136"/>
      <c r="C78" s="45"/>
      <c r="D78" s="45"/>
      <c r="E78" s="45"/>
      <c r="F78" s="45"/>
      <c r="G78" s="45"/>
      <c r="H78" s="45"/>
      <c r="I78" s="45"/>
      <c r="J78" s="45"/>
      <c r="K78" s="45"/>
      <c r="L78" s="45"/>
      <c r="M78" s="45"/>
      <c r="N78" s="45"/>
      <c r="O78" s="45"/>
      <c r="P78" s="40"/>
      <c r="R78" s="43"/>
    </row>
    <row r="79" spans="1:18" s="41" customFormat="1" ht="15.75" customHeight="1" x14ac:dyDescent="0.25">
      <c r="A79" s="10"/>
      <c r="B79" s="136"/>
      <c r="C79" s="45"/>
      <c r="D79" s="45"/>
      <c r="E79" s="45"/>
      <c r="F79" s="45"/>
      <c r="G79" s="45"/>
      <c r="H79" s="45"/>
      <c r="I79" s="45"/>
      <c r="J79" s="45"/>
      <c r="K79" s="45"/>
      <c r="L79" s="45"/>
      <c r="M79" s="45"/>
      <c r="N79" s="45"/>
      <c r="O79" s="45"/>
      <c r="P79" s="40"/>
      <c r="R79" s="34"/>
    </row>
    <row r="80" spans="1:18" s="41" customFormat="1" ht="15.75" customHeight="1" x14ac:dyDescent="0.25">
      <c r="A80" s="10"/>
      <c r="B80" s="136"/>
      <c r="C80" s="45"/>
      <c r="D80" s="54"/>
      <c r="E80" s="45"/>
      <c r="F80" s="45"/>
      <c r="G80" s="45"/>
      <c r="H80" s="45"/>
      <c r="I80" s="55"/>
      <c r="J80" s="45"/>
      <c r="K80" s="45"/>
      <c r="L80" s="45"/>
      <c r="M80" s="45"/>
      <c r="N80" s="45"/>
      <c r="O80" s="45"/>
      <c r="P80" s="40"/>
      <c r="R80" s="43"/>
    </row>
    <row r="81" spans="1:18" s="41" customFormat="1" ht="15.75" customHeight="1" x14ac:dyDescent="0.25">
      <c r="A81" s="10"/>
      <c r="B81" s="136"/>
      <c r="C81" s="45"/>
      <c r="D81" s="54"/>
      <c r="E81" s="45"/>
      <c r="F81" s="45"/>
      <c r="G81" s="45"/>
      <c r="H81" s="45"/>
      <c r="I81" s="45"/>
      <c r="J81" s="45"/>
      <c r="K81" s="45"/>
      <c r="L81" s="45"/>
      <c r="M81" s="45"/>
      <c r="N81" s="45"/>
      <c r="O81" s="45"/>
      <c r="P81" s="40"/>
      <c r="R81" s="51"/>
    </row>
    <row r="82" spans="1:18" s="41" customFormat="1" ht="15" x14ac:dyDescent="0.25">
      <c r="A82" s="10"/>
      <c r="B82" s="136"/>
      <c r="C82" s="45"/>
      <c r="D82" s="45"/>
      <c r="E82" s="45"/>
      <c r="F82" s="45"/>
      <c r="G82" s="45"/>
      <c r="H82" s="45"/>
      <c r="I82" s="45"/>
      <c r="J82" s="45"/>
      <c r="K82" s="45"/>
      <c r="L82" s="45"/>
      <c r="M82" s="45"/>
      <c r="N82" s="45"/>
      <c r="O82" s="45"/>
      <c r="P82" s="40"/>
      <c r="R82" s="51"/>
    </row>
    <row r="83" spans="1:18" s="41" customFormat="1" ht="15" x14ac:dyDescent="0.25">
      <c r="A83" s="10"/>
      <c r="B83" s="136"/>
      <c r="C83" s="45"/>
      <c r="D83" s="45"/>
      <c r="E83" s="45"/>
      <c r="F83" s="45"/>
      <c r="G83" s="45"/>
      <c r="H83" s="45"/>
      <c r="I83" s="45"/>
      <c r="J83" s="45"/>
      <c r="K83" s="45"/>
      <c r="L83" s="45"/>
      <c r="M83" s="45"/>
      <c r="N83" s="45"/>
      <c r="O83" s="45"/>
      <c r="P83" s="51"/>
      <c r="R83" s="51"/>
    </row>
    <row r="84" spans="1:18" s="41" customFormat="1" ht="15.75" customHeight="1" x14ac:dyDescent="0.25">
      <c r="A84" s="10"/>
      <c r="B84" s="136"/>
      <c r="C84" s="45"/>
      <c r="D84" s="45"/>
      <c r="E84" s="45"/>
      <c r="F84" s="45"/>
      <c r="G84" s="45"/>
      <c r="H84" s="45"/>
      <c r="I84" s="45"/>
      <c r="J84" s="45"/>
      <c r="K84" s="45"/>
      <c r="L84" s="45"/>
      <c r="M84" s="45"/>
      <c r="N84" s="45"/>
      <c r="O84" s="45"/>
      <c r="P84" s="51"/>
      <c r="R84" s="43"/>
    </row>
    <row r="85" spans="1:18" s="41" customFormat="1" ht="15.75" customHeight="1" x14ac:dyDescent="0.25">
      <c r="A85" s="10"/>
      <c r="B85" s="136"/>
      <c r="C85" s="54"/>
      <c r="D85" s="45"/>
      <c r="E85" s="45"/>
      <c r="F85" s="45"/>
      <c r="G85" s="45"/>
      <c r="H85" s="45"/>
      <c r="I85" s="45"/>
      <c r="J85" s="45"/>
      <c r="K85" s="45"/>
      <c r="L85" s="45"/>
      <c r="M85" s="45"/>
      <c r="N85" s="45"/>
      <c r="O85" s="45"/>
      <c r="P85" s="51"/>
      <c r="R85" s="43"/>
    </row>
    <row r="86" spans="1:18" s="41" customFormat="1" ht="26.7" customHeight="1" x14ac:dyDescent="0.25">
      <c r="A86" s="10"/>
      <c r="B86" s="136"/>
      <c r="C86" s="54"/>
      <c r="D86" s="45"/>
      <c r="E86" s="45"/>
      <c r="F86" s="45"/>
      <c r="G86" s="45"/>
      <c r="H86" s="45"/>
      <c r="I86" s="45"/>
      <c r="J86" s="45"/>
      <c r="K86" s="45"/>
      <c r="L86" s="45"/>
      <c r="M86" s="45"/>
      <c r="N86" s="45"/>
      <c r="O86" s="45"/>
      <c r="P86" s="51"/>
      <c r="R86" s="43"/>
    </row>
    <row r="87" spans="1:18" s="41" customFormat="1" ht="15.75" customHeight="1" x14ac:dyDescent="0.25">
      <c r="A87" s="10"/>
      <c r="B87" s="136"/>
      <c r="C87" s="54"/>
      <c r="D87" s="45"/>
      <c r="E87" s="45"/>
      <c r="F87" s="45"/>
      <c r="G87" s="45"/>
      <c r="H87" s="45"/>
      <c r="I87" s="45"/>
      <c r="J87" s="45"/>
      <c r="K87" s="45"/>
      <c r="L87" s="45"/>
      <c r="M87" s="45"/>
      <c r="N87" s="45"/>
      <c r="O87" s="45"/>
      <c r="P87" s="51"/>
      <c r="R87" s="43"/>
    </row>
    <row r="88" spans="1:18" s="41" customFormat="1" ht="15.75" customHeight="1" x14ac:dyDescent="0.25">
      <c r="A88" s="10"/>
      <c r="B88" s="136"/>
      <c r="C88" s="54"/>
      <c r="D88" s="45"/>
      <c r="E88" s="45"/>
      <c r="F88" s="45"/>
      <c r="G88" s="45"/>
      <c r="H88" s="45"/>
      <c r="I88" s="45"/>
      <c r="J88" s="45"/>
      <c r="K88" s="45"/>
      <c r="L88" s="45"/>
      <c r="M88" s="45"/>
      <c r="N88" s="45"/>
      <c r="O88" s="45"/>
      <c r="P88" s="51"/>
      <c r="R88" s="43"/>
    </row>
    <row r="89" spans="1:18" s="41" customFormat="1" ht="15.75" customHeight="1" x14ac:dyDescent="0.25">
      <c r="A89" s="10"/>
      <c r="B89" s="136"/>
      <c r="C89" s="54"/>
      <c r="D89" s="45"/>
      <c r="E89" s="45"/>
      <c r="F89" s="45"/>
      <c r="G89" s="45"/>
      <c r="H89" s="45"/>
      <c r="I89" s="45"/>
      <c r="J89" s="45"/>
      <c r="K89" s="45"/>
      <c r="L89" s="45"/>
      <c r="M89" s="45"/>
      <c r="N89" s="45"/>
      <c r="O89" s="45"/>
      <c r="P89" s="40"/>
      <c r="R89" s="43"/>
    </row>
    <row r="90" spans="1:18" s="41" customFormat="1" ht="15.75" customHeight="1" x14ac:dyDescent="0.25">
      <c r="A90" s="10"/>
      <c r="B90" s="136"/>
      <c r="C90" s="54"/>
      <c r="D90" s="45"/>
      <c r="E90" s="45"/>
      <c r="F90" s="45"/>
      <c r="G90" s="45"/>
      <c r="H90" s="45"/>
      <c r="I90" s="45"/>
      <c r="J90" s="45"/>
      <c r="K90" s="45"/>
      <c r="L90" s="45"/>
      <c r="M90" s="45"/>
      <c r="N90" s="45"/>
      <c r="O90" s="45"/>
      <c r="P90" s="40"/>
      <c r="R90" s="51"/>
    </row>
    <row r="91" spans="1:18" s="41" customFormat="1" ht="15.75" customHeight="1" x14ac:dyDescent="0.25">
      <c r="A91" s="10"/>
      <c r="B91" s="136"/>
      <c r="C91" s="54"/>
      <c r="D91" s="45"/>
      <c r="E91" s="45"/>
      <c r="F91" s="45"/>
      <c r="G91" s="45"/>
      <c r="H91" s="45"/>
      <c r="I91" s="45"/>
      <c r="J91" s="45"/>
      <c r="K91" s="45"/>
      <c r="L91" s="45"/>
      <c r="M91" s="45"/>
      <c r="N91" s="45"/>
      <c r="O91" s="45"/>
      <c r="P91" s="40"/>
      <c r="R91" s="43"/>
    </row>
    <row r="92" spans="1:18" s="41" customFormat="1" ht="15.75" customHeight="1" x14ac:dyDescent="0.25">
      <c r="A92" s="10"/>
      <c r="B92" s="136"/>
      <c r="C92" s="54"/>
      <c r="D92" s="45"/>
      <c r="E92" s="45"/>
      <c r="F92" s="45"/>
      <c r="G92" s="45"/>
      <c r="H92" s="45"/>
      <c r="I92" s="45"/>
      <c r="J92" s="45"/>
      <c r="K92" s="45"/>
      <c r="L92" s="45"/>
      <c r="M92" s="45"/>
      <c r="N92" s="45"/>
      <c r="O92" s="45"/>
      <c r="P92" s="40"/>
      <c r="R92" s="43"/>
    </row>
    <row r="93" spans="1:18" s="41" customFormat="1" ht="15.75" customHeight="1" x14ac:dyDescent="0.25">
      <c r="A93" s="10"/>
      <c r="B93" s="136"/>
      <c r="C93" s="54"/>
      <c r="D93" s="45"/>
      <c r="E93" s="45"/>
      <c r="F93" s="45"/>
      <c r="G93" s="45"/>
      <c r="H93" s="45"/>
      <c r="I93" s="45"/>
      <c r="J93" s="45"/>
      <c r="K93" s="45"/>
      <c r="L93" s="45"/>
      <c r="M93" s="45"/>
      <c r="N93" s="45"/>
      <c r="O93" s="45"/>
      <c r="P93" s="40"/>
      <c r="R93" s="43"/>
    </row>
    <row r="94" spans="1:18" s="41" customFormat="1" ht="15.75" customHeight="1" x14ac:dyDescent="0.25">
      <c r="A94" s="10"/>
      <c r="B94" s="136"/>
      <c r="C94" s="54"/>
      <c r="D94" s="45"/>
      <c r="E94" s="45"/>
      <c r="F94" s="45"/>
      <c r="G94" s="45"/>
      <c r="H94" s="45"/>
      <c r="I94" s="45"/>
      <c r="J94" s="45"/>
      <c r="K94" s="45"/>
      <c r="L94" s="45"/>
      <c r="M94" s="45"/>
      <c r="N94" s="45"/>
      <c r="O94" s="45"/>
      <c r="P94" s="40"/>
      <c r="R94" s="43"/>
    </row>
    <row r="95" spans="1:18" s="41" customFormat="1" ht="15.75" customHeight="1" x14ac:dyDescent="0.25">
      <c r="A95" s="10"/>
      <c r="B95" s="136"/>
      <c r="C95" s="54"/>
      <c r="D95" s="45"/>
      <c r="E95" s="45"/>
      <c r="F95" s="45"/>
      <c r="G95" s="45"/>
      <c r="H95" s="45"/>
      <c r="I95" s="45"/>
      <c r="J95" s="45"/>
      <c r="K95" s="45"/>
      <c r="L95" s="45"/>
      <c r="M95" s="45"/>
      <c r="N95" s="45"/>
      <c r="O95" s="45"/>
      <c r="P95" s="40"/>
      <c r="R95" s="43"/>
    </row>
    <row r="96" spans="1:18" s="41" customFormat="1" ht="15.75" customHeight="1" x14ac:dyDescent="0.25">
      <c r="A96" s="10"/>
      <c r="B96" s="136"/>
      <c r="C96" s="54"/>
      <c r="D96" s="45"/>
      <c r="E96" s="45"/>
      <c r="F96" s="45"/>
      <c r="G96" s="45"/>
      <c r="H96" s="45"/>
      <c r="I96" s="45"/>
      <c r="J96" s="45"/>
      <c r="K96" s="45"/>
      <c r="L96" s="45"/>
      <c r="M96" s="45"/>
      <c r="N96" s="45"/>
      <c r="O96" s="45"/>
      <c r="P96" s="40"/>
      <c r="R96" s="43"/>
    </row>
    <row r="97" spans="1:18" s="41" customFormat="1" ht="15.75" customHeight="1" x14ac:dyDescent="0.25">
      <c r="A97" s="10"/>
      <c r="B97" s="136"/>
      <c r="C97" s="54"/>
      <c r="D97" s="45"/>
      <c r="E97" s="45"/>
      <c r="F97" s="45"/>
      <c r="G97" s="45"/>
      <c r="H97" s="45"/>
      <c r="I97" s="45"/>
      <c r="J97" s="45"/>
      <c r="K97" s="45"/>
      <c r="L97" s="45"/>
      <c r="M97" s="45"/>
      <c r="N97" s="45"/>
      <c r="O97" s="45"/>
      <c r="P97" s="40"/>
      <c r="R97" s="43"/>
    </row>
    <row r="98" spans="1:18" s="41" customFormat="1" ht="15.75" customHeight="1" x14ac:dyDescent="0.25">
      <c r="A98" s="10"/>
      <c r="B98" s="136"/>
      <c r="C98" s="54"/>
      <c r="D98" s="45"/>
      <c r="E98" s="45"/>
      <c r="F98" s="45"/>
      <c r="G98" s="45"/>
      <c r="H98" s="45"/>
      <c r="I98" s="45"/>
      <c r="J98" s="45"/>
      <c r="K98" s="45"/>
      <c r="L98" s="45"/>
      <c r="M98" s="45"/>
      <c r="N98" s="45"/>
      <c r="O98" s="45"/>
      <c r="P98" s="40"/>
      <c r="R98" s="43"/>
    </row>
    <row r="99" spans="1:18" s="41" customFormat="1" ht="99.75" customHeight="1" x14ac:dyDescent="0.25">
      <c r="A99" s="10"/>
      <c r="B99" s="136"/>
      <c r="C99" s="37"/>
      <c r="D99" s="37"/>
      <c r="E99" s="37"/>
      <c r="F99" s="37"/>
      <c r="G99" s="37"/>
      <c r="H99" s="37"/>
      <c r="I99" s="37"/>
      <c r="J99" s="37"/>
      <c r="K99" s="37"/>
      <c r="L99" s="37"/>
      <c r="M99" s="37"/>
      <c r="N99" s="37"/>
      <c r="O99" s="46"/>
      <c r="P99" s="40"/>
      <c r="R99" s="42"/>
    </row>
    <row r="100" spans="1:18" s="41" customFormat="1" ht="47.25" customHeight="1" x14ac:dyDescent="0.25">
      <c r="A100" s="10"/>
      <c r="B100" s="136"/>
      <c r="C100" s="46"/>
      <c r="D100" s="46"/>
      <c r="E100" s="46"/>
      <c r="F100" s="46"/>
      <c r="G100" s="46"/>
      <c r="H100" s="46"/>
      <c r="I100" s="46"/>
      <c r="J100" s="46"/>
      <c r="K100" s="46"/>
      <c r="L100" s="46"/>
      <c r="M100" s="46"/>
      <c r="N100" s="46"/>
      <c r="O100" s="56"/>
      <c r="P100" s="56"/>
      <c r="R100" s="43"/>
    </row>
    <row r="101" spans="1:18" s="22" customFormat="1" ht="15" x14ac:dyDescent="0.25">
      <c r="A101" s="10"/>
      <c r="B101" s="137"/>
    </row>
    <row r="102" spans="1:18" s="22" customFormat="1" ht="15" x14ac:dyDescent="0.25">
      <c r="A102" s="10"/>
      <c r="B102" s="137"/>
    </row>
    <row r="103" spans="1:18" s="22" customFormat="1" ht="15" x14ac:dyDescent="0.25">
      <c r="A103" s="10"/>
      <c r="B103" s="137"/>
    </row>
    <row r="104" spans="1:18" s="22" customFormat="1" ht="15" x14ac:dyDescent="0.25">
      <c r="A104" s="10"/>
      <c r="B104" s="137"/>
    </row>
    <row r="105" spans="1:18" s="22" customFormat="1" ht="15" x14ac:dyDescent="0.25">
      <c r="A105" s="10"/>
      <c r="B105" s="137"/>
    </row>
    <row r="106" spans="1:18" s="22" customFormat="1" ht="15" x14ac:dyDescent="0.25">
      <c r="A106" s="10"/>
      <c r="B106" s="137"/>
    </row>
    <row r="107" spans="1:18" s="22" customFormat="1" ht="15" x14ac:dyDescent="0.25">
      <c r="A107" s="10"/>
      <c r="B107" s="137"/>
    </row>
    <row r="108" spans="1:18" s="22" customFormat="1" ht="15" x14ac:dyDescent="0.25">
      <c r="A108" s="10"/>
      <c r="B108" s="137"/>
    </row>
    <row r="109" spans="1:18" s="22" customFormat="1" ht="15" x14ac:dyDescent="0.25">
      <c r="A109" s="10"/>
      <c r="B109" s="137"/>
    </row>
    <row r="110" spans="1:18" s="22" customFormat="1" ht="15" x14ac:dyDescent="0.25">
      <c r="A110" s="10"/>
      <c r="B110" s="137"/>
    </row>
    <row r="111" spans="1:18" s="22" customFormat="1" ht="15" x14ac:dyDescent="0.25">
      <c r="A111" s="10"/>
      <c r="B111" s="137"/>
    </row>
    <row r="112" spans="1:18" s="22" customFormat="1" ht="15" x14ac:dyDescent="0.25">
      <c r="A112" s="10"/>
      <c r="B112" s="137"/>
    </row>
    <row r="113" spans="1:2" s="22" customFormat="1" ht="15" x14ac:dyDescent="0.25">
      <c r="A113" s="10"/>
      <c r="B113" s="137"/>
    </row>
    <row r="114" spans="1:2" s="22" customFormat="1" ht="15" x14ac:dyDescent="0.25">
      <c r="A114" s="10"/>
      <c r="B114" s="137"/>
    </row>
    <row r="115" spans="1:2" s="22" customFormat="1" ht="15" x14ac:dyDescent="0.25">
      <c r="A115" s="10"/>
      <c r="B115" s="137"/>
    </row>
  </sheetData>
  <hyperlinks>
    <hyperlink ref="B4" r:id="rId1" display="https://www.gov.uk/guidance/interim-phase-maintained-schools-and-academies" xr:uid="{D23AA85E-84A9-4843-8894-544264972FC0}"/>
    <hyperlink ref="B7" r:id="rId2" xr:uid="{5C761C9A-D4BA-4E9A-98DA-9DFA3CD7FDB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15CB-4C9B-4F98-9679-CE6BD5AA9B66}">
  <dimension ref="A2:T16"/>
  <sheetViews>
    <sheetView showGridLines="0" showRowColHeaders="0" workbookViewId="0"/>
  </sheetViews>
  <sheetFormatPr defaultColWidth="8.88671875" defaultRowHeight="13.2" x14ac:dyDescent="0.25"/>
  <cols>
    <col min="1" max="1" width="6.88671875" style="15" customWidth="1"/>
    <col min="2" max="2" width="27" style="15" customWidth="1"/>
    <col min="3" max="3" width="18.33203125" style="15" customWidth="1"/>
    <col min="4" max="4" width="25.88671875" style="15" customWidth="1"/>
    <col min="5" max="5" width="25" style="15" customWidth="1"/>
    <col min="6" max="6" width="21.33203125" style="15" customWidth="1"/>
    <col min="7" max="7" width="21.88671875" style="15" customWidth="1"/>
    <col min="8" max="8" width="19.33203125" style="15" customWidth="1"/>
    <col min="9" max="9" width="17.33203125" style="15" customWidth="1"/>
    <col min="10" max="10" width="2.44140625" style="15" customWidth="1"/>
    <col min="11" max="11" width="11.88671875" style="15" customWidth="1"/>
    <col min="12" max="16384" width="8.88671875" style="15"/>
  </cols>
  <sheetData>
    <row r="2" spans="1:20" ht="20.399999999999999" x14ac:dyDescent="0.35">
      <c r="A2" s="58"/>
      <c r="B2" s="58" t="s">
        <v>40</v>
      </c>
    </row>
    <row r="3" spans="1:20" ht="14.25" customHeight="1" x14ac:dyDescent="0.25">
      <c r="B3" s="141" t="s">
        <v>463</v>
      </c>
      <c r="C3" s="142"/>
      <c r="D3" s="142"/>
      <c r="E3" s="142"/>
    </row>
    <row r="4" spans="1:20" ht="15" x14ac:dyDescent="0.25">
      <c r="B4" s="59"/>
    </row>
    <row r="5" spans="1:20" s="70" customFormat="1" ht="24.75" customHeight="1" x14ac:dyDescent="0.25">
      <c r="A5" s="69"/>
      <c r="B5" s="72"/>
      <c r="C5" s="147" t="s">
        <v>41</v>
      </c>
      <c r="D5" s="147"/>
      <c r="E5" s="147"/>
      <c r="F5" s="147"/>
      <c r="G5" s="147"/>
      <c r="H5" s="147"/>
      <c r="I5" s="147"/>
      <c r="J5" s="66"/>
      <c r="K5" s="72"/>
      <c r="L5" s="74"/>
      <c r="M5" s="74"/>
      <c r="N5" s="74"/>
      <c r="O5" s="74"/>
      <c r="P5" s="74"/>
      <c r="Q5" s="74"/>
      <c r="R5" s="75"/>
      <c r="S5" s="75"/>
      <c r="T5" s="75"/>
    </row>
    <row r="6" spans="1:20" s="10" customFormat="1" ht="44.25" customHeight="1" x14ac:dyDescent="0.25">
      <c r="A6" s="71"/>
      <c r="B6" s="73"/>
      <c r="C6" s="77" t="s">
        <v>42</v>
      </c>
      <c r="D6" s="77" t="s">
        <v>43</v>
      </c>
      <c r="E6" s="82" t="s">
        <v>44</v>
      </c>
      <c r="F6" s="81" t="s">
        <v>45</v>
      </c>
      <c r="G6" s="81" t="s">
        <v>46</v>
      </c>
      <c r="H6" s="81" t="s">
        <v>47</v>
      </c>
      <c r="I6" s="81" t="s">
        <v>48</v>
      </c>
      <c r="J6" s="74"/>
      <c r="K6" s="91" t="s">
        <v>49</v>
      </c>
      <c r="L6" s="74"/>
      <c r="M6" s="78"/>
      <c r="N6" s="74"/>
      <c r="O6" s="79"/>
      <c r="P6" s="74"/>
      <c r="Q6" s="74"/>
      <c r="R6" s="76"/>
      <c r="S6" s="76"/>
      <c r="T6" s="76"/>
    </row>
    <row r="7" spans="1:20" ht="25.5" customHeight="1" x14ac:dyDescent="0.25">
      <c r="B7" s="90" t="s">
        <v>7</v>
      </c>
      <c r="C7" s="86">
        <f>SUM(C8:C15)</f>
        <v>82</v>
      </c>
      <c r="D7" s="86">
        <f t="shared" ref="D7:I7" si="0">SUM(D8:D15)</f>
        <v>24</v>
      </c>
      <c r="E7" s="86">
        <f t="shared" si="0"/>
        <v>100</v>
      </c>
      <c r="F7" s="86">
        <f t="shared" si="0"/>
        <v>34</v>
      </c>
      <c r="G7" s="86">
        <f t="shared" si="0"/>
        <v>8</v>
      </c>
      <c r="H7" s="86">
        <f t="shared" si="0"/>
        <v>0</v>
      </c>
      <c r="I7" s="86">
        <f t="shared" si="0"/>
        <v>5</v>
      </c>
      <c r="J7" s="92"/>
      <c r="K7" s="146">
        <f>SUM(C7:I7)</f>
        <v>253</v>
      </c>
      <c r="L7" s="19"/>
      <c r="M7" s="19"/>
    </row>
    <row r="8" spans="1:20" ht="28.05" customHeight="1" x14ac:dyDescent="0.25">
      <c r="B8" s="120" t="s">
        <v>50</v>
      </c>
      <c r="C8" s="87">
        <v>16</v>
      </c>
      <c r="D8" s="87">
        <v>9</v>
      </c>
      <c r="E8" s="87">
        <v>14</v>
      </c>
      <c r="F8" s="87">
        <v>3</v>
      </c>
      <c r="G8" s="87">
        <v>0</v>
      </c>
      <c r="H8" s="87">
        <v>0</v>
      </c>
      <c r="I8" s="87">
        <v>1</v>
      </c>
      <c r="J8" s="87"/>
      <c r="K8" s="121">
        <f>SUM(C8:I8)</f>
        <v>43</v>
      </c>
      <c r="L8" s="19"/>
      <c r="M8" s="19"/>
    </row>
    <row r="9" spans="1:20" ht="25.5" customHeight="1" x14ac:dyDescent="0.25">
      <c r="B9" s="84" t="s">
        <v>51</v>
      </c>
      <c r="C9" s="87">
        <v>12</v>
      </c>
      <c r="D9" s="87">
        <v>1</v>
      </c>
      <c r="E9" s="87">
        <v>12</v>
      </c>
      <c r="F9" s="87">
        <v>8</v>
      </c>
      <c r="G9" s="87">
        <v>3</v>
      </c>
      <c r="H9" s="87">
        <v>0</v>
      </c>
      <c r="I9" s="87">
        <v>1</v>
      </c>
      <c r="J9" s="87"/>
      <c r="K9" s="87">
        <f t="shared" ref="K9:K15" si="1">SUM(C9:I9)</f>
        <v>37</v>
      </c>
      <c r="L9" s="19"/>
      <c r="M9" s="19"/>
    </row>
    <row r="10" spans="1:20" ht="25.5" customHeight="1" x14ac:dyDescent="0.25">
      <c r="B10" s="83" t="s">
        <v>52</v>
      </c>
      <c r="C10" s="87">
        <v>9</v>
      </c>
      <c r="D10" s="87">
        <v>1</v>
      </c>
      <c r="E10" s="87">
        <v>18</v>
      </c>
      <c r="F10" s="87">
        <v>1</v>
      </c>
      <c r="G10" s="87">
        <v>0</v>
      </c>
      <c r="H10" s="87">
        <v>0</v>
      </c>
      <c r="I10" s="87">
        <v>1</v>
      </c>
      <c r="J10" s="87"/>
      <c r="K10" s="87">
        <f t="shared" si="1"/>
        <v>30</v>
      </c>
      <c r="L10" s="19"/>
      <c r="M10" s="19"/>
    </row>
    <row r="11" spans="1:20" ht="25.5" customHeight="1" x14ac:dyDescent="0.25">
      <c r="B11" s="83" t="s">
        <v>53</v>
      </c>
      <c r="C11" s="88">
        <v>6</v>
      </c>
      <c r="D11" s="88">
        <v>0</v>
      </c>
      <c r="E11" s="88">
        <v>11</v>
      </c>
      <c r="F11" s="88">
        <v>4</v>
      </c>
      <c r="G11" s="88">
        <v>1</v>
      </c>
      <c r="H11" s="88">
        <v>0</v>
      </c>
      <c r="I11" s="88">
        <v>0</v>
      </c>
      <c r="J11" s="88"/>
      <c r="K11" s="87">
        <f t="shared" si="1"/>
        <v>22</v>
      </c>
      <c r="L11" s="19"/>
      <c r="M11" s="19"/>
    </row>
    <row r="12" spans="1:20" ht="25.5" customHeight="1" x14ac:dyDescent="0.25">
      <c r="B12" s="83" t="s">
        <v>54</v>
      </c>
      <c r="C12" s="87">
        <v>4</v>
      </c>
      <c r="D12" s="87">
        <v>4</v>
      </c>
      <c r="E12" s="87">
        <v>8</v>
      </c>
      <c r="F12" s="87">
        <v>4</v>
      </c>
      <c r="G12" s="87">
        <v>0</v>
      </c>
      <c r="H12" s="87">
        <v>0</v>
      </c>
      <c r="I12" s="87">
        <v>0</v>
      </c>
      <c r="J12" s="87"/>
      <c r="K12" s="87">
        <f t="shared" si="1"/>
        <v>20</v>
      </c>
      <c r="L12" s="19"/>
      <c r="M12" s="19"/>
    </row>
    <row r="13" spans="1:20" ht="25.5" customHeight="1" x14ac:dyDescent="0.25">
      <c r="B13" s="83" t="s">
        <v>55</v>
      </c>
      <c r="C13" s="87">
        <v>9</v>
      </c>
      <c r="D13" s="87">
        <v>5</v>
      </c>
      <c r="E13" s="87">
        <v>8</v>
      </c>
      <c r="F13" s="87">
        <v>2</v>
      </c>
      <c r="G13" s="87">
        <v>3</v>
      </c>
      <c r="H13" s="87">
        <v>0</v>
      </c>
      <c r="I13" s="87">
        <v>1</v>
      </c>
      <c r="J13" s="87"/>
      <c r="K13" s="87">
        <f t="shared" si="1"/>
        <v>28</v>
      </c>
      <c r="L13" s="19"/>
      <c r="M13" s="19"/>
    </row>
    <row r="14" spans="1:20" ht="25.5" customHeight="1" x14ac:dyDescent="0.25">
      <c r="B14" s="83" t="s">
        <v>56</v>
      </c>
      <c r="C14" s="87">
        <v>13</v>
      </c>
      <c r="D14" s="87">
        <v>3</v>
      </c>
      <c r="E14" s="87">
        <v>20</v>
      </c>
      <c r="F14" s="87">
        <v>10</v>
      </c>
      <c r="G14" s="87">
        <v>1</v>
      </c>
      <c r="H14" s="87">
        <v>0</v>
      </c>
      <c r="I14" s="87">
        <v>0</v>
      </c>
      <c r="J14" s="87"/>
      <c r="K14" s="87">
        <f t="shared" si="1"/>
        <v>47</v>
      </c>
      <c r="L14" s="19"/>
      <c r="M14" s="19"/>
    </row>
    <row r="15" spans="1:20" ht="28.8" customHeight="1" x14ac:dyDescent="0.25">
      <c r="B15" s="85" t="s">
        <v>57</v>
      </c>
      <c r="C15" s="89">
        <v>13</v>
      </c>
      <c r="D15" s="89">
        <v>1</v>
      </c>
      <c r="E15" s="89">
        <v>9</v>
      </c>
      <c r="F15" s="89">
        <v>2</v>
      </c>
      <c r="G15" s="89">
        <v>0</v>
      </c>
      <c r="H15" s="89">
        <v>0</v>
      </c>
      <c r="I15" s="89">
        <v>1</v>
      </c>
      <c r="J15" s="93"/>
      <c r="K15" s="89">
        <f t="shared" si="1"/>
        <v>26</v>
      </c>
      <c r="L15" s="19"/>
      <c r="M15" s="19"/>
    </row>
    <row r="16" spans="1:20" ht="20.100000000000001" customHeight="1" x14ac:dyDescent="0.25">
      <c r="J16" s="94"/>
    </row>
  </sheetData>
  <mergeCells count="1">
    <mergeCell ref="C5:I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75F5-4408-4AA0-BC75-6EFD56E4AC70}">
  <dimension ref="A1:BD1880"/>
  <sheetViews>
    <sheetView showGridLines="0" zoomScaleNormal="100" workbookViewId="0"/>
  </sheetViews>
  <sheetFormatPr defaultColWidth="9.109375" defaultRowHeight="13.2" x14ac:dyDescent="0.25"/>
  <cols>
    <col min="1" max="1" width="22.5546875" style="10" customWidth="1"/>
    <col min="2" max="2" width="14.33203125" style="10" customWidth="1"/>
    <col min="3" max="3" width="14.33203125" style="20" customWidth="1"/>
    <col min="4" max="4" width="36" style="10" bestFit="1" customWidth="1"/>
    <col min="5" max="5" width="28.6640625" style="10" bestFit="1" customWidth="1"/>
    <col min="6" max="6" width="53.33203125" style="10" bestFit="1" customWidth="1"/>
    <col min="7" max="7" width="20.33203125" style="10" bestFit="1" customWidth="1"/>
    <col min="8" max="8" width="23.33203125" style="10" bestFit="1" customWidth="1"/>
    <col min="9" max="9" width="32.88671875" style="10" bestFit="1" customWidth="1"/>
    <col min="10" max="10" width="11.33203125" style="10" bestFit="1" customWidth="1"/>
    <col min="11" max="11" width="14.44140625" style="10" bestFit="1" customWidth="1"/>
    <col min="12" max="12" width="13.44140625" style="118" customWidth="1"/>
    <col min="13" max="13" width="10.5546875" style="118" bestFit="1" customWidth="1"/>
    <col min="14" max="16384" width="9.109375" style="10"/>
  </cols>
  <sheetData>
    <row r="1" spans="1:56" s="20" customFormat="1" ht="20.399999999999999" x14ac:dyDescent="0.35">
      <c r="A1" s="58" t="s">
        <v>134</v>
      </c>
      <c r="B1" s="104"/>
      <c r="C1" s="12"/>
      <c r="D1" s="12"/>
      <c r="E1" s="12"/>
      <c r="F1" s="12"/>
      <c r="G1" s="12"/>
      <c r="H1" s="12"/>
      <c r="I1" s="12"/>
      <c r="J1" s="105"/>
      <c r="K1" s="106"/>
      <c r="L1" s="107"/>
      <c r="M1" s="107"/>
      <c r="N1" s="11"/>
      <c r="O1" s="11"/>
      <c r="P1" s="11"/>
      <c r="Q1" s="11"/>
      <c r="R1" s="11"/>
      <c r="S1" s="11"/>
      <c r="T1" s="11"/>
      <c r="U1" s="11"/>
      <c r="V1" s="107"/>
      <c r="W1" s="11"/>
      <c r="X1" s="107"/>
      <c r="Y1" s="108"/>
      <c r="Z1" s="108"/>
      <c r="AA1" s="108"/>
      <c r="AB1" s="108"/>
      <c r="AC1" s="108"/>
      <c r="AD1" s="108"/>
      <c r="AE1" s="108"/>
      <c r="AF1" s="108"/>
      <c r="AG1" s="108"/>
      <c r="AH1" s="108"/>
    </row>
    <row r="2" spans="1:56" s="20" customFormat="1" ht="15" x14ac:dyDescent="0.25">
      <c r="A2" s="141" t="s">
        <v>463</v>
      </c>
      <c r="B2" s="142"/>
      <c r="C2" s="142"/>
      <c r="D2" s="142"/>
      <c r="E2" s="12"/>
      <c r="F2" s="12"/>
      <c r="G2" s="12"/>
      <c r="H2" s="12"/>
      <c r="I2" s="12"/>
      <c r="J2" s="105"/>
      <c r="K2" s="106"/>
      <c r="L2" s="107"/>
      <c r="M2" s="107"/>
      <c r="N2" s="11"/>
      <c r="O2" s="11"/>
      <c r="P2" s="11"/>
      <c r="Q2" s="11"/>
      <c r="R2" s="11"/>
      <c r="S2" s="11"/>
      <c r="T2" s="11"/>
      <c r="U2" s="11"/>
      <c r="V2" s="107"/>
      <c r="W2" s="11"/>
      <c r="X2" s="107"/>
      <c r="Y2" s="108"/>
      <c r="Z2" s="108"/>
      <c r="AA2" s="108"/>
      <c r="AB2" s="108"/>
      <c r="AC2" s="108"/>
      <c r="AD2" s="108"/>
      <c r="AE2" s="108"/>
      <c r="AF2" s="108"/>
      <c r="AG2" s="108"/>
      <c r="AH2" s="108"/>
    </row>
    <row r="3" spans="1:56" s="113" customFormat="1" x14ac:dyDescent="0.25">
      <c r="A3" s="109"/>
      <c r="B3" s="110"/>
      <c r="C3" s="18"/>
      <c r="D3" s="109"/>
      <c r="E3" s="109"/>
      <c r="F3" s="109"/>
      <c r="G3" s="109"/>
      <c r="H3" s="109"/>
      <c r="I3" s="109"/>
      <c r="J3" s="111"/>
      <c r="K3" s="112"/>
      <c r="L3" s="117"/>
      <c r="M3" s="117"/>
      <c r="N3" s="109"/>
      <c r="O3" s="109"/>
      <c r="P3" s="109"/>
      <c r="Q3" s="109"/>
      <c r="R3" s="109"/>
      <c r="S3" s="109"/>
      <c r="T3" s="109"/>
      <c r="U3" s="109"/>
      <c r="V3" s="109"/>
      <c r="X3" s="114"/>
    </row>
    <row r="4" spans="1:56" s="20" customFormat="1" ht="26.4" x14ac:dyDescent="0.25">
      <c r="A4" s="60" t="s">
        <v>135</v>
      </c>
      <c r="B4" s="61" t="s">
        <v>58</v>
      </c>
      <c r="C4" s="61" t="s">
        <v>59</v>
      </c>
      <c r="D4" s="60" t="s">
        <v>60</v>
      </c>
      <c r="E4" s="60" t="s">
        <v>61</v>
      </c>
      <c r="F4" s="60" t="s">
        <v>62</v>
      </c>
      <c r="G4" s="60" t="s">
        <v>63</v>
      </c>
      <c r="H4" s="60" t="s">
        <v>64</v>
      </c>
      <c r="I4" s="60" t="s">
        <v>65</v>
      </c>
      <c r="J4" s="62" t="s">
        <v>66</v>
      </c>
      <c r="K4" s="63" t="s">
        <v>67</v>
      </c>
      <c r="L4" s="119" t="s">
        <v>68</v>
      </c>
      <c r="M4" s="119" t="s">
        <v>38</v>
      </c>
      <c r="N4" s="65"/>
      <c r="O4" s="65"/>
      <c r="P4" s="65"/>
      <c r="Q4" s="65"/>
      <c r="R4" s="65"/>
      <c r="S4" s="65"/>
      <c r="T4" s="65"/>
      <c r="U4" s="65"/>
      <c r="V4" s="65"/>
      <c r="W4" s="65"/>
      <c r="X4" s="65"/>
      <c r="Y4" s="64"/>
      <c r="Z4" s="65"/>
      <c r="AA4" s="65"/>
      <c r="AB4" s="65"/>
      <c r="AC4" s="65"/>
      <c r="AD4" s="65"/>
      <c r="AE4" s="65"/>
      <c r="AF4" s="65"/>
      <c r="AG4" s="65"/>
      <c r="AH4" s="65"/>
      <c r="AI4" s="65"/>
      <c r="AJ4" s="66"/>
      <c r="AK4" s="67"/>
      <c r="AL4" s="67"/>
      <c r="AM4" s="67"/>
      <c r="AN4" s="67"/>
      <c r="AO4" s="67"/>
      <c r="AP4" s="67"/>
      <c r="AQ4" s="67"/>
      <c r="AR4" s="67"/>
      <c r="AS4" s="67"/>
      <c r="AT4" s="67"/>
      <c r="AU4" s="67"/>
      <c r="AV4" s="67"/>
      <c r="AW4" s="67"/>
      <c r="AX4" s="67"/>
      <c r="AY4" s="67"/>
      <c r="AZ4" s="67"/>
      <c r="BA4" s="67"/>
      <c r="BB4" s="67"/>
      <c r="BC4" s="18"/>
      <c r="BD4" s="18"/>
    </row>
    <row r="5" spans="1:56" x14ac:dyDescent="0.25">
      <c r="A5" s="115" t="str">
        <f>HYPERLINK("http://www.ofsted.gov.uk/inspection-reports/find-inspection-report/provider/ELS/130458 ","Ofsted Provider Webpage")</f>
        <v>Ofsted Provider Webpage</v>
      </c>
      <c r="B5" s="13">
        <v>130458</v>
      </c>
      <c r="C5" s="13">
        <v>10005859</v>
      </c>
      <c r="D5" s="13" t="s">
        <v>137</v>
      </c>
      <c r="E5" s="13" t="s">
        <v>70</v>
      </c>
      <c r="F5" s="13" t="s">
        <v>42</v>
      </c>
      <c r="G5" s="13" t="s">
        <v>138</v>
      </c>
      <c r="H5" s="13" t="s">
        <v>56</v>
      </c>
      <c r="I5" s="13" t="s">
        <v>56</v>
      </c>
      <c r="J5" s="13">
        <v>10155264</v>
      </c>
      <c r="K5" s="13" t="s">
        <v>72</v>
      </c>
      <c r="L5" s="118">
        <v>44105</v>
      </c>
      <c r="M5" s="118">
        <v>44158</v>
      </c>
    </row>
    <row r="6" spans="1:56" x14ac:dyDescent="0.25">
      <c r="A6" s="115" t="str">
        <f>HYPERLINK("http://www.ofsted.gov.uk/inspection-reports/find-inspection-report/provider/ELS/130532 ","Ofsted Provider Webpage")</f>
        <v>Ofsted Provider Webpage</v>
      </c>
      <c r="B6" s="13">
        <v>130532</v>
      </c>
      <c r="C6" s="13">
        <v>10000840</v>
      </c>
      <c r="D6" s="13" t="s">
        <v>118</v>
      </c>
      <c r="E6" s="13" t="s">
        <v>74</v>
      </c>
      <c r="F6" s="13" t="s">
        <v>42</v>
      </c>
      <c r="G6" s="13" t="s">
        <v>119</v>
      </c>
      <c r="H6" s="13" t="s">
        <v>76</v>
      </c>
      <c r="I6" s="13" t="s">
        <v>51</v>
      </c>
      <c r="J6" s="13">
        <v>10155186</v>
      </c>
      <c r="K6" s="13" t="s">
        <v>72</v>
      </c>
      <c r="L6" s="118">
        <v>44105</v>
      </c>
      <c r="M6" s="118">
        <v>44124</v>
      </c>
    </row>
    <row r="7" spans="1:56" x14ac:dyDescent="0.25">
      <c r="A7" s="115" t="str">
        <f>HYPERLINK("http://www.ofsted.gov.uk/inspection-reports/find-inspection-report/provider/ELS/52403  ","Ofsted Provider Webpage")</f>
        <v>Ofsted Provider Webpage</v>
      </c>
      <c r="B7" s="13">
        <v>52403</v>
      </c>
      <c r="C7" s="13">
        <v>10003198</v>
      </c>
      <c r="D7" s="13" t="s">
        <v>112</v>
      </c>
      <c r="E7" s="13" t="s">
        <v>81</v>
      </c>
      <c r="F7" s="13" t="s">
        <v>45</v>
      </c>
      <c r="G7" s="13" t="s">
        <v>113</v>
      </c>
      <c r="H7" s="13" t="s">
        <v>76</v>
      </c>
      <c r="I7" s="13" t="s">
        <v>51</v>
      </c>
      <c r="J7" s="13">
        <v>10155179</v>
      </c>
      <c r="K7" s="13" t="s">
        <v>72</v>
      </c>
      <c r="L7" s="118">
        <v>44105</v>
      </c>
      <c r="M7" s="118">
        <v>44126</v>
      </c>
    </row>
    <row r="8" spans="1:56" x14ac:dyDescent="0.25">
      <c r="A8" s="115" t="str">
        <f>HYPERLINK("http://www.ofsted.gov.uk/inspection-reports/find-inspection-report/provider/ELS/54267  ","Ofsted Provider Webpage")</f>
        <v>Ofsted Provider Webpage</v>
      </c>
      <c r="B8" s="13">
        <v>54267</v>
      </c>
      <c r="C8" s="13">
        <v>10005671</v>
      </c>
      <c r="D8" s="13" t="s">
        <v>108</v>
      </c>
      <c r="E8" s="13" t="s">
        <v>81</v>
      </c>
      <c r="F8" s="13" t="s">
        <v>45</v>
      </c>
      <c r="G8" s="13" t="s">
        <v>109</v>
      </c>
      <c r="H8" s="13" t="s">
        <v>52</v>
      </c>
      <c r="I8" s="13" t="s">
        <v>52</v>
      </c>
      <c r="J8" s="13">
        <v>10166139</v>
      </c>
      <c r="K8" s="13" t="s">
        <v>72</v>
      </c>
      <c r="L8" s="118">
        <v>44105</v>
      </c>
      <c r="M8" s="118">
        <v>44137</v>
      </c>
    </row>
    <row r="9" spans="1:56" x14ac:dyDescent="0.25">
      <c r="A9" s="115" t="str">
        <f>HYPERLINK("http://www.ofsted.gov.uk/inspection-reports/find-inspection-report/provider/ELS/1270749","Ofsted Provider Webpage")</f>
        <v>Ofsted Provider Webpage</v>
      </c>
      <c r="B9" s="13">
        <v>1270749</v>
      </c>
      <c r="C9" s="13">
        <v>10005769</v>
      </c>
      <c r="D9" s="13" t="s">
        <v>110</v>
      </c>
      <c r="E9" s="13" t="s">
        <v>78</v>
      </c>
      <c r="F9" s="13" t="s">
        <v>44</v>
      </c>
      <c r="G9" s="13" t="s">
        <v>111</v>
      </c>
      <c r="H9" s="13" t="s">
        <v>57</v>
      </c>
      <c r="I9" s="13" t="s">
        <v>57</v>
      </c>
      <c r="J9" s="13">
        <v>10155836</v>
      </c>
      <c r="K9" s="13" t="s">
        <v>72</v>
      </c>
      <c r="L9" s="118">
        <v>44105</v>
      </c>
      <c r="M9" s="118">
        <v>44126</v>
      </c>
    </row>
    <row r="10" spans="1:56" x14ac:dyDescent="0.25">
      <c r="A10" s="115" t="str">
        <f>HYPERLINK("http://www.ofsted.gov.uk/inspection-reports/find-inspection-report/provider/ELS/144729 ","Ofsted Provider Webpage")</f>
        <v>Ofsted Provider Webpage</v>
      </c>
      <c r="B10" s="13">
        <v>144729</v>
      </c>
      <c r="C10" s="13">
        <v>10063538</v>
      </c>
      <c r="D10" s="13" t="s">
        <v>103</v>
      </c>
      <c r="E10" s="13" t="s">
        <v>104</v>
      </c>
      <c r="F10" s="13" t="s">
        <v>43</v>
      </c>
      <c r="G10" s="13" t="s">
        <v>105</v>
      </c>
      <c r="H10" s="13" t="s">
        <v>52</v>
      </c>
      <c r="I10" s="13" t="s">
        <v>52</v>
      </c>
      <c r="J10" s="13">
        <v>10155234</v>
      </c>
      <c r="K10" s="13" t="s">
        <v>72</v>
      </c>
      <c r="L10" s="118">
        <v>44105</v>
      </c>
      <c r="M10" s="118">
        <v>44145</v>
      </c>
    </row>
    <row r="11" spans="1:56" x14ac:dyDescent="0.25">
      <c r="A11" s="115" t="str">
        <f>HYPERLINK("http://www.ofsted.gov.uk/inspection-reports/find-inspection-report/provider/ELS/54215  ","Ofsted Provider Webpage")</f>
        <v>Ofsted Provider Webpage</v>
      </c>
      <c r="B11" s="13">
        <v>54215</v>
      </c>
      <c r="C11" s="13">
        <v>10025727</v>
      </c>
      <c r="D11" s="13" t="s">
        <v>126</v>
      </c>
      <c r="E11" s="13" t="s">
        <v>78</v>
      </c>
      <c r="F11" s="13" t="s">
        <v>44</v>
      </c>
      <c r="G11" s="13" t="s">
        <v>127</v>
      </c>
      <c r="H11" s="13" t="s">
        <v>56</v>
      </c>
      <c r="I11" s="13" t="s">
        <v>56</v>
      </c>
      <c r="J11" s="13">
        <v>10155273</v>
      </c>
      <c r="K11" s="13" t="s">
        <v>72</v>
      </c>
      <c r="L11" s="118">
        <v>44105</v>
      </c>
      <c r="M11" s="118">
        <v>44124</v>
      </c>
    </row>
    <row r="12" spans="1:56" x14ac:dyDescent="0.25">
      <c r="A12" s="115" t="str">
        <f>HYPERLINK("http://www.ofsted.gov.uk/inspection-reports/find-inspection-report/provider/ELS/1247998","Ofsted Provider Webpage")</f>
        <v>Ofsted Provider Webpage</v>
      </c>
      <c r="B12" s="13">
        <v>1247998</v>
      </c>
      <c r="C12" s="13">
        <v>10038501</v>
      </c>
      <c r="D12" s="13" t="s">
        <v>82</v>
      </c>
      <c r="E12" s="13" t="s">
        <v>78</v>
      </c>
      <c r="F12" s="13" t="s">
        <v>44</v>
      </c>
      <c r="G12" s="13" t="s">
        <v>83</v>
      </c>
      <c r="H12" s="13" t="s">
        <v>53</v>
      </c>
      <c r="I12" s="13" t="s">
        <v>53</v>
      </c>
      <c r="J12" s="13">
        <v>10155214</v>
      </c>
      <c r="K12" s="13" t="s">
        <v>72</v>
      </c>
      <c r="L12" s="118">
        <v>44105</v>
      </c>
      <c r="M12" s="118">
        <v>44146</v>
      </c>
    </row>
    <row r="13" spans="1:56" x14ac:dyDescent="0.25">
      <c r="A13" s="115" t="str">
        <f>HYPERLINK("http://www.ofsted.gov.uk/inspection-reports/find-inspection-report/provider/ELS/55353  ","Ofsted Provider Webpage")</f>
        <v>Ofsted Provider Webpage</v>
      </c>
      <c r="B13" s="13">
        <v>55353</v>
      </c>
      <c r="C13" s="13">
        <v>10001464</v>
      </c>
      <c r="D13" s="13" t="s">
        <v>91</v>
      </c>
      <c r="E13" s="13" t="s">
        <v>81</v>
      </c>
      <c r="F13" s="13" t="s">
        <v>45</v>
      </c>
      <c r="G13" s="13" t="s">
        <v>92</v>
      </c>
      <c r="H13" s="13" t="s">
        <v>56</v>
      </c>
      <c r="I13" s="13" t="s">
        <v>56</v>
      </c>
      <c r="J13" s="13">
        <v>10165116</v>
      </c>
      <c r="K13" s="13" t="s">
        <v>72</v>
      </c>
      <c r="L13" s="118">
        <v>44105</v>
      </c>
      <c r="M13" s="118">
        <v>44146</v>
      </c>
    </row>
    <row r="14" spans="1:56" x14ac:dyDescent="0.25">
      <c r="A14" s="115" t="str">
        <f>HYPERLINK("http://www.ofsted.gov.uk/inspection-reports/find-inspection-report/provider/ELS/52843  ","Ofsted Provider Webpage")</f>
        <v>Ofsted Provider Webpage</v>
      </c>
      <c r="B14" s="13">
        <v>52843</v>
      </c>
      <c r="C14" s="13">
        <v>10003586</v>
      </c>
      <c r="D14" s="13" t="s">
        <v>80</v>
      </c>
      <c r="E14" s="13" t="s">
        <v>81</v>
      </c>
      <c r="F14" s="13" t="s">
        <v>45</v>
      </c>
      <c r="G14" s="13" t="s">
        <v>79</v>
      </c>
      <c r="H14" s="13" t="s">
        <v>53</v>
      </c>
      <c r="I14" s="13" t="s">
        <v>53</v>
      </c>
      <c r="J14" s="13">
        <v>10155205</v>
      </c>
      <c r="K14" s="13" t="s">
        <v>72</v>
      </c>
      <c r="L14" s="118">
        <v>44105</v>
      </c>
      <c r="M14" s="118">
        <v>44147</v>
      </c>
    </row>
    <row r="15" spans="1:56" x14ac:dyDescent="0.25">
      <c r="A15" s="115" t="str">
        <f>HYPERLINK("http://www.ofsted.gov.uk/inspection-reports/find-inspection-report/provider/ELS/130600 ","Ofsted Provider Webpage")</f>
        <v>Ofsted Provider Webpage</v>
      </c>
      <c r="B15" s="13">
        <v>130600</v>
      </c>
      <c r="C15" s="13">
        <v>10004125</v>
      </c>
      <c r="D15" s="13" t="s">
        <v>139</v>
      </c>
      <c r="E15" s="13" t="s">
        <v>70</v>
      </c>
      <c r="F15" s="13" t="s">
        <v>42</v>
      </c>
      <c r="G15" s="13" t="s">
        <v>140</v>
      </c>
      <c r="H15" s="13" t="s">
        <v>57</v>
      </c>
      <c r="I15" s="13" t="s">
        <v>57</v>
      </c>
      <c r="J15" s="13">
        <v>10155254</v>
      </c>
      <c r="K15" s="13" t="s">
        <v>72</v>
      </c>
      <c r="L15" s="118">
        <v>44105</v>
      </c>
      <c r="M15" s="118">
        <v>44152</v>
      </c>
    </row>
    <row r="16" spans="1:56" x14ac:dyDescent="0.25">
      <c r="A16" s="115" t="str">
        <f>HYPERLINK("http://www.ofsted.gov.uk/inspection-reports/find-inspection-report/provider/ELS/130665 ","Ofsted Provider Webpage")</f>
        <v>Ofsted Provider Webpage</v>
      </c>
      <c r="B16" s="13">
        <v>130665</v>
      </c>
      <c r="C16" s="13">
        <v>10002923</v>
      </c>
      <c r="D16" s="13" t="s">
        <v>141</v>
      </c>
      <c r="E16" s="13" t="s">
        <v>74</v>
      </c>
      <c r="F16" s="13" t="s">
        <v>42</v>
      </c>
      <c r="G16" s="13" t="s">
        <v>142</v>
      </c>
      <c r="H16" s="13" t="s">
        <v>55</v>
      </c>
      <c r="I16" s="13" t="s">
        <v>55</v>
      </c>
      <c r="J16" s="13">
        <v>10155292</v>
      </c>
      <c r="K16" s="13" t="s">
        <v>72</v>
      </c>
      <c r="L16" s="118">
        <v>44105</v>
      </c>
      <c r="M16" s="118">
        <v>44152</v>
      </c>
    </row>
    <row r="17" spans="1:13" x14ac:dyDescent="0.25">
      <c r="A17" s="115" t="str">
        <f>HYPERLINK("http://www.ofsted.gov.uk/inspection-reports/find-inspection-report/provider/ELS/130721 ","Ofsted Provider Webpage")</f>
        <v>Ofsted Provider Webpage</v>
      </c>
      <c r="B17" s="13">
        <v>130721</v>
      </c>
      <c r="C17" s="13">
        <v>10004690</v>
      </c>
      <c r="D17" s="13" t="s">
        <v>143</v>
      </c>
      <c r="E17" s="13" t="s">
        <v>74</v>
      </c>
      <c r="F17" s="13" t="s">
        <v>42</v>
      </c>
      <c r="G17" s="13" t="s">
        <v>144</v>
      </c>
      <c r="H17" s="13" t="s">
        <v>57</v>
      </c>
      <c r="I17" s="13" t="s">
        <v>57</v>
      </c>
      <c r="J17" s="13">
        <v>10163206</v>
      </c>
      <c r="K17" s="13" t="s">
        <v>72</v>
      </c>
      <c r="L17" s="118">
        <v>44105</v>
      </c>
      <c r="M17" s="118">
        <v>44153</v>
      </c>
    </row>
    <row r="18" spans="1:13" x14ac:dyDescent="0.25">
      <c r="A18" s="115" t="str">
        <f>HYPERLINK("http://www.ofsted.gov.uk/inspection-reports/find-inspection-report/provider/ELS/1236704","Ofsted Provider Webpage")</f>
        <v>Ofsted Provider Webpage</v>
      </c>
      <c r="B18" s="13">
        <v>1236704</v>
      </c>
      <c r="C18" s="13">
        <v>10033608</v>
      </c>
      <c r="D18" s="13" t="s">
        <v>124</v>
      </c>
      <c r="E18" s="13" t="s">
        <v>78</v>
      </c>
      <c r="F18" s="13" t="s">
        <v>44</v>
      </c>
      <c r="G18" s="13" t="s">
        <v>125</v>
      </c>
      <c r="H18" s="13" t="s">
        <v>56</v>
      </c>
      <c r="I18" s="13" t="s">
        <v>56</v>
      </c>
      <c r="J18" s="13">
        <v>10155266</v>
      </c>
      <c r="K18" s="13" t="s">
        <v>72</v>
      </c>
      <c r="L18" s="118">
        <v>44105</v>
      </c>
      <c r="M18" s="118">
        <v>44124</v>
      </c>
    </row>
    <row r="19" spans="1:13" x14ac:dyDescent="0.25">
      <c r="A19" s="115" t="str">
        <f>HYPERLINK("http://www.ofsted.gov.uk/inspection-reports/find-inspection-report/provider/ELS/130736 ","Ofsted Provider Webpage")</f>
        <v>Ofsted Provider Webpage</v>
      </c>
      <c r="B19" s="13">
        <v>130736</v>
      </c>
      <c r="C19" s="13">
        <v>10000747</v>
      </c>
      <c r="D19" s="13" t="s">
        <v>122</v>
      </c>
      <c r="E19" s="13" t="s">
        <v>74</v>
      </c>
      <c r="F19" s="13" t="s">
        <v>42</v>
      </c>
      <c r="G19" s="13" t="s">
        <v>123</v>
      </c>
      <c r="H19" s="13" t="s">
        <v>50</v>
      </c>
      <c r="I19" s="13" t="s">
        <v>50</v>
      </c>
      <c r="J19" s="13">
        <v>10155151</v>
      </c>
      <c r="K19" s="13" t="s">
        <v>72</v>
      </c>
      <c r="L19" s="118">
        <v>44105</v>
      </c>
      <c r="M19" s="118">
        <v>44124</v>
      </c>
    </row>
    <row r="20" spans="1:13" x14ac:dyDescent="0.25">
      <c r="A20" s="115" t="str">
        <f>HYPERLINK("http://www.ofsted.gov.uk/inspection-reports/find-inspection-report/provider/ELS/130466 ","Ofsted Provider Webpage")</f>
        <v>Ofsted Provider Webpage</v>
      </c>
      <c r="B20" s="13">
        <v>130466</v>
      </c>
      <c r="C20" s="13">
        <v>10006442</v>
      </c>
      <c r="D20" s="13" t="s">
        <v>133</v>
      </c>
      <c r="E20" s="13" t="s">
        <v>74</v>
      </c>
      <c r="F20" s="13" t="s">
        <v>42</v>
      </c>
      <c r="G20" s="13" t="s">
        <v>107</v>
      </c>
      <c r="H20" s="13" t="s">
        <v>52</v>
      </c>
      <c r="I20" s="13" t="s">
        <v>52</v>
      </c>
      <c r="J20" s="13">
        <v>10155232</v>
      </c>
      <c r="K20" s="13" t="s">
        <v>72</v>
      </c>
      <c r="L20" s="118">
        <v>44105</v>
      </c>
      <c r="M20" s="118">
        <v>44124</v>
      </c>
    </row>
    <row r="21" spans="1:13" x14ac:dyDescent="0.25">
      <c r="A21" s="115" t="str">
        <f>HYPERLINK("http://www.ofsted.gov.uk/inspection-reports/find-inspection-report/provider/ELS/1278626","Ofsted Provider Webpage")</f>
        <v>Ofsted Provider Webpage</v>
      </c>
      <c r="B21" s="13">
        <v>1278626</v>
      </c>
      <c r="C21" s="13">
        <v>10041891</v>
      </c>
      <c r="D21" s="13" t="s">
        <v>87</v>
      </c>
      <c r="E21" s="13" t="s">
        <v>78</v>
      </c>
      <c r="F21" s="13" t="s">
        <v>44</v>
      </c>
      <c r="G21" s="13" t="s">
        <v>88</v>
      </c>
      <c r="H21" s="13" t="s">
        <v>53</v>
      </c>
      <c r="I21" s="13" t="s">
        <v>53</v>
      </c>
      <c r="J21" s="13">
        <v>10155208</v>
      </c>
      <c r="K21" s="13" t="s">
        <v>72</v>
      </c>
      <c r="L21" s="118">
        <v>44105</v>
      </c>
      <c r="M21" s="118">
        <v>44146</v>
      </c>
    </row>
    <row r="22" spans="1:13" x14ac:dyDescent="0.25">
      <c r="A22" s="115" t="str">
        <f>HYPERLINK("http://www.ofsted.gov.uk/inspection-reports/find-inspection-report/provider/ELS/130739 ","Ofsted Provider Webpage")</f>
        <v>Ofsted Provider Webpage</v>
      </c>
      <c r="B22" s="13">
        <v>130739</v>
      </c>
      <c r="C22" s="13">
        <v>10000754</v>
      </c>
      <c r="D22" s="13" t="s">
        <v>131</v>
      </c>
      <c r="E22" s="13" t="s">
        <v>74</v>
      </c>
      <c r="F22" s="13" t="s">
        <v>42</v>
      </c>
      <c r="G22" s="13" t="s">
        <v>132</v>
      </c>
      <c r="H22" s="13" t="s">
        <v>50</v>
      </c>
      <c r="I22" s="13" t="s">
        <v>50</v>
      </c>
      <c r="J22" s="13">
        <v>10155169</v>
      </c>
      <c r="K22" s="13" t="s">
        <v>72</v>
      </c>
      <c r="L22" s="118">
        <v>44105</v>
      </c>
      <c r="M22" s="118">
        <v>44124</v>
      </c>
    </row>
    <row r="23" spans="1:13" x14ac:dyDescent="0.25">
      <c r="A23" s="115" t="str">
        <f>HYPERLINK("http://www.ofsted.gov.uk/inspection-reports/find-inspection-report/provider/ELS/145228 ","Ofsted Provider Webpage")</f>
        <v>Ofsted Provider Webpage</v>
      </c>
      <c r="B23" s="13">
        <v>145228</v>
      </c>
      <c r="C23" s="13">
        <v>10065834</v>
      </c>
      <c r="D23" s="13" t="s">
        <v>145</v>
      </c>
      <c r="E23" s="13" t="s">
        <v>146</v>
      </c>
      <c r="F23" s="13" t="s">
        <v>46</v>
      </c>
      <c r="G23" s="13" t="s">
        <v>115</v>
      </c>
      <c r="H23" s="13" t="s">
        <v>55</v>
      </c>
      <c r="I23" s="13" t="s">
        <v>55</v>
      </c>
      <c r="J23" s="13">
        <v>10155301</v>
      </c>
      <c r="K23" s="13" t="s">
        <v>72</v>
      </c>
      <c r="L23" s="118">
        <v>44105</v>
      </c>
      <c r="M23" s="118">
        <v>44153</v>
      </c>
    </row>
    <row r="24" spans="1:13" x14ac:dyDescent="0.25">
      <c r="A24" s="115" t="str">
        <f>HYPERLINK("http://www.ofsted.gov.uk/inspection-reports/find-inspection-report/provider/ELS/130519 ","Ofsted Provider Webpage")</f>
        <v>Ofsted Provider Webpage</v>
      </c>
      <c r="B24" s="13">
        <v>130519</v>
      </c>
      <c r="C24" s="13">
        <v>10005998</v>
      </c>
      <c r="D24" s="13" t="s">
        <v>147</v>
      </c>
      <c r="E24" s="13" t="s">
        <v>74</v>
      </c>
      <c r="F24" s="13" t="s">
        <v>42</v>
      </c>
      <c r="G24" s="13" t="s">
        <v>148</v>
      </c>
      <c r="H24" s="13" t="s">
        <v>50</v>
      </c>
      <c r="I24" s="13" t="s">
        <v>50</v>
      </c>
      <c r="J24" s="13">
        <v>10155156</v>
      </c>
      <c r="K24" s="13" t="s">
        <v>72</v>
      </c>
      <c r="L24" s="118">
        <v>44105</v>
      </c>
      <c r="M24" s="118">
        <v>44151</v>
      </c>
    </row>
    <row r="25" spans="1:13" x14ac:dyDescent="0.25">
      <c r="A25" s="115" t="str">
        <f>HYPERLINK("http://www.ofsted.gov.uk/inspection-reports/find-inspection-report/provider/ELS/130704 ","Ofsted Provider Webpage")</f>
        <v>Ofsted Provider Webpage</v>
      </c>
      <c r="B25" s="13">
        <v>130704</v>
      </c>
      <c r="C25" s="13">
        <v>10003427</v>
      </c>
      <c r="D25" s="13" t="s">
        <v>114</v>
      </c>
      <c r="E25" s="13" t="s">
        <v>70</v>
      </c>
      <c r="F25" s="13" t="s">
        <v>42</v>
      </c>
      <c r="G25" s="13" t="s">
        <v>115</v>
      </c>
      <c r="H25" s="13" t="s">
        <v>55</v>
      </c>
      <c r="I25" s="13" t="s">
        <v>55</v>
      </c>
      <c r="J25" s="13">
        <v>10155299</v>
      </c>
      <c r="K25" s="13" t="s">
        <v>72</v>
      </c>
      <c r="L25" s="118">
        <v>44105</v>
      </c>
      <c r="M25" s="118">
        <v>44126</v>
      </c>
    </row>
    <row r="26" spans="1:13" x14ac:dyDescent="0.25">
      <c r="A26" s="115" t="str">
        <f>HYPERLINK("http://www.ofsted.gov.uk/inspection-reports/find-inspection-report/provider/ELS/53927  ","Ofsted Provider Webpage")</f>
        <v>Ofsted Provider Webpage</v>
      </c>
      <c r="B26" s="13">
        <v>53927</v>
      </c>
      <c r="C26" s="13">
        <v>10005126</v>
      </c>
      <c r="D26" s="13" t="s">
        <v>93</v>
      </c>
      <c r="E26" s="13" t="s">
        <v>81</v>
      </c>
      <c r="F26" s="13" t="s">
        <v>45</v>
      </c>
      <c r="G26" s="13" t="s">
        <v>94</v>
      </c>
      <c r="H26" s="13" t="s">
        <v>54</v>
      </c>
      <c r="I26" s="13" t="s">
        <v>54</v>
      </c>
      <c r="J26" s="13">
        <v>10155338</v>
      </c>
      <c r="K26" s="13" t="s">
        <v>72</v>
      </c>
      <c r="L26" s="118">
        <v>44105</v>
      </c>
      <c r="M26" s="118">
        <v>44146</v>
      </c>
    </row>
    <row r="27" spans="1:13" x14ac:dyDescent="0.25">
      <c r="A27" s="115" t="str">
        <f>HYPERLINK("http://www.ofsted.gov.uk/inspection-reports/find-inspection-report/provider/ELS/143526 ","Ofsted Provider Webpage")</f>
        <v>Ofsted Provider Webpage</v>
      </c>
      <c r="B27" s="13">
        <v>143526</v>
      </c>
      <c r="C27" s="13">
        <v>10028480</v>
      </c>
      <c r="D27" s="13" t="s">
        <v>116</v>
      </c>
      <c r="E27" s="13" t="s">
        <v>104</v>
      </c>
      <c r="F27" s="13" t="s">
        <v>43</v>
      </c>
      <c r="G27" s="13" t="s">
        <v>117</v>
      </c>
      <c r="H27" s="13" t="s">
        <v>56</v>
      </c>
      <c r="I27" s="13" t="s">
        <v>56</v>
      </c>
      <c r="J27" s="13">
        <v>10155265</v>
      </c>
      <c r="K27" s="13" t="s">
        <v>72</v>
      </c>
      <c r="L27" s="118">
        <v>44105</v>
      </c>
      <c r="M27" s="118">
        <v>44124</v>
      </c>
    </row>
    <row r="28" spans="1:13" x14ac:dyDescent="0.25">
      <c r="A28" s="115" t="str">
        <f>HYPERLINK("http://www.ofsted.gov.uk/inspection-reports/find-inspection-report/provider/ELS/52531  ","Ofsted Provider Webpage")</f>
        <v>Ofsted Provider Webpage</v>
      </c>
      <c r="B28" s="13">
        <v>52531</v>
      </c>
      <c r="C28" s="13">
        <v>10003382</v>
      </c>
      <c r="D28" s="13" t="s">
        <v>128</v>
      </c>
      <c r="E28" s="13" t="s">
        <v>78</v>
      </c>
      <c r="F28" s="13" t="s">
        <v>44</v>
      </c>
      <c r="G28" s="13" t="s">
        <v>129</v>
      </c>
      <c r="H28" s="13" t="s">
        <v>76</v>
      </c>
      <c r="I28" s="13" t="s">
        <v>51</v>
      </c>
      <c r="J28" s="13">
        <v>10162506</v>
      </c>
      <c r="K28" s="13" t="s">
        <v>72</v>
      </c>
      <c r="L28" s="118">
        <v>44105</v>
      </c>
      <c r="M28" s="118">
        <v>44124</v>
      </c>
    </row>
    <row r="29" spans="1:13" x14ac:dyDescent="0.25">
      <c r="A29" s="115" t="str">
        <f>HYPERLINK("http://www.ofsted.gov.uk/inspection-reports/find-inspection-report/provider/ELS/1276379","Ofsted Provider Webpage")</f>
        <v>Ofsted Provider Webpage</v>
      </c>
      <c r="B29" s="13">
        <v>1276379</v>
      </c>
      <c r="C29" s="13">
        <v>10003274</v>
      </c>
      <c r="D29" s="13" t="s">
        <v>130</v>
      </c>
      <c r="E29" s="13" t="s">
        <v>78</v>
      </c>
      <c r="F29" s="13" t="s">
        <v>44</v>
      </c>
      <c r="G29" s="13" t="s">
        <v>105</v>
      </c>
      <c r="H29" s="13" t="s">
        <v>52</v>
      </c>
      <c r="I29" s="13" t="s">
        <v>52</v>
      </c>
      <c r="J29" s="13">
        <v>10155830</v>
      </c>
      <c r="K29" s="13" t="s">
        <v>72</v>
      </c>
      <c r="L29" s="118">
        <v>44105</v>
      </c>
      <c r="M29" s="118">
        <v>44124</v>
      </c>
    </row>
    <row r="30" spans="1:13" x14ac:dyDescent="0.25">
      <c r="A30" s="115" t="str">
        <f>HYPERLINK("http://www.ofsted.gov.uk/inspection-reports/find-inspection-report/provider/ELS/1276475","Ofsted Provider Webpage")</f>
        <v>Ofsted Provider Webpage</v>
      </c>
      <c r="B30" s="13">
        <v>1276475</v>
      </c>
      <c r="C30" s="13">
        <v>10046692</v>
      </c>
      <c r="D30" s="13" t="s">
        <v>89</v>
      </c>
      <c r="E30" s="13" t="s">
        <v>78</v>
      </c>
      <c r="F30" s="13" t="s">
        <v>44</v>
      </c>
      <c r="G30" s="13" t="s">
        <v>90</v>
      </c>
      <c r="H30" s="13" t="s">
        <v>50</v>
      </c>
      <c r="I30" s="13" t="s">
        <v>50</v>
      </c>
      <c r="J30" s="13">
        <v>10155146</v>
      </c>
      <c r="K30" s="13" t="s">
        <v>72</v>
      </c>
      <c r="L30" s="118">
        <v>44105</v>
      </c>
      <c r="M30" s="118">
        <v>44146</v>
      </c>
    </row>
    <row r="31" spans="1:13" x14ac:dyDescent="0.25">
      <c r="A31" s="115" t="str">
        <f>HYPERLINK("http://www.ofsted.gov.uk/inspection-reports/find-inspection-report/provider/ELS/52095  ","Ofsted Provider Webpage")</f>
        <v>Ofsted Provider Webpage</v>
      </c>
      <c r="B31" s="13">
        <v>52095</v>
      </c>
      <c r="C31" s="13">
        <v>10002850</v>
      </c>
      <c r="D31" s="13" t="s">
        <v>149</v>
      </c>
      <c r="E31" s="13" t="s">
        <v>78</v>
      </c>
      <c r="F31" s="13" t="s">
        <v>44</v>
      </c>
      <c r="G31" s="13" t="s">
        <v>150</v>
      </c>
      <c r="H31" s="13" t="s">
        <v>54</v>
      </c>
      <c r="I31" s="13" t="s">
        <v>54</v>
      </c>
      <c r="J31" s="13">
        <v>10166150</v>
      </c>
      <c r="K31" s="13" t="s">
        <v>72</v>
      </c>
      <c r="L31" s="118">
        <v>44106</v>
      </c>
      <c r="M31" s="118">
        <v>44151</v>
      </c>
    </row>
    <row r="32" spans="1:13" x14ac:dyDescent="0.25">
      <c r="A32" s="115" t="str">
        <f>HYPERLINK("http://www.ofsted.gov.uk/inspection-reports/find-inspection-report/provider/ELS/55448  ","Ofsted Provider Webpage")</f>
        <v>Ofsted Provider Webpage</v>
      </c>
      <c r="B32" s="13">
        <v>55448</v>
      </c>
      <c r="C32" s="13">
        <v>10007659</v>
      </c>
      <c r="D32" s="13" t="s">
        <v>120</v>
      </c>
      <c r="E32" s="13" t="s">
        <v>78</v>
      </c>
      <c r="F32" s="13" t="s">
        <v>44</v>
      </c>
      <c r="G32" s="13" t="s">
        <v>121</v>
      </c>
      <c r="H32" s="13" t="s">
        <v>57</v>
      </c>
      <c r="I32" s="13" t="s">
        <v>57</v>
      </c>
      <c r="J32" s="13">
        <v>10155250</v>
      </c>
      <c r="K32" s="13" t="s">
        <v>72</v>
      </c>
      <c r="L32" s="118">
        <v>44106</v>
      </c>
      <c r="M32" s="118">
        <v>44124</v>
      </c>
    </row>
    <row r="33" spans="1:13" x14ac:dyDescent="0.25">
      <c r="A33" s="115" t="str">
        <f>HYPERLINK("http://www.ofsted.gov.uk/inspection-reports/find-inspection-report/provider/ELS/133608 ","Ofsted Provider Webpage")</f>
        <v>Ofsted Provider Webpage</v>
      </c>
      <c r="B33" s="13">
        <v>133608</v>
      </c>
      <c r="C33" s="13">
        <v>10006813</v>
      </c>
      <c r="D33" s="13" t="s">
        <v>69</v>
      </c>
      <c r="E33" s="13" t="s">
        <v>70</v>
      </c>
      <c r="F33" s="13" t="s">
        <v>42</v>
      </c>
      <c r="G33" s="13" t="s">
        <v>71</v>
      </c>
      <c r="H33" s="13" t="s">
        <v>56</v>
      </c>
      <c r="I33" s="13" t="s">
        <v>56</v>
      </c>
      <c r="J33" s="13">
        <v>10155268</v>
      </c>
      <c r="K33" s="13" t="s">
        <v>72</v>
      </c>
      <c r="L33" s="118">
        <v>44111</v>
      </c>
      <c r="M33" s="118">
        <v>44147</v>
      </c>
    </row>
    <row r="34" spans="1:13" x14ac:dyDescent="0.25">
      <c r="A34" s="115" t="str">
        <f>HYPERLINK("http://www.ofsted.gov.uk/inspection-reports/find-inspection-report/provider/ELS/130720 ","Ofsted Provider Webpage")</f>
        <v>Ofsted Provider Webpage</v>
      </c>
      <c r="B34" s="13">
        <v>130720</v>
      </c>
      <c r="C34" s="13">
        <v>10007417</v>
      </c>
      <c r="D34" s="13" t="s">
        <v>151</v>
      </c>
      <c r="E34" s="13" t="s">
        <v>74</v>
      </c>
      <c r="F34" s="13" t="s">
        <v>42</v>
      </c>
      <c r="G34" s="13" t="s">
        <v>144</v>
      </c>
      <c r="H34" s="13" t="s">
        <v>57</v>
      </c>
      <c r="I34" s="13" t="s">
        <v>57</v>
      </c>
      <c r="J34" s="13">
        <v>10155861</v>
      </c>
      <c r="K34" s="13" t="s">
        <v>72</v>
      </c>
      <c r="L34" s="118">
        <v>44111</v>
      </c>
      <c r="M34" s="118">
        <v>44151</v>
      </c>
    </row>
    <row r="35" spans="1:13" x14ac:dyDescent="0.25">
      <c r="A35" s="115" t="str">
        <f>HYPERLINK("http://www.ofsted.gov.uk/inspection-reports/find-inspection-report/provider/ELS/1276527","Ofsted Provider Webpage")</f>
        <v>Ofsted Provider Webpage</v>
      </c>
      <c r="B35" s="13">
        <v>1276527</v>
      </c>
      <c r="C35" s="13">
        <v>10048380</v>
      </c>
      <c r="D35" s="13" t="s">
        <v>152</v>
      </c>
      <c r="E35" s="13" t="s">
        <v>78</v>
      </c>
      <c r="F35" s="13" t="s">
        <v>44</v>
      </c>
      <c r="G35" s="13" t="s">
        <v>153</v>
      </c>
      <c r="H35" s="13" t="s">
        <v>57</v>
      </c>
      <c r="I35" s="13" t="s">
        <v>57</v>
      </c>
      <c r="J35" s="13">
        <v>10155256</v>
      </c>
      <c r="K35" s="13" t="s">
        <v>72</v>
      </c>
      <c r="L35" s="118">
        <v>44111</v>
      </c>
      <c r="M35" s="118">
        <v>44152</v>
      </c>
    </row>
    <row r="36" spans="1:13" x14ac:dyDescent="0.25">
      <c r="A36" s="115" t="str">
        <f>HYPERLINK("http://www.ofsted.gov.uk/inspection-reports/find-inspection-report/provider/ELS/130607 ","Ofsted Provider Webpage")</f>
        <v>Ofsted Provider Webpage</v>
      </c>
      <c r="B36" s="13">
        <v>130607</v>
      </c>
      <c r="C36" s="13">
        <v>10000473</v>
      </c>
      <c r="D36" s="13" t="s">
        <v>97</v>
      </c>
      <c r="E36" s="13" t="s">
        <v>74</v>
      </c>
      <c r="F36" s="13" t="s">
        <v>42</v>
      </c>
      <c r="G36" s="13" t="s">
        <v>98</v>
      </c>
      <c r="H36" s="13" t="s">
        <v>55</v>
      </c>
      <c r="I36" s="13" t="s">
        <v>55</v>
      </c>
      <c r="J36" s="13">
        <v>10155291</v>
      </c>
      <c r="K36" s="13" t="s">
        <v>72</v>
      </c>
      <c r="L36" s="118">
        <v>44111</v>
      </c>
      <c r="M36" s="118">
        <v>44146</v>
      </c>
    </row>
    <row r="37" spans="1:13" x14ac:dyDescent="0.25">
      <c r="A37" s="115" t="str">
        <f>HYPERLINK("http://www.ofsted.gov.uk/inspection-reports/find-inspection-report/provider/ELS/145158 ","Ofsted Provider Webpage")</f>
        <v>Ofsted Provider Webpage</v>
      </c>
      <c r="B37" s="13">
        <v>145158</v>
      </c>
      <c r="C37" s="13">
        <v>10065462</v>
      </c>
      <c r="D37" s="13" t="s">
        <v>154</v>
      </c>
      <c r="E37" s="13" t="s">
        <v>146</v>
      </c>
      <c r="F37" s="13" t="s">
        <v>46</v>
      </c>
      <c r="G37" s="13" t="s">
        <v>155</v>
      </c>
      <c r="H37" s="13" t="s">
        <v>53</v>
      </c>
      <c r="I37" s="13" t="s">
        <v>53</v>
      </c>
      <c r="J37" s="13">
        <v>10155216</v>
      </c>
      <c r="K37" s="13" t="s">
        <v>72</v>
      </c>
      <c r="L37" s="118">
        <v>44111</v>
      </c>
      <c r="M37" s="118">
        <v>44154</v>
      </c>
    </row>
    <row r="38" spans="1:13" x14ac:dyDescent="0.25">
      <c r="A38" s="115" t="str">
        <f>HYPERLINK("http://www.ofsted.gov.uk/inspection-reports/find-inspection-report/provider/ELS/130741 ","Ofsted Provider Webpage")</f>
        <v>Ofsted Provider Webpage</v>
      </c>
      <c r="B38" s="13">
        <v>130741</v>
      </c>
      <c r="C38" s="13">
        <v>10005575</v>
      </c>
      <c r="D38" s="13" t="s">
        <v>156</v>
      </c>
      <c r="E38" s="13" t="s">
        <v>74</v>
      </c>
      <c r="F38" s="13" t="s">
        <v>42</v>
      </c>
      <c r="G38" s="13" t="s">
        <v>157</v>
      </c>
      <c r="H38" s="13" t="s">
        <v>50</v>
      </c>
      <c r="I38" s="13" t="s">
        <v>50</v>
      </c>
      <c r="J38" s="13">
        <v>10155170</v>
      </c>
      <c r="K38" s="13" t="s">
        <v>72</v>
      </c>
      <c r="L38" s="118">
        <v>44112</v>
      </c>
      <c r="M38" s="118">
        <v>44154</v>
      </c>
    </row>
    <row r="39" spans="1:13" x14ac:dyDescent="0.25">
      <c r="A39" s="115" t="str">
        <f>HYPERLINK("http://www.ofsted.gov.uk/inspection-reports/find-inspection-report/provider/ELS/51492  ","Ofsted Provider Webpage")</f>
        <v>Ofsted Provider Webpage</v>
      </c>
      <c r="B39" s="13">
        <v>51492</v>
      </c>
      <c r="C39" s="13">
        <v>10001869</v>
      </c>
      <c r="D39" s="13" t="s">
        <v>158</v>
      </c>
      <c r="E39" s="13" t="s">
        <v>78</v>
      </c>
      <c r="F39" s="13" t="s">
        <v>44</v>
      </c>
      <c r="G39" s="13" t="s">
        <v>159</v>
      </c>
      <c r="H39" s="13" t="s">
        <v>57</v>
      </c>
      <c r="I39" s="13" t="s">
        <v>57</v>
      </c>
      <c r="J39" s="13">
        <v>10167289</v>
      </c>
      <c r="K39" s="13" t="s">
        <v>72</v>
      </c>
      <c r="L39" s="118">
        <v>44112</v>
      </c>
      <c r="M39" s="118">
        <v>44153</v>
      </c>
    </row>
    <row r="40" spans="1:13" x14ac:dyDescent="0.25">
      <c r="A40" s="115" t="str">
        <f>HYPERLINK("http://www.ofsted.gov.uk/inspection-reports/find-inspection-report/provider/ELS/130759 ","Ofsted Provider Webpage")</f>
        <v>Ofsted Provider Webpage</v>
      </c>
      <c r="B40" s="13">
        <v>130759</v>
      </c>
      <c r="C40" s="13">
        <v>10002743</v>
      </c>
      <c r="D40" s="13" t="s">
        <v>160</v>
      </c>
      <c r="E40" s="13" t="s">
        <v>74</v>
      </c>
      <c r="F40" s="13" t="s">
        <v>42</v>
      </c>
      <c r="G40" s="13" t="s">
        <v>161</v>
      </c>
      <c r="H40" s="13" t="s">
        <v>53</v>
      </c>
      <c r="I40" s="13" t="s">
        <v>53</v>
      </c>
      <c r="J40" s="13">
        <v>10155223</v>
      </c>
      <c r="K40" s="13" t="s">
        <v>72</v>
      </c>
      <c r="L40" s="118">
        <v>44112</v>
      </c>
      <c r="M40" s="118">
        <v>44150</v>
      </c>
    </row>
    <row r="41" spans="1:13" x14ac:dyDescent="0.25">
      <c r="A41" s="115" t="str">
        <f>HYPERLINK("http://www.ofsted.gov.uk/inspection-reports/find-inspection-report/provider/ELS/130537 ","Ofsted Provider Webpage")</f>
        <v>Ofsted Provider Webpage</v>
      </c>
      <c r="B41" s="13">
        <v>130537</v>
      </c>
      <c r="C41" s="13">
        <v>10003189</v>
      </c>
      <c r="D41" s="13" t="s">
        <v>73</v>
      </c>
      <c r="E41" s="13" t="s">
        <v>74</v>
      </c>
      <c r="F41" s="13" t="s">
        <v>42</v>
      </c>
      <c r="G41" s="13" t="s">
        <v>75</v>
      </c>
      <c r="H41" s="13" t="s">
        <v>76</v>
      </c>
      <c r="I41" s="13" t="s">
        <v>51</v>
      </c>
      <c r="J41" s="13">
        <v>10155199</v>
      </c>
      <c r="K41" s="13" t="s">
        <v>72</v>
      </c>
      <c r="L41" s="118">
        <v>44112</v>
      </c>
      <c r="M41" s="118">
        <v>44147</v>
      </c>
    </row>
    <row r="42" spans="1:13" x14ac:dyDescent="0.25">
      <c r="A42" s="115" t="str">
        <f>HYPERLINK("http://www.ofsted.gov.uk/inspection-reports/find-inspection-report/provider/ELS/1276529","Ofsted Provider Webpage")</f>
        <v>Ofsted Provider Webpage</v>
      </c>
      <c r="B42" s="13">
        <v>1276529</v>
      </c>
      <c r="C42" s="13">
        <v>10048865</v>
      </c>
      <c r="D42" s="13" t="s">
        <v>162</v>
      </c>
      <c r="E42" s="13" t="s">
        <v>78</v>
      </c>
      <c r="F42" s="13" t="s">
        <v>44</v>
      </c>
      <c r="G42" s="13" t="s">
        <v>163</v>
      </c>
      <c r="H42" s="13" t="s">
        <v>54</v>
      </c>
      <c r="I42" s="13" t="s">
        <v>54</v>
      </c>
      <c r="J42" s="13">
        <v>10155851</v>
      </c>
      <c r="K42" s="13" t="s">
        <v>72</v>
      </c>
      <c r="L42" s="118">
        <v>44112</v>
      </c>
      <c r="M42" s="118">
        <v>44150</v>
      </c>
    </row>
    <row r="43" spans="1:13" x14ac:dyDescent="0.25">
      <c r="A43" s="115" t="str">
        <f>HYPERLINK("http://www.ofsted.gov.uk/inspection-reports/find-inspection-report/provider/ELS/131347 ","Ofsted Provider Webpage")</f>
        <v>Ofsted Provider Webpage</v>
      </c>
      <c r="B43" s="13">
        <v>131347</v>
      </c>
      <c r="C43" s="13">
        <v>10001475</v>
      </c>
      <c r="D43" s="13" t="s">
        <v>84</v>
      </c>
      <c r="E43" s="13" t="s">
        <v>74</v>
      </c>
      <c r="F43" s="13" t="s">
        <v>42</v>
      </c>
      <c r="G43" s="13" t="s">
        <v>85</v>
      </c>
      <c r="H43" s="13" t="s">
        <v>86</v>
      </c>
      <c r="I43" s="13" t="s">
        <v>51</v>
      </c>
      <c r="J43" s="13">
        <v>10155195</v>
      </c>
      <c r="K43" s="13" t="s">
        <v>72</v>
      </c>
      <c r="L43" s="118">
        <v>44112</v>
      </c>
      <c r="M43" s="118">
        <v>44146</v>
      </c>
    </row>
    <row r="44" spans="1:13" x14ac:dyDescent="0.25">
      <c r="A44" s="115" t="str">
        <f>HYPERLINK("http://www.ofsted.gov.uk/inspection-reports/find-inspection-report/provider/ELS/53534  ","Ofsted Provider Webpage")</f>
        <v>Ofsted Provider Webpage</v>
      </c>
      <c r="B44" s="13">
        <v>53534</v>
      </c>
      <c r="C44" s="13">
        <v>10004643</v>
      </c>
      <c r="D44" s="13" t="s">
        <v>77</v>
      </c>
      <c r="E44" s="13" t="s">
        <v>78</v>
      </c>
      <c r="F44" s="13" t="s">
        <v>44</v>
      </c>
      <c r="G44" s="13" t="s">
        <v>79</v>
      </c>
      <c r="H44" s="13" t="s">
        <v>53</v>
      </c>
      <c r="I44" s="13" t="s">
        <v>53</v>
      </c>
      <c r="J44" s="13">
        <v>10155532</v>
      </c>
      <c r="K44" s="13" t="s">
        <v>72</v>
      </c>
      <c r="L44" s="118">
        <v>44112</v>
      </c>
      <c r="M44" s="118">
        <v>44147</v>
      </c>
    </row>
    <row r="45" spans="1:13" x14ac:dyDescent="0.25">
      <c r="A45" s="115" t="str">
        <f>HYPERLINK("http://www.ofsted.gov.uk/inspection-reports/find-inspection-report/provider/ELS/1248007","Ofsted Provider Webpage")</f>
        <v>Ofsted Provider Webpage</v>
      </c>
      <c r="B45" s="13">
        <v>1248007</v>
      </c>
      <c r="C45" s="13">
        <v>10005094</v>
      </c>
      <c r="D45" s="13" t="s">
        <v>164</v>
      </c>
      <c r="E45" s="13" t="s">
        <v>78</v>
      </c>
      <c r="F45" s="13" t="s">
        <v>44</v>
      </c>
      <c r="G45" s="13" t="s">
        <v>107</v>
      </c>
      <c r="H45" s="13" t="s">
        <v>52</v>
      </c>
      <c r="I45" s="13" t="s">
        <v>52</v>
      </c>
      <c r="J45" s="13">
        <v>10155828</v>
      </c>
      <c r="K45" s="13" t="s">
        <v>72</v>
      </c>
      <c r="L45" s="118">
        <v>44112</v>
      </c>
      <c r="M45" s="118">
        <v>44150</v>
      </c>
    </row>
    <row r="46" spans="1:13" x14ac:dyDescent="0.25">
      <c r="A46" s="115" t="str">
        <f>HYPERLINK("http://www.ofsted.gov.uk/inspection-reports/find-inspection-report/provider/ELS/130503 ","Ofsted Provider Webpage")</f>
        <v>Ofsted Provider Webpage</v>
      </c>
      <c r="B46" s="13">
        <v>130503</v>
      </c>
      <c r="C46" s="13">
        <v>10004108</v>
      </c>
      <c r="D46" s="13" t="s">
        <v>165</v>
      </c>
      <c r="E46" s="13" t="s">
        <v>70</v>
      </c>
      <c r="F46" s="13" t="s">
        <v>42</v>
      </c>
      <c r="G46" s="13" t="s">
        <v>166</v>
      </c>
      <c r="H46" s="13" t="s">
        <v>50</v>
      </c>
      <c r="I46" s="13" t="s">
        <v>50</v>
      </c>
      <c r="J46" s="13">
        <v>10157973</v>
      </c>
      <c r="K46" s="13" t="s">
        <v>72</v>
      </c>
      <c r="L46" s="118">
        <v>44112</v>
      </c>
      <c r="M46" s="118">
        <v>44158</v>
      </c>
    </row>
    <row r="47" spans="1:13" x14ac:dyDescent="0.25">
      <c r="A47" s="115" t="str">
        <f>HYPERLINK("http://www.ofsted.gov.uk/inspection-reports/find-inspection-report/provider/ELS/130498 ","Ofsted Provider Webpage")</f>
        <v>Ofsted Provider Webpage</v>
      </c>
      <c r="B47" s="13">
        <v>130498</v>
      </c>
      <c r="C47" s="13">
        <v>10001005</v>
      </c>
      <c r="D47" s="13" t="s">
        <v>167</v>
      </c>
      <c r="E47" s="13" t="s">
        <v>74</v>
      </c>
      <c r="F47" s="13" t="s">
        <v>42</v>
      </c>
      <c r="G47" s="13" t="s">
        <v>168</v>
      </c>
      <c r="H47" s="13" t="s">
        <v>50</v>
      </c>
      <c r="I47" s="13" t="s">
        <v>50</v>
      </c>
      <c r="J47" s="13">
        <v>10165121</v>
      </c>
      <c r="K47" s="13" t="s">
        <v>72</v>
      </c>
      <c r="L47" s="118">
        <v>44112</v>
      </c>
      <c r="M47" s="118">
        <v>44161</v>
      </c>
    </row>
    <row r="48" spans="1:13" x14ac:dyDescent="0.25">
      <c r="A48" s="115" t="str">
        <f>HYPERLINK("http://www.ofsted.gov.uk/inspection-reports/find-inspection-report/provider/ELS/142673 ","Ofsted Provider Webpage")</f>
        <v>Ofsted Provider Webpage</v>
      </c>
      <c r="B48" s="13">
        <v>142673</v>
      </c>
      <c r="C48" s="13">
        <v>10055888</v>
      </c>
      <c r="D48" s="13" t="s">
        <v>169</v>
      </c>
      <c r="E48" s="13" t="s">
        <v>146</v>
      </c>
      <c r="F48" s="13" t="s">
        <v>46</v>
      </c>
      <c r="G48" s="13" t="s">
        <v>170</v>
      </c>
      <c r="H48" s="13" t="s">
        <v>86</v>
      </c>
      <c r="I48" s="13" t="s">
        <v>51</v>
      </c>
      <c r="J48" s="13">
        <v>10155192</v>
      </c>
      <c r="K48" s="13" t="s">
        <v>72</v>
      </c>
      <c r="L48" s="118">
        <v>44113</v>
      </c>
      <c r="M48" s="118">
        <v>44153</v>
      </c>
    </row>
    <row r="49" spans="1:13" x14ac:dyDescent="0.25">
      <c r="A49" s="115" t="str">
        <f>HYPERLINK("http://www.ofsted.gov.uk/inspection-reports/find-inspection-report/provider/ELS/1236915","Ofsted Provider Webpage")</f>
        <v>Ofsted Provider Webpage</v>
      </c>
      <c r="B49" s="13">
        <v>1236915</v>
      </c>
      <c r="C49" s="13">
        <v>10045136</v>
      </c>
      <c r="D49" s="13" t="s">
        <v>171</v>
      </c>
      <c r="E49" s="13" t="s">
        <v>78</v>
      </c>
      <c r="F49" s="13" t="s">
        <v>44</v>
      </c>
      <c r="G49" s="13" t="s">
        <v>172</v>
      </c>
      <c r="H49" s="13" t="s">
        <v>56</v>
      </c>
      <c r="I49" s="13" t="s">
        <v>56</v>
      </c>
      <c r="J49" s="13">
        <v>10155261</v>
      </c>
      <c r="K49" s="13" t="s">
        <v>72</v>
      </c>
      <c r="L49" s="118">
        <v>44113</v>
      </c>
      <c r="M49" s="118">
        <v>44161</v>
      </c>
    </row>
    <row r="50" spans="1:13" x14ac:dyDescent="0.25">
      <c r="A50" s="115" t="str">
        <f>HYPERLINK("http://www.ofsted.gov.uk/inspection-reports/find-inspection-report/provider/ELS/59233  ","Ofsted Provider Webpage")</f>
        <v>Ofsted Provider Webpage</v>
      </c>
      <c r="B50" s="13">
        <v>59233</v>
      </c>
      <c r="C50" s="13">
        <v>10044778</v>
      </c>
      <c r="D50" s="13" t="s">
        <v>173</v>
      </c>
      <c r="E50" s="13" t="s">
        <v>174</v>
      </c>
      <c r="F50" s="13" t="s">
        <v>44</v>
      </c>
      <c r="G50" s="13" t="s">
        <v>125</v>
      </c>
      <c r="H50" s="13" t="s">
        <v>56</v>
      </c>
      <c r="I50" s="13" t="s">
        <v>56</v>
      </c>
      <c r="J50" s="13">
        <v>10155844</v>
      </c>
      <c r="K50" s="13" t="s">
        <v>72</v>
      </c>
      <c r="L50" s="118">
        <v>44113</v>
      </c>
      <c r="M50" s="118">
        <v>44158</v>
      </c>
    </row>
    <row r="51" spans="1:13" x14ac:dyDescent="0.25">
      <c r="A51" s="115" t="str">
        <f>HYPERLINK("http://www.ofsted.gov.uk/inspection-reports/find-inspection-report/provider/ELS/52994  ","Ofsted Provider Webpage")</f>
        <v>Ofsted Provider Webpage</v>
      </c>
      <c r="B51" s="13">
        <v>52994</v>
      </c>
      <c r="C51" s="13">
        <v>10003866</v>
      </c>
      <c r="D51" s="13" t="s">
        <v>95</v>
      </c>
      <c r="E51" s="13" t="s">
        <v>81</v>
      </c>
      <c r="F51" s="13" t="s">
        <v>45</v>
      </c>
      <c r="G51" s="13" t="s">
        <v>96</v>
      </c>
      <c r="H51" s="13" t="s">
        <v>53</v>
      </c>
      <c r="I51" s="13" t="s">
        <v>53</v>
      </c>
      <c r="J51" s="13">
        <v>10155221</v>
      </c>
      <c r="K51" s="13" t="s">
        <v>72</v>
      </c>
      <c r="L51" s="118">
        <v>44117</v>
      </c>
      <c r="M51" s="118">
        <v>44146</v>
      </c>
    </row>
    <row r="52" spans="1:13" x14ac:dyDescent="0.25">
      <c r="A52" s="115" t="str">
        <f>HYPERLINK("http://www.ofsted.gov.uk/inspection-reports/find-inspection-report/provider/ELS/130413 ","Ofsted Provider Webpage")</f>
        <v>Ofsted Provider Webpage</v>
      </c>
      <c r="B52" s="13">
        <v>130413</v>
      </c>
      <c r="C52" s="13">
        <v>10003755</v>
      </c>
      <c r="D52" s="13" t="s">
        <v>175</v>
      </c>
      <c r="E52" s="13" t="s">
        <v>74</v>
      </c>
      <c r="F52" s="13" t="s">
        <v>42</v>
      </c>
      <c r="G52" s="13" t="s">
        <v>172</v>
      </c>
      <c r="H52" s="13" t="s">
        <v>56</v>
      </c>
      <c r="I52" s="13" t="s">
        <v>56</v>
      </c>
      <c r="J52" s="13">
        <v>10155842</v>
      </c>
      <c r="K52" s="13" t="s">
        <v>72</v>
      </c>
      <c r="L52" s="118">
        <v>44118</v>
      </c>
      <c r="M52" s="118">
        <v>44164</v>
      </c>
    </row>
    <row r="53" spans="1:13" x14ac:dyDescent="0.25">
      <c r="A53" s="115" t="str">
        <f>HYPERLINK("http://www.ofsted.gov.uk/inspection-reports/find-inspection-report/provider/ELS/130447 ","Ofsted Provider Webpage")</f>
        <v>Ofsted Provider Webpage</v>
      </c>
      <c r="B53" s="13">
        <v>130447</v>
      </c>
      <c r="C53" s="13">
        <v>10007434</v>
      </c>
      <c r="D53" s="13" t="s">
        <v>176</v>
      </c>
      <c r="E53" s="13" t="s">
        <v>74</v>
      </c>
      <c r="F53" s="13" t="s">
        <v>42</v>
      </c>
      <c r="G53" s="13" t="s">
        <v>177</v>
      </c>
      <c r="H53" s="13" t="s">
        <v>56</v>
      </c>
      <c r="I53" s="13" t="s">
        <v>56</v>
      </c>
      <c r="J53" s="13">
        <v>10155262</v>
      </c>
      <c r="K53" s="13" t="s">
        <v>72</v>
      </c>
      <c r="L53" s="118">
        <v>44118</v>
      </c>
      <c r="M53" s="118">
        <v>44157</v>
      </c>
    </row>
    <row r="54" spans="1:13" x14ac:dyDescent="0.25">
      <c r="A54" s="115" t="str">
        <f>HYPERLINK("http://www.ofsted.gov.uk/inspection-reports/find-inspection-report/provider/ELS/59173  ","Ofsted Provider Webpage")</f>
        <v>Ofsted Provider Webpage</v>
      </c>
      <c r="B54" s="13">
        <v>59173</v>
      </c>
      <c r="C54" s="13">
        <v>10036431</v>
      </c>
      <c r="D54" s="13" t="s">
        <v>178</v>
      </c>
      <c r="E54" s="13" t="s">
        <v>78</v>
      </c>
      <c r="F54" s="13" t="s">
        <v>44</v>
      </c>
      <c r="G54" s="13" t="s">
        <v>107</v>
      </c>
      <c r="H54" s="13" t="s">
        <v>52</v>
      </c>
      <c r="I54" s="13" t="s">
        <v>52</v>
      </c>
      <c r="J54" s="13">
        <v>10155242</v>
      </c>
      <c r="K54" s="13" t="s">
        <v>72</v>
      </c>
      <c r="L54" s="118">
        <v>44118</v>
      </c>
      <c r="M54" s="118">
        <v>44150</v>
      </c>
    </row>
    <row r="55" spans="1:13" x14ac:dyDescent="0.25">
      <c r="A55" s="115" t="str">
        <f>HYPERLINK("http://www.ofsted.gov.uk/inspection-reports/find-inspection-report/provider/ELS/53144  ","Ofsted Provider Webpage")</f>
        <v>Ofsted Provider Webpage</v>
      </c>
      <c r="B55" s="13">
        <v>53144</v>
      </c>
      <c r="C55" s="13">
        <v>10007362</v>
      </c>
      <c r="D55" s="13" t="s">
        <v>179</v>
      </c>
      <c r="E55" s="13" t="s">
        <v>81</v>
      </c>
      <c r="F55" s="13" t="s">
        <v>45</v>
      </c>
      <c r="G55" s="13" t="s">
        <v>180</v>
      </c>
      <c r="H55" s="13" t="s">
        <v>56</v>
      </c>
      <c r="I55" s="13" t="s">
        <v>56</v>
      </c>
      <c r="J55" s="13">
        <v>10155280</v>
      </c>
      <c r="K55" s="13" t="s">
        <v>72</v>
      </c>
      <c r="L55" s="118">
        <v>44118</v>
      </c>
      <c r="M55" s="118">
        <v>44159</v>
      </c>
    </row>
    <row r="56" spans="1:13" x14ac:dyDescent="0.25">
      <c r="A56" s="115" t="str">
        <f>HYPERLINK("http://www.ofsted.gov.uk/inspection-reports/find-inspection-report/provider/ELS/135658 ","Ofsted Provider Webpage")</f>
        <v>Ofsted Provider Webpage</v>
      </c>
      <c r="B56" s="13">
        <v>135658</v>
      </c>
      <c r="C56" s="13">
        <v>10023526</v>
      </c>
      <c r="D56" s="13" t="s">
        <v>181</v>
      </c>
      <c r="E56" s="13" t="s">
        <v>74</v>
      </c>
      <c r="F56" s="13" t="s">
        <v>42</v>
      </c>
      <c r="G56" s="13" t="s">
        <v>182</v>
      </c>
      <c r="H56" s="13" t="s">
        <v>52</v>
      </c>
      <c r="I56" s="13" t="s">
        <v>52</v>
      </c>
      <c r="J56" s="13">
        <v>10155229</v>
      </c>
      <c r="K56" s="13" t="s">
        <v>72</v>
      </c>
      <c r="L56" s="118">
        <v>44118</v>
      </c>
      <c r="M56" s="118">
        <v>44159</v>
      </c>
    </row>
    <row r="57" spans="1:13" x14ac:dyDescent="0.25">
      <c r="A57" s="115" t="str">
        <f>HYPERLINK("http://www.ofsted.gov.uk/inspection-reports/find-inspection-report/provider/ELS/59227  ","Ofsted Provider Webpage")</f>
        <v>Ofsted Provider Webpage</v>
      </c>
      <c r="B57" s="13">
        <v>59227</v>
      </c>
      <c r="C57" s="13">
        <v>10043571</v>
      </c>
      <c r="D57" s="13" t="s">
        <v>106</v>
      </c>
      <c r="E57" s="13" t="s">
        <v>78</v>
      </c>
      <c r="F57" s="13" t="s">
        <v>44</v>
      </c>
      <c r="G57" s="13" t="s">
        <v>107</v>
      </c>
      <c r="H57" s="13" t="s">
        <v>52</v>
      </c>
      <c r="I57" s="13" t="s">
        <v>52</v>
      </c>
      <c r="J57" s="13">
        <v>10155834</v>
      </c>
      <c r="K57" s="13" t="s">
        <v>72</v>
      </c>
      <c r="L57" s="118">
        <v>44118</v>
      </c>
      <c r="M57" s="118">
        <v>44140</v>
      </c>
    </row>
    <row r="58" spans="1:13" x14ac:dyDescent="0.25">
      <c r="A58" s="115" t="str">
        <f>HYPERLINK("http://www.ofsted.gov.uk/inspection-reports/find-inspection-report/provider/ELS/130793 ","Ofsted Provider Webpage")</f>
        <v>Ofsted Provider Webpage</v>
      </c>
      <c r="B58" s="13">
        <v>130793</v>
      </c>
      <c r="C58" s="13">
        <v>10000055</v>
      </c>
      <c r="D58" s="13" t="s">
        <v>99</v>
      </c>
      <c r="E58" s="13" t="s">
        <v>74</v>
      </c>
      <c r="F58" s="13" t="s">
        <v>42</v>
      </c>
      <c r="G58" s="13" t="s">
        <v>100</v>
      </c>
      <c r="H58" s="13" t="s">
        <v>55</v>
      </c>
      <c r="I58" s="13" t="s">
        <v>55</v>
      </c>
      <c r="J58" s="13">
        <v>10155319</v>
      </c>
      <c r="K58" s="13" t="s">
        <v>72</v>
      </c>
      <c r="L58" s="118">
        <v>44118</v>
      </c>
      <c r="M58" s="118">
        <v>44146</v>
      </c>
    </row>
    <row r="59" spans="1:13" x14ac:dyDescent="0.25">
      <c r="A59" s="115" t="str">
        <f>HYPERLINK("http://www.ofsted.gov.uk/inspection-reports/find-inspection-report/provider/ELS/130697 ","Ofsted Provider Webpage")</f>
        <v>Ofsted Provider Webpage</v>
      </c>
      <c r="B59" s="13">
        <v>130697</v>
      </c>
      <c r="C59" s="13">
        <v>10007945</v>
      </c>
      <c r="D59" s="13" t="s">
        <v>101</v>
      </c>
      <c r="E59" s="13" t="s">
        <v>74</v>
      </c>
      <c r="F59" s="13" t="s">
        <v>42</v>
      </c>
      <c r="G59" s="13" t="s">
        <v>102</v>
      </c>
      <c r="H59" s="13" t="s">
        <v>55</v>
      </c>
      <c r="I59" s="13" t="s">
        <v>55</v>
      </c>
      <c r="J59" s="13">
        <v>10155296</v>
      </c>
      <c r="K59" s="13" t="s">
        <v>72</v>
      </c>
      <c r="L59" s="118">
        <v>44118</v>
      </c>
      <c r="M59" s="118">
        <v>44146</v>
      </c>
    </row>
    <row r="60" spans="1:13" x14ac:dyDescent="0.25">
      <c r="A60" s="115" t="str">
        <f>HYPERLINK("http://www.ofsted.gov.uk/inspection-reports/find-inspection-report/provider/ELS/59144  ","Ofsted Provider Webpage")</f>
        <v>Ofsted Provider Webpage</v>
      </c>
      <c r="B60" s="13">
        <v>59144</v>
      </c>
      <c r="C60" s="13">
        <v>10019237</v>
      </c>
      <c r="D60" s="13" t="s">
        <v>183</v>
      </c>
      <c r="E60" s="13" t="s">
        <v>104</v>
      </c>
      <c r="F60" s="13" t="s">
        <v>43</v>
      </c>
      <c r="G60" s="13" t="s">
        <v>184</v>
      </c>
      <c r="H60" s="13" t="s">
        <v>50</v>
      </c>
      <c r="I60" s="13" t="s">
        <v>50</v>
      </c>
      <c r="J60" s="13">
        <v>10167405</v>
      </c>
      <c r="K60" s="13" t="s">
        <v>72</v>
      </c>
      <c r="L60" s="118">
        <v>44119</v>
      </c>
      <c r="M60" s="118">
        <v>44152</v>
      </c>
    </row>
    <row r="61" spans="1:13" x14ac:dyDescent="0.25">
      <c r="A61" s="115" t="str">
        <f>HYPERLINK("http://www.ofsted.gov.uk/inspection-reports/find-inspection-report/provider/ELS/1236939","Ofsted Provider Webpage")</f>
        <v>Ofsted Provider Webpage</v>
      </c>
      <c r="B61" s="13">
        <v>1236939</v>
      </c>
      <c r="C61" s="13">
        <v>10034044</v>
      </c>
      <c r="D61" s="13" t="s">
        <v>185</v>
      </c>
      <c r="E61" s="13" t="s">
        <v>78</v>
      </c>
      <c r="F61" s="13" t="s">
        <v>44</v>
      </c>
      <c r="G61" s="13" t="s">
        <v>177</v>
      </c>
      <c r="H61" s="13" t="s">
        <v>56</v>
      </c>
      <c r="I61" s="13" t="s">
        <v>56</v>
      </c>
      <c r="J61" s="13">
        <v>10155536</v>
      </c>
      <c r="K61" s="13" t="s">
        <v>72</v>
      </c>
      <c r="L61" s="118">
        <v>44119</v>
      </c>
      <c r="M61" s="118">
        <v>44161</v>
      </c>
    </row>
    <row r="62" spans="1:13" x14ac:dyDescent="0.25">
      <c r="A62" s="115" t="str">
        <f>HYPERLINK("http://www.ofsted.gov.uk/inspection-reports/find-inspection-report/provider/ELS/144785 ","Ofsted Provider Webpage")</f>
        <v>Ofsted Provider Webpage</v>
      </c>
      <c r="B62" s="13">
        <v>144785</v>
      </c>
      <c r="C62" s="13">
        <v>10041272</v>
      </c>
      <c r="D62" s="13" t="s">
        <v>186</v>
      </c>
      <c r="E62" s="13" t="s">
        <v>104</v>
      </c>
      <c r="F62" s="13" t="s">
        <v>43</v>
      </c>
      <c r="G62" s="13" t="s">
        <v>187</v>
      </c>
      <c r="H62" s="13" t="s">
        <v>55</v>
      </c>
      <c r="I62" s="13" t="s">
        <v>55</v>
      </c>
      <c r="J62" s="13">
        <v>10155304</v>
      </c>
      <c r="K62" s="13" t="s">
        <v>72</v>
      </c>
      <c r="L62" s="118">
        <v>44119</v>
      </c>
      <c r="M62" s="118">
        <v>44159</v>
      </c>
    </row>
    <row r="63" spans="1:13" x14ac:dyDescent="0.25">
      <c r="A63" s="115" t="str">
        <f>HYPERLINK("http://www.ofsted.gov.uk/inspection-reports/find-inspection-report/provider/ELS/146206 ","Ofsted Provider Webpage")</f>
        <v>Ofsted Provider Webpage</v>
      </c>
      <c r="B63" s="13">
        <v>146206</v>
      </c>
      <c r="C63" s="13">
        <v>10014001</v>
      </c>
      <c r="D63" s="13" t="s">
        <v>188</v>
      </c>
      <c r="E63" s="13" t="s">
        <v>189</v>
      </c>
      <c r="F63" s="13" t="s">
        <v>48</v>
      </c>
      <c r="G63" s="13" t="s">
        <v>121</v>
      </c>
      <c r="H63" s="13" t="s">
        <v>57</v>
      </c>
      <c r="I63" s="13" t="s">
        <v>57</v>
      </c>
      <c r="J63" s="13">
        <v>10155835</v>
      </c>
      <c r="K63" s="13" t="s">
        <v>72</v>
      </c>
      <c r="L63" s="118">
        <v>44119</v>
      </c>
      <c r="M63" s="118">
        <v>44164</v>
      </c>
    </row>
    <row r="64" spans="1:13" x14ac:dyDescent="0.25">
      <c r="A64" s="115" t="str">
        <f>HYPERLINK("http://www.ofsted.gov.uk/inspection-reports/find-inspection-report/provider/ELS/1270866","Ofsted Provider Webpage")</f>
        <v>Ofsted Provider Webpage</v>
      </c>
      <c r="B64" s="13">
        <v>1270866</v>
      </c>
      <c r="C64" s="13">
        <v>10026650</v>
      </c>
      <c r="D64" s="13" t="s">
        <v>190</v>
      </c>
      <c r="E64" s="13" t="s">
        <v>78</v>
      </c>
      <c r="F64" s="13" t="s">
        <v>44</v>
      </c>
      <c r="G64" s="13" t="s">
        <v>191</v>
      </c>
      <c r="H64" s="13" t="s">
        <v>54</v>
      </c>
      <c r="I64" s="13" t="s">
        <v>54</v>
      </c>
      <c r="J64" s="13">
        <v>10155339</v>
      </c>
      <c r="K64" s="13" t="s">
        <v>72</v>
      </c>
      <c r="L64" s="118">
        <v>44119</v>
      </c>
      <c r="M64" s="118">
        <v>44151</v>
      </c>
    </row>
    <row r="65" spans="1:13" x14ac:dyDescent="0.25">
      <c r="A65" s="115" t="str">
        <f>HYPERLINK("http://www.ofsted.gov.uk/inspection-reports/find-inspection-report/provider/ELS/130531 ","Ofsted Provider Webpage")</f>
        <v>Ofsted Provider Webpage</v>
      </c>
      <c r="B65" s="13">
        <v>130531</v>
      </c>
      <c r="C65" s="13">
        <v>10005788</v>
      </c>
      <c r="D65" s="13" t="s">
        <v>192</v>
      </c>
      <c r="E65" s="13" t="s">
        <v>74</v>
      </c>
      <c r="F65" s="13" t="s">
        <v>42</v>
      </c>
      <c r="G65" s="13" t="s">
        <v>193</v>
      </c>
      <c r="H65" s="13" t="s">
        <v>76</v>
      </c>
      <c r="I65" s="13" t="s">
        <v>51</v>
      </c>
      <c r="J65" s="13">
        <v>10155185</v>
      </c>
      <c r="K65" s="13" t="s">
        <v>72</v>
      </c>
      <c r="L65" s="118">
        <v>44119</v>
      </c>
      <c r="M65" s="118">
        <v>44154</v>
      </c>
    </row>
    <row r="66" spans="1:13" x14ac:dyDescent="0.25">
      <c r="A66" s="115" t="str">
        <f>HYPERLINK("http://www.ofsted.gov.uk/inspection-reports/find-inspection-report/provider/ELS/141738 ","Ofsted Provider Webpage")</f>
        <v>Ofsted Provider Webpage</v>
      </c>
      <c r="B66" s="13">
        <v>141738</v>
      </c>
      <c r="C66" s="13">
        <v>10041170</v>
      </c>
      <c r="D66" s="13" t="s">
        <v>194</v>
      </c>
      <c r="E66" s="13" t="s">
        <v>104</v>
      </c>
      <c r="F66" s="13" t="s">
        <v>43</v>
      </c>
      <c r="G66" s="13" t="s">
        <v>90</v>
      </c>
      <c r="H66" s="13" t="s">
        <v>50</v>
      </c>
      <c r="I66" s="13" t="s">
        <v>50</v>
      </c>
      <c r="J66" s="13">
        <v>10155144</v>
      </c>
      <c r="K66" s="13" t="s">
        <v>72</v>
      </c>
      <c r="L66" s="118">
        <v>44119</v>
      </c>
      <c r="M66" s="118">
        <v>44157</v>
      </c>
    </row>
    <row r="67" spans="1:13" x14ac:dyDescent="0.25">
      <c r="A67" s="115" t="str">
        <f>HYPERLINK("http://www.ofsted.gov.uk/inspection-reports/find-inspection-report/provider/ELS/55247  ","Ofsted Provider Webpage")</f>
        <v>Ofsted Provider Webpage</v>
      </c>
      <c r="B67" s="13">
        <v>55247</v>
      </c>
      <c r="C67" s="13">
        <v>10007291</v>
      </c>
      <c r="D67" s="13" t="s">
        <v>195</v>
      </c>
      <c r="E67" s="13" t="s">
        <v>81</v>
      </c>
      <c r="F67" s="13" t="s">
        <v>45</v>
      </c>
      <c r="G67" s="13" t="s">
        <v>196</v>
      </c>
      <c r="H67" s="13" t="s">
        <v>76</v>
      </c>
      <c r="I67" s="13" t="s">
        <v>51</v>
      </c>
      <c r="J67" s="13">
        <v>10165351</v>
      </c>
      <c r="K67" s="13" t="s">
        <v>72</v>
      </c>
      <c r="L67" s="118">
        <v>44119</v>
      </c>
      <c r="M67" s="118">
        <v>44157</v>
      </c>
    </row>
    <row r="68" spans="1:13" x14ac:dyDescent="0.25">
      <c r="A68" s="115" t="str">
        <f>HYPERLINK("http://www.ofsted.gov.uk/inspection-reports/find-inspection-report/provider/ELS/58242  ","Ofsted Provider Webpage")</f>
        <v>Ofsted Provider Webpage</v>
      </c>
      <c r="B68" s="13">
        <v>58242</v>
      </c>
      <c r="C68" s="13">
        <v>10019048</v>
      </c>
      <c r="D68" s="13" t="s">
        <v>197</v>
      </c>
      <c r="E68" s="13" t="s">
        <v>78</v>
      </c>
      <c r="F68" s="13" t="s">
        <v>44</v>
      </c>
      <c r="G68" s="13" t="s">
        <v>198</v>
      </c>
      <c r="H68" s="13" t="s">
        <v>76</v>
      </c>
      <c r="I68" s="13" t="s">
        <v>51</v>
      </c>
      <c r="J68" s="13">
        <v>10155172</v>
      </c>
      <c r="K68" s="13" t="s">
        <v>72</v>
      </c>
      <c r="L68" s="118">
        <v>44119</v>
      </c>
      <c r="M68" s="118">
        <v>44161</v>
      </c>
    </row>
    <row r="69" spans="1:13" x14ac:dyDescent="0.25">
      <c r="A69" s="115" t="str">
        <f>HYPERLINK("http://www.ofsted.gov.uk/inspection-reports/find-inspection-report/provider/ELS/141887 ","Ofsted Provider Webpage")</f>
        <v>Ofsted Provider Webpage</v>
      </c>
      <c r="B69" s="13">
        <v>141887</v>
      </c>
      <c r="C69" s="13">
        <v>10049051</v>
      </c>
      <c r="D69" s="13" t="s">
        <v>199</v>
      </c>
      <c r="E69" s="13" t="s">
        <v>104</v>
      </c>
      <c r="F69" s="13" t="s">
        <v>43</v>
      </c>
      <c r="G69" s="13" t="s">
        <v>200</v>
      </c>
      <c r="H69" s="13" t="s">
        <v>50</v>
      </c>
      <c r="I69" s="13" t="s">
        <v>50</v>
      </c>
      <c r="J69" s="13">
        <v>10155142</v>
      </c>
      <c r="K69" s="13" t="s">
        <v>72</v>
      </c>
      <c r="L69" s="118">
        <v>44119</v>
      </c>
      <c r="M69" s="118">
        <v>44150</v>
      </c>
    </row>
    <row r="70" spans="1:13" x14ac:dyDescent="0.25">
      <c r="A70" s="115" t="str">
        <f>HYPERLINK("http://www.ofsted.gov.uk/inspection-reports/find-inspection-report/provider/ELS/59172  ","Ofsted Provider Webpage")</f>
        <v>Ofsted Provider Webpage</v>
      </c>
      <c r="B70" s="13">
        <v>59172</v>
      </c>
      <c r="C70" s="13">
        <v>10013122</v>
      </c>
      <c r="D70" s="13" t="s">
        <v>201</v>
      </c>
      <c r="E70" s="13" t="s">
        <v>78</v>
      </c>
      <c r="F70" s="13" t="s">
        <v>44</v>
      </c>
      <c r="G70" s="13" t="s">
        <v>202</v>
      </c>
      <c r="H70" s="13" t="s">
        <v>50</v>
      </c>
      <c r="I70" s="13" t="s">
        <v>50</v>
      </c>
      <c r="J70" s="13">
        <v>10163205</v>
      </c>
      <c r="K70" s="13" t="s">
        <v>72</v>
      </c>
      <c r="L70" s="118">
        <v>44119</v>
      </c>
      <c r="M70" s="118">
        <v>44152</v>
      </c>
    </row>
    <row r="71" spans="1:13" x14ac:dyDescent="0.25">
      <c r="A71" s="115" t="str">
        <f>HYPERLINK("http://www.ofsted.gov.uk/inspection-reports/find-inspection-report/provider/ELS/51873  ","Ofsted Provider Webpage")</f>
        <v>Ofsted Provider Webpage</v>
      </c>
      <c r="B71" s="13">
        <v>51873</v>
      </c>
      <c r="C71" s="13">
        <v>10010401</v>
      </c>
      <c r="D71" s="13" t="s">
        <v>203</v>
      </c>
      <c r="E71" s="13" t="s">
        <v>78</v>
      </c>
      <c r="F71" s="13" t="s">
        <v>44</v>
      </c>
      <c r="G71" s="13" t="s">
        <v>204</v>
      </c>
      <c r="H71" s="13" t="s">
        <v>50</v>
      </c>
      <c r="I71" s="13" t="s">
        <v>50</v>
      </c>
      <c r="J71" s="13">
        <v>10155148</v>
      </c>
      <c r="K71" s="13" t="s">
        <v>72</v>
      </c>
      <c r="L71" s="118">
        <v>44119</v>
      </c>
      <c r="M71" s="118">
        <v>44152</v>
      </c>
    </row>
    <row r="72" spans="1:13" x14ac:dyDescent="0.25">
      <c r="A72" s="115" t="str">
        <f>HYPERLINK("http://www.ofsted.gov.uk/inspection-reports/find-inspection-report/provider/ELS/1220982","Ofsted Provider Webpage")</f>
        <v>Ofsted Provider Webpage</v>
      </c>
      <c r="B72" s="13">
        <v>1220982</v>
      </c>
      <c r="C72" s="13">
        <v>10042505</v>
      </c>
      <c r="D72" s="13" t="s">
        <v>205</v>
      </c>
      <c r="E72" s="13" t="s">
        <v>81</v>
      </c>
      <c r="F72" s="13" t="s">
        <v>45</v>
      </c>
      <c r="G72" s="13" t="s">
        <v>150</v>
      </c>
      <c r="H72" s="13" t="s">
        <v>54</v>
      </c>
      <c r="I72" s="13" t="s">
        <v>54</v>
      </c>
      <c r="J72" s="13">
        <v>10155345</v>
      </c>
      <c r="K72" s="13" t="s">
        <v>72</v>
      </c>
      <c r="L72" s="118">
        <v>44119</v>
      </c>
      <c r="M72" s="118">
        <v>44153</v>
      </c>
    </row>
    <row r="73" spans="1:13" x14ac:dyDescent="0.25">
      <c r="A73" s="115" t="str">
        <f>HYPERLINK("http://www.ofsted.gov.uk/inspection-reports/find-inspection-report/provider/ELS/1278573","Ofsted Provider Webpage")</f>
        <v>Ofsted Provider Webpage</v>
      </c>
      <c r="B73" s="13">
        <v>1278573</v>
      </c>
      <c r="C73" s="13">
        <v>10010335</v>
      </c>
      <c r="D73" s="13" t="s">
        <v>206</v>
      </c>
      <c r="E73" s="13" t="s">
        <v>78</v>
      </c>
      <c r="F73" s="13" t="s">
        <v>44</v>
      </c>
      <c r="G73" s="13" t="s">
        <v>207</v>
      </c>
      <c r="H73" s="13" t="s">
        <v>57</v>
      </c>
      <c r="I73" s="13" t="s">
        <v>57</v>
      </c>
      <c r="J73" s="13">
        <v>10155257</v>
      </c>
      <c r="K73" s="13" t="s">
        <v>72</v>
      </c>
      <c r="L73" s="118">
        <v>44119</v>
      </c>
      <c r="M73" s="118">
        <v>44152</v>
      </c>
    </row>
    <row r="74" spans="1:13" x14ac:dyDescent="0.25">
      <c r="A74" s="115" t="str">
        <f>HYPERLINK("http://www.ofsted.gov.uk/inspection-reports/find-inspection-report/provider/ELS/54838  ","Ofsted Provider Webpage")</f>
        <v>Ofsted Provider Webpage</v>
      </c>
      <c r="B74" s="13">
        <v>54838</v>
      </c>
      <c r="C74" s="13">
        <v>10000446</v>
      </c>
      <c r="D74" s="13" t="s">
        <v>208</v>
      </c>
      <c r="E74" s="13" t="s">
        <v>78</v>
      </c>
      <c r="F74" s="13" t="s">
        <v>44</v>
      </c>
      <c r="G74" s="13" t="s">
        <v>166</v>
      </c>
      <c r="H74" s="13" t="s">
        <v>50</v>
      </c>
      <c r="I74" s="13" t="s">
        <v>50</v>
      </c>
      <c r="J74" s="13">
        <v>10155149</v>
      </c>
      <c r="K74" s="13" t="s">
        <v>72</v>
      </c>
      <c r="L74" s="118">
        <v>44124</v>
      </c>
      <c r="M74" s="118">
        <v>44160</v>
      </c>
    </row>
    <row r="75" spans="1:13" x14ac:dyDescent="0.25">
      <c r="A75" s="115" t="str">
        <f>HYPERLINK("http://www.ofsted.gov.uk/inspection-reports/find-inspection-report/provider/ELS/51224  ","Ofsted Provider Webpage")</f>
        <v>Ofsted Provider Webpage</v>
      </c>
      <c r="B75" s="13">
        <v>51224</v>
      </c>
      <c r="C75" s="13">
        <v>10001539</v>
      </c>
      <c r="D75" s="13" t="s">
        <v>209</v>
      </c>
      <c r="E75" s="13" t="s">
        <v>210</v>
      </c>
      <c r="F75" s="13" t="s">
        <v>45</v>
      </c>
      <c r="G75" s="13" t="s">
        <v>111</v>
      </c>
      <c r="H75" s="13" t="s">
        <v>57</v>
      </c>
      <c r="I75" s="13" t="s">
        <v>57</v>
      </c>
      <c r="J75" s="13">
        <v>10155857</v>
      </c>
      <c r="K75" s="13" t="s">
        <v>72</v>
      </c>
      <c r="L75" s="118">
        <v>44125</v>
      </c>
      <c r="M75" s="118">
        <v>44165</v>
      </c>
    </row>
    <row r="76" spans="1:13" x14ac:dyDescent="0.25">
      <c r="A76" s="115" t="str">
        <f>HYPERLINK("http://www.ofsted.gov.uk/inspection-reports/find-inspection-report/provider/ELS/1237113","Ofsted Provider Webpage")</f>
        <v>Ofsted Provider Webpage</v>
      </c>
      <c r="B76" s="13">
        <v>1237113</v>
      </c>
      <c r="C76" s="13">
        <v>10032396</v>
      </c>
      <c r="D76" s="13" t="s">
        <v>211</v>
      </c>
      <c r="E76" s="13" t="s">
        <v>78</v>
      </c>
      <c r="F76" s="13" t="s">
        <v>44</v>
      </c>
      <c r="G76" s="13" t="s">
        <v>212</v>
      </c>
      <c r="H76" s="13" t="s">
        <v>76</v>
      </c>
      <c r="I76" s="13" t="s">
        <v>51</v>
      </c>
      <c r="J76" s="13">
        <v>10155193</v>
      </c>
      <c r="K76" s="13" t="s">
        <v>72</v>
      </c>
      <c r="L76" s="118">
        <v>44125</v>
      </c>
      <c r="M76" s="118">
        <v>44158</v>
      </c>
    </row>
    <row r="77" spans="1:13" x14ac:dyDescent="0.25">
      <c r="A77" s="115" t="str">
        <f>HYPERLINK("http://www.ofsted.gov.uk/inspection-reports/find-inspection-report/provider/ELS/130475 ","Ofsted Provider Webpage")</f>
        <v>Ofsted Provider Webpage</v>
      </c>
      <c r="B77" s="13">
        <v>130475</v>
      </c>
      <c r="C77" s="13">
        <v>10007924</v>
      </c>
      <c r="D77" s="13" t="s">
        <v>213</v>
      </c>
      <c r="E77" s="13" t="s">
        <v>74</v>
      </c>
      <c r="F77" s="13" t="s">
        <v>42</v>
      </c>
      <c r="G77" s="13" t="s">
        <v>214</v>
      </c>
      <c r="H77" s="13" t="s">
        <v>52</v>
      </c>
      <c r="I77" s="13" t="s">
        <v>52</v>
      </c>
      <c r="J77" s="13">
        <v>10155238</v>
      </c>
      <c r="K77" s="13" t="s">
        <v>72</v>
      </c>
      <c r="L77" s="118">
        <v>44126</v>
      </c>
      <c r="M77" s="118">
        <v>44157</v>
      </c>
    </row>
    <row r="78" spans="1:13" x14ac:dyDescent="0.25">
      <c r="A78" s="115" t="str">
        <f>HYPERLINK("http://www.ofsted.gov.uk/inspection-reports/find-inspection-report/provider/ELS/130484 ","Ofsted Provider Webpage")</f>
        <v>Ofsted Provider Webpage</v>
      </c>
      <c r="B78" s="13">
        <v>130484</v>
      </c>
      <c r="C78" s="13">
        <v>10007578</v>
      </c>
      <c r="D78" s="13" t="s">
        <v>215</v>
      </c>
      <c r="E78" s="13" t="s">
        <v>74</v>
      </c>
      <c r="F78" s="13" t="s">
        <v>42</v>
      </c>
      <c r="G78" s="13" t="s">
        <v>216</v>
      </c>
      <c r="H78" s="13" t="s">
        <v>52</v>
      </c>
      <c r="I78" s="13" t="s">
        <v>52</v>
      </c>
      <c r="J78" s="13">
        <v>10155239</v>
      </c>
      <c r="K78" s="13" t="s">
        <v>72</v>
      </c>
      <c r="L78" s="118">
        <v>44126</v>
      </c>
      <c r="M78" s="118">
        <v>44157</v>
      </c>
    </row>
    <row r="79" spans="1:13" x14ac:dyDescent="0.25">
      <c r="A79" s="115" t="str">
        <f>HYPERLINK("http://www.ofsted.gov.uk/inspection-reports/find-inspection-report/provider/ELS/1248028","Ofsted Provider Webpage")</f>
        <v>Ofsted Provider Webpage</v>
      </c>
      <c r="B79" s="13">
        <v>1248028</v>
      </c>
      <c r="C79" s="13">
        <v>10032936</v>
      </c>
      <c r="D79" s="13" t="s">
        <v>217</v>
      </c>
      <c r="E79" s="13" t="s">
        <v>78</v>
      </c>
      <c r="F79" s="13" t="s">
        <v>44</v>
      </c>
      <c r="G79" s="13" t="s">
        <v>75</v>
      </c>
      <c r="H79" s="13" t="s">
        <v>76</v>
      </c>
      <c r="I79" s="13" t="s">
        <v>51</v>
      </c>
      <c r="J79" s="13">
        <v>10155194</v>
      </c>
      <c r="K79" s="13" t="s">
        <v>72</v>
      </c>
      <c r="L79" s="118">
        <v>44126</v>
      </c>
      <c r="M79" s="118">
        <v>44160</v>
      </c>
    </row>
    <row r="80" spans="1:13" x14ac:dyDescent="0.25">
      <c r="A80" s="115" t="str">
        <f>HYPERLINK("http://www.ofsted.gov.uk/inspection-reports/find-inspection-report/provider/ELS/52116  ","Ofsted Provider Webpage")</f>
        <v>Ofsted Provider Webpage</v>
      </c>
      <c r="B80" s="13">
        <v>52116</v>
      </c>
      <c r="C80" s="13">
        <v>10002872</v>
      </c>
      <c r="D80" s="13" t="s">
        <v>218</v>
      </c>
      <c r="E80" s="13" t="s">
        <v>81</v>
      </c>
      <c r="F80" s="13" t="s">
        <v>45</v>
      </c>
      <c r="G80" s="13" t="s">
        <v>219</v>
      </c>
      <c r="H80" s="13" t="s">
        <v>55</v>
      </c>
      <c r="I80" s="13" t="s">
        <v>55</v>
      </c>
      <c r="J80" s="13">
        <v>10155322</v>
      </c>
      <c r="K80" s="13" t="s">
        <v>72</v>
      </c>
      <c r="L80" s="118">
        <v>44126</v>
      </c>
      <c r="M80" s="118">
        <v>44151</v>
      </c>
    </row>
    <row r="81" spans="1:13" x14ac:dyDescent="0.25">
      <c r="A81" s="115" t="str">
        <f>HYPERLINK("http://www.ofsted.gov.uk/inspection-reports/find-inspection-report/provider/ELS/130631 ","Ofsted Provider Webpage")</f>
        <v>Ofsted Provider Webpage</v>
      </c>
      <c r="B81" s="13">
        <v>130631</v>
      </c>
      <c r="C81" s="13">
        <v>10003558</v>
      </c>
      <c r="D81" s="13" t="s">
        <v>220</v>
      </c>
      <c r="E81" s="13" t="s">
        <v>74</v>
      </c>
      <c r="F81" s="13" t="s">
        <v>42</v>
      </c>
      <c r="G81" s="13" t="s">
        <v>221</v>
      </c>
      <c r="H81" s="13" t="s">
        <v>50</v>
      </c>
      <c r="I81" s="13" t="s">
        <v>50</v>
      </c>
      <c r="J81" s="13">
        <v>10164360</v>
      </c>
      <c r="K81" s="13" t="s">
        <v>72</v>
      </c>
      <c r="L81" s="118">
        <v>44126</v>
      </c>
      <c r="M81" s="118">
        <v>44165</v>
      </c>
    </row>
    <row r="82" spans="1:13" x14ac:dyDescent="0.25">
      <c r="A82" s="115" t="str">
        <f>HYPERLINK("http://www.ofsted.gov.uk/inspection-reports/find-inspection-report/provider/ELS/133882 ","Ofsted Provider Webpage")</f>
        <v>Ofsted Provider Webpage</v>
      </c>
      <c r="B82" s="13">
        <v>133882</v>
      </c>
      <c r="C82" s="13">
        <v>10006299</v>
      </c>
      <c r="D82" s="13" t="s">
        <v>222</v>
      </c>
      <c r="E82" s="13" t="s">
        <v>189</v>
      </c>
      <c r="F82" s="13" t="s">
        <v>48</v>
      </c>
      <c r="G82" s="13" t="s">
        <v>182</v>
      </c>
      <c r="H82" s="13" t="s">
        <v>52</v>
      </c>
      <c r="I82" s="13" t="s">
        <v>52</v>
      </c>
      <c r="J82" s="13">
        <v>10155235</v>
      </c>
      <c r="K82" s="13" t="s">
        <v>72</v>
      </c>
      <c r="L82" s="118">
        <v>44126</v>
      </c>
      <c r="M82" s="118">
        <v>44158</v>
      </c>
    </row>
    <row r="83" spans="1:13" x14ac:dyDescent="0.25">
      <c r="A83" s="115" t="str">
        <f>HYPERLINK("http://www.ofsted.gov.uk/inspection-reports/find-inspection-report/provider/ELS/130621 ","Ofsted Provider Webpage")</f>
        <v>Ofsted Provider Webpage</v>
      </c>
      <c r="B83" s="13">
        <v>130621</v>
      </c>
      <c r="C83" s="13">
        <v>10004144</v>
      </c>
      <c r="D83" s="13" t="s">
        <v>223</v>
      </c>
      <c r="E83" s="13" t="s">
        <v>74</v>
      </c>
      <c r="F83" s="13" t="s">
        <v>42</v>
      </c>
      <c r="G83" s="13" t="s">
        <v>224</v>
      </c>
      <c r="H83" s="13" t="s">
        <v>50</v>
      </c>
      <c r="I83" s="13" t="s">
        <v>50</v>
      </c>
      <c r="J83" s="13">
        <v>10168695</v>
      </c>
      <c r="K83" s="13" t="s">
        <v>72</v>
      </c>
      <c r="L83" s="118">
        <v>44126</v>
      </c>
      <c r="M83" s="118">
        <v>44158</v>
      </c>
    </row>
    <row r="84" spans="1:13" x14ac:dyDescent="0.25">
      <c r="A84" s="115" t="str">
        <f>HYPERLINK("http://www.ofsted.gov.uk/inspection-reports/find-inspection-report/provider/ELS/1237124","Ofsted Provider Webpage")</f>
        <v>Ofsted Provider Webpage</v>
      </c>
      <c r="B84" s="13">
        <v>1237124</v>
      </c>
      <c r="C84" s="13">
        <v>10027803</v>
      </c>
      <c r="D84" s="13" t="s">
        <v>225</v>
      </c>
      <c r="E84" s="13" t="s">
        <v>78</v>
      </c>
      <c r="F84" s="13" t="s">
        <v>44</v>
      </c>
      <c r="G84" s="13" t="s">
        <v>226</v>
      </c>
      <c r="H84" s="13" t="s">
        <v>56</v>
      </c>
      <c r="I84" s="13" t="s">
        <v>56</v>
      </c>
      <c r="J84" s="13">
        <v>10155270</v>
      </c>
      <c r="K84" s="13" t="s">
        <v>72</v>
      </c>
      <c r="L84" s="118">
        <v>44126</v>
      </c>
      <c r="M84" s="118">
        <v>44165</v>
      </c>
    </row>
    <row r="85" spans="1:13" x14ac:dyDescent="0.25">
      <c r="A85" s="115" t="str">
        <f>HYPERLINK("http://www.ofsted.gov.uk/inspection-reports/find-inspection-report/provider/ELS/1223881","Ofsted Provider Webpage")</f>
        <v>Ofsted Provider Webpage</v>
      </c>
      <c r="B85" s="13">
        <v>1223881</v>
      </c>
      <c r="C85" s="13">
        <v>10042132</v>
      </c>
      <c r="D85" s="13" t="s">
        <v>227</v>
      </c>
      <c r="E85" s="13" t="s">
        <v>174</v>
      </c>
      <c r="F85" s="13" t="s">
        <v>44</v>
      </c>
      <c r="G85" s="13" t="s">
        <v>219</v>
      </c>
      <c r="H85" s="13" t="s">
        <v>55</v>
      </c>
      <c r="I85" s="13" t="s">
        <v>55</v>
      </c>
      <c r="J85" s="13">
        <v>10155321</v>
      </c>
      <c r="K85" s="13" t="s">
        <v>72</v>
      </c>
      <c r="L85" s="118">
        <v>44126</v>
      </c>
      <c r="M85" s="118">
        <v>44154</v>
      </c>
    </row>
    <row r="86" spans="1:13" x14ac:dyDescent="0.25">
      <c r="A86" s="115" t="str">
        <f>HYPERLINK("http://www.ofsted.gov.uk/inspection-reports/find-inspection-report/provider/ELS/130551 ","Ofsted Provider Webpage")</f>
        <v>Ofsted Provider Webpage</v>
      </c>
      <c r="B86" s="13">
        <v>130551</v>
      </c>
      <c r="C86" s="13">
        <v>10002638</v>
      </c>
      <c r="D86" s="13" t="s">
        <v>228</v>
      </c>
      <c r="E86" s="13" t="s">
        <v>74</v>
      </c>
      <c r="F86" s="13" t="s">
        <v>42</v>
      </c>
      <c r="G86" s="13" t="s">
        <v>229</v>
      </c>
      <c r="H86" s="13" t="s">
        <v>86</v>
      </c>
      <c r="I86" s="13" t="s">
        <v>51</v>
      </c>
      <c r="J86" s="13">
        <v>10155187</v>
      </c>
      <c r="K86" s="13" t="s">
        <v>72</v>
      </c>
      <c r="L86" s="118">
        <v>44126</v>
      </c>
      <c r="M86" s="118">
        <v>44161</v>
      </c>
    </row>
    <row r="87" spans="1:13" x14ac:dyDescent="0.25">
      <c r="A87" s="115" t="str">
        <f>HYPERLINK("http://www.ofsted.gov.uk/inspection-reports/find-inspection-report/provider/ELS/1247989","Ofsted Provider Webpage")</f>
        <v>Ofsted Provider Webpage</v>
      </c>
      <c r="B87" s="13">
        <v>1247989</v>
      </c>
      <c r="C87" s="13">
        <v>10031544</v>
      </c>
      <c r="D87" s="13" t="s">
        <v>230</v>
      </c>
      <c r="E87" s="13" t="s">
        <v>78</v>
      </c>
      <c r="F87" s="13" t="s">
        <v>44</v>
      </c>
      <c r="G87" s="13" t="s">
        <v>231</v>
      </c>
      <c r="H87" s="13" t="s">
        <v>232</v>
      </c>
      <c r="I87" s="13" t="s">
        <v>54</v>
      </c>
      <c r="J87" s="13">
        <v>10155332</v>
      </c>
      <c r="K87" s="13" t="s">
        <v>72</v>
      </c>
      <c r="L87" s="118">
        <v>44126</v>
      </c>
      <c r="M87" s="118">
        <v>44159</v>
      </c>
    </row>
    <row r="88" spans="1:13" x14ac:dyDescent="0.25">
      <c r="A88" s="115" t="str">
        <f>HYPERLINK("http://www.ofsted.gov.uk/inspection-reports/find-inspection-report/provider/ELS/50199  ","Ofsted Provider Webpage")</f>
        <v>Ofsted Provider Webpage</v>
      </c>
      <c r="B88" s="13">
        <v>50199</v>
      </c>
      <c r="C88" s="13">
        <v>10006086</v>
      </c>
      <c r="D88" s="13" t="s">
        <v>233</v>
      </c>
      <c r="E88" s="13" t="s">
        <v>210</v>
      </c>
      <c r="F88" s="13" t="s">
        <v>45</v>
      </c>
      <c r="G88" s="13" t="s">
        <v>85</v>
      </c>
      <c r="H88" s="13" t="s">
        <v>86</v>
      </c>
      <c r="I88" s="13" t="s">
        <v>51</v>
      </c>
      <c r="J88" s="13">
        <v>10155175</v>
      </c>
      <c r="K88" s="13" t="s">
        <v>72</v>
      </c>
      <c r="L88" s="118">
        <v>44126</v>
      </c>
      <c r="M88" s="118">
        <v>44161</v>
      </c>
    </row>
    <row r="89" spans="1:13" x14ac:dyDescent="0.25">
      <c r="A89" s="115" t="str">
        <f>HYPERLINK("http://www.ofsted.gov.uk/inspection-reports/find-inspection-report/provider/ELS/131860 ","Ofsted Provider Webpage")</f>
        <v>Ofsted Provider Webpage</v>
      </c>
      <c r="B89" s="13">
        <v>131860</v>
      </c>
      <c r="C89" s="13">
        <v>10001867</v>
      </c>
      <c r="D89" s="13" t="s">
        <v>234</v>
      </c>
      <c r="E89" s="13" t="s">
        <v>104</v>
      </c>
      <c r="F89" s="13" t="s">
        <v>43</v>
      </c>
      <c r="G89" s="13" t="s">
        <v>224</v>
      </c>
      <c r="H89" s="13" t="s">
        <v>50</v>
      </c>
      <c r="I89" s="13" t="s">
        <v>50</v>
      </c>
      <c r="J89" s="13">
        <v>10155171</v>
      </c>
      <c r="K89" s="13" t="s">
        <v>72</v>
      </c>
      <c r="L89" s="118">
        <v>44126</v>
      </c>
      <c r="M89" s="118">
        <v>44161</v>
      </c>
    </row>
    <row r="90" spans="1:13" x14ac:dyDescent="0.25">
      <c r="A90" s="115" t="str">
        <f>HYPERLINK("http://www.ofsted.gov.uk/inspection-reports/find-inspection-report/provider/ELS/58841  ","Ofsted Provider Webpage")</f>
        <v>Ofsted Provider Webpage</v>
      </c>
      <c r="B90" s="13">
        <v>58841</v>
      </c>
      <c r="C90" s="13">
        <v>10019383</v>
      </c>
      <c r="D90" s="13" t="s">
        <v>235</v>
      </c>
      <c r="E90" s="13" t="s">
        <v>210</v>
      </c>
      <c r="F90" s="13" t="s">
        <v>45</v>
      </c>
      <c r="G90" s="13" t="s">
        <v>236</v>
      </c>
      <c r="H90" s="13" t="s">
        <v>56</v>
      </c>
      <c r="I90" s="13" t="s">
        <v>56</v>
      </c>
      <c r="J90" s="13">
        <v>10155840</v>
      </c>
      <c r="K90" s="13" t="s">
        <v>72</v>
      </c>
      <c r="L90" s="118">
        <v>44126</v>
      </c>
      <c r="M90" s="118">
        <v>44172</v>
      </c>
    </row>
    <row r="91" spans="1:13" x14ac:dyDescent="0.25">
      <c r="A91" s="115" t="str">
        <f>HYPERLINK("http://www.ofsted.gov.uk/inspection-reports/find-inspection-report/provider/ELS/1276425","Ofsted Provider Webpage")</f>
        <v>Ofsted Provider Webpage</v>
      </c>
      <c r="B91" s="13">
        <v>1276425</v>
      </c>
      <c r="C91" s="13">
        <v>10030871</v>
      </c>
      <c r="D91" s="13" t="s">
        <v>237</v>
      </c>
      <c r="E91" s="13" t="s">
        <v>78</v>
      </c>
      <c r="F91" s="13" t="s">
        <v>44</v>
      </c>
      <c r="G91" s="13" t="s">
        <v>238</v>
      </c>
      <c r="H91" s="13" t="s">
        <v>50</v>
      </c>
      <c r="I91" s="13" t="s">
        <v>50</v>
      </c>
      <c r="J91" s="13">
        <v>10155145</v>
      </c>
      <c r="K91" s="13" t="s">
        <v>72</v>
      </c>
      <c r="L91" s="118">
        <v>44126</v>
      </c>
      <c r="M91" s="118">
        <v>44160</v>
      </c>
    </row>
    <row r="92" spans="1:13" x14ac:dyDescent="0.25">
      <c r="A92" s="115" t="str">
        <f>HYPERLINK("http://www.ofsted.gov.uk/inspection-reports/find-inspection-report/provider/ELS/130421 ","Ofsted Provider Webpage")</f>
        <v>Ofsted Provider Webpage</v>
      </c>
      <c r="B92" s="13">
        <v>130421</v>
      </c>
      <c r="C92" s="13">
        <v>10007455</v>
      </c>
      <c r="D92" s="13" t="s">
        <v>239</v>
      </c>
      <c r="E92" s="13" t="s">
        <v>74</v>
      </c>
      <c r="F92" s="13" t="s">
        <v>42</v>
      </c>
      <c r="G92" s="13" t="s">
        <v>125</v>
      </c>
      <c r="H92" s="13" t="s">
        <v>56</v>
      </c>
      <c r="I92" s="13" t="s">
        <v>56</v>
      </c>
      <c r="J92" s="13">
        <v>10155847</v>
      </c>
      <c r="K92" s="13" t="s">
        <v>72</v>
      </c>
      <c r="L92" s="118">
        <v>44126</v>
      </c>
      <c r="M92" s="118">
        <v>44160</v>
      </c>
    </row>
    <row r="93" spans="1:13" x14ac:dyDescent="0.25">
      <c r="A93" s="115" t="str">
        <f>HYPERLINK("http://www.ofsted.gov.uk/inspection-reports/find-inspection-report/provider/ELS/130638 ","Ofsted Provider Webpage")</f>
        <v>Ofsted Provider Webpage</v>
      </c>
      <c r="B93" s="13">
        <v>130638</v>
      </c>
      <c r="C93" s="13">
        <v>10001378</v>
      </c>
      <c r="D93" s="13" t="s">
        <v>240</v>
      </c>
      <c r="E93" s="13" t="s">
        <v>74</v>
      </c>
      <c r="F93" s="13" t="s">
        <v>42</v>
      </c>
      <c r="G93" s="13" t="s">
        <v>241</v>
      </c>
      <c r="H93" s="13" t="s">
        <v>53</v>
      </c>
      <c r="I93" s="13" t="s">
        <v>53</v>
      </c>
      <c r="J93" s="13">
        <v>10155212</v>
      </c>
      <c r="K93" s="13" t="s">
        <v>72</v>
      </c>
      <c r="L93" s="118">
        <v>44127</v>
      </c>
      <c r="M93" s="118">
        <v>44157</v>
      </c>
    </row>
    <row r="94" spans="1:13" x14ac:dyDescent="0.25">
      <c r="A94" s="115" t="str">
        <f>HYPERLINK("http://www.ofsted.gov.uk/inspection-reports/find-inspection-report/provider/ELS/58219  ","Ofsted Provider Webpage")</f>
        <v>Ofsted Provider Webpage</v>
      </c>
      <c r="B94" s="13">
        <v>58219</v>
      </c>
      <c r="C94" s="13">
        <v>10021665</v>
      </c>
      <c r="D94" s="13" t="s">
        <v>242</v>
      </c>
      <c r="E94" s="13" t="s">
        <v>78</v>
      </c>
      <c r="F94" s="13" t="s">
        <v>44</v>
      </c>
      <c r="G94" s="13" t="s">
        <v>243</v>
      </c>
      <c r="H94" s="13" t="s">
        <v>86</v>
      </c>
      <c r="I94" s="13" t="s">
        <v>51</v>
      </c>
      <c r="J94" s="13">
        <v>10158421</v>
      </c>
      <c r="K94" s="13" t="s">
        <v>72</v>
      </c>
      <c r="L94" s="118">
        <v>44132</v>
      </c>
      <c r="M94" s="118">
        <v>44161</v>
      </c>
    </row>
    <row r="95" spans="1:13" x14ac:dyDescent="0.25">
      <c r="A95" s="115" t="str">
        <f>HYPERLINK("http://www.ofsted.gov.uk/inspection-reports/find-inspection-report/provider/ELS/52838  ","Ofsted Provider Webpage")</f>
        <v>Ofsted Provider Webpage</v>
      </c>
      <c r="B95" s="13">
        <v>52838</v>
      </c>
      <c r="C95" s="13">
        <v>10003571</v>
      </c>
      <c r="D95" s="13" t="s">
        <v>244</v>
      </c>
      <c r="E95" s="13" t="s">
        <v>78</v>
      </c>
      <c r="F95" s="13" t="s">
        <v>44</v>
      </c>
      <c r="G95" s="13" t="s">
        <v>144</v>
      </c>
      <c r="H95" s="13" t="s">
        <v>57</v>
      </c>
      <c r="I95" s="13" t="s">
        <v>57</v>
      </c>
      <c r="J95" s="13">
        <v>10155855</v>
      </c>
      <c r="K95" s="13" t="s">
        <v>72</v>
      </c>
      <c r="L95" s="118">
        <v>44132</v>
      </c>
      <c r="M95" s="118">
        <v>44161</v>
      </c>
    </row>
    <row r="96" spans="1:13" x14ac:dyDescent="0.25">
      <c r="A96" s="115" t="str">
        <f>HYPERLINK("http://www.ofsted.gov.uk/inspection-reports/find-inspection-report/provider/ELS/1278611","Ofsted Provider Webpage")</f>
        <v>Ofsted Provider Webpage</v>
      </c>
      <c r="B96" s="13">
        <v>1278611</v>
      </c>
      <c r="C96" s="13">
        <v>10036548</v>
      </c>
      <c r="D96" s="13" t="s">
        <v>245</v>
      </c>
      <c r="E96" s="13" t="s">
        <v>78</v>
      </c>
      <c r="F96" s="13" t="s">
        <v>44</v>
      </c>
      <c r="G96" s="13" t="s">
        <v>224</v>
      </c>
      <c r="H96" s="13" t="s">
        <v>50</v>
      </c>
      <c r="I96" s="13" t="s">
        <v>50</v>
      </c>
      <c r="J96" s="13">
        <v>10155824</v>
      </c>
      <c r="K96" s="13" t="s">
        <v>72</v>
      </c>
      <c r="L96" s="118">
        <v>44132</v>
      </c>
      <c r="M96" s="118">
        <v>44165</v>
      </c>
    </row>
    <row r="97" spans="1:13" x14ac:dyDescent="0.25">
      <c r="A97" s="115" t="str">
        <f>HYPERLINK("http://www.ofsted.gov.uk/inspection-reports/find-inspection-report/provider/ELS/1278586","Ofsted Provider Webpage")</f>
        <v>Ofsted Provider Webpage</v>
      </c>
      <c r="B97" s="13">
        <v>1278586</v>
      </c>
      <c r="C97" s="13">
        <v>10026576</v>
      </c>
      <c r="D97" s="13" t="s">
        <v>246</v>
      </c>
      <c r="E97" s="13" t="s">
        <v>78</v>
      </c>
      <c r="F97" s="13" t="s">
        <v>44</v>
      </c>
      <c r="G97" s="13" t="s">
        <v>238</v>
      </c>
      <c r="H97" s="13" t="s">
        <v>50</v>
      </c>
      <c r="I97" s="13" t="s">
        <v>50</v>
      </c>
      <c r="J97" s="13">
        <v>10155823</v>
      </c>
      <c r="K97" s="13" t="s">
        <v>72</v>
      </c>
      <c r="L97" s="118">
        <v>44132</v>
      </c>
      <c r="M97" s="118">
        <v>44166</v>
      </c>
    </row>
    <row r="98" spans="1:13" x14ac:dyDescent="0.25">
      <c r="A98" s="115" t="str">
        <f>HYPERLINK("http://www.ofsted.gov.uk/inspection-reports/find-inspection-report/provider/ELS/58250  ","Ofsted Provider Webpage")</f>
        <v>Ofsted Provider Webpage</v>
      </c>
      <c r="B98" s="13">
        <v>58250</v>
      </c>
      <c r="C98" s="13">
        <v>10000452</v>
      </c>
      <c r="D98" s="13" t="s">
        <v>247</v>
      </c>
      <c r="E98" s="13" t="s">
        <v>78</v>
      </c>
      <c r="F98" s="13" t="s">
        <v>44</v>
      </c>
      <c r="G98" s="13" t="s">
        <v>248</v>
      </c>
      <c r="H98" s="13" t="s">
        <v>52</v>
      </c>
      <c r="I98" s="13" t="s">
        <v>52</v>
      </c>
      <c r="J98" s="13">
        <v>10158423</v>
      </c>
      <c r="K98" s="13" t="s">
        <v>72</v>
      </c>
      <c r="L98" s="118">
        <v>44133</v>
      </c>
      <c r="M98" s="118">
        <v>44158</v>
      </c>
    </row>
    <row r="99" spans="1:13" x14ac:dyDescent="0.25">
      <c r="A99" s="115" t="str">
        <f>HYPERLINK("http://www.ofsted.gov.uk/inspection-reports/find-inspection-report/provider/ELS/53032  ","Ofsted Provider Webpage")</f>
        <v>Ofsted Provider Webpage</v>
      </c>
      <c r="B99" s="13">
        <v>53032</v>
      </c>
      <c r="C99" s="13">
        <v>10003919</v>
      </c>
      <c r="D99" s="13" t="s">
        <v>249</v>
      </c>
      <c r="E99" s="13" t="s">
        <v>78</v>
      </c>
      <c r="F99" s="13" t="s">
        <v>44</v>
      </c>
      <c r="G99" s="13" t="s">
        <v>153</v>
      </c>
      <c r="H99" s="13" t="s">
        <v>57</v>
      </c>
      <c r="I99" s="13" t="s">
        <v>57</v>
      </c>
      <c r="J99" s="13">
        <v>10155859</v>
      </c>
      <c r="K99" s="13" t="s">
        <v>72</v>
      </c>
      <c r="L99" s="118">
        <v>44133</v>
      </c>
      <c r="M99" s="118">
        <v>44164</v>
      </c>
    </row>
    <row r="100" spans="1:13" x14ac:dyDescent="0.25">
      <c r="A100" s="115" t="str">
        <f>HYPERLINK("http://www.ofsted.gov.uk/inspection-reports/find-inspection-report/provider/ELS/58397  ","Ofsted Provider Webpage")</f>
        <v>Ofsted Provider Webpage</v>
      </c>
      <c r="B100" s="13">
        <v>58397</v>
      </c>
      <c r="C100" s="13">
        <v>10021018</v>
      </c>
      <c r="D100" s="13" t="s">
        <v>250</v>
      </c>
      <c r="E100" s="13" t="s">
        <v>78</v>
      </c>
      <c r="F100" s="13" t="s">
        <v>44</v>
      </c>
      <c r="G100" s="13" t="s">
        <v>251</v>
      </c>
      <c r="H100" s="13" t="s">
        <v>53</v>
      </c>
      <c r="I100" s="13" t="s">
        <v>53</v>
      </c>
      <c r="J100" s="13">
        <v>10155222</v>
      </c>
      <c r="K100" s="13" t="s">
        <v>72</v>
      </c>
      <c r="L100" s="118">
        <v>44133</v>
      </c>
      <c r="M100" s="118">
        <v>44158</v>
      </c>
    </row>
    <row r="101" spans="1:13" x14ac:dyDescent="0.25">
      <c r="A101" s="115" t="str">
        <f>HYPERLINK("http://www.ofsted.gov.uk/inspection-reports/find-inspection-report/provider/ELS/58814  ","Ofsted Provider Webpage")</f>
        <v>Ofsted Provider Webpage</v>
      </c>
      <c r="B101" s="13">
        <v>58814</v>
      </c>
      <c r="C101" s="13">
        <v>10019798</v>
      </c>
      <c r="D101" s="13" t="s">
        <v>252</v>
      </c>
      <c r="E101" s="13" t="s">
        <v>78</v>
      </c>
      <c r="F101" s="13" t="s">
        <v>44</v>
      </c>
      <c r="G101" s="13" t="s">
        <v>105</v>
      </c>
      <c r="H101" s="13" t="s">
        <v>52</v>
      </c>
      <c r="I101" s="13" t="s">
        <v>52</v>
      </c>
      <c r="J101" s="13">
        <v>10155233</v>
      </c>
      <c r="K101" s="13" t="s">
        <v>72</v>
      </c>
      <c r="L101" s="118">
        <v>44133</v>
      </c>
      <c r="M101" s="118">
        <v>44154</v>
      </c>
    </row>
    <row r="102" spans="1:13" x14ac:dyDescent="0.25">
      <c r="A102" s="115" t="str">
        <f>HYPERLINK("http://www.ofsted.gov.uk/inspection-reports/find-inspection-report/provider/ELS/1278629","Ofsted Provider Webpage")</f>
        <v>Ofsted Provider Webpage</v>
      </c>
      <c r="B102" s="13">
        <v>1278629</v>
      </c>
      <c r="C102" s="13">
        <v>10042171</v>
      </c>
      <c r="D102" s="13" t="s">
        <v>253</v>
      </c>
      <c r="E102" s="13" t="s">
        <v>174</v>
      </c>
      <c r="F102" s="13" t="s">
        <v>44</v>
      </c>
      <c r="G102" s="13" t="s">
        <v>125</v>
      </c>
      <c r="H102" s="13" t="s">
        <v>56</v>
      </c>
      <c r="I102" s="13" t="s">
        <v>56</v>
      </c>
      <c r="J102" s="13">
        <v>10155277</v>
      </c>
      <c r="K102" s="13" t="s">
        <v>72</v>
      </c>
      <c r="L102" s="118">
        <v>44133</v>
      </c>
      <c r="M102" s="118">
        <v>44175</v>
      </c>
    </row>
    <row r="103" spans="1:13" x14ac:dyDescent="0.25">
      <c r="A103" s="115" t="str">
        <f>HYPERLINK("http://www.ofsted.gov.uk/inspection-reports/find-inspection-report/provider/ELS/1248021","Ofsted Provider Webpage")</f>
        <v>Ofsted Provider Webpage</v>
      </c>
      <c r="B103" s="13">
        <v>1248021</v>
      </c>
      <c r="C103" s="13">
        <v>10035171</v>
      </c>
      <c r="D103" s="13" t="s">
        <v>254</v>
      </c>
      <c r="E103" s="13" t="s">
        <v>78</v>
      </c>
      <c r="F103" s="13" t="s">
        <v>44</v>
      </c>
      <c r="G103" s="13" t="s">
        <v>144</v>
      </c>
      <c r="H103" s="13" t="s">
        <v>57</v>
      </c>
      <c r="I103" s="13" t="s">
        <v>57</v>
      </c>
      <c r="J103" s="13">
        <v>10155858</v>
      </c>
      <c r="K103" s="13" t="s">
        <v>72</v>
      </c>
      <c r="L103" s="118">
        <v>44133</v>
      </c>
      <c r="M103" s="118">
        <v>44161</v>
      </c>
    </row>
    <row r="104" spans="1:13" x14ac:dyDescent="0.25">
      <c r="A104" s="115" t="str">
        <f>HYPERLINK("http://www.ofsted.gov.uk/inspection-reports/find-inspection-report/provider/ELS/58538  ","Ofsted Provider Webpage")</f>
        <v>Ofsted Provider Webpage</v>
      </c>
      <c r="B104" s="13">
        <v>58538</v>
      </c>
      <c r="C104" s="13">
        <v>10022070</v>
      </c>
      <c r="D104" s="13" t="s">
        <v>255</v>
      </c>
      <c r="E104" s="13" t="s">
        <v>78</v>
      </c>
      <c r="F104" s="13" t="s">
        <v>44</v>
      </c>
      <c r="G104" s="13" t="s">
        <v>256</v>
      </c>
      <c r="H104" s="13" t="s">
        <v>56</v>
      </c>
      <c r="I104" s="13" t="s">
        <v>56</v>
      </c>
      <c r="J104" s="13">
        <v>10155537</v>
      </c>
      <c r="K104" s="13" t="s">
        <v>72</v>
      </c>
      <c r="L104" s="118">
        <v>44133</v>
      </c>
      <c r="M104" s="118">
        <v>44175</v>
      </c>
    </row>
    <row r="105" spans="1:13" x14ac:dyDescent="0.25">
      <c r="A105" s="115" t="str">
        <f>HYPERLINK("http://www.ofsted.gov.uk/inspection-reports/find-inspection-report/provider/ELS/1184091","Ofsted Provider Webpage")</f>
        <v>Ofsted Provider Webpage</v>
      </c>
      <c r="B105" s="13">
        <v>1184091</v>
      </c>
      <c r="C105" s="13">
        <v>10046797</v>
      </c>
      <c r="D105" s="13" t="s">
        <v>257</v>
      </c>
      <c r="E105" s="13" t="s">
        <v>78</v>
      </c>
      <c r="F105" s="13" t="s">
        <v>44</v>
      </c>
      <c r="G105" s="13" t="s">
        <v>258</v>
      </c>
      <c r="H105" s="13" t="s">
        <v>56</v>
      </c>
      <c r="I105" s="13" t="s">
        <v>56</v>
      </c>
      <c r="J105" s="13">
        <v>10155289</v>
      </c>
      <c r="K105" s="13" t="s">
        <v>72</v>
      </c>
      <c r="L105" s="118">
        <v>44133</v>
      </c>
      <c r="M105" s="118">
        <v>44175</v>
      </c>
    </row>
    <row r="106" spans="1:13" x14ac:dyDescent="0.25">
      <c r="A106" s="115" t="str">
        <f>HYPERLINK("http://www.ofsted.gov.uk/inspection-reports/find-inspection-report/provider/ELS/1276502","Ofsted Provider Webpage")</f>
        <v>Ofsted Provider Webpage</v>
      </c>
      <c r="B106" s="13">
        <v>1276502</v>
      </c>
      <c r="C106" s="13">
        <v>10061857</v>
      </c>
      <c r="D106" s="13" t="s">
        <v>259</v>
      </c>
      <c r="E106" s="13" t="s">
        <v>78</v>
      </c>
      <c r="F106" s="13" t="s">
        <v>44</v>
      </c>
      <c r="G106" s="13" t="s">
        <v>260</v>
      </c>
      <c r="H106" s="13" t="s">
        <v>52</v>
      </c>
      <c r="I106" s="13" t="s">
        <v>52</v>
      </c>
      <c r="J106" s="13">
        <v>10155832</v>
      </c>
      <c r="K106" s="13" t="s">
        <v>72</v>
      </c>
      <c r="L106" s="118">
        <v>44133</v>
      </c>
      <c r="M106" s="118">
        <v>44154</v>
      </c>
    </row>
    <row r="107" spans="1:13" x14ac:dyDescent="0.25">
      <c r="A107" s="115" t="str">
        <f>HYPERLINK("http://www.ofsted.gov.uk/inspection-reports/find-inspection-report/provider/ELS/1278678","Ofsted Provider Webpage")</f>
        <v>Ofsted Provider Webpage</v>
      </c>
      <c r="B107" s="13">
        <v>1278678</v>
      </c>
      <c r="C107" s="13">
        <v>10061789</v>
      </c>
      <c r="D107" s="13" t="s">
        <v>261</v>
      </c>
      <c r="E107" s="13" t="s">
        <v>174</v>
      </c>
      <c r="F107" s="13" t="s">
        <v>44</v>
      </c>
      <c r="G107" s="13" t="s">
        <v>125</v>
      </c>
      <c r="H107" s="13" t="s">
        <v>56</v>
      </c>
      <c r="I107" s="13" t="s">
        <v>56</v>
      </c>
      <c r="J107" s="13">
        <v>10155845</v>
      </c>
      <c r="K107" s="13" t="s">
        <v>72</v>
      </c>
      <c r="L107" s="118">
        <v>44133</v>
      </c>
      <c r="M107" s="118">
        <v>44168</v>
      </c>
    </row>
    <row r="108" spans="1:13" x14ac:dyDescent="0.25">
      <c r="A108" s="115" t="str">
        <f>HYPERLINK("http://www.ofsted.gov.uk/inspection-reports/find-inspection-report/provider/ELS/58456  ","Ofsted Provider Webpage")</f>
        <v>Ofsted Provider Webpage</v>
      </c>
      <c r="B108" s="13">
        <v>58456</v>
      </c>
      <c r="C108" s="13">
        <v>10022856</v>
      </c>
      <c r="D108" s="13" t="s">
        <v>262</v>
      </c>
      <c r="E108" s="13" t="s">
        <v>174</v>
      </c>
      <c r="F108" s="13" t="s">
        <v>44</v>
      </c>
      <c r="G108" s="13" t="s">
        <v>263</v>
      </c>
      <c r="H108" s="13" t="s">
        <v>55</v>
      </c>
      <c r="I108" s="13" t="s">
        <v>55</v>
      </c>
      <c r="J108" s="13">
        <v>10155314</v>
      </c>
      <c r="K108" s="13" t="s">
        <v>72</v>
      </c>
      <c r="L108" s="118">
        <v>44134</v>
      </c>
      <c r="M108" s="118">
        <v>44171</v>
      </c>
    </row>
    <row r="109" spans="1:13" x14ac:dyDescent="0.25">
      <c r="A109" s="115" t="str">
        <f>HYPERLINK("http://www.ofsted.gov.uk/inspection-reports/find-inspection-report/provider/ELS/55053  ","Ofsted Provider Webpage")</f>
        <v>Ofsted Provider Webpage</v>
      </c>
      <c r="B109" s="13">
        <v>55053</v>
      </c>
      <c r="C109" s="13">
        <v>10006986</v>
      </c>
      <c r="D109" s="13" t="s">
        <v>264</v>
      </c>
      <c r="E109" s="13" t="s">
        <v>78</v>
      </c>
      <c r="F109" s="13" t="s">
        <v>44</v>
      </c>
      <c r="G109" s="13" t="s">
        <v>265</v>
      </c>
      <c r="H109" s="13" t="s">
        <v>56</v>
      </c>
      <c r="I109" s="13" t="s">
        <v>56</v>
      </c>
      <c r="J109" s="13">
        <v>10169611</v>
      </c>
      <c r="K109" s="13" t="s">
        <v>72</v>
      </c>
      <c r="L109" s="118">
        <v>44134</v>
      </c>
      <c r="M109" s="118">
        <v>44167</v>
      </c>
    </row>
    <row r="110" spans="1:13" x14ac:dyDescent="0.25">
      <c r="A110" s="115" t="str">
        <f>HYPERLINK("http://www.ofsted.gov.uk/inspection-reports/find-inspection-report/provider/ELS/57881  ","Ofsted Provider Webpage")</f>
        <v>Ofsted Provider Webpage</v>
      </c>
      <c r="B110" s="13">
        <v>57881</v>
      </c>
      <c r="C110" s="13">
        <v>10008935</v>
      </c>
      <c r="D110" s="13" t="s">
        <v>266</v>
      </c>
      <c r="E110" s="13" t="s">
        <v>78</v>
      </c>
      <c r="F110" s="13" t="s">
        <v>44</v>
      </c>
      <c r="G110" s="13" t="s">
        <v>267</v>
      </c>
      <c r="H110" s="13" t="s">
        <v>86</v>
      </c>
      <c r="I110" s="13" t="s">
        <v>51</v>
      </c>
      <c r="J110" s="13">
        <v>10155200</v>
      </c>
      <c r="K110" s="13" t="s">
        <v>72</v>
      </c>
      <c r="L110" s="118">
        <v>44134</v>
      </c>
      <c r="M110" s="118">
        <v>44159</v>
      </c>
    </row>
    <row r="111" spans="1:13" x14ac:dyDescent="0.25">
      <c r="A111" s="115" t="str">
        <f>HYPERLINK("http://www.ofsted.gov.uk/inspection-reports/find-inspection-report/provider/ELS/2495131","Ofsted Provider Webpage")</f>
        <v>Ofsted Provider Webpage</v>
      </c>
      <c r="B111" s="13">
        <v>2495131</v>
      </c>
      <c r="C111" s="13">
        <v>10031543</v>
      </c>
      <c r="D111" s="13" t="s">
        <v>268</v>
      </c>
      <c r="E111" s="13" t="s">
        <v>78</v>
      </c>
      <c r="F111" s="13" t="s">
        <v>44</v>
      </c>
      <c r="G111" s="13" t="s">
        <v>96</v>
      </c>
      <c r="H111" s="13" t="s">
        <v>53</v>
      </c>
      <c r="I111" s="13" t="s">
        <v>53</v>
      </c>
      <c r="J111" s="13">
        <v>10155209</v>
      </c>
      <c r="K111" s="13" t="s">
        <v>72</v>
      </c>
      <c r="L111" s="118">
        <v>44139</v>
      </c>
      <c r="M111" s="118">
        <v>44164</v>
      </c>
    </row>
    <row r="112" spans="1:13" x14ac:dyDescent="0.25">
      <c r="A112" s="115" t="str">
        <f>HYPERLINK("http://www.ofsted.gov.uk/inspection-reports/find-inspection-report/provider/ELS/51688  ","Ofsted Provider Webpage")</f>
        <v>Ofsted Provider Webpage</v>
      </c>
      <c r="B112" s="13">
        <v>51688</v>
      </c>
      <c r="C112" s="13">
        <v>10002187</v>
      </c>
      <c r="D112" s="13" t="s">
        <v>269</v>
      </c>
      <c r="E112" s="13" t="s">
        <v>210</v>
      </c>
      <c r="F112" s="13" t="s">
        <v>45</v>
      </c>
      <c r="G112" s="13" t="s">
        <v>270</v>
      </c>
      <c r="H112" s="13" t="s">
        <v>54</v>
      </c>
      <c r="I112" s="13" t="s">
        <v>54</v>
      </c>
      <c r="J112" s="13">
        <v>10155335</v>
      </c>
      <c r="K112" s="13" t="s">
        <v>72</v>
      </c>
      <c r="L112" s="118">
        <v>44139</v>
      </c>
      <c r="M112" s="118">
        <v>44161</v>
      </c>
    </row>
    <row r="113" spans="1:13" x14ac:dyDescent="0.25">
      <c r="A113" s="115" t="str">
        <f>HYPERLINK("http://www.ofsted.gov.uk/inspection-reports/find-inspection-report/provider/ELS/51104  ","Ofsted Provider Webpage")</f>
        <v>Ofsted Provider Webpage</v>
      </c>
      <c r="B113" s="13">
        <v>51104</v>
      </c>
      <c r="C113" s="13">
        <v>10001310</v>
      </c>
      <c r="D113" s="13" t="s">
        <v>271</v>
      </c>
      <c r="E113" s="13" t="s">
        <v>78</v>
      </c>
      <c r="F113" s="13" t="s">
        <v>44</v>
      </c>
      <c r="G113" s="13" t="s">
        <v>113</v>
      </c>
      <c r="H113" s="13" t="s">
        <v>76</v>
      </c>
      <c r="I113" s="13" t="s">
        <v>51</v>
      </c>
      <c r="J113" s="13">
        <v>10155178</v>
      </c>
      <c r="K113" s="13" t="s">
        <v>72</v>
      </c>
      <c r="L113" s="118">
        <v>44139</v>
      </c>
      <c r="M113" s="118">
        <v>44174</v>
      </c>
    </row>
    <row r="114" spans="1:13" x14ac:dyDescent="0.25">
      <c r="A114" s="115" t="str">
        <f>HYPERLINK("http://www.ofsted.gov.uk/inspection-reports/find-inspection-report/provider/ELS/130491 ","Ofsted Provider Webpage")</f>
        <v>Ofsted Provider Webpage</v>
      </c>
      <c r="B114" s="13">
        <v>130491</v>
      </c>
      <c r="C114" s="13">
        <v>10006038</v>
      </c>
      <c r="D114" s="13" t="s">
        <v>272</v>
      </c>
      <c r="E114" s="13" t="s">
        <v>74</v>
      </c>
      <c r="F114" s="13" t="s">
        <v>42</v>
      </c>
      <c r="G114" s="13" t="s">
        <v>273</v>
      </c>
      <c r="H114" s="13" t="s">
        <v>50</v>
      </c>
      <c r="I114" s="13" t="s">
        <v>50</v>
      </c>
      <c r="J114" s="13">
        <v>10164364</v>
      </c>
      <c r="K114" s="13" t="s">
        <v>72</v>
      </c>
      <c r="L114" s="118">
        <v>44140</v>
      </c>
      <c r="M114" s="118">
        <v>44178</v>
      </c>
    </row>
    <row r="115" spans="1:13" x14ac:dyDescent="0.25">
      <c r="A115" s="115" t="str">
        <f>HYPERLINK("http://www.ofsted.gov.uk/inspection-reports/find-inspection-report/provider/ELS/147610 ","Ofsted Provider Webpage")</f>
        <v>Ofsted Provider Webpage</v>
      </c>
      <c r="B115" s="13">
        <v>147610</v>
      </c>
      <c r="C115" s="13">
        <v>10084430</v>
      </c>
      <c r="D115" s="13" t="s">
        <v>274</v>
      </c>
      <c r="E115" s="13" t="s">
        <v>104</v>
      </c>
      <c r="F115" s="13" t="s">
        <v>43</v>
      </c>
      <c r="G115" s="13" t="s">
        <v>275</v>
      </c>
      <c r="H115" s="13" t="s">
        <v>54</v>
      </c>
      <c r="I115" s="13" t="s">
        <v>54</v>
      </c>
      <c r="J115" s="13">
        <v>10169513</v>
      </c>
      <c r="K115" s="13" t="s">
        <v>72</v>
      </c>
      <c r="L115" s="118">
        <v>44140</v>
      </c>
      <c r="M115" s="118">
        <v>44168</v>
      </c>
    </row>
    <row r="116" spans="1:13" x14ac:dyDescent="0.25">
      <c r="A116" s="115" t="str">
        <f>HYPERLINK("http://www.ofsted.gov.uk/inspection-reports/find-inspection-report/provider/ELS/58179  ","Ofsted Provider Webpage")</f>
        <v>Ofsted Provider Webpage</v>
      </c>
      <c r="B116" s="13">
        <v>58179</v>
      </c>
      <c r="C116" s="13">
        <v>10014199</v>
      </c>
      <c r="D116" s="13" t="s">
        <v>276</v>
      </c>
      <c r="E116" s="13" t="s">
        <v>174</v>
      </c>
      <c r="F116" s="13" t="s">
        <v>44</v>
      </c>
      <c r="G116" s="13" t="s">
        <v>182</v>
      </c>
      <c r="H116" s="13" t="s">
        <v>52</v>
      </c>
      <c r="I116" s="13" t="s">
        <v>52</v>
      </c>
      <c r="J116" s="13">
        <v>10155831</v>
      </c>
      <c r="K116" s="13" t="s">
        <v>72</v>
      </c>
      <c r="L116" s="118">
        <v>44140</v>
      </c>
      <c r="M116" s="118">
        <v>44160</v>
      </c>
    </row>
    <row r="117" spans="1:13" x14ac:dyDescent="0.25">
      <c r="A117" s="115" t="str">
        <f>HYPERLINK("http://www.ofsted.gov.uk/inspection-reports/find-inspection-report/provider/ELS/132001 ","Ofsted Provider Webpage")</f>
        <v>Ofsted Provider Webpage</v>
      </c>
      <c r="B117" s="13">
        <v>132001</v>
      </c>
      <c r="C117" s="13">
        <v>10024771</v>
      </c>
      <c r="D117" s="13" t="s">
        <v>277</v>
      </c>
      <c r="E117" s="13" t="s">
        <v>104</v>
      </c>
      <c r="F117" s="13" t="s">
        <v>43</v>
      </c>
      <c r="G117" s="13" t="s">
        <v>270</v>
      </c>
      <c r="H117" s="13" t="s">
        <v>54</v>
      </c>
      <c r="I117" s="13" t="s">
        <v>54</v>
      </c>
      <c r="J117" s="13">
        <v>10155334</v>
      </c>
      <c r="K117" s="13" t="s">
        <v>72</v>
      </c>
      <c r="L117" s="118">
        <v>44140</v>
      </c>
      <c r="M117" s="118">
        <v>44165</v>
      </c>
    </row>
    <row r="118" spans="1:13" x14ac:dyDescent="0.25">
      <c r="A118" s="115" t="str">
        <f>HYPERLINK("http://www.ofsted.gov.uk/inspection-reports/find-inspection-report/provider/ELS/130495 ","Ofsted Provider Webpage")</f>
        <v>Ofsted Provider Webpage</v>
      </c>
      <c r="B118" s="13">
        <v>130495</v>
      </c>
      <c r="C118" s="13">
        <v>10000794</v>
      </c>
      <c r="D118" s="13" t="s">
        <v>278</v>
      </c>
      <c r="E118" s="13" t="s">
        <v>74</v>
      </c>
      <c r="F118" s="13" t="s">
        <v>42</v>
      </c>
      <c r="G118" s="13" t="s">
        <v>204</v>
      </c>
      <c r="H118" s="13" t="s">
        <v>50</v>
      </c>
      <c r="I118" s="13" t="s">
        <v>50</v>
      </c>
      <c r="J118" s="13">
        <v>10155161</v>
      </c>
      <c r="K118" s="13" t="s">
        <v>72</v>
      </c>
      <c r="L118" s="118">
        <v>44140</v>
      </c>
      <c r="M118" s="118">
        <v>44164</v>
      </c>
    </row>
    <row r="119" spans="1:13" x14ac:dyDescent="0.25">
      <c r="A119" s="115" t="str">
        <f>HYPERLINK("http://www.ofsted.gov.uk/inspection-reports/find-inspection-report/provider/ELS/130490 ","Ofsted Provider Webpage")</f>
        <v>Ofsted Provider Webpage</v>
      </c>
      <c r="B119" s="13">
        <v>130490</v>
      </c>
      <c r="C119" s="13">
        <v>10003193</v>
      </c>
      <c r="D119" s="13" t="s">
        <v>279</v>
      </c>
      <c r="E119" s="13" t="s">
        <v>74</v>
      </c>
      <c r="F119" s="13" t="s">
        <v>42</v>
      </c>
      <c r="G119" s="13" t="s">
        <v>273</v>
      </c>
      <c r="H119" s="13" t="s">
        <v>50</v>
      </c>
      <c r="I119" s="13" t="s">
        <v>50</v>
      </c>
      <c r="J119" s="13">
        <v>10165120</v>
      </c>
      <c r="K119" s="13" t="s">
        <v>72</v>
      </c>
      <c r="L119" s="118">
        <v>44140</v>
      </c>
      <c r="M119" s="118">
        <v>44166</v>
      </c>
    </row>
    <row r="120" spans="1:13" x14ac:dyDescent="0.25">
      <c r="A120" s="115" t="str">
        <f>HYPERLINK("http://www.ofsted.gov.uk/inspection-reports/find-inspection-report/provider/ELS/130657 ","Ofsted Provider Webpage")</f>
        <v>Ofsted Provider Webpage</v>
      </c>
      <c r="B120" s="13">
        <v>130657</v>
      </c>
      <c r="C120" s="13">
        <v>10000720</v>
      </c>
      <c r="D120" s="13" t="s">
        <v>280</v>
      </c>
      <c r="E120" s="13" t="s">
        <v>74</v>
      </c>
      <c r="F120" s="13" t="s">
        <v>42</v>
      </c>
      <c r="G120" s="13" t="s">
        <v>267</v>
      </c>
      <c r="H120" s="13" t="s">
        <v>86</v>
      </c>
      <c r="I120" s="13" t="s">
        <v>51</v>
      </c>
      <c r="J120" s="13">
        <v>10155189</v>
      </c>
      <c r="K120" s="13" t="s">
        <v>72</v>
      </c>
      <c r="L120" s="118">
        <v>44141</v>
      </c>
      <c r="M120" s="118">
        <v>44175</v>
      </c>
    </row>
    <row r="121" spans="1:13" x14ac:dyDescent="0.25">
      <c r="A121" s="115" t="str">
        <f>HYPERLINK("http://www.ofsted.gov.uk/inspection-reports/find-inspection-report/provider/ELS/130672 ","Ofsted Provider Webpage")</f>
        <v>Ofsted Provider Webpage</v>
      </c>
      <c r="B121" s="13">
        <v>130672</v>
      </c>
      <c r="C121" s="13">
        <v>10005981</v>
      </c>
      <c r="D121" s="13" t="s">
        <v>281</v>
      </c>
      <c r="E121" s="13" t="s">
        <v>74</v>
      </c>
      <c r="F121" s="13" t="s">
        <v>42</v>
      </c>
      <c r="G121" s="13" t="s">
        <v>282</v>
      </c>
      <c r="H121" s="13" t="s">
        <v>57</v>
      </c>
      <c r="I121" s="13" t="s">
        <v>57</v>
      </c>
      <c r="J121" s="13">
        <v>10155252</v>
      </c>
      <c r="K121" s="13" t="s">
        <v>72</v>
      </c>
      <c r="L121" s="118">
        <v>44141</v>
      </c>
      <c r="M121" s="118">
        <v>44166</v>
      </c>
    </row>
    <row r="122" spans="1:13" x14ac:dyDescent="0.25">
      <c r="A122" s="115" t="str">
        <f>HYPERLINK("http://www.ofsted.gov.uk/inspection-reports/find-inspection-report/provider/ELS/59191  ","Ofsted Provider Webpage")</f>
        <v>Ofsted Provider Webpage</v>
      </c>
      <c r="B122" s="13">
        <v>59191</v>
      </c>
      <c r="C122" s="13">
        <v>10029823</v>
      </c>
      <c r="D122" s="13" t="s">
        <v>283</v>
      </c>
      <c r="E122" s="13" t="s">
        <v>78</v>
      </c>
      <c r="F122" s="13" t="s">
        <v>44</v>
      </c>
      <c r="G122" s="13" t="s">
        <v>284</v>
      </c>
      <c r="H122" s="13" t="s">
        <v>55</v>
      </c>
      <c r="I122" s="13" t="s">
        <v>55</v>
      </c>
      <c r="J122" s="13">
        <v>10155308</v>
      </c>
      <c r="K122" s="13" t="s">
        <v>72</v>
      </c>
      <c r="L122" s="118">
        <v>44141</v>
      </c>
      <c r="M122" s="118">
        <v>44171</v>
      </c>
    </row>
    <row r="123" spans="1:13" x14ac:dyDescent="0.25">
      <c r="A123" s="115" t="str">
        <f>HYPERLINK("http://www.ofsted.gov.uk/inspection-reports/find-inspection-report/provider/ELS/1237195","Ofsted Provider Webpage")</f>
        <v>Ofsted Provider Webpage</v>
      </c>
      <c r="B123" s="13">
        <v>1237195</v>
      </c>
      <c r="C123" s="13">
        <v>10028965</v>
      </c>
      <c r="D123" s="13" t="s">
        <v>285</v>
      </c>
      <c r="E123" s="13" t="s">
        <v>78</v>
      </c>
      <c r="F123" s="13" t="s">
        <v>44</v>
      </c>
      <c r="G123" s="13" t="s">
        <v>286</v>
      </c>
      <c r="H123" s="13" t="s">
        <v>56</v>
      </c>
      <c r="I123" s="13" t="s">
        <v>56</v>
      </c>
      <c r="J123" s="13">
        <v>10155267</v>
      </c>
      <c r="K123" s="13" t="s">
        <v>72</v>
      </c>
      <c r="L123" s="118">
        <v>44141</v>
      </c>
      <c r="M123" s="118">
        <v>44187</v>
      </c>
    </row>
    <row r="124" spans="1:13" x14ac:dyDescent="0.25">
      <c r="A124" s="115" t="str">
        <f>HYPERLINK("http://www.ofsted.gov.uk/inspection-reports/find-inspection-report/provider/ELS/133823 ","Ofsted Provider Webpage")</f>
        <v>Ofsted Provider Webpage</v>
      </c>
      <c r="B124" s="13">
        <v>133823</v>
      </c>
      <c r="C124" s="13">
        <v>10000975</v>
      </c>
      <c r="D124" s="13" t="s">
        <v>287</v>
      </c>
      <c r="E124" s="13" t="s">
        <v>189</v>
      </c>
      <c r="F124" s="13" t="s">
        <v>48</v>
      </c>
      <c r="G124" s="13" t="s">
        <v>98</v>
      </c>
      <c r="H124" s="13" t="s">
        <v>55</v>
      </c>
      <c r="I124" s="13" t="s">
        <v>55</v>
      </c>
      <c r="J124" s="13">
        <v>10155313</v>
      </c>
      <c r="K124" s="13" t="s">
        <v>72</v>
      </c>
      <c r="L124" s="118">
        <v>44141</v>
      </c>
      <c r="M124" s="118">
        <v>44161</v>
      </c>
    </row>
    <row r="125" spans="1:13" x14ac:dyDescent="0.25">
      <c r="A125" s="115" t="str">
        <f>HYPERLINK("http://www.ofsted.gov.uk/inspection-reports/find-inspection-report/provider/ELS/130723 ","Ofsted Provider Webpage")</f>
        <v>Ofsted Provider Webpage</v>
      </c>
      <c r="B125" s="13">
        <v>130723</v>
      </c>
      <c r="C125" s="13">
        <v>10004835</v>
      </c>
      <c r="D125" s="13" t="s">
        <v>288</v>
      </c>
      <c r="E125" s="13" t="s">
        <v>74</v>
      </c>
      <c r="F125" s="13" t="s">
        <v>42</v>
      </c>
      <c r="G125" s="13" t="s">
        <v>144</v>
      </c>
      <c r="H125" s="13" t="s">
        <v>57</v>
      </c>
      <c r="I125" s="13" t="s">
        <v>57</v>
      </c>
      <c r="J125" s="13">
        <v>10155244</v>
      </c>
      <c r="K125" s="13" t="s">
        <v>72</v>
      </c>
      <c r="L125" s="118">
        <v>44141</v>
      </c>
      <c r="M125" s="118">
        <v>44165</v>
      </c>
    </row>
    <row r="126" spans="1:13" x14ac:dyDescent="0.25">
      <c r="A126" s="115" t="str">
        <f>HYPERLINK("http://www.ofsted.gov.uk/inspection-reports/find-inspection-report/provider/ELS/50192  ","Ofsted Provider Webpage")</f>
        <v>Ofsted Provider Webpage</v>
      </c>
      <c r="B126" s="13">
        <v>50192</v>
      </c>
      <c r="C126" s="13">
        <v>10010523</v>
      </c>
      <c r="D126" s="13" t="s">
        <v>289</v>
      </c>
      <c r="E126" s="13" t="s">
        <v>78</v>
      </c>
      <c r="F126" s="13" t="s">
        <v>44</v>
      </c>
      <c r="G126" s="13" t="s">
        <v>105</v>
      </c>
      <c r="H126" s="13" t="s">
        <v>52</v>
      </c>
      <c r="I126" s="13" t="s">
        <v>52</v>
      </c>
      <c r="J126" s="13">
        <v>10155240</v>
      </c>
      <c r="K126" s="13" t="s">
        <v>72</v>
      </c>
      <c r="L126" s="118">
        <v>44141</v>
      </c>
      <c r="M126" s="118">
        <v>44160</v>
      </c>
    </row>
    <row r="127" spans="1:13" x14ac:dyDescent="0.25">
      <c r="A127" s="115" t="str">
        <f>HYPERLINK("http://www.ofsted.gov.uk/inspection-reports/find-inspection-report/provider/ELS/58194  ","Ofsted Provider Webpage")</f>
        <v>Ofsted Provider Webpage</v>
      </c>
      <c r="B127" s="13">
        <v>58194</v>
      </c>
      <c r="C127" s="13">
        <v>10019380</v>
      </c>
      <c r="D127" s="13" t="s">
        <v>290</v>
      </c>
      <c r="E127" s="13" t="s">
        <v>78</v>
      </c>
      <c r="F127" s="13" t="s">
        <v>44</v>
      </c>
      <c r="G127" s="13" t="s">
        <v>258</v>
      </c>
      <c r="H127" s="13" t="s">
        <v>56</v>
      </c>
      <c r="I127" s="13" t="s">
        <v>56</v>
      </c>
      <c r="J127" s="13">
        <v>10155274</v>
      </c>
      <c r="K127" s="13" t="s">
        <v>72</v>
      </c>
      <c r="L127" s="118">
        <v>44141</v>
      </c>
      <c r="M127" s="118">
        <v>44209</v>
      </c>
    </row>
    <row r="128" spans="1:13" x14ac:dyDescent="0.25">
      <c r="A128" s="115" t="str">
        <f>HYPERLINK("http://www.ofsted.gov.uk/inspection-reports/find-inspection-report/provider/ELS/130598 ","Ofsted Provider Webpage")</f>
        <v>Ofsted Provider Webpage</v>
      </c>
      <c r="B128" s="13">
        <v>130598</v>
      </c>
      <c r="C128" s="13">
        <v>10002061</v>
      </c>
      <c r="D128" s="13" t="s">
        <v>291</v>
      </c>
      <c r="E128" s="13" t="s">
        <v>74</v>
      </c>
      <c r="F128" s="13" t="s">
        <v>42</v>
      </c>
      <c r="G128" s="13" t="s">
        <v>292</v>
      </c>
      <c r="H128" s="13" t="s">
        <v>57</v>
      </c>
      <c r="I128" s="13" t="s">
        <v>57</v>
      </c>
      <c r="J128" s="13">
        <v>10155245</v>
      </c>
      <c r="K128" s="13" t="s">
        <v>72</v>
      </c>
      <c r="L128" s="118">
        <v>44141</v>
      </c>
      <c r="M128" s="118">
        <v>44173</v>
      </c>
    </row>
    <row r="129" spans="1:13" x14ac:dyDescent="0.25">
      <c r="A129" s="115" t="str">
        <f>HYPERLINK("http://www.ofsted.gov.uk/inspection-reports/find-inspection-report/provider/ELS/130527 ","Ofsted Provider Webpage")</f>
        <v>Ofsted Provider Webpage</v>
      </c>
      <c r="B129" s="13">
        <v>130527</v>
      </c>
      <c r="C129" s="13">
        <v>10005534</v>
      </c>
      <c r="D129" s="13" t="s">
        <v>293</v>
      </c>
      <c r="E129" s="13" t="s">
        <v>74</v>
      </c>
      <c r="F129" s="13" t="s">
        <v>42</v>
      </c>
      <c r="G129" s="13" t="s">
        <v>198</v>
      </c>
      <c r="H129" s="13" t="s">
        <v>76</v>
      </c>
      <c r="I129" s="13" t="s">
        <v>51</v>
      </c>
      <c r="J129" s="13">
        <v>10155184</v>
      </c>
      <c r="K129" s="13" t="s">
        <v>72</v>
      </c>
      <c r="L129" s="118">
        <v>44141</v>
      </c>
      <c r="M129" s="118">
        <v>44168</v>
      </c>
    </row>
    <row r="130" spans="1:13" x14ac:dyDescent="0.25">
      <c r="A130" s="115" t="str">
        <f>HYPERLINK("http://www.ofsted.gov.uk/inspection-reports/find-inspection-report/provider/ELS/130425 ","Ofsted Provider Webpage")</f>
        <v>Ofsted Provider Webpage</v>
      </c>
      <c r="B130" s="13">
        <v>130425</v>
      </c>
      <c r="C130" s="13">
        <v>10000533</v>
      </c>
      <c r="D130" s="13" t="s">
        <v>294</v>
      </c>
      <c r="E130" s="13" t="s">
        <v>74</v>
      </c>
      <c r="F130" s="13" t="s">
        <v>42</v>
      </c>
      <c r="G130" s="13" t="s">
        <v>286</v>
      </c>
      <c r="H130" s="13" t="s">
        <v>56</v>
      </c>
      <c r="I130" s="13" t="s">
        <v>56</v>
      </c>
      <c r="J130" s="13">
        <v>10155271</v>
      </c>
      <c r="K130" s="13" t="s">
        <v>72</v>
      </c>
      <c r="L130" s="118">
        <v>44141</v>
      </c>
      <c r="M130" s="118">
        <v>44180</v>
      </c>
    </row>
    <row r="131" spans="1:13" x14ac:dyDescent="0.25">
      <c r="A131" s="115" t="str">
        <f>HYPERLINK("http://www.ofsted.gov.uk/inspection-reports/find-inspection-report/provider/ELS/130842 ","Ofsted Provider Webpage")</f>
        <v>Ofsted Provider Webpage</v>
      </c>
      <c r="B131" s="13">
        <v>130842</v>
      </c>
      <c r="C131" s="13">
        <v>10004736</v>
      </c>
      <c r="D131" s="13" t="s">
        <v>295</v>
      </c>
      <c r="E131" s="13" t="s">
        <v>74</v>
      </c>
      <c r="F131" s="13" t="s">
        <v>42</v>
      </c>
      <c r="G131" s="13" t="s">
        <v>296</v>
      </c>
      <c r="H131" s="13" t="s">
        <v>55</v>
      </c>
      <c r="I131" s="13" t="s">
        <v>55</v>
      </c>
      <c r="J131" s="13">
        <v>10155306</v>
      </c>
      <c r="K131" s="13" t="s">
        <v>72</v>
      </c>
      <c r="L131" s="118">
        <v>44141</v>
      </c>
      <c r="M131" s="118">
        <v>44174</v>
      </c>
    </row>
    <row r="132" spans="1:13" x14ac:dyDescent="0.25">
      <c r="A132" s="115" t="str">
        <f>HYPERLINK("http://www.ofsted.gov.uk/inspection-reports/find-inspection-report/provider/ELS/130772 ","Ofsted Provider Webpage")</f>
        <v>Ofsted Provider Webpage</v>
      </c>
      <c r="B132" s="13">
        <v>130772</v>
      </c>
      <c r="C132" s="13">
        <v>10004442</v>
      </c>
      <c r="D132" s="13" t="s">
        <v>297</v>
      </c>
      <c r="E132" s="13" t="s">
        <v>298</v>
      </c>
      <c r="F132" s="13" t="s">
        <v>42</v>
      </c>
      <c r="G132" s="13" t="s">
        <v>79</v>
      </c>
      <c r="H132" s="13" t="s">
        <v>53</v>
      </c>
      <c r="I132" s="13" t="s">
        <v>53</v>
      </c>
      <c r="J132" s="13">
        <v>10155213</v>
      </c>
      <c r="K132" s="13" t="s">
        <v>72</v>
      </c>
      <c r="L132" s="118">
        <v>44141</v>
      </c>
      <c r="M132" s="118">
        <v>44168</v>
      </c>
    </row>
    <row r="133" spans="1:13" x14ac:dyDescent="0.25">
      <c r="A133" s="115" t="str">
        <f>HYPERLINK("http://www.ofsted.gov.uk/inspection-reports/find-inspection-report/provider/ELS/130652 ","Ofsted Provider Webpage")</f>
        <v>Ofsted Provider Webpage</v>
      </c>
      <c r="B133" s="13">
        <v>130652</v>
      </c>
      <c r="C133" s="13">
        <v>10000820</v>
      </c>
      <c r="D133" s="13" t="s">
        <v>299</v>
      </c>
      <c r="E133" s="13" t="s">
        <v>74</v>
      </c>
      <c r="F133" s="13" t="s">
        <v>42</v>
      </c>
      <c r="G133" s="13" t="s">
        <v>300</v>
      </c>
      <c r="H133" s="13" t="s">
        <v>54</v>
      </c>
      <c r="I133" s="13" t="s">
        <v>54</v>
      </c>
      <c r="J133" s="13">
        <v>10155336</v>
      </c>
      <c r="K133" s="13" t="s">
        <v>72</v>
      </c>
      <c r="L133" s="118">
        <v>44146</v>
      </c>
      <c r="M133" s="118">
        <v>44175</v>
      </c>
    </row>
    <row r="134" spans="1:13" x14ac:dyDescent="0.25">
      <c r="A134" s="115" t="str">
        <f>HYPERLINK("http://www.ofsted.gov.uk/inspection-reports/find-inspection-report/provider/ELS/131094 ","Ofsted Provider Webpage")</f>
        <v>Ofsted Provider Webpage</v>
      </c>
      <c r="B134" s="13">
        <v>131094</v>
      </c>
      <c r="C134" s="13">
        <v>10001467</v>
      </c>
      <c r="D134" s="13" t="s">
        <v>301</v>
      </c>
      <c r="E134" s="13" t="s">
        <v>74</v>
      </c>
      <c r="F134" s="13" t="s">
        <v>42</v>
      </c>
      <c r="G134" s="13" t="s">
        <v>191</v>
      </c>
      <c r="H134" s="13" t="s">
        <v>54</v>
      </c>
      <c r="I134" s="13" t="s">
        <v>54</v>
      </c>
      <c r="J134" s="13">
        <v>10155340</v>
      </c>
      <c r="K134" s="13" t="s">
        <v>72</v>
      </c>
      <c r="L134" s="118">
        <v>44146</v>
      </c>
      <c r="M134" s="118">
        <v>44172</v>
      </c>
    </row>
    <row r="135" spans="1:13" x14ac:dyDescent="0.25">
      <c r="A135" s="115" t="str">
        <f>HYPERLINK("http://www.ofsted.gov.uk/inspection-reports/find-inspection-report/provider/ELS/143540 ","Ofsted Provider Webpage")</f>
        <v>Ofsted Provider Webpage</v>
      </c>
      <c r="B135" s="13">
        <v>143540</v>
      </c>
      <c r="C135" s="13">
        <v>10057981</v>
      </c>
      <c r="D135" s="13" t="s">
        <v>302</v>
      </c>
      <c r="E135" s="13" t="s">
        <v>74</v>
      </c>
      <c r="F135" s="13" t="s">
        <v>42</v>
      </c>
      <c r="G135" s="13" t="s">
        <v>256</v>
      </c>
      <c r="H135" s="13" t="s">
        <v>56</v>
      </c>
      <c r="I135" s="13" t="s">
        <v>56</v>
      </c>
      <c r="J135" s="13">
        <v>10155287</v>
      </c>
      <c r="K135" s="13" t="s">
        <v>72</v>
      </c>
      <c r="L135" s="118">
        <v>44146</v>
      </c>
      <c r="M135" s="118">
        <v>44173</v>
      </c>
    </row>
    <row r="136" spans="1:13" x14ac:dyDescent="0.25">
      <c r="A136" s="115" t="str">
        <f>HYPERLINK("http://www.ofsted.gov.uk/inspection-reports/find-inspection-report/provider/ELS/1247993","Ofsted Provider Webpage")</f>
        <v>Ofsted Provider Webpage</v>
      </c>
      <c r="B136" s="13">
        <v>1247993</v>
      </c>
      <c r="C136" s="13">
        <v>10038201</v>
      </c>
      <c r="D136" s="13" t="s">
        <v>303</v>
      </c>
      <c r="E136" s="13" t="s">
        <v>78</v>
      </c>
      <c r="F136" s="13" t="s">
        <v>44</v>
      </c>
      <c r="G136" s="13" t="s">
        <v>191</v>
      </c>
      <c r="H136" s="13" t="s">
        <v>54</v>
      </c>
      <c r="I136" s="13" t="s">
        <v>54</v>
      </c>
      <c r="J136" s="13">
        <v>10155852</v>
      </c>
      <c r="K136" s="13" t="s">
        <v>72</v>
      </c>
      <c r="L136" s="118">
        <v>44146</v>
      </c>
      <c r="M136" s="118">
        <v>44168</v>
      </c>
    </row>
    <row r="137" spans="1:13" x14ac:dyDescent="0.25">
      <c r="A137" s="115" t="str">
        <f>HYPERLINK("http://www.ofsted.gov.uk/inspection-reports/find-inspection-report/provider/ELS/131958 ","Ofsted Provider Webpage")</f>
        <v>Ofsted Provider Webpage</v>
      </c>
      <c r="B137" s="13">
        <v>131958</v>
      </c>
      <c r="C137" s="13">
        <v>10005036</v>
      </c>
      <c r="D137" s="13" t="s">
        <v>304</v>
      </c>
      <c r="E137" s="13" t="s">
        <v>104</v>
      </c>
      <c r="F137" s="13" t="s">
        <v>43</v>
      </c>
      <c r="G137" s="13" t="s">
        <v>196</v>
      </c>
      <c r="H137" s="13" t="s">
        <v>76</v>
      </c>
      <c r="I137" s="13" t="s">
        <v>51</v>
      </c>
      <c r="J137" s="13">
        <v>10155190</v>
      </c>
      <c r="K137" s="13" t="s">
        <v>72</v>
      </c>
      <c r="L137" s="118">
        <v>44146</v>
      </c>
      <c r="M137" s="118">
        <v>44178</v>
      </c>
    </row>
    <row r="138" spans="1:13" x14ac:dyDescent="0.25">
      <c r="A138" s="115" t="str">
        <f>HYPERLINK("http://www.ofsted.gov.uk/inspection-reports/find-inspection-report/provider/ELS/130476 ","Ofsted Provider Webpage")</f>
        <v>Ofsted Provider Webpage</v>
      </c>
      <c r="B138" s="13">
        <v>130476</v>
      </c>
      <c r="C138" s="13">
        <v>10002852</v>
      </c>
      <c r="D138" s="13" t="s">
        <v>305</v>
      </c>
      <c r="E138" s="13" t="s">
        <v>74</v>
      </c>
      <c r="F138" s="13" t="s">
        <v>42</v>
      </c>
      <c r="G138" s="13" t="s">
        <v>214</v>
      </c>
      <c r="H138" s="13" t="s">
        <v>52</v>
      </c>
      <c r="I138" s="13" t="s">
        <v>52</v>
      </c>
      <c r="J138" s="13">
        <v>10170522</v>
      </c>
      <c r="K138" s="13" t="s">
        <v>72</v>
      </c>
      <c r="L138" s="118">
        <v>44146</v>
      </c>
      <c r="M138" s="118">
        <v>44168</v>
      </c>
    </row>
    <row r="139" spans="1:13" x14ac:dyDescent="0.25">
      <c r="A139" s="115" t="str">
        <f>HYPERLINK("http://www.ofsted.gov.uk/inspection-reports/find-inspection-report/provider/ELS/130776 ","Ofsted Provider Webpage")</f>
        <v>Ofsted Provider Webpage</v>
      </c>
      <c r="B139" s="13">
        <v>130776</v>
      </c>
      <c r="C139" s="13">
        <v>10004577</v>
      </c>
      <c r="D139" s="13" t="s">
        <v>306</v>
      </c>
      <c r="E139" s="13" t="s">
        <v>74</v>
      </c>
      <c r="F139" s="13" t="s">
        <v>42</v>
      </c>
      <c r="G139" s="13" t="s">
        <v>83</v>
      </c>
      <c r="H139" s="13" t="s">
        <v>53</v>
      </c>
      <c r="I139" s="13" t="s">
        <v>53</v>
      </c>
      <c r="J139" s="13">
        <v>10155206</v>
      </c>
      <c r="K139" s="13" t="s">
        <v>72</v>
      </c>
      <c r="L139" s="118">
        <v>44147</v>
      </c>
      <c r="M139" s="118">
        <v>44173</v>
      </c>
    </row>
    <row r="140" spans="1:13" x14ac:dyDescent="0.25">
      <c r="A140" s="115" t="str">
        <f>HYPERLINK("http://www.ofsted.gov.uk/inspection-reports/find-inspection-report/provider/ELS/130764 ","Ofsted Provider Webpage")</f>
        <v>Ofsted Provider Webpage</v>
      </c>
      <c r="B140" s="13">
        <v>130764</v>
      </c>
      <c r="C140" s="13">
        <v>10004772</v>
      </c>
      <c r="D140" s="13" t="s">
        <v>307</v>
      </c>
      <c r="E140" s="13" t="s">
        <v>74</v>
      </c>
      <c r="F140" s="13" t="s">
        <v>42</v>
      </c>
      <c r="G140" s="13" t="s">
        <v>308</v>
      </c>
      <c r="H140" s="13" t="s">
        <v>57</v>
      </c>
      <c r="I140" s="13" t="s">
        <v>57</v>
      </c>
      <c r="J140" s="13">
        <v>10155259</v>
      </c>
      <c r="K140" s="13" t="s">
        <v>72</v>
      </c>
      <c r="L140" s="118">
        <v>44147</v>
      </c>
      <c r="M140" s="118">
        <v>44173</v>
      </c>
    </row>
    <row r="141" spans="1:13" x14ac:dyDescent="0.25">
      <c r="A141" s="115" t="str">
        <f>HYPERLINK("http://www.ofsted.gov.uk/inspection-reports/find-inspection-report/provider/ELS/145057 ","Ofsted Provider Webpage")</f>
        <v>Ofsted Provider Webpage</v>
      </c>
      <c r="B141" s="13">
        <v>145057</v>
      </c>
      <c r="C141" s="13">
        <v>10065175</v>
      </c>
      <c r="D141" s="13" t="s">
        <v>309</v>
      </c>
      <c r="E141" s="13" t="s">
        <v>146</v>
      </c>
      <c r="F141" s="13" t="s">
        <v>46</v>
      </c>
      <c r="G141" s="13" t="s">
        <v>219</v>
      </c>
      <c r="H141" s="13" t="s">
        <v>55</v>
      </c>
      <c r="I141" s="13" t="s">
        <v>55</v>
      </c>
      <c r="J141" s="13">
        <v>10155324</v>
      </c>
      <c r="K141" s="13" t="s">
        <v>72</v>
      </c>
      <c r="L141" s="118">
        <v>44147</v>
      </c>
      <c r="M141" s="118">
        <v>44166</v>
      </c>
    </row>
    <row r="142" spans="1:13" x14ac:dyDescent="0.25">
      <c r="A142" s="115" t="str">
        <f>HYPERLINK("http://www.ofsted.gov.uk/inspection-reports/find-inspection-report/provider/ELS/55022  ","Ofsted Provider Webpage")</f>
        <v>Ofsted Provider Webpage</v>
      </c>
      <c r="B142" s="13">
        <v>55022</v>
      </c>
      <c r="C142" s="13">
        <v>10021755</v>
      </c>
      <c r="D142" s="13" t="s">
        <v>310</v>
      </c>
      <c r="E142" s="13" t="s">
        <v>210</v>
      </c>
      <c r="F142" s="13" t="s">
        <v>45</v>
      </c>
      <c r="G142" s="13" t="s">
        <v>166</v>
      </c>
      <c r="H142" s="13" t="s">
        <v>50</v>
      </c>
      <c r="I142" s="13" t="s">
        <v>50</v>
      </c>
      <c r="J142" s="13">
        <v>10170311</v>
      </c>
      <c r="K142" s="13" t="s">
        <v>72</v>
      </c>
      <c r="L142" s="118">
        <v>44147</v>
      </c>
      <c r="M142" s="118">
        <v>44174</v>
      </c>
    </row>
    <row r="143" spans="1:13" x14ac:dyDescent="0.25">
      <c r="A143" s="115" t="str">
        <f>HYPERLINK("http://www.ofsted.gov.uk/inspection-reports/find-inspection-report/provider/ELS/51573  ","Ofsted Provider Webpage")</f>
        <v>Ofsted Provider Webpage</v>
      </c>
      <c r="B143" s="13">
        <v>51573</v>
      </c>
      <c r="C143" s="13">
        <v>10083920</v>
      </c>
      <c r="D143" s="13" t="s">
        <v>311</v>
      </c>
      <c r="E143" s="13" t="s">
        <v>174</v>
      </c>
      <c r="F143" s="13" t="s">
        <v>44</v>
      </c>
      <c r="G143" s="13" t="s">
        <v>83</v>
      </c>
      <c r="H143" s="13" t="s">
        <v>53</v>
      </c>
      <c r="I143" s="13" t="s">
        <v>53</v>
      </c>
      <c r="J143" s="13">
        <v>10155210</v>
      </c>
      <c r="K143" s="13" t="s">
        <v>72</v>
      </c>
      <c r="L143" s="118">
        <v>44147</v>
      </c>
      <c r="M143" s="118">
        <v>44165</v>
      </c>
    </row>
    <row r="144" spans="1:13" x14ac:dyDescent="0.25">
      <c r="A144" s="115" t="str">
        <f>HYPERLINK("http://www.ofsted.gov.uk/inspection-reports/find-inspection-report/provider/ELS/54333  ","Ofsted Provider Webpage")</f>
        <v>Ofsted Provider Webpage</v>
      </c>
      <c r="B144" s="13">
        <v>54333</v>
      </c>
      <c r="C144" s="13">
        <v>10005752</v>
      </c>
      <c r="D144" s="13" t="s">
        <v>312</v>
      </c>
      <c r="E144" s="13" t="s">
        <v>78</v>
      </c>
      <c r="F144" s="13" t="s">
        <v>44</v>
      </c>
      <c r="G144" s="13" t="s">
        <v>219</v>
      </c>
      <c r="H144" s="13" t="s">
        <v>55</v>
      </c>
      <c r="I144" s="13" t="s">
        <v>55</v>
      </c>
      <c r="J144" s="13">
        <v>10155295</v>
      </c>
      <c r="K144" s="13" t="s">
        <v>72</v>
      </c>
      <c r="L144" s="118">
        <v>44147</v>
      </c>
      <c r="M144" s="118">
        <v>44172</v>
      </c>
    </row>
    <row r="145" spans="1:13" x14ac:dyDescent="0.25">
      <c r="A145" s="115" t="str">
        <f>HYPERLINK("http://www.ofsted.gov.uk/inspection-reports/find-inspection-report/provider/ELS/1236909","Ofsted Provider Webpage")</f>
        <v>Ofsted Provider Webpage</v>
      </c>
      <c r="B145" s="13">
        <v>1236909</v>
      </c>
      <c r="C145" s="13">
        <v>10034279</v>
      </c>
      <c r="D145" s="13" t="s">
        <v>313</v>
      </c>
      <c r="E145" s="13" t="s">
        <v>78</v>
      </c>
      <c r="F145" s="13" t="s">
        <v>44</v>
      </c>
      <c r="G145" s="13" t="s">
        <v>314</v>
      </c>
      <c r="H145" s="13" t="s">
        <v>56</v>
      </c>
      <c r="I145" s="13" t="s">
        <v>56</v>
      </c>
      <c r="J145" s="13">
        <v>10155269</v>
      </c>
      <c r="K145" s="13" t="s">
        <v>72</v>
      </c>
      <c r="L145" s="118">
        <v>44147</v>
      </c>
      <c r="M145" s="118">
        <v>44178</v>
      </c>
    </row>
    <row r="146" spans="1:13" x14ac:dyDescent="0.25">
      <c r="A146" s="115" t="str">
        <f>HYPERLINK("http://www.ofsted.gov.uk/inspection-reports/find-inspection-report/provider/ELS/131924 ","Ofsted Provider Webpage")</f>
        <v>Ofsted Provider Webpage</v>
      </c>
      <c r="B146" s="13">
        <v>131924</v>
      </c>
      <c r="C146" s="13">
        <v>10012810</v>
      </c>
      <c r="D146" s="13" t="s">
        <v>315</v>
      </c>
      <c r="E146" s="13" t="s">
        <v>104</v>
      </c>
      <c r="F146" s="13" t="s">
        <v>43</v>
      </c>
      <c r="G146" s="13" t="s">
        <v>316</v>
      </c>
      <c r="H146" s="13" t="s">
        <v>56</v>
      </c>
      <c r="I146" s="13" t="s">
        <v>56</v>
      </c>
      <c r="J146" s="13">
        <v>10155260</v>
      </c>
      <c r="K146" s="13" t="s">
        <v>72</v>
      </c>
      <c r="L146" s="118">
        <v>44147</v>
      </c>
      <c r="M146" s="118">
        <v>44179</v>
      </c>
    </row>
    <row r="147" spans="1:13" x14ac:dyDescent="0.25">
      <c r="A147" s="115" t="str">
        <f>HYPERLINK("http://www.ofsted.gov.uk/inspection-reports/find-inspection-report/provider/ELS/54873  ","Ofsted Provider Webpage")</f>
        <v>Ofsted Provider Webpage</v>
      </c>
      <c r="B147" s="13">
        <v>54873</v>
      </c>
      <c r="C147" s="13">
        <v>10003748</v>
      </c>
      <c r="D147" s="13" t="s">
        <v>317</v>
      </c>
      <c r="E147" s="13" t="s">
        <v>78</v>
      </c>
      <c r="F147" s="13" t="s">
        <v>44</v>
      </c>
      <c r="G147" s="13" t="s">
        <v>318</v>
      </c>
      <c r="H147" s="13" t="s">
        <v>50</v>
      </c>
      <c r="I147" s="13" t="s">
        <v>50</v>
      </c>
      <c r="J147" s="13">
        <v>10167358</v>
      </c>
      <c r="K147" s="13" t="s">
        <v>72</v>
      </c>
      <c r="L147" s="118">
        <v>44147</v>
      </c>
      <c r="M147" s="118">
        <v>44175</v>
      </c>
    </row>
    <row r="148" spans="1:13" x14ac:dyDescent="0.25">
      <c r="A148" s="115" t="str">
        <f>HYPERLINK("http://www.ofsted.gov.uk/inspection-reports/find-inspection-report/provider/ELS/53682  ","Ofsted Provider Webpage")</f>
        <v>Ofsted Provider Webpage</v>
      </c>
      <c r="B148" s="13">
        <v>53682</v>
      </c>
      <c r="C148" s="13">
        <v>10027272</v>
      </c>
      <c r="D148" s="13" t="s">
        <v>319</v>
      </c>
      <c r="E148" s="13" t="s">
        <v>78</v>
      </c>
      <c r="F148" s="13" t="s">
        <v>44</v>
      </c>
      <c r="G148" s="13" t="s">
        <v>320</v>
      </c>
      <c r="H148" s="13" t="s">
        <v>52</v>
      </c>
      <c r="I148" s="13" t="s">
        <v>52</v>
      </c>
      <c r="J148" s="13">
        <v>10155241</v>
      </c>
      <c r="K148" s="13" t="s">
        <v>72</v>
      </c>
      <c r="L148" s="118">
        <v>44147</v>
      </c>
      <c r="M148" s="118">
        <v>44165</v>
      </c>
    </row>
    <row r="149" spans="1:13" x14ac:dyDescent="0.25">
      <c r="A149" s="115" t="str">
        <f>HYPERLINK("http://www.ofsted.gov.uk/inspection-reports/find-inspection-report/provider/ELS/144789 ","Ofsted Provider Webpage")</f>
        <v>Ofsted Provider Webpage</v>
      </c>
      <c r="B149" s="13">
        <v>144789</v>
      </c>
      <c r="C149" s="13">
        <v>10061475</v>
      </c>
      <c r="D149" s="13" t="s">
        <v>321</v>
      </c>
      <c r="E149" s="13" t="s">
        <v>74</v>
      </c>
      <c r="F149" s="13" t="s">
        <v>42</v>
      </c>
      <c r="G149" s="13" t="s">
        <v>107</v>
      </c>
      <c r="H149" s="13" t="s">
        <v>52</v>
      </c>
      <c r="I149" s="13" t="s">
        <v>52</v>
      </c>
      <c r="J149" s="13">
        <v>10155226</v>
      </c>
      <c r="K149" s="13" t="s">
        <v>72</v>
      </c>
      <c r="L149" s="118">
        <v>44147</v>
      </c>
      <c r="M149" s="118">
        <v>44172</v>
      </c>
    </row>
    <row r="150" spans="1:13" x14ac:dyDescent="0.25">
      <c r="A150" s="115" t="str">
        <f>HYPERLINK("http://www.ofsted.gov.uk/inspection-reports/find-inspection-report/provider/ELS/130576 ","Ofsted Provider Webpage")</f>
        <v>Ofsted Provider Webpage</v>
      </c>
      <c r="B150" s="13">
        <v>130576</v>
      </c>
      <c r="C150" s="13">
        <v>10006341</v>
      </c>
      <c r="D150" s="13" t="s">
        <v>322</v>
      </c>
      <c r="E150" s="13" t="s">
        <v>74</v>
      </c>
      <c r="F150" s="13" t="s">
        <v>42</v>
      </c>
      <c r="G150" s="13" t="s">
        <v>323</v>
      </c>
      <c r="H150" s="13" t="s">
        <v>86</v>
      </c>
      <c r="I150" s="13" t="s">
        <v>51</v>
      </c>
      <c r="J150" s="13">
        <v>10155198</v>
      </c>
      <c r="K150" s="13" t="s">
        <v>72</v>
      </c>
      <c r="L150" s="118">
        <v>44147</v>
      </c>
      <c r="M150" s="118">
        <v>44172</v>
      </c>
    </row>
    <row r="151" spans="1:13" x14ac:dyDescent="0.25">
      <c r="A151" s="115" t="str">
        <f>HYPERLINK("http://www.ofsted.gov.uk/inspection-reports/find-inspection-report/provider/ELS/135524 ","Ofsted Provider Webpage")</f>
        <v>Ofsted Provider Webpage</v>
      </c>
      <c r="B151" s="13">
        <v>135524</v>
      </c>
      <c r="C151" s="13">
        <v>10023139</v>
      </c>
      <c r="D151" s="13" t="s">
        <v>324</v>
      </c>
      <c r="E151" s="13" t="s">
        <v>74</v>
      </c>
      <c r="F151" s="13" t="s">
        <v>42</v>
      </c>
      <c r="G151" s="13" t="s">
        <v>166</v>
      </c>
      <c r="H151" s="13" t="s">
        <v>50</v>
      </c>
      <c r="I151" s="13" t="s">
        <v>50</v>
      </c>
      <c r="J151" s="13">
        <v>10155165</v>
      </c>
      <c r="K151" s="13" t="s">
        <v>72</v>
      </c>
      <c r="L151" s="118">
        <v>44147</v>
      </c>
      <c r="M151" s="118">
        <v>44178</v>
      </c>
    </row>
    <row r="152" spans="1:13" x14ac:dyDescent="0.25">
      <c r="A152" s="115" t="str">
        <f>HYPERLINK("http://www.ofsted.gov.uk/inspection-reports/find-inspection-report/provider/ELS/130681 ","Ofsted Provider Webpage")</f>
        <v>Ofsted Provider Webpage</v>
      </c>
      <c r="B152" s="13">
        <v>130681</v>
      </c>
      <c r="C152" s="13">
        <v>10005736</v>
      </c>
      <c r="D152" s="13" t="s">
        <v>325</v>
      </c>
      <c r="E152" s="13" t="s">
        <v>74</v>
      </c>
      <c r="F152" s="13" t="s">
        <v>42</v>
      </c>
      <c r="G152" s="13" t="s">
        <v>153</v>
      </c>
      <c r="H152" s="13" t="s">
        <v>57</v>
      </c>
      <c r="I152" s="13" t="s">
        <v>57</v>
      </c>
      <c r="J152" s="13">
        <v>10155860</v>
      </c>
      <c r="K152" s="13" t="s">
        <v>72</v>
      </c>
      <c r="L152" s="118">
        <v>44147</v>
      </c>
      <c r="M152" s="118">
        <v>44182</v>
      </c>
    </row>
    <row r="153" spans="1:13" x14ac:dyDescent="0.25">
      <c r="A153" s="115" t="str">
        <f>HYPERLINK("http://www.ofsted.gov.uk/inspection-reports/find-inspection-report/provider/ELS/55074  ","Ofsted Provider Webpage")</f>
        <v>Ofsted Provider Webpage</v>
      </c>
      <c r="B153" s="13">
        <v>55074</v>
      </c>
      <c r="C153" s="13">
        <v>10007320</v>
      </c>
      <c r="D153" s="13" t="s">
        <v>326</v>
      </c>
      <c r="E153" s="13" t="s">
        <v>210</v>
      </c>
      <c r="F153" s="13" t="s">
        <v>45</v>
      </c>
      <c r="G153" s="13" t="s">
        <v>327</v>
      </c>
      <c r="H153" s="13" t="s">
        <v>56</v>
      </c>
      <c r="I153" s="13" t="s">
        <v>56</v>
      </c>
      <c r="J153" s="13">
        <v>10155276</v>
      </c>
      <c r="K153" s="13" t="s">
        <v>72</v>
      </c>
      <c r="L153" s="118">
        <v>44148</v>
      </c>
      <c r="M153" s="118">
        <v>44174</v>
      </c>
    </row>
    <row r="154" spans="1:13" x14ac:dyDescent="0.25">
      <c r="A154" s="115" t="str">
        <f>HYPERLINK("http://www.ofsted.gov.uk/inspection-reports/find-inspection-report/provider/ELS/1278612","Ofsted Provider Webpage")</f>
        <v>Ofsted Provider Webpage</v>
      </c>
      <c r="B154" s="13">
        <v>1278612</v>
      </c>
      <c r="C154" s="13">
        <v>10037935</v>
      </c>
      <c r="D154" s="13" t="s">
        <v>328</v>
      </c>
      <c r="E154" s="13" t="s">
        <v>174</v>
      </c>
      <c r="F154" s="13" t="s">
        <v>44</v>
      </c>
      <c r="G154" s="13" t="s">
        <v>107</v>
      </c>
      <c r="H154" s="13" t="s">
        <v>52</v>
      </c>
      <c r="I154" s="13" t="s">
        <v>52</v>
      </c>
      <c r="J154" s="13">
        <v>10155833</v>
      </c>
      <c r="K154" s="13" t="s">
        <v>72</v>
      </c>
      <c r="L154" s="118">
        <v>44148</v>
      </c>
      <c r="M154" s="118">
        <v>44166</v>
      </c>
    </row>
    <row r="155" spans="1:13" x14ac:dyDescent="0.25">
      <c r="A155" s="115" t="str">
        <f>HYPERLINK("http://www.ofsted.gov.uk/inspection-reports/find-inspection-report/provider/ELS/50586  ","Ofsted Provider Webpage")</f>
        <v>Ofsted Provider Webpage</v>
      </c>
      <c r="B155" s="13">
        <v>50586</v>
      </c>
      <c r="C155" s="13">
        <v>10000494</v>
      </c>
      <c r="D155" s="13" t="s">
        <v>329</v>
      </c>
      <c r="E155" s="13" t="s">
        <v>78</v>
      </c>
      <c r="F155" s="13" t="s">
        <v>44</v>
      </c>
      <c r="G155" s="13" t="s">
        <v>88</v>
      </c>
      <c r="H155" s="13" t="s">
        <v>53</v>
      </c>
      <c r="I155" s="13" t="s">
        <v>53</v>
      </c>
      <c r="J155" s="13">
        <v>10155218</v>
      </c>
      <c r="K155" s="13" t="s">
        <v>72</v>
      </c>
      <c r="L155" s="118">
        <v>44153</v>
      </c>
      <c r="M155" s="118">
        <v>44181</v>
      </c>
    </row>
    <row r="156" spans="1:13" x14ac:dyDescent="0.25">
      <c r="A156" s="115" t="str">
        <f>HYPERLINK("http://www.ofsted.gov.uk/inspection-reports/find-inspection-report/provider/ELS/130800 ","Ofsted Provider Webpage")</f>
        <v>Ofsted Provider Webpage</v>
      </c>
      <c r="B156" s="13">
        <v>130800</v>
      </c>
      <c r="C156" s="13">
        <v>10005822</v>
      </c>
      <c r="D156" s="13" t="s">
        <v>330</v>
      </c>
      <c r="E156" s="13" t="s">
        <v>70</v>
      </c>
      <c r="F156" s="13" t="s">
        <v>42</v>
      </c>
      <c r="G156" s="13" t="s">
        <v>331</v>
      </c>
      <c r="H156" s="13" t="s">
        <v>52</v>
      </c>
      <c r="I156" s="13" t="s">
        <v>52</v>
      </c>
      <c r="J156" s="13">
        <v>10155227</v>
      </c>
      <c r="K156" s="13" t="s">
        <v>72</v>
      </c>
      <c r="L156" s="118">
        <v>44153</v>
      </c>
      <c r="M156" s="118">
        <v>44175</v>
      </c>
    </row>
    <row r="157" spans="1:13" x14ac:dyDescent="0.25">
      <c r="A157" s="115" t="str">
        <f>HYPERLINK("http://www.ofsted.gov.uk/inspection-reports/find-inspection-report/provider/ELS/1236904","Ofsted Provider Webpage")</f>
        <v>Ofsted Provider Webpage</v>
      </c>
      <c r="B157" s="13">
        <v>1236904</v>
      </c>
      <c r="C157" s="13">
        <v>10021254</v>
      </c>
      <c r="D157" s="13" t="s">
        <v>332</v>
      </c>
      <c r="E157" s="13" t="s">
        <v>78</v>
      </c>
      <c r="F157" s="13" t="s">
        <v>44</v>
      </c>
      <c r="G157" s="13" t="s">
        <v>333</v>
      </c>
      <c r="H157" s="13" t="s">
        <v>56</v>
      </c>
      <c r="I157" s="13" t="s">
        <v>56</v>
      </c>
      <c r="J157" s="13">
        <v>10155263</v>
      </c>
      <c r="K157" s="13" t="s">
        <v>72</v>
      </c>
      <c r="L157" s="118">
        <v>44153</v>
      </c>
      <c r="M157" s="118">
        <v>44187</v>
      </c>
    </row>
    <row r="158" spans="1:13" x14ac:dyDescent="0.25">
      <c r="A158" s="115" t="str">
        <f>HYPERLINK("http://www.ofsted.gov.uk/inspection-reports/find-inspection-report/provider/ELS/50537  ","Ofsted Provider Webpage")</f>
        <v>Ofsted Provider Webpage</v>
      </c>
      <c r="B158" s="13">
        <v>50537</v>
      </c>
      <c r="C158" s="13">
        <v>10000417</v>
      </c>
      <c r="D158" s="13" t="s">
        <v>334</v>
      </c>
      <c r="E158" s="13" t="s">
        <v>78</v>
      </c>
      <c r="F158" s="13" t="s">
        <v>44</v>
      </c>
      <c r="G158" s="13" t="s">
        <v>193</v>
      </c>
      <c r="H158" s="13" t="s">
        <v>76</v>
      </c>
      <c r="I158" s="13" t="s">
        <v>51</v>
      </c>
      <c r="J158" s="13">
        <v>10155176</v>
      </c>
      <c r="K158" s="13" t="s">
        <v>72</v>
      </c>
      <c r="L158" s="118">
        <v>44153</v>
      </c>
      <c r="M158" s="118">
        <v>44173</v>
      </c>
    </row>
    <row r="159" spans="1:13" x14ac:dyDescent="0.25">
      <c r="A159" s="115" t="str">
        <f>HYPERLINK("http://www.ofsted.gov.uk/inspection-reports/find-inspection-report/provider/ELS/1237102","Ofsted Provider Webpage")</f>
        <v>Ofsted Provider Webpage</v>
      </c>
      <c r="B159" s="13">
        <v>1237102</v>
      </c>
      <c r="C159" s="13">
        <v>10025267</v>
      </c>
      <c r="D159" s="13" t="s">
        <v>335</v>
      </c>
      <c r="E159" s="13" t="s">
        <v>78</v>
      </c>
      <c r="F159" s="13" t="s">
        <v>44</v>
      </c>
      <c r="G159" s="13" t="s">
        <v>172</v>
      </c>
      <c r="H159" s="13" t="s">
        <v>56</v>
      </c>
      <c r="I159" s="13" t="s">
        <v>56</v>
      </c>
      <c r="J159" s="13">
        <v>10155272</v>
      </c>
      <c r="K159" s="13" t="s">
        <v>72</v>
      </c>
      <c r="L159" s="118">
        <v>44153</v>
      </c>
      <c r="M159" s="118">
        <v>44181</v>
      </c>
    </row>
    <row r="160" spans="1:13" x14ac:dyDescent="0.25">
      <c r="A160" s="115" t="str">
        <f>HYPERLINK("http://www.ofsted.gov.uk/inspection-reports/find-inspection-report/provider/ELS/50410  ","Ofsted Provider Webpage")</f>
        <v>Ofsted Provider Webpage</v>
      </c>
      <c r="B160" s="13">
        <v>50410</v>
      </c>
      <c r="C160" s="13">
        <v>10023918</v>
      </c>
      <c r="D160" s="13" t="s">
        <v>336</v>
      </c>
      <c r="E160" s="13" t="s">
        <v>78</v>
      </c>
      <c r="F160" s="13" t="s">
        <v>44</v>
      </c>
      <c r="G160" s="13" t="s">
        <v>79</v>
      </c>
      <c r="H160" s="13" t="s">
        <v>53</v>
      </c>
      <c r="I160" s="13" t="s">
        <v>53</v>
      </c>
      <c r="J160" s="13">
        <v>10155217</v>
      </c>
      <c r="K160" s="13" t="s">
        <v>72</v>
      </c>
      <c r="L160" s="118">
        <v>44153</v>
      </c>
      <c r="M160" s="118">
        <v>44187</v>
      </c>
    </row>
    <row r="161" spans="1:13" x14ac:dyDescent="0.25">
      <c r="A161" s="115" t="str">
        <f>HYPERLINK("http://www.ofsted.gov.uk/inspection-reports/find-inspection-report/provider/ELS/130606 ","Ofsted Provider Webpage")</f>
        <v>Ofsted Provider Webpage</v>
      </c>
      <c r="B161" s="13">
        <v>130606</v>
      </c>
      <c r="C161" s="13">
        <v>10000654</v>
      </c>
      <c r="D161" s="13" t="s">
        <v>337</v>
      </c>
      <c r="E161" s="13" t="s">
        <v>298</v>
      </c>
      <c r="F161" s="13" t="s">
        <v>42</v>
      </c>
      <c r="G161" s="13" t="s">
        <v>338</v>
      </c>
      <c r="H161" s="13" t="s">
        <v>55</v>
      </c>
      <c r="I161" s="13" t="s">
        <v>55</v>
      </c>
      <c r="J161" s="13">
        <v>10155318</v>
      </c>
      <c r="K161" s="13" t="s">
        <v>72</v>
      </c>
      <c r="L161" s="118">
        <v>44153</v>
      </c>
      <c r="M161" s="118">
        <v>44186</v>
      </c>
    </row>
    <row r="162" spans="1:13" x14ac:dyDescent="0.25">
      <c r="A162" s="115" t="str">
        <f>HYPERLINK("http://www.ofsted.gov.uk/inspection-reports/find-inspection-report/provider/ELS/130585 ","Ofsted Provider Webpage")</f>
        <v>Ofsted Provider Webpage</v>
      </c>
      <c r="B162" s="13">
        <v>130585</v>
      </c>
      <c r="C162" s="13">
        <v>10007938</v>
      </c>
      <c r="D162" s="13" t="s">
        <v>339</v>
      </c>
      <c r="E162" s="13" t="s">
        <v>74</v>
      </c>
      <c r="F162" s="13" t="s">
        <v>42</v>
      </c>
      <c r="G162" s="13" t="s">
        <v>340</v>
      </c>
      <c r="H162" s="13" t="s">
        <v>76</v>
      </c>
      <c r="I162" s="13" t="s">
        <v>51</v>
      </c>
      <c r="J162" s="13">
        <v>10155202</v>
      </c>
      <c r="K162" s="13" t="s">
        <v>72</v>
      </c>
      <c r="L162" s="118">
        <v>44153</v>
      </c>
      <c r="M162" s="118">
        <v>44175</v>
      </c>
    </row>
    <row r="163" spans="1:13" x14ac:dyDescent="0.25">
      <c r="A163" s="115" t="str">
        <f>HYPERLINK("http://www.ofsted.gov.uk/inspection-reports/find-inspection-report/provider/ELS/144788 ","Ofsted Provider Webpage")</f>
        <v>Ofsted Provider Webpage</v>
      </c>
      <c r="B163" s="13">
        <v>144788</v>
      </c>
      <c r="C163" s="13">
        <v>10028500</v>
      </c>
      <c r="D163" s="13" t="s">
        <v>341</v>
      </c>
      <c r="E163" s="13" t="s">
        <v>104</v>
      </c>
      <c r="F163" s="13" t="s">
        <v>43</v>
      </c>
      <c r="G163" s="13" t="s">
        <v>187</v>
      </c>
      <c r="H163" s="13" t="s">
        <v>55</v>
      </c>
      <c r="I163" s="13" t="s">
        <v>55</v>
      </c>
      <c r="J163" s="13">
        <v>10155302</v>
      </c>
      <c r="K163" s="13" t="s">
        <v>72</v>
      </c>
      <c r="L163" s="118">
        <v>44153</v>
      </c>
      <c r="M163" s="118">
        <v>44172</v>
      </c>
    </row>
    <row r="164" spans="1:13" x14ac:dyDescent="0.25">
      <c r="A164" s="115" t="str">
        <f>HYPERLINK("http://www.ofsted.gov.uk/inspection-reports/find-inspection-report/provider/ELS/50245  ","Ofsted Provider Webpage")</f>
        <v>Ofsted Provider Webpage</v>
      </c>
      <c r="B164" s="13">
        <v>50245</v>
      </c>
      <c r="C164" s="13">
        <v>10007528</v>
      </c>
      <c r="D164" s="13" t="s">
        <v>342</v>
      </c>
      <c r="E164" s="13" t="s">
        <v>81</v>
      </c>
      <c r="F164" s="13" t="s">
        <v>45</v>
      </c>
      <c r="G164" s="13" t="s">
        <v>343</v>
      </c>
      <c r="H164" s="13" t="s">
        <v>54</v>
      </c>
      <c r="I164" s="13" t="s">
        <v>54</v>
      </c>
      <c r="J164" s="13">
        <v>10155853</v>
      </c>
      <c r="K164" s="13" t="s">
        <v>72</v>
      </c>
      <c r="L164" s="118">
        <v>44153</v>
      </c>
      <c r="M164" s="118">
        <v>44172</v>
      </c>
    </row>
    <row r="165" spans="1:13" x14ac:dyDescent="0.25">
      <c r="A165" s="115" t="str">
        <f>HYPERLINK("http://www.ofsted.gov.uk/inspection-reports/find-inspection-report/provider/ELS/52434  ","Ofsted Provider Webpage")</f>
        <v>Ofsted Provider Webpage</v>
      </c>
      <c r="B165" s="13">
        <v>52434</v>
      </c>
      <c r="C165" s="13">
        <v>10003240</v>
      </c>
      <c r="D165" s="13" t="s">
        <v>344</v>
      </c>
      <c r="E165" s="13" t="s">
        <v>78</v>
      </c>
      <c r="F165" s="13" t="s">
        <v>44</v>
      </c>
      <c r="G165" s="13" t="s">
        <v>345</v>
      </c>
      <c r="H165" s="13" t="s">
        <v>232</v>
      </c>
      <c r="I165" s="13" t="s">
        <v>55</v>
      </c>
      <c r="J165" s="13">
        <v>10155307</v>
      </c>
      <c r="K165" s="13" t="s">
        <v>72</v>
      </c>
      <c r="L165" s="118">
        <v>44154</v>
      </c>
      <c r="M165" s="118">
        <v>44172</v>
      </c>
    </row>
    <row r="166" spans="1:13" x14ac:dyDescent="0.25">
      <c r="A166" s="115" t="str">
        <f>HYPERLINK("http://www.ofsted.gov.uk/inspection-reports/find-inspection-report/provider/ELS/133869 ","Ofsted Provider Webpage")</f>
        <v>Ofsted Provider Webpage</v>
      </c>
      <c r="B166" s="13">
        <v>133869</v>
      </c>
      <c r="C166" s="13">
        <v>10007141</v>
      </c>
      <c r="D166" s="13" t="s">
        <v>346</v>
      </c>
      <c r="E166" s="13" t="s">
        <v>189</v>
      </c>
      <c r="F166" s="13" t="s">
        <v>48</v>
      </c>
      <c r="G166" s="13" t="s">
        <v>157</v>
      </c>
      <c r="H166" s="13" t="s">
        <v>50</v>
      </c>
      <c r="I166" s="13" t="s">
        <v>50</v>
      </c>
      <c r="J166" s="13">
        <v>10163411</v>
      </c>
      <c r="K166" s="13" t="s">
        <v>72</v>
      </c>
      <c r="L166" s="118">
        <v>44154</v>
      </c>
      <c r="M166" s="118">
        <v>44182</v>
      </c>
    </row>
    <row r="167" spans="1:13" x14ac:dyDescent="0.25">
      <c r="A167" s="115" t="str">
        <f>HYPERLINK("http://www.ofsted.gov.uk/inspection-reports/find-inspection-report/provider/ELS/130674 ","Ofsted Provider Webpage")</f>
        <v>Ofsted Provider Webpage</v>
      </c>
      <c r="B167" s="13">
        <v>130674</v>
      </c>
      <c r="C167" s="13">
        <v>10001535</v>
      </c>
      <c r="D167" s="13" t="s">
        <v>347</v>
      </c>
      <c r="E167" s="13" t="s">
        <v>74</v>
      </c>
      <c r="F167" s="13" t="s">
        <v>42</v>
      </c>
      <c r="G167" s="13" t="s">
        <v>153</v>
      </c>
      <c r="H167" s="13" t="s">
        <v>57</v>
      </c>
      <c r="I167" s="13" t="s">
        <v>57</v>
      </c>
      <c r="J167" s="13">
        <v>10155246</v>
      </c>
      <c r="K167" s="13" t="s">
        <v>72</v>
      </c>
      <c r="L167" s="118">
        <v>44154</v>
      </c>
      <c r="M167" s="118">
        <v>44182</v>
      </c>
    </row>
    <row r="168" spans="1:13" x14ac:dyDescent="0.25">
      <c r="A168" s="115" t="str">
        <f>HYPERLINK("http://www.ofsted.gov.uk/inspection-reports/find-inspection-report/provider/ELS/53504  ","Ofsted Provider Webpage")</f>
        <v>Ofsted Provider Webpage</v>
      </c>
      <c r="B168" s="13">
        <v>53504</v>
      </c>
      <c r="C168" s="13">
        <v>10004601</v>
      </c>
      <c r="D168" s="13" t="s">
        <v>348</v>
      </c>
      <c r="E168" s="13" t="s">
        <v>81</v>
      </c>
      <c r="F168" s="13" t="s">
        <v>45</v>
      </c>
      <c r="G168" s="13" t="s">
        <v>170</v>
      </c>
      <c r="H168" s="13" t="s">
        <v>86</v>
      </c>
      <c r="I168" s="13" t="s">
        <v>51</v>
      </c>
      <c r="J168" s="13">
        <v>10155180</v>
      </c>
      <c r="K168" s="13" t="s">
        <v>72</v>
      </c>
      <c r="L168" s="118">
        <v>44154</v>
      </c>
      <c r="M168" s="118">
        <v>44171</v>
      </c>
    </row>
    <row r="169" spans="1:13" x14ac:dyDescent="0.25">
      <c r="A169" s="115" t="str">
        <f>HYPERLINK("http://www.ofsted.gov.uk/inspection-reports/find-inspection-report/provider/ELS/53148  ","Ofsted Provider Webpage")</f>
        <v>Ofsted Provider Webpage</v>
      </c>
      <c r="B169" s="13">
        <v>53148</v>
      </c>
      <c r="C169" s="13">
        <v>10006964</v>
      </c>
      <c r="D169" s="13" t="s">
        <v>349</v>
      </c>
      <c r="E169" s="13" t="s">
        <v>81</v>
      </c>
      <c r="F169" s="13" t="s">
        <v>45</v>
      </c>
      <c r="G169" s="13" t="s">
        <v>236</v>
      </c>
      <c r="H169" s="13" t="s">
        <v>56</v>
      </c>
      <c r="I169" s="13" t="s">
        <v>56</v>
      </c>
      <c r="J169" s="13">
        <v>10155282</v>
      </c>
      <c r="K169" s="13" t="s">
        <v>72</v>
      </c>
      <c r="L169" s="118">
        <v>44154</v>
      </c>
      <c r="M169" s="118">
        <v>44180</v>
      </c>
    </row>
    <row r="170" spans="1:13" x14ac:dyDescent="0.25">
      <c r="A170" s="115" t="str">
        <f>HYPERLINK("http://www.ofsted.gov.uk/inspection-reports/find-inspection-report/provider/ELS/58700  ","Ofsted Provider Webpage")</f>
        <v>Ofsted Provider Webpage</v>
      </c>
      <c r="B170" s="13">
        <v>58700</v>
      </c>
      <c r="C170" s="13">
        <v>10003207</v>
      </c>
      <c r="D170" s="13" t="s">
        <v>350</v>
      </c>
      <c r="E170" s="13" t="s">
        <v>210</v>
      </c>
      <c r="F170" s="13" t="s">
        <v>45</v>
      </c>
      <c r="G170" s="13" t="s">
        <v>113</v>
      </c>
      <c r="H170" s="13" t="s">
        <v>76</v>
      </c>
      <c r="I170" s="13" t="s">
        <v>51</v>
      </c>
      <c r="J170" s="13">
        <v>10155346</v>
      </c>
      <c r="K170" s="13" t="s">
        <v>72</v>
      </c>
      <c r="L170" s="118">
        <v>44154</v>
      </c>
      <c r="M170" s="118">
        <v>44178</v>
      </c>
    </row>
    <row r="171" spans="1:13" x14ac:dyDescent="0.25">
      <c r="A171" s="115" t="str">
        <f>HYPERLINK("http://www.ofsted.gov.uk/inspection-reports/find-inspection-report/provider/ELS/54810  ","Ofsted Provider Webpage")</f>
        <v>Ofsted Provider Webpage</v>
      </c>
      <c r="B171" s="13">
        <v>54810</v>
      </c>
      <c r="C171" s="13">
        <v>10000565</v>
      </c>
      <c r="D171" s="13" t="s">
        <v>351</v>
      </c>
      <c r="E171" s="13" t="s">
        <v>78</v>
      </c>
      <c r="F171" s="13" t="s">
        <v>44</v>
      </c>
      <c r="G171" s="13" t="s">
        <v>251</v>
      </c>
      <c r="H171" s="13" t="s">
        <v>53</v>
      </c>
      <c r="I171" s="13" t="s">
        <v>53</v>
      </c>
      <c r="J171" s="13">
        <v>10155211</v>
      </c>
      <c r="K171" s="13" t="s">
        <v>72</v>
      </c>
      <c r="L171" s="118">
        <v>44154</v>
      </c>
      <c r="M171" s="118">
        <v>44174</v>
      </c>
    </row>
    <row r="172" spans="1:13" x14ac:dyDescent="0.25">
      <c r="A172" s="115" t="str">
        <f>HYPERLINK("http://www.ofsted.gov.uk/inspection-reports/find-inspection-report/provider/ELS/130488 ","Ofsted Provider Webpage")</f>
        <v>Ofsted Provider Webpage</v>
      </c>
      <c r="B172" s="13">
        <v>130488</v>
      </c>
      <c r="C172" s="13">
        <v>10006174</v>
      </c>
      <c r="D172" s="13" t="s">
        <v>352</v>
      </c>
      <c r="E172" s="13" t="s">
        <v>74</v>
      </c>
      <c r="F172" s="13" t="s">
        <v>42</v>
      </c>
      <c r="G172" s="13" t="s">
        <v>353</v>
      </c>
      <c r="H172" s="13" t="s">
        <v>50</v>
      </c>
      <c r="I172" s="13" t="s">
        <v>50</v>
      </c>
      <c r="J172" s="13">
        <v>10155143</v>
      </c>
      <c r="K172" s="13" t="s">
        <v>72</v>
      </c>
      <c r="L172" s="118">
        <v>44154</v>
      </c>
      <c r="M172" s="118">
        <v>44180</v>
      </c>
    </row>
    <row r="173" spans="1:13" x14ac:dyDescent="0.25">
      <c r="A173" s="115" t="str">
        <f>HYPERLINK("http://www.ofsted.gov.uk/inspection-reports/find-inspection-report/provider/ELS/130523 ","Ofsted Provider Webpage")</f>
        <v>Ofsted Provider Webpage</v>
      </c>
      <c r="B173" s="13">
        <v>130523</v>
      </c>
      <c r="C173" s="13">
        <v>10006195</v>
      </c>
      <c r="D173" s="13" t="s">
        <v>354</v>
      </c>
      <c r="E173" s="13" t="s">
        <v>70</v>
      </c>
      <c r="F173" s="13" t="s">
        <v>42</v>
      </c>
      <c r="G173" s="13" t="s">
        <v>90</v>
      </c>
      <c r="H173" s="13" t="s">
        <v>50</v>
      </c>
      <c r="I173" s="13" t="s">
        <v>50</v>
      </c>
      <c r="J173" s="13">
        <v>10166141</v>
      </c>
      <c r="K173" s="13" t="s">
        <v>72</v>
      </c>
      <c r="L173" s="118">
        <v>44154</v>
      </c>
      <c r="M173" s="118">
        <v>44180</v>
      </c>
    </row>
    <row r="174" spans="1:13" x14ac:dyDescent="0.25">
      <c r="A174" s="115" t="str">
        <f>HYPERLINK("http://www.ofsted.gov.uk/inspection-reports/find-inspection-report/provider/ELS/58192  ","Ofsted Provider Webpage")</f>
        <v>Ofsted Provider Webpage</v>
      </c>
      <c r="B174" s="13">
        <v>58192</v>
      </c>
      <c r="C174" s="13">
        <v>10030462</v>
      </c>
      <c r="D174" s="13" t="s">
        <v>355</v>
      </c>
      <c r="E174" s="13" t="s">
        <v>174</v>
      </c>
      <c r="F174" s="13" t="s">
        <v>44</v>
      </c>
      <c r="G174" s="13" t="s">
        <v>182</v>
      </c>
      <c r="H174" s="13" t="s">
        <v>52</v>
      </c>
      <c r="I174" s="13" t="s">
        <v>52</v>
      </c>
      <c r="J174" s="13">
        <v>10171261</v>
      </c>
      <c r="K174" s="13" t="s">
        <v>72</v>
      </c>
      <c r="L174" s="118">
        <v>44154</v>
      </c>
      <c r="M174" s="118">
        <v>44173</v>
      </c>
    </row>
    <row r="175" spans="1:13" x14ac:dyDescent="0.25">
      <c r="A175" s="115" t="str">
        <f>HYPERLINK("http://www.ofsted.gov.uk/inspection-reports/find-inspection-report/provider/ELS/130820 ","Ofsted Provider Webpage")</f>
        <v>Ofsted Provider Webpage</v>
      </c>
      <c r="B175" s="13">
        <v>130820</v>
      </c>
      <c r="C175" s="13">
        <v>10006398</v>
      </c>
      <c r="D175" s="13" t="s">
        <v>356</v>
      </c>
      <c r="E175" s="13" t="s">
        <v>74</v>
      </c>
      <c r="F175" s="13" t="s">
        <v>42</v>
      </c>
      <c r="G175" s="13" t="s">
        <v>121</v>
      </c>
      <c r="H175" s="13" t="s">
        <v>57</v>
      </c>
      <c r="I175" s="13" t="s">
        <v>57</v>
      </c>
      <c r="J175" s="13">
        <v>10155251</v>
      </c>
      <c r="K175" s="13" t="s">
        <v>72</v>
      </c>
      <c r="L175" s="118">
        <v>44154</v>
      </c>
      <c r="M175" s="118">
        <v>44209</v>
      </c>
    </row>
    <row r="176" spans="1:13" x14ac:dyDescent="0.25">
      <c r="A176" s="115" t="str">
        <f>HYPERLINK("http://www.ofsted.gov.uk/inspection-reports/find-inspection-report/provider/ELS/130423 ","Ofsted Provider Webpage")</f>
        <v>Ofsted Provider Webpage</v>
      </c>
      <c r="B176" s="13">
        <v>130423</v>
      </c>
      <c r="C176" s="13">
        <v>10001476</v>
      </c>
      <c r="D176" s="13" t="s">
        <v>357</v>
      </c>
      <c r="E176" s="13" t="s">
        <v>74</v>
      </c>
      <c r="F176" s="13" t="s">
        <v>42</v>
      </c>
      <c r="G176" s="13" t="s">
        <v>92</v>
      </c>
      <c r="H176" s="13" t="s">
        <v>56</v>
      </c>
      <c r="I176" s="13" t="s">
        <v>56</v>
      </c>
      <c r="J176" s="13">
        <v>10155279</v>
      </c>
      <c r="K176" s="13" t="s">
        <v>72</v>
      </c>
      <c r="L176" s="118">
        <v>44154</v>
      </c>
      <c r="M176" s="118">
        <v>44201</v>
      </c>
    </row>
    <row r="177" spans="1:13" x14ac:dyDescent="0.25">
      <c r="A177" s="115" t="str">
        <f>HYPERLINK("http://www.ofsted.gov.uk/inspection-reports/find-inspection-report/provider/ELS/50304  ","Ofsted Provider Webpage")</f>
        <v>Ofsted Provider Webpage</v>
      </c>
      <c r="B177" s="13">
        <v>50304</v>
      </c>
      <c r="C177" s="13">
        <v>10000061</v>
      </c>
      <c r="D177" s="13" t="s">
        <v>358</v>
      </c>
      <c r="E177" s="13" t="s">
        <v>78</v>
      </c>
      <c r="F177" s="13" t="s">
        <v>44</v>
      </c>
      <c r="G177" s="13" t="s">
        <v>359</v>
      </c>
      <c r="H177" s="13" t="s">
        <v>52</v>
      </c>
      <c r="I177" s="13" t="s">
        <v>52</v>
      </c>
      <c r="J177" s="13">
        <v>10162446</v>
      </c>
      <c r="K177" s="13" t="s">
        <v>72</v>
      </c>
      <c r="L177" s="118">
        <v>44154</v>
      </c>
      <c r="M177" s="118">
        <v>44178</v>
      </c>
    </row>
    <row r="178" spans="1:13" x14ac:dyDescent="0.25">
      <c r="A178" s="115" t="str">
        <f>HYPERLINK("http://www.ofsted.gov.uk/inspection-reports/find-inspection-report/provider/ELS/53237  ","Ofsted Provider Webpage")</f>
        <v>Ofsted Provider Webpage</v>
      </c>
      <c r="B178" s="13">
        <v>53237</v>
      </c>
      <c r="C178" s="13">
        <v>10004181</v>
      </c>
      <c r="D178" s="13" t="s">
        <v>360</v>
      </c>
      <c r="E178" s="13" t="s">
        <v>78</v>
      </c>
      <c r="F178" s="13" t="s">
        <v>44</v>
      </c>
      <c r="G178" s="13" t="s">
        <v>361</v>
      </c>
      <c r="H178" s="13" t="s">
        <v>50</v>
      </c>
      <c r="I178" s="13" t="s">
        <v>50</v>
      </c>
      <c r="J178" s="13">
        <v>10155158</v>
      </c>
      <c r="K178" s="13" t="s">
        <v>72</v>
      </c>
      <c r="L178" s="118">
        <v>44154</v>
      </c>
      <c r="M178" s="118">
        <v>44187</v>
      </c>
    </row>
    <row r="179" spans="1:13" x14ac:dyDescent="0.25">
      <c r="A179" s="115" t="str">
        <f>HYPERLINK("http://www.ofsted.gov.uk/inspection-reports/find-inspection-report/provider/ELS/59222  ","Ofsted Provider Webpage")</f>
        <v>Ofsted Provider Webpage</v>
      </c>
      <c r="B179" s="13">
        <v>59222</v>
      </c>
      <c r="C179" s="13">
        <v>10038020</v>
      </c>
      <c r="D179" s="13" t="s">
        <v>362</v>
      </c>
      <c r="E179" s="13" t="s">
        <v>78</v>
      </c>
      <c r="F179" s="13" t="s">
        <v>44</v>
      </c>
      <c r="G179" s="13" t="s">
        <v>275</v>
      </c>
      <c r="H179" s="13" t="s">
        <v>54</v>
      </c>
      <c r="I179" s="13" t="s">
        <v>54</v>
      </c>
      <c r="J179" s="13">
        <v>10155341</v>
      </c>
      <c r="K179" s="13" t="s">
        <v>72</v>
      </c>
      <c r="L179" s="118">
        <v>44154</v>
      </c>
      <c r="M179" s="118">
        <v>44174</v>
      </c>
    </row>
    <row r="180" spans="1:13" x14ac:dyDescent="0.25">
      <c r="A180" s="115" t="str">
        <f>HYPERLINK("http://www.ofsted.gov.uk/inspection-reports/find-inspection-report/provider/ELS/142914 ","Ofsted Provider Webpage")</f>
        <v>Ofsted Provider Webpage</v>
      </c>
      <c r="B180" s="13">
        <v>142914</v>
      </c>
      <c r="C180" s="13">
        <v>10056251</v>
      </c>
      <c r="D180" s="13" t="s">
        <v>363</v>
      </c>
      <c r="E180" s="13" t="s">
        <v>104</v>
      </c>
      <c r="F180" s="13" t="s">
        <v>43</v>
      </c>
      <c r="G180" s="13" t="s">
        <v>148</v>
      </c>
      <c r="H180" s="13" t="s">
        <v>50</v>
      </c>
      <c r="I180" s="13" t="s">
        <v>50</v>
      </c>
      <c r="J180" s="13">
        <v>10155154</v>
      </c>
      <c r="K180" s="13" t="s">
        <v>72</v>
      </c>
      <c r="L180" s="118">
        <v>44154</v>
      </c>
      <c r="M180" s="118">
        <v>44200</v>
      </c>
    </row>
    <row r="181" spans="1:13" x14ac:dyDescent="0.25">
      <c r="A181" s="115" t="str">
        <f>HYPERLINK("http://www.ofsted.gov.uk/inspection-reports/find-inspection-report/provider/ELS/130412 ","Ofsted Provider Webpage")</f>
        <v>Ofsted Provider Webpage</v>
      </c>
      <c r="B181" s="13">
        <v>130412</v>
      </c>
      <c r="C181" s="13">
        <v>10004432</v>
      </c>
      <c r="D181" s="13" t="s">
        <v>364</v>
      </c>
      <c r="E181" s="13" t="s">
        <v>365</v>
      </c>
      <c r="F181" s="13" t="s">
        <v>45</v>
      </c>
      <c r="G181" s="13" t="s">
        <v>172</v>
      </c>
      <c r="H181" s="13" t="s">
        <v>56</v>
      </c>
      <c r="I181" s="13" t="s">
        <v>56</v>
      </c>
      <c r="J181" s="13">
        <v>10168447</v>
      </c>
      <c r="K181" s="13" t="s">
        <v>72</v>
      </c>
      <c r="L181" s="118">
        <v>44155</v>
      </c>
      <c r="M181" s="118">
        <v>44182</v>
      </c>
    </row>
    <row r="182" spans="1:13" x14ac:dyDescent="0.25">
      <c r="A182" s="115" t="str">
        <f>HYPERLINK("http://www.ofsted.gov.uk/inspection-reports/find-inspection-report/provider/ELS/1247994","Ofsted Provider Webpage")</f>
        <v>Ofsted Provider Webpage</v>
      </c>
      <c r="B182" s="13">
        <v>1247994</v>
      </c>
      <c r="C182" s="13">
        <v>10027453</v>
      </c>
      <c r="D182" s="13" t="s">
        <v>366</v>
      </c>
      <c r="E182" s="13" t="s">
        <v>78</v>
      </c>
      <c r="F182" s="13" t="s">
        <v>44</v>
      </c>
      <c r="G182" s="13" t="s">
        <v>282</v>
      </c>
      <c r="H182" s="13" t="s">
        <v>57</v>
      </c>
      <c r="I182" s="13" t="s">
        <v>57</v>
      </c>
      <c r="J182" s="13">
        <v>10155247</v>
      </c>
      <c r="K182" s="13" t="s">
        <v>72</v>
      </c>
      <c r="L182" s="118">
        <v>44155</v>
      </c>
      <c r="M182" s="118">
        <v>44216</v>
      </c>
    </row>
    <row r="183" spans="1:13" x14ac:dyDescent="0.25">
      <c r="A183" s="115" t="str">
        <f>HYPERLINK("http://www.ofsted.gov.uk/inspection-reports/find-inspection-report/provider/ELS/130579 ","Ofsted Provider Webpage")</f>
        <v>Ofsted Provider Webpage</v>
      </c>
      <c r="B183" s="13">
        <v>130579</v>
      </c>
      <c r="C183" s="13">
        <v>10003200</v>
      </c>
      <c r="D183" s="13" t="s">
        <v>367</v>
      </c>
      <c r="E183" s="13" t="s">
        <v>74</v>
      </c>
      <c r="F183" s="13" t="s">
        <v>42</v>
      </c>
      <c r="G183" s="13" t="s">
        <v>113</v>
      </c>
      <c r="H183" s="13" t="s">
        <v>76</v>
      </c>
      <c r="I183" s="13" t="s">
        <v>51</v>
      </c>
      <c r="J183" s="13">
        <v>10155188</v>
      </c>
      <c r="K183" s="13" t="s">
        <v>72</v>
      </c>
      <c r="L183" s="118">
        <v>44160</v>
      </c>
      <c r="M183" s="118">
        <v>44200</v>
      </c>
    </row>
    <row r="184" spans="1:13" x14ac:dyDescent="0.25">
      <c r="A184" s="115" t="str">
        <f>HYPERLINK("http://www.ofsted.gov.uk/inspection-reports/find-inspection-report/provider/ELS/130401 ","Ofsted Provider Webpage")</f>
        <v>Ofsted Provider Webpage</v>
      </c>
      <c r="B184" s="13">
        <v>130401</v>
      </c>
      <c r="C184" s="13">
        <v>10001463</v>
      </c>
      <c r="D184" s="13" t="s">
        <v>368</v>
      </c>
      <c r="E184" s="13" t="s">
        <v>365</v>
      </c>
      <c r="F184" s="13" t="s">
        <v>45</v>
      </c>
      <c r="G184" s="13" t="s">
        <v>125</v>
      </c>
      <c r="H184" s="13" t="s">
        <v>56</v>
      </c>
      <c r="I184" s="13" t="s">
        <v>56</v>
      </c>
      <c r="J184" s="13">
        <v>10169953</v>
      </c>
      <c r="K184" s="13" t="s">
        <v>72</v>
      </c>
      <c r="L184" s="118">
        <v>44160</v>
      </c>
      <c r="M184" s="118">
        <v>44200</v>
      </c>
    </row>
    <row r="185" spans="1:13" x14ac:dyDescent="0.25">
      <c r="A185" s="115" t="str">
        <f>HYPERLINK("http://www.ofsted.gov.uk/inspection-reports/find-inspection-report/provider/ELS/50244  ","Ofsted Provider Webpage")</f>
        <v>Ofsted Provider Webpage</v>
      </c>
      <c r="B185" s="13">
        <v>50244</v>
      </c>
      <c r="C185" s="13">
        <v>10007013</v>
      </c>
      <c r="D185" s="13" t="s">
        <v>369</v>
      </c>
      <c r="E185" s="13" t="s">
        <v>78</v>
      </c>
      <c r="F185" s="13" t="s">
        <v>44</v>
      </c>
      <c r="G185" s="13" t="s">
        <v>202</v>
      </c>
      <c r="H185" s="13" t="s">
        <v>50</v>
      </c>
      <c r="I185" s="13" t="s">
        <v>50</v>
      </c>
      <c r="J185" s="13">
        <v>10155166</v>
      </c>
      <c r="K185" s="13" t="s">
        <v>72</v>
      </c>
      <c r="L185" s="118">
        <v>44160</v>
      </c>
      <c r="M185" s="118">
        <v>44188</v>
      </c>
    </row>
    <row r="186" spans="1:13" x14ac:dyDescent="0.25">
      <c r="A186" s="115" t="str">
        <f>HYPERLINK("http://www.ofsted.gov.uk/inspection-reports/find-inspection-report/provider/ELS/50217  ","Ofsted Provider Webpage")</f>
        <v>Ofsted Provider Webpage</v>
      </c>
      <c r="B186" s="13">
        <v>50217</v>
      </c>
      <c r="C186" s="13">
        <v>10001928</v>
      </c>
      <c r="D186" s="13" t="s">
        <v>370</v>
      </c>
      <c r="E186" s="13" t="s">
        <v>81</v>
      </c>
      <c r="F186" s="13" t="s">
        <v>45</v>
      </c>
      <c r="G186" s="13" t="s">
        <v>241</v>
      </c>
      <c r="H186" s="13" t="s">
        <v>53</v>
      </c>
      <c r="I186" s="13" t="s">
        <v>53</v>
      </c>
      <c r="J186" s="13">
        <v>10155531</v>
      </c>
      <c r="K186" s="13" t="s">
        <v>72</v>
      </c>
      <c r="L186" s="118">
        <v>44160</v>
      </c>
      <c r="M186" s="118">
        <v>44200</v>
      </c>
    </row>
    <row r="187" spans="1:13" x14ac:dyDescent="0.25">
      <c r="A187" s="115" t="str">
        <f>HYPERLINK("http://www.ofsted.gov.uk/inspection-reports/find-inspection-report/provider/ELS/130515 ","Ofsted Provider Webpage")</f>
        <v>Ofsted Provider Webpage</v>
      </c>
      <c r="B187" s="13">
        <v>130515</v>
      </c>
      <c r="C187" s="13">
        <v>10001346</v>
      </c>
      <c r="D187" s="13" t="s">
        <v>371</v>
      </c>
      <c r="E187" s="13" t="s">
        <v>70</v>
      </c>
      <c r="F187" s="13" t="s">
        <v>42</v>
      </c>
      <c r="G187" s="13" t="s">
        <v>372</v>
      </c>
      <c r="H187" s="13" t="s">
        <v>50</v>
      </c>
      <c r="I187" s="13" t="s">
        <v>50</v>
      </c>
      <c r="J187" s="13">
        <v>10155150</v>
      </c>
      <c r="K187" s="13" t="s">
        <v>72</v>
      </c>
      <c r="L187" s="118">
        <v>44160</v>
      </c>
      <c r="M187" s="118">
        <v>44216</v>
      </c>
    </row>
    <row r="188" spans="1:13" x14ac:dyDescent="0.25">
      <c r="A188" s="115" t="str">
        <f>HYPERLINK("http://www.ofsted.gov.uk/inspection-reports/find-inspection-report/provider/ELS/141940 ","Ofsted Provider Webpage")</f>
        <v>Ofsted Provider Webpage</v>
      </c>
      <c r="B188" s="13">
        <v>141940</v>
      </c>
      <c r="C188" s="13">
        <v>10053859</v>
      </c>
      <c r="D188" s="13" t="s">
        <v>373</v>
      </c>
      <c r="E188" s="13" t="s">
        <v>374</v>
      </c>
      <c r="F188" s="13" t="s">
        <v>46</v>
      </c>
      <c r="G188" s="13" t="s">
        <v>375</v>
      </c>
      <c r="H188" s="13" t="s">
        <v>76</v>
      </c>
      <c r="I188" s="13" t="s">
        <v>51</v>
      </c>
      <c r="J188" s="13">
        <v>10162505</v>
      </c>
      <c r="K188" s="13" t="s">
        <v>72</v>
      </c>
      <c r="L188" s="118">
        <v>44160</v>
      </c>
      <c r="M188" s="118">
        <v>44179</v>
      </c>
    </row>
    <row r="189" spans="1:13" x14ac:dyDescent="0.25">
      <c r="A189" s="115" t="str">
        <f>HYPERLINK("http://www.ofsted.gov.uk/inspection-reports/find-inspection-report/provider/ELS/144797 ","Ofsted Provider Webpage")</f>
        <v>Ofsted Provider Webpage</v>
      </c>
      <c r="B189" s="13">
        <v>144797</v>
      </c>
      <c r="C189" s="13">
        <v>10065252</v>
      </c>
      <c r="D189" s="13" t="s">
        <v>376</v>
      </c>
      <c r="E189" s="13" t="s">
        <v>104</v>
      </c>
      <c r="F189" s="13" t="s">
        <v>43</v>
      </c>
      <c r="G189" s="13" t="s">
        <v>187</v>
      </c>
      <c r="H189" s="13" t="s">
        <v>55</v>
      </c>
      <c r="I189" s="13" t="s">
        <v>55</v>
      </c>
      <c r="J189" s="13">
        <v>10155327</v>
      </c>
      <c r="K189" s="13" t="s">
        <v>72</v>
      </c>
      <c r="L189" s="118">
        <v>44160</v>
      </c>
      <c r="M189" s="118">
        <v>44175</v>
      </c>
    </row>
    <row r="190" spans="1:13" x14ac:dyDescent="0.25">
      <c r="A190" s="115" t="str">
        <f>HYPERLINK("http://www.ofsted.gov.uk/inspection-reports/find-inspection-report/provider/ELS/142922 ","Ofsted Provider Webpage")</f>
        <v>Ofsted Provider Webpage</v>
      </c>
      <c r="B190" s="13">
        <v>142922</v>
      </c>
      <c r="C190" s="13">
        <v>10055015</v>
      </c>
      <c r="D190" s="13" t="s">
        <v>377</v>
      </c>
      <c r="E190" s="13" t="s">
        <v>104</v>
      </c>
      <c r="F190" s="13" t="s">
        <v>43</v>
      </c>
      <c r="G190" s="13" t="s">
        <v>204</v>
      </c>
      <c r="H190" s="13" t="s">
        <v>50</v>
      </c>
      <c r="I190" s="13" t="s">
        <v>50</v>
      </c>
      <c r="J190" s="13">
        <v>10155826</v>
      </c>
      <c r="K190" s="13" t="s">
        <v>72</v>
      </c>
      <c r="L190" s="118">
        <v>44160</v>
      </c>
      <c r="M190" s="118">
        <v>44203</v>
      </c>
    </row>
    <row r="191" spans="1:13" x14ac:dyDescent="0.25">
      <c r="A191" s="115" t="str">
        <f>HYPERLINK("http://www.ofsted.gov.uk/inspection-reports/find-inspection-report/provider/ELS/55466  ","Ofsted Provider Webpage")</f>
        <v>Ofsted Provider Webpage</v>
      </c>
      <c r="B191" s="13">
        <v>55466</v>
      </c>
      <c r="C191" s="13">
        <v>10007697</v>
      </c>
      <c r="D191" s="13" t="s">
        <v>378</v>
      </c>
      <c r="E191" s="13" t="s">
        <v>78</v>
      </c>
      <c r="F191" s="13" t="s">
        <v>44</v>
      </c>
      <c r="G191" s="13" t="s">
        <v>129</v>
      </c>
      <c r="H191" s="13" t="s">
        <v>76</v>
      </c>
      <c r="I191" s="13" t="s">
        <v>51</v>
      </c>
      <c r="J191" s="13">
        <v>10155183</v>
      </c>
      <c r="K191" s="13" t="s">
        <v>72</v>
      </c>
      <c r="L191" s="118">
        <v>44160</v>
      </c>
      <c r="M191" s="118">
        <v>44180</v>
      </c>
    </row>
    <row r="192" spans="1:13" x14ac:dyDescent="0.25">
      <c r="A192" s="115" t="str">
        <f>HYPERLINK("http://www.ofsted.gov.uk/inspection-reports/find-inspection-report/provider/ELS/130627 ","Ofsted Provider Webpage")</f>
        <v>Ofsted Provider Webpage</v>
      </c>
      <c r="B192" s="13">
        <v>130627</v>
      </c>
      <c r="C192" s="13">
        <v>10001696</v>
      </c>
      <c r="D192" s="13" t="s">
        <v>379</v>
      </c>
      <c r="E192" s="13" t="s">
        <v>74</v>
      </c>
      <c r="F192" s="13" t="s">
        <v>42</v>
      </c>
      <c r="G192" s="13" t="s">
        <v>380</v>
      </c>
      <c r="H192" s="13" t="s">
        <v>54</v>
      </c>
      <c r="I192" s="13" t="s">
        <v>54</v>
      </c>
      <c r="J192" s="13">
        <v>10155337</v>
      </c>
      <c r="K192" s="13" t="s">
        <v>72</v>
      </c>
      <c r="L192" s="118">
        <v>44160</v>
      </c>
      <c r="M192" s="118">
        <v>44207</v>
      </c>
    </row>
    <row r="193" spans="1:13" x14ac:dyDescent="0.25">
      <c r="A193" s="115" t="str">
        <f>HYPERLINK("http://www.ofsted.gov.uk/inspection-reports/find-inspection-report/provider/ELS/130552 ","Ofsted Provider Webpage")</f>
        <v>Ofsted Provider Webpage</v>
      </c>
      <c r="B193" s="13">
        <v>130552</v>
      </c>
      <c r="C193" s="13">
        <v>10004599</v>
      </c>
      <c r="D193" s="13" t="s">
        <v>381</v>
      </c>
      <c r="E193" s="13" t="s">
        <v>74</v>
      </c>
      <c r="F193" s="13" t="s">
        <v>42</v>
      </c>
      <c r="G193" s="13" t="s">
        <v>170</v>
      </c>
      <c r="H193" s="13" t="s">
        <v>86</v>
      </c>
      <c r="I193" s="13" t="s">
        <v>51</v>
      </c>
      <c r="J193" s="13">
        <v>10155173</v>
      </c>
      <c r="K193" s="13" t="s">
        <v>72</v>
      </c>
      <c r="L193" s="118">
        <v>44160</v>
      </c>
      <c r="M193" s="118">
        <v>44182</v>
      </c>
    </row>
    <row r="194" spans="1:13" x14ac:dyDescent="0.25">
      <c r="A194" s="115" t="str">
        <f>HYPERLINK("http://www.ofsted.gov.uk/inspection-reports/find-inspection-report/provider/ELS/51468  ","Ofsted Provider Webpage")</f>
        <v>Ofsted Provider Webpage</v>
      </c>
      <c r="B194" s="13">
        <v>51468</v>
      </c>
      <c r="C194" s="13">
        <v>10001828</v>
      </c>
      <c r="D194" s="13" t="s">
        <v>382</v>
      </c>
      <c r="E194" s="13" t="s">
        <v>78</v>
      </c>
      <c r="F194" s="13" t="s">
        <v>44</v>
      </c>
      <c r="G194" s="13" t="s">
        <v>241</v>
      </c>
      <c r="H194" s="13" t="s">
        <v>53</v>
      </c>
      <c r="I194" s="13" t="s">
        <v>53</v>
      </c>
      <c r="J194" s="13">
        <v>10155219</v>
      </c>
      <c r="K194" s="13" t="s">
        <v>72</v>
      </c>
      <c r="L194" s="118">
        <v>44160</v>
      </c>
      <c r="M194" s="118">
        <v>44209</v>
      </c>
    </row>
    <row r="195" spans="1:13" x14ac:dyDescent="0.25">
      <c r="A195" s="115" t="str">
        <f>HYPERLINK("http://www.ofsted.gov.uk/inspection-reports/find-inspection-report/provider/ELS/132042 ","Ofsted Provider Webpage")</f>
        <v>Ofsted Provider Webpage</v>
      </c>
      <c r="B195" s="13">
        <v>132042</v>
      </c>
      <c r="C195" s="13">
        <v>10012825</v>
      </c>
      <c r="D195" s="13" t="s">
        <v>383</v>
      </c>
      <c r="E195" s="13" t="s">
        <v>104</v>
      </c>
      <c r="F195" s="13" t="s">
        <v>43</v>
      </c>
      <c r="G195" s="13" t="s">
        <v>270</v>
      </c>
      <c r="H195" s="13" t="s">
        <v>54</v>
      </c>
      <c r="I195" s="13" t="s">
        <v>54</v>
      </c>
      <c r="J195" s="13">
        <v>10155331</v>
      </c>
      <c r="K195" s="13" t="s">
        <v>72</v>
      </c>
      <c r="L195" s="118">
        <v>44160</v>
      </c>
      <c r="M195" s="118">
        <v>44206</v>
      </c>
    </row>
    <row r="196" spans="1:13" x14ac:dyDescent="0.25">
      <c r="A196" s="115" t="str">
        <f>HYPERLINK("http://www.ofsted.gov.uk/inspection-reports/find-inspection-report/provider/ELS/130454 ","Ofsted Provider Webpage")</f>
        <v>Ofsted Provider Webpage</v>
      </c>
      <c r="B196" s="13">
        <v>130454</v>
      </c>
      <c r="C196" s="13">
        <v>10005469</v>
      </c>
      <c r="D196" s="13" t="s">
        <v>384</v>
      </c>
      <c r="E196" s="13" t="s">
        <v>74</v>
      </c>
      <c r="F196" s="13" t="s">
        <v>42</v>
      </c>
      <c r="G196" s="13" t="s">
        <v>180</v>
      </c>
      <c r="H196" s="13" t="s">
        <v>56</v>
      </c>
      <c r="I196" s="13" t="s">
        <v>56</v>
      </c>
      <c r="J196" s="13">
        <v>10155285</v>
      </c>
      <c r="K196" s="13" t="s">
        <v>72</v>
      </c>
      <c r="L196" s="118">
        <v>44160</v>
      </c>
      <c r="M196" s="118">
        <v>44215</v>
      </c>
    </row>
    <row r="197" spans="1:13" x14ac:dyDescent="0.25">
      <c r="A197" s="115" t="str">
        <f>HYPERLINK("http://www.ofsted.gov.uk/inspection-reports/find-inspection-report/provider/ELS/53152  ","Ofsted Provider Webpage")</f>
        <v>Ofsted Provider Webpage</v>
      </c>
      <c r="B197" s="13">
        <v>53152</v>
      </c>
      <c r="C197" s="13">
        <v>10004002</v>
      </c>
      <c r="D197" s="13" t="s">
        <v>385</v>
      </c>
      <c r="E197" s="13" t="s">
        <v>81</v>
      </c>
      <c r="F197" s="13" t="s">
        <v>45</v>
      </c>
      <c r="G197" s="13" t="s">
        <v>386</v>
      </c>
      <c r="H197" s="13" t="s">
        <v>56</v>
      </c>
      <c r="I197" s="13" t="s">
        <v>56</v>
      </c>
      <c r="J197" s="13">
        <v>10155283</v>
      </c>
      <c r="K197" s="13" t="s">
        <v>72</v>
      </c>
      <c r="L197" s="118">
        <v>44161</v>
      </c>
      <c r="M197" s="118">
        <v>44220</v>
      </c>
    </row>
    <row r="198" spans="1:13" x14ac:dyDescent="0.25">
      <c r="A198" s="115" t="str">
        <f>HYPERLINK("http://www.ofsted.gov.uk/inspection-reports/find-inspection-report/provider/ELS/130411 ","Ofsted Provider Webpage")</f>
        <v>Ofsted Provider Webpage</v>
      </c>
      <c r="B198" s="13">
        <v>130411</v>
      </c>
      <c r="C198" s="13">
        <v>10006135</v>
      </c>
      <c r="D198" s="13" t="s">
        <v>387</v>
      </c>
      <c r="E198" s="13" t="s">
        <v>70</v>
      </c>
      <c r="F198" s="13" t="s">
        <v>42</v>
      </c>
      <c r="G198" s="13" t="s">
        <v>388</v>
      </c>
      <c r="H198" s="13" t="s">
        <v>56</v>
      </c>
      <c r="I198" s="13" t="s">
        <v>56</v>
      </c>
      <c r="J198" s="13">
        <v>10155846</v>
      </c>
      <c r="K198" s="13" t="s">
        <v>72</v>
      </c>
      <c r="L198" s="118">
        <v>44161</v>
      </c>
      <c r="M198" s="118">
        <v>44213</v>
      </c>
    </row>
    <row r="199" spans="1:13" x14ac:dyDescent="0.25">
      <c r="A199" s="115" t="str">
        <f>HYPERLINK("http://www.ofsted.gov.uk/inspection-reports/find-inspection-report/provider/ELS/132016 ","Ofsted Provider Webpage")</f>
        <v>Ofsted Provider Webpage</v>
      </c>
      <c r="B199" s="13">
        <v>132016</v>
      </c>
      <c r="C199" s="13">
        <v>10006199</v>
      </c>
      <c r="D199" s="13" t="s">
        <v>389</v>
      </c>
      <c r="E199" s="13" t="s">
        <v>104</v>
      </c>
      <c r="F199" s="13" t="s">
        <v>43</v>
      </c>
      <c r="G199" s="13" t="s">
        <v>284</v>
      </c>
      <c r="H199" s="13" t="s">
        <v>55</v>
      </c>
      <c r="I199" s="13" t="s">
        <v>55</v>
      </c>
      <c r="J199" s="13">
        <v>10155323</v>
      </c>
      <c r="K199" s="13" t="s">
        <v>72</v>
      </c>
      <c r="L199" s="118">
        <v>44161</v>
      </c>
      <c r="M199" s="118">
        <v>44188</v>
      </c>
    </row>
    <row r="200" spans="1:13" x14ac:dyDescent="0.25">
      <c r="A200" s="115" t="str">
        <f>HYPERLINK("http://www.ofsted.gov.uk/inspection-reports/find-inspection-report/provider/ELS/142913 ","Ofsted Provider Webpage")</f>
        <v>Ofsted Provider Webpage</v>
      </c>
      <c r="B200" s="13">
        <v>142913</v>
      </c>
      <c r="C200" s="13">
        <v>10055479</v>
      </c>
      <c r="D200" s="13" t="s">
        <v>390</v>
      </c>
      <c r="E200" s="13" t="s">
        <v>104</v>
      </c>
      <c r="F200" s="13" t="s">
        <v>43</v>
      </c>
      <c r="G200" s="13" t="s">
        <v>204</v>
      </c>
      <c r="H200" s="13" t="s">
        <v>50</v>
      </c>
      <c r="I200" s="13" t="s">
        <v>50</v>
      </c>
      <c r="J200" s="13">
        <v>10155153</v>
      </c>
      <c r="K200" s="13" t="s">
        <v>72</v>
      </c>
      <c r="L200" s="118">
        <v>44161</v>
      </c>
      <c r="M200" s="118">
        <v>44222</v>
      </c>
    </row>
    <row r="201" spans="1:13" x14ac:dyDescent="0.25">
      <c r="A201" s="115" t="str">
        <f>HYPERLINK("http://www.ofsted.gov.uk/inspection-reports/find-inspection-report/provider/ELS/130613 ","Ofsted Provider Webpage")</f>
        <v>Ofsted Provider Webpage</v>
      </c>
      <c r="B201" s="13">
        <v>130613</v>
      </c>
      <c r="C201" s="13">
        <v>10005077</v>
      </c>
      <c r="D201" s="13" t="s">
        <v>391</v>
      </c>
      <c r="E201" s="13" t="s">
        <v>74</v>
      </c>
      <c r="F201" s="13" t="s">
        <v>42</v>
      </c>
      <c r="G201" s="13" t="s">
        <v>392</v>
      </c>
      <c r="H201" s="13" t="s">
        <v>57</v>
      </c>
      <c r="I201" s="13" t="s">
        <v>57</v>
      </c>
      <c r="J201" s="13">
        <v>10155856</v>
      </c>
      <c r="K201" s="13" t="s">
        <v>72</v>
      </c>
      <c r="L201" s="118">
        <v>44161</v>
      </c>
      <c r="M201" s="118">
        <v>44209</v>
      </c>
    </row>
    <row r="202" spans="1:13" x14ac:dyDescent="0.25">
      <c r="A202" s="115" t="str">
        <f>HYPERLINK("http://www.ofsted.gov.uk/inspection-reports/find-inspection-report/provider/ELS/130815 ","Ofsted Provider Webpage")</f>
        <v>Ofsted Provider Webpage</v>
      </c>
      <c r="B202" s="13">
        <v>130815</v>
      </c>
      <c r="C202" s="13">
        <v>10006349</v>
      </c>
      <c r="D202" s="13" t="s">
        <v>393</v>
      </c>
      <c r="E202" s="13" t="s">
        <v>74</v>
      </c>
      <c r="F202" s="13" t="s">
        <v>42</v>
      </c>
      <c r="G202" s="13" t="s">
        <v>359</v>
      </c>
      <c r="H202" s="13" t="s">
        <v>52</v>
      </c>
      <c r="I202" s="13" t="s">
        <v>52</v>
      </c>
      <c r="J202" s="13">
        <v>10155237</v>
      </c>
      <c r="K202" s="13" t="s">
        <v>72</v>
      </c>
      <c r="L202" s="118">
        <v>44161</v>
      </c>
      <c r="M202" s="118">
        <v>44213</v>
      </c>
    </row>
    <row r="203" spans="1:13" x14ac:dyDescent="0.25">
      <c r="A203" s="115" t="str">
        <f>HYPERLINK("http://www.ofsted.gov.uk/inspection-reports/find-inspection-report/provider/ELS/130725 ","Ofsted Provider Webpage")</f>
        <v>Ofsted Provider Webpage</v>
      </c>
      <c r="B203" s="13">
        <v>130725</v>
      </c>
      <c r="C203" s="13">
        <v>10004721</v>
      </c>
      <c r="D203" s="13" t="s">
        <v>394</v>
      </c>
      <c r="E203" s="13" t="s">
        <v>74</v>
      </c>
      <c r="F203" s="13" t="s">
        <v>42</v>
      </c>
      <c r="G203" s="13" t="s">
        <v>187</v>
      </c>
      <c r="H203" s="13" t="s">
        <v>55</v>
      </c>
      <c r="I203" s="13" t="s">
        <v>55</v>
      </c>
      <c r="J203" s="13">
        <v>10158227</v>
      </c>
      <c r="K203" s="13" t="s">
        <v>72</v>
      </c>
      <c r="L203" s="118">
        <v>44161</v>
      </c>
      <c r="M203" s="118">
        <v>44200</v>
      </c>
    </row>
    <row r="204" spans="1:13" x14ac:dyDescent="0.25">
      <c r="A204" s="115" t="str">
        <f>HYPERLINK("http://www.ofsted.gov.uk/inspection-reports/find-inspection-report/provider/ELS/144787 ","Ofsted Provider Webpage")</f>
        <v>Ofsted Provider Webpage</v>
      </c>
      <c r="B204" s="13">
        <v>144787</v>
      </c>
      <c r="C204" s="13">
        <v>10055371</v>
      </c>
      <c r="D204" s="13" t="s">
        <v>395</v>
      </c>
      <c r="E204" s="13" t="s">
        <v>104</v>
      </c>
      <c r="F204" s="13" t="s">
        <v>43</v>
      </c>
      <c r="G204" s="13" t="s">
        <v>153</v>
      </c>
      <c r="H204" s="13" t="s">
        <v>57</v>
      </c>
      <c r="I204" s="13" t="s">
        <v>57</v>
      </c>
      <c r="J204" s="13">
        <v>10155249</v>
      </c>
      <c r="K204" s="13" t="s">
        <v>72</v>
      </c>
      <c r="L204" s="118">
        <v>44161</v>
      </c>
      <c r="M204" s="118">
        <v>44209</v>
      </c>
    </row>
    <row r="205" spans="1:13" x14ac:dyDescent="0.25">
      <c r="A205" s="115" t="str">
        <f>HYPERLINK("http://www.ofsted.gov.uk/inspection-reports/find-inspection-report/provider/ELS/130472 ","Ofsted Provider Webpage")</f>
        <v>Ofsted Provider Webpage</v>
      </c>
      <c r="B205" s="13">
        <v>130472</v>
      </c>
      <c r="C205" s="13">
        <v>10003010</v>
      </c>
      <c r="D205" s="13" t="s">
        <v>396</v>
      </c>
      <c r="E205" s="13" t="s">
        <v>74</v>
      </c>
      <c r="F205" s="13" t="s">
        <v>42</v>
      </c>
      <c r="G205" s="13" t="s">
        <v>248</v>
      </c>
      <c r="H205" s="13" t="s">
        <v>52</v>
      </c>
      <c r="I205" s="13" t="s">
        <v>52</v>
      </c>
      <c r="J205" s="13">
        <v>10155236</v>
      </c>
      <c r="K205" s="13" t="s">
        <v>72</v>
      </c>
      <c r="L205" s="118">
        <v>44162</v>
      </c>
      <c r="M205" s="118">
        <v>44216</v>
      </c>
    </row>
    <row r="206" spans="1:13" x14ac:dyDescent="0.25">
      <c r="A206" s="115" t="str">
        <f>HYPERLINK("http://www.ofsted.gov.uk/inspection-reports/find-inspection-report/provider/ELS/131840 ","Ofsted Provider Webpage")</f>
        <v>Ofsted Provider Webpage</v>
      </c>
      <c r="B206" s="13">
        <v>131840</v>
      </c>
      <c r="C206" s="13">
        <v>10000599</v>
      </c>
      <c r="D206" s="13" t="s">
        <v>397</v>
      </c>
      <c r="E206" s="13" t="s">
        <v>104</v>
      </c>
      <c r="F206" s="13" t="s">
        <v>43</v>
      </c>
      <c r="G206" s="13" t="s">
        <v>157</v>
      </c>
      <c r="H206" s="13" t="s">
        <v>50</v>
      </c>
      <c r="I206" s="13" t="s">
        <v>50</v>
      </c>
      <c r="J206" s="13">
        <v>10169169</v>
      </c>
      <c r="K206" s="13" t="s">
        <v>72</v>
      </c>
      <c r="L206" s="118">
        <v>44162</v>
      </c>
      <c r="M206" s="118">
        <v>44182</v>
      </c>
    </row>
    <row r="207" spans="1:13" x14ac:dyDescent="0.25">
      <c r="A207" s="115" t="str">
        <f>HYPERLINK("http://www.ofsted.gov.uk/inspection-reports/find-inspection-report/provider/ELS/58370  ","Ofsted Provider Webpage")</f>
        <v>Ofsted Provider Webpage</v>
      </c>
      <c r="B207" s="13">
        <v>58370</v>
      </c>
      <c r="C207" s="13">
        <v>10018328</v>
      </c>
      <c r="D207" s="13" t="s">
        <v>398</v>
      </c>
      <c r="E207" s="13" t="s">
        <v>78</v>
      </c>
      <c r="F207" s="13" t="s">
        <v>44</v>
      </c>
      <c r="G207" s="13" t="s">
        <v>172</v>
      </c>
      <c r="H207" s="13" t="s">
        <v>56</v>
      </c>
      <c r="I207" s="13" t="s">
        <v>56</v>
      </c>
      <c r="J207" s="13">
        <v>10155538</v>
      </c>
      <c r="K207" s="13" t="s">
        <v>72</v>
      </c>
      <c r="L207" s="118">
        <v>44166</v>
      </c>
      <c r="M207" s="118">
        <v>44203</v>
      </c>
    </row>
    <row r="208" spans="1:13" x14ac:dyDescent="0.25">
      <c r="A208" s="115" t="str">
        <f>HYPERLINK("http://www.ofsted.gov.uk/inspection-reports/find-inspection-report/provider/ELS/131910 ","Ofsted Provider Webpage")</f>
        <v>Ofsted Provider Webpage</v>
      </c>
      <c r="B208" s="13">
        <v>131910</v>
      </c>
      <c r="C208" s="13">
        <v>10003775</v>
      </c>
      <c r="D208" s="13" t="s">
        <v>399</v>
      </c>
      <c r="E208" s="13" t="s">
        <v>104</v>
      </c>
      <c r="F208" s="13" t="s">
        <v>43</v>
      </c>
      <c r="G208" s="13" t="s">
        <v>200</v>
      </c>
      <c r="H208" s="13" t="s">
        <v>50</v>
      </c>
      <c r="I208" s="13" t="s">
        <v>50</v>
      </c>
      <c r="J208" s="13">
        <v>10155152</v>
      </c>
      <c r="K208" s="13" t="s">
        <v>72</v>
      </c>
      <c r="L208" s="118">
        <v>44166</v>
      </c>
      <c r="M208" s="118">
        <v>44203</v>
      </c>
    </row>
    <row r="209" spans="1:13" x14ac:dyDescent="0.25">
      <c r="A209" s="115" t="str">
        <f>HYPERLINK("http://www.ofsted.gov.uk/inspection-reports/find-inspection-report/provider/ELS/52104  ","Ofsted Provider Webpage")</f>
        <v>Ofsted Provider Webpage</v>
      </c>
      <c r="B209" s="13">
        <v>52104</v>
      </c>
      <c r="C209" s="13">
        <v>10002861</v>
      </c>
      <c r="D209" s="13" t="s">
        <v>400</v>
      </c>
      <c r="E209" s="13" t="s">
        <v>81</v>
      </c>
      <c r="F209" s="13" t="s">
        <v>45</v>
      </c>
      <c r="G209" s="13" t="s">
        <v>401</v>
      </c>
      <c r="H209" s="13" t="s">
        <v>50</v>
      </c>
      <c r="I209" s="13" t="s">
        <v>50</v>
      </c>
      <c r="J209" s="13">
        <v>10155157</v>
      </c>
      <c r="K209" s="13" t="s">
        <v>72</v>
      </c>
      <c r="L209" s="118">
        <v>44167</v>
      </c>
      <c r="M209" s="118">
        <v>44215</v>
      </c>
    </row>
    <row r="210" spans="1:13" x14ac:dyDescent="0.25">
      <c r="A210" s="115" t="str">
        <f>HYPERLINK("http://www.ofsted.gov.uk/inspection-reports/find-inspection-report/provider/ELS/56201  ","Ofsted Provider Webpage")</f>
        <v>Ofsted Provider Webpage</v>
      </c>
      <c r="B210" s="105">
        <v>56201</v>
      </c>
      <c r="C210" s="105">
        <v>10036333</v>
      </c>
      <c r="D210" s="10" t="s">
        <v>402</v>
      </c>
      <c r="E210" s="10" t="s">
        <v>78</v>
      </c>
      <c r="F210" s="10" t="s">
        <v>44</v>
      </c>
      <c r="G210" s="10" t="s">
        <v>403</v>
      </c>
      <c r="H210" s="10" t="s">
        <v>52</v>
      </c>
      <c r="I210" s="10" t="s">
        <v>52</v>
      </c>
      <c r="J210" s="105">
        <v>10163438</v>
      </c>
      <c r="K210" s="12" t="s">
        <v>72</v>
      </c>
      <c r="L210" s="118">
        <v>44167</v>
      </c>
      <c r="M210" s="118">
        <v>44194</v>
      </c>
    </row>
    <row r="211" spans="1:13" x14ac:dyDescent="0.25">
      <c r="A211" s="115" t="str">
        <f>HYPERLINK("http://www.ofsted.gov.uk/inspection-reports/find-inspection-report/provider/ELS/130754 ","Ofsted Provider Webpage")</f>
        <v>Ofsted Provider Webpage</v>
      </c>
      <c r="B211" s="105">
        <v>130754</v>
      </c>
      <c r="C211" s="105">
        <v>10000952</v>
      </c>
      <c r="D211" s="10" t="s">
        <v>404</v>
      </c>
      <c r="E211" s="10" t="s">
        <v>298</v>
      </c>
      <c r="F211" s="10" t="s">
        <v>42</v>
      </c>
      <c r="G211" s="10" t="s">
        <v>155</v>
      </c>
      <c r="H211" s="10" t="s">
        <v>53</v>
      </c>
      <c r="I211" s="10" t="s">
        <v>53</v>
      </c>
      <c r="J211" s="105">
        <v>10155215</v>
      </c>
      <c r="K211" s="12" t="s">
        <v>72</v>
      </c>
      <c r="L211" s="118">
        <v>44167</v>
      </c>
      <c r="M211" s="118">
        <v>44209</v>
      </c>
    </row>
    <row r="212" spans="1:13" x14ac:dyDescent="0.25">
      <c r="A212" s="115" t="str">
        <f>HYPERLINK("http://www.ofsted.gov.uk/inspection-reports/find-inspection-report/provider/ELS/130777 ","Ofsted Provider Webpage")</f>
        <v>Ofsted Provider Webpage</v>
      </c>
      <c r="B212" s="105">
        <v>130777</v>
      </c>
      <c r="C212" s="105">
        <v>10007427</v>
      </c>
      <c r="D212" s="10" t="s">
        <v>405</v>
      </c>
      <c r="E212" s="10" t="s">
        <v>74</v>
      </c>
      <c r="F212" s="10" t="s">
        <v>42</v>
      </c>
      <c r="G212" s="10" t="s">
        <v>251</v>
      </c>
      <c r="H212" s="10" t="s">
        <v>53</v>
      </c>
      <c r="I212" s="10" t="s">
        <v>53</v>
      </c>
      <c r="J212" s="105">
        <v>10155224</v>
      </c>
      <c r="K212" s="12" t="s">
        <v>72</v>
      </c>
      <c r="L212" s="118">
        <v>44167</v>
      </c>
      <c r="M212" s="118">
        <v>44209</v>
      </c>
    </row>
    <row r="213" spans="1:13" x14ac:dyDescent="0.25">
      <c r="A213" s="115" t="str">
        <f>HYPERLINK("http://www.ofsted.gov.uk/inspection-reports/find-inspection-report/provider/ELS/130507 ","Ofsted Provider Webpage")</f>
        <v>Ofsted Provider Webpage</v>
      </c>
      <c r="B213" s="105">
        <v>130507</v>
      </c>
      <c r="C213" s="105">
        <v>10003146</v>
      </c>
      <c r="D213" s="10" t="s">
        <v>406</v>
      </c>
      <c r="E213" s="10" t="s">
        <v>74</v>
      </c>
      <c r="F213" s="10" t="s">
        <v>42</v>
      </c>
      <c r="G213" s="10" t="s">
        <v>407</v>
      </c>
      <c r="H213" s="10" t="s">
        <v>50</v>
      </c>
      <c r="I213" s="10" t="s">
        <v>50</v>
      </c>
      <c r="J213" s="105">
        <v>10155162</v>
      </c>
      <c r="K213" s="12" t="s">
        <v>72</v>
      </c>
      <c r="L213" s="118">
        <v>44167</v>
      </c>
      <c r="M213" s="118">
        <v>44217</v>
      </c>
    </row>
    <row r="214" spans="1:13" x14ac:dyDescent="0.25">
      <c r="A214" s="115" t="str">
        <f>HYPERLINK("http://www.ofsted.gov.uk/inspection-reports/find-inspection-report/provider/ELS/1270904","Ofsted Provider Webpage")</f>
        <v>Ofsted Provider Webpage</v>
      </c>
      <c r="B214" s="105">
        <v>1270904</v>
      </c>
      <c r="C214" s="105">
        <v>10042819</v>
      </c>
      <c r="D214" s="10" t="s">
        <v>408</v>
      </c>
      <c r="E214" s="10" t="s">
        <v>78</v>
      </c>
      <c r="F214" s="10" t="s">
        <v>44</v>
      </c>
      <c r="G214" s="10" t="s">
        <v>90</v>
      </c>
      <c r="H214" s="10" t="s">
        <v>50</v>
      </c>
      <c r="I214" s="10" t="s">
        <v>50</v>
      </c>
      <c r="J214" s="105">
        <v>10157976</v>
      </c>
      <c r="K214" s="12" t="s">
        <v>72</v>
      </c>
      <c r="L214" s="118">
        <v>44167</v>
      </c>
      <c r="M214" s="118">
        <v>44195</v>
      </c>
    </row>
    <row r="215" spans="1:13" x14ac:dyDescent="0.25">
      <c r="A215" s="115" t="str">
        <f>HYPERLINK("http://www.ofsted.gov.uk/inspection-reports/find-inspection-report/provider/ELS/54562  ","Ofsted Provider Webpage")</f>
        <v>Ofsted Provider Webpage</v>
      </c>
      <c r="B215" s="105">
        <v>54562</v>
      </c>
      <c r="C215" s="105">
        <v>10006173</v>
      </c>
      <c r="D215" s="10" t="s">
        <v>409</v>
      </c>
      <c r="E215" s="10" t="s">
        <v>78</v>
      </c>
      <c r="F215" s="10" t="s">
        <v>44</v>
      </c>
      <c r="G215" s="10" t="s">
        <v>353</v>
      </c>
      <c r="H215" s="10" t="s">
        <v>50</v>
      </c>
      <c r="I215" s="10" t="s">
        <v>50</v>
      </c>
      <c r="J215" s="105">
        <v>10155825</v>
      </c>
      <c r="K215" s="12" t="s">
        <v>72</v>
      </c>
      <c r="L215" s="118">
        <v>44167</v>
      </c>
      <c r="M215" s="118">
        <v>44217</v>
      </c>
    </row>
    <row r="216" spans="1:13" x14ac:dyDescent="0.25">
      <c r="A216" s="115" t="str">
        <f>HYPERLINK("http://www.ofsted.gov.uk/inspection-reports/find-inspection-report/provider/ELS/54664  ","Ofsted Provider Webpage")</f>
        <v>Ofsted Provider Webpage</v>
      </c>
      <c r="B216" s="105">
        <v>54664</v>
      </c>
      <c r="C216" s="105">
        <v>10043685</v>
      </c>
      <c r="D216" s="10" t="s">
        <v>410</v>
      </c>
      <c r="E216" s="10" t="s">
        <v>78</v>
      </c>
      <c r="F216" s="10" t="s">
        <v>44</v>
      </c>
      <c r="G216" s="10" t="s">
        <v>411</v>
      </c>
      <c r="H216" s="10" t="s">
        <v>54</v>
      </c>
      <c r="I216" s="10" t="s">
        <v>54</v>
      </c>
      <c r="J216" s="105">
        <v>10155330</v>
      </c>
      <c r="K216" s="12" t="s">
        <v>72</v>
      </c>
      <c r="L216" s="118">
        <v>44167</v>
      </c>
      <c r="M216" s="118">
        <v>44195</v>
      </c>
    </row>
    <row r="217" spans="1:13" x14ac:dyDescent="0.25">
      <c r="A217" s="115" t="str">
        <f>HYPERLINK("http://www.ofsted.gov.uk/inspection-reports/find-inspection-report/provider/ELS/53446  ","Ofsted Provider Webpage")</f>
        <v>Ofsted Provider Webpage</v>
      </c>
      <c r="B217" s="105">
        <v>53446</v>
      </c>
      <c r="C217" s="105">
        <v>10004484</v>
      </c>
      <c r="D217" s="10" t="s">
        <v>412</v>
      </c>
      <c r="E217" s="10" t="s">
        <v>78</v>
      </c>
      <c r="F217" s="10" t="s">
        <v>44</v>
      </c>
      <c r="G217" s="10" t="s">
        <v>413</v>
      </c>
      <c r="H217" s="10" t="s">
        <v>55</v>
      </c>
      <c r="I217" s="10" t="s">
        <v>55</v>
      </c>
      <c r="J217" s="105">
        <v>10155305</v>
      </c>
      <c r="K217" s="12" t="s">
        <v>72</v>
      </c>
      <c r="L217" s="118">
        <v>44168</v>
      </c>
      <c r="M217" s="118">
        <v>44209</v>
      </c>
    </row>
    <row r="218" spans="1:13" x14ac:dyDescent="0.25">
      <c r="A218" s="115" t="str">
        <f>HYPERLINK("http://www.ofsted.gov.uk/inspection-reports/find-inspection-report/provider/ELS/144786 ","Ofsted Provider Webpage")</f>
        <v>Ofsted Provider Webpage</v>
      </c>
      <c r="B218" s="105">
        <v>144786</v>
      </c>
      <c r="C218" s="105">
        <v>10005557</v>
      </c>
      <c r="D218" s="10" t="s">
        <v>414</v>
      </c>
      <c r="E218" s="10" t="s">
        <v>104</v>
      </c>
      <c r="F218" s="10" t="s">
        <v>43</v>
      </c>
      <c r="G218" s="10" t="s">
        <v>127</v>
      </c>
      <c r="H218" s="10" t="s">
        <v>56</v>
      </c>
      <c r="I218" s="10" t="s">
        <v>56</v>
      </c>
      <c r="J218" s="105">
        <v>10155843</v>
      </c>
      <c r="K218" s="12" t="s">
        <v>72</v>
      </c>
      <c r="L218" s="118">
        <v>44168</v>
      </c>
      <c r="M218" s="118">
        <v>44213</v>
      </c>
    </row>
    <row r="219" spans="1:13" x14ac:dyDescent="0.25">
      <c r="A219" s="115" t="str">
        <f>HYPERLINK("http://www.ofsted.gov.uk/inspection-reports/find-inspection-report/provider/ELS/131950 ","Ofsted Provider Webpage")</f>
        <v>Ofsted Provider Webpage</v>
      </c>
      <c r="B219" s="105">
        <v>131950</v>
      </c>
      <c r="C219" s="105">
        <v>10009111</v>
      </c>
      <c r="D219" s="10" t="s">
        <v>415</v>
      </c>
      <c r="E219" s="10" t="s">
        <v>104</v>
      </c>
      <c r="F219" s="10" t="s">
        <v>43</v>
      </c>
      <c r="G219" s="10" t="s">
        <v>413</v>
      </c>
      <c r="H219" s="10" t="s">
        <v>55</v>
      </c>
      <c r="I219" s="10" t="s">
        <v>55</v>
      </c>
      <c r="J219" s="105">
        <v>10155320</v>
      </c>
      <c r="K219" s="12" t="s">
        <v>72</v>
      </c>
      <c r="L219" s="118">
        <v>44168</v>
      </c>
      <c r="M219" s="118">
        <v>44200</v>
      </c>
    </row>
    <row r="220" spans="1:13" x14ac:dyDescent="0.25">
      <c r="A220" s="115" t="str">
        <f>HYPERLINK("http://www.ofsted.gov.uk/inspection-reports/find-inspection-report/provider/ELS/133871 ","Ofsted Provider Webpage")</f>
        <v>Ofsted Provider Webpage</v>
      </c>
      <c r="B220" s="105">
        <v>133871</v>
      </c>
      <c r="C220" s="105">
        <v>10005790</v>
      </c>
      <c r="D220" s="10" t="s">
        <v>416</v>
      </c>
      <c r="E220" s="10" t="s">
        <v>189</v>
      </c>
      <c r="F220" s="10" t="s">
        <v>48</v>
      </c>
      <c r="G220" s="10" t="s">
        <v>193</v>
      </c>
      <c r="H220" s="10" t="s">
        <v>76</v>
      </c>
      <c r="I220" s="10" t="s">
        <v>51</v>
      </c>
      <c r="J220" s="105">
        <v>10155174</v>
      </c>
      <c r="K220" s="12" t="s">
        <v>72</v>
      </c>
      <c r="L220" s="118">
        <v>44168</v>
      </c>
      <c r="M220" s="118">
        <v>44216</v>
      </c>
    </row>
    <row r="221" spans="1:13" x14ac:dyDescent="0.25">
      <c r="A221" s="115" t="str">
        <f>HYPERLINK("http://www.ofsted.gov.uk/inspection-reports/find-inspection-report/provider/ELS/53106  ","Ofsted Provider Webpage")</f>
        <v>Ofsted Provider Webpage</v>
      </c>
      <c r="B221" s="105">
        <v>53106</v>
      </c>
      <c r="C221" s="105">
        <v>10000863</v>
      </c>
      <c r="D221" s="10" t="s">
        <v>417</v>
      </c>
      <c r="E221" s="10" t="s">
        <v>81</v>
      </c>
      <c r="F221" s="10" t="s">
        <v>45</v>
      </c>
      <c r="G221" s="10" t="s">
        <v>418</v>
      </c>
      <c r="H221" s="10" t="s">
        <v>56</v>
      </c>
      <c r="I221" s="10" t="s">
        <v>56</v>
      </c>
      <c r="J221" s="105">
        <v>10171956</v>
      </c>
      <c r="K221" s="12" t="s">
        <v>72</v>
      </c>
      <c r="L221" s="118">
        <v>44168</v>
      </c>
      <c r="M221" s="118">
        <v>44200</v>
      </c>
    </row>
    <row r="222" spans="1:13" x14ac:dyDescent="0.25">
      <c r="A222" s="115" t="str">
        <f>HYPERLINK("http://www.ofsted.gov.uk/inspection-reports/find-inspection-report/provider/ELS/130805 ","Ofsted Provider Webpage")</f>
        <v>Ofsted Provider Webpage</v>
      </c>
      <c r="B222" s="105">
        <v>130805</v>
      </c>
      <c r="C222" s="105">
        <v>10007696</v>
      </c>
      <c r="D222" s="10" t="s">
        <v>419</v>
      </c>
      <c r="E222" s="10" t="s">
        <v>74</v>
      </c>
      <c r="F222" s="10" t="s">
        <v>42</v>
      </c>
      <c r="G222" s="10" t="s">
        <v>150</v>
      </c>
      <c r="H222" s="10" t="s">
        <v>54</v>
      </c>
      <c r="I222" s="10" t="s">
        <v>54</v>
      </c>
      <c r="J222" s="105">
        <v>10171941</v>
      </c>
      <c r="K222" s="12" t="s">
        <v>72</v>
      </c>
      <c r="L222" s="118">
        <v>44168</v>
      </c>
      <c r="M222" s="118">
        <v>44209</v>
      </c>
    </row>
    <row r="223" spans="1:13" x14ac:dyDescent="0.25">
      <c r="A223" s="115" t="str">
        <f>HYPERLINK("http://www.ofsted.gov.uk/inspection-reports/find-inspection-report/provider/ELS/130610 ","Ofsted Provider Webpage")</f>
        <v>Ofsted Provider Webpage</v>
      </c>
      <c r="B223" s="105">
        <v>130610</v>
      </c>
      <c r="C223" s="105">
        <v>10001116</v>
      </c>
      <c r="D223" s="10" t="s">
        <v>420</v>
      </c>
      <c r="E223" s="10" t="s">
        <v>74</v>
      </c>
      <c r="F223" s="10" t="s">
        <v>42</v>
      </c>
      <c r="G223" s="10" t="s">
        <v>111</v>
      </c>
      <c r="H223" s="10" t="s">
        <v>57</v>
      </c>
      <c r="I223" s="10" t="s">
        <v>57</v>
      </c>
      <c r="J223" s="105">
        <v>10155838</v>
      </c>
      <c r="K223" s="12" t="s">
        <v>72</v>
      </c>
      <c r="L223" s="118">
        <v>44168</v>
      </c>
      <c r="M223" s="118">
        <v>44209</v>
      </c>
    </row>
    <row r="224" spans="1:13" x14ac:dyDescent="0.25">
      <c r="A224" s="115" t="str">
        <f>HYPERLINK("http://www.ofsted.gov.uk/inspection-reports/find-inspection-report/provider/ELS/130456 ","Ofsted Provider Webpage")</f>
        <v>Ofsted Provider Webpage</v>
      </c>
      <c r="B224" s="105">
        <v>130456</v>
      </c>
      <c r="C224" s="105">
        <v>10007321</v>
      </c>
      <c r="D224" s="10" t="s">
        <v>421</v>
      </c>
      <c r="E224" s="10" t="s">
        <v>74</v>
      </c>
      <c r="F224" s="10" t="s">
        <v>42</v>
      </c>
      <c r="G224" s="10" t="s">
        <v>138</v>
      </c>
      <c r="H224" s="10" t="s">
        <v>56</v>
      </c>
      <c r="I224" s="10" t="s">
        <v>56</v>
      </c>
      <c r="J224" s="105">
        <v>10155286</v>
      </c>
      <c r="K224" s="12" t="s">
        <v>72</v>
      </c>
      <c r="L224" s="118">
        <v>44168</v>
      </c>
      <c r="M224" s="118">
        <v>44213</v>
      </c>
    </row>
    <row r="225" spans="1:13" x14ac:dyDescent="0.25">
      <c r="A225" s="115" t="str">
        <f>HYPERLINK("http://www.ofsted.gov.uk/inspection-reports/find-inspection-report/provider/ELS/51766  ","Ofsted Provider Webpage")</f>
        <v>Ofsted Provider Webpage</v>
      </c>
      <c r="B225" s="105">
        <v>51766</v>
      </c>
      <c r="C225" s="105">
        <v>10002327</v>
      </c>
      <c r="D225" s="10" t="s">
        <v>422</v>
      </c>
      <c r="E225" s="10" t="s">
        <v>81</v>
      </c>
      <c r="F225" s="10" t="s">
        <v>45</v>
      </c>
      <c r="G225" s="10" t="s">
        <v>153</v>
      </c>
      <c r="H225" s="10" t="s">
        <v>57</v>
      </c>
      <c r="I225" s="10" t="s">
        <v>57</v>
      </c>
      <c r="J225" s="105">
        <v>10155854</v>
      </c>
      <c r="K225" s="12" t="s">
        <v>72</v>
      </c>
      <c r="L225" s="118">
        <v>44168</v>
      </c>
      <c r="M225" s="118">
        <v>44209</v>
      </c>
    </row>
    <row r="226" spans="1:13" x14ac:dyDescent="0.25">
      <c r="A226" s="115" t="str">
        <f>HYPERLINK("http://www.ofsted.gov.uk/inspection-reports/find-inspection-report/provider/ELS/130696 ","Ofsted Provider Webpage")</f>
        <v>Ofsted Provider Webpage</v>
      </c>
      <c r="B226" s="105">
        <v>130696</v>
      </c>
      <c r="C226" s="105">
        <v>10006020</v>
      </c>
      <c r="D226" s="10" t="s">
        <v>423</v>
      </c>
      <c r="E226" s="10" t="s">
        <v>74</v>
      </c>
      <c r="F226" s="10" t="s">
        <v>42</v>
      </c>
      <c r="G226" s="10" t="s">
        <v>115</v>
      </c>
      <c r="H226" s="10" t="s">
        <v>55</v>
      </c>
      <c r="I226" s="10" t="s">
        <v>55</v>
      </c>
      <c r="J226" s="105">
        <v>10155300</v>
      </c>
      <c r="K226" s="12" t="s">
        <v>72</v>
      </c>
      <c r="L226" s="118">
        <v>44168</v>
      </c>
      <c r="M226" s="118">
        <v>44200</v>
      </c>
    </row>
    <row r="227" spans="1:13" x14ac:dyDescent="0.25">
      <c r="A227" s="115" t="str">
        <f>HYPERLINK("http://www.ofsted.gov.uk/inspection-reports/find-inspection-report/provider/ELS/53992  ","Ofsted Provider Webpage")</f>
        <v>Ofsted Provider Webpage</v>
      </c>
      <c r="B227" s="105">
        <v>53992</v>
      </c>
      <c r="C227" s="105">
        <v>10005250</v>
      </c>
      <c r="D227" s="10" t="s">
        <v>424</v>
      </c>
      <c r="E227" s="10" t="s">
        <v>78</v>
      </c>
      <c r="F227" s="10" t="s">
        <v>44</v>
      </c>
      <c r="G227" s="10" t="s">
        <v>359</v>
      </c>
      <c r="H227" s="10" t="s">
        <v>52</v>
      </c>
      <c r="I227" s="10" t="s">
        <v>52</v>
      </c>
      <c r="J227" s="105">
        <v>10172357</v>
      </c>
      <c r="K227" s="12" t="s">
        <v>72</v>
      </c>
      <c r="L227" s="118">
        <v>44168</v>
      </c>
      <c r="M227" s="118">
        <v>44209</v>
      </c>
    </row>
    <row r="228" spans="1:13" x14ac:dyDescent="0.25">
      <c r="A228" s="115" t="str">
        <f>HYPERLINK("http://www.ofsted.gov.uk/inspection-reports/find-inspection-report/provider/ELS/145175 ","Ofsted Provider Webpage")</f>
        <v>Ofsted Provider Webpage</v>
      </c>
      <c r="B228" s="105">
        <v>145175</v>
      </c>
      <c r="C228" s="105">
        <v>10065473</v>
      </c>
      <c r="D228" s="10" t="s">
        <v>425</v>
      </c>
      <c r="E228" s="10" t="s">
        <v>146</v>
      </c>
      <c r="F228" s="10" t="s">
        <v>46</v>
      </c>
      <c r="G228" s="10" t="s">
        <v>219</v>
      </c>
      <c r="H228" s="10" t="s">
        <v>55</v>
      </c>
      <c r="I228" s="10" t="s">
        <v>55</v>
      </c>
      <c r="J228" s="105">
        <v>10155310</v>
      </c>
      <c r="K228" s="12" t="s">
        <v>72</v>
      </c>
      <c r="L228" s="118">
        <v>44168</v>
      </c>
      <c r="M228" s="118">
        <v>44209</v>
      </c>
    </row>
    <row r="229" spans="1:13" x14ac:dyDescent="0.25">
      <c r="A229" s="115" t="str">
        <f>HYPERLINK("http://www.ofsted.gov.uk/inspection-reports/find-inspection-report/provider/ELS/57839  ","Ofsted Provider Webpage")</f>
        <v>Ofsted Provider Webpage</v>
      </c>
      <c r="B229" s="105">
        <v>57839</v>
      </c>
      <c r="C229" s="105">
        <v>10009213</v>
      </c>
      <c r="D229" s="10" t="s">
        <v>426</v>
      </c>
      <c r="E229" s="10" t="s">
        <v>78</v>
      </c>
      <c r="F229" s="10" t="s">
        <v>44</v>
      </c>
      <c r="G229" s="10" t="s">
        <v>92</v>
      </c>
      <c r="H229" s="10" t="s">
        <v>56</v>
      </c>
      <c r="I229" s="10" t="s">
        <v>56</v>
      </c>
      <c r="J229" s="105">
        <v>10169954</v>
      </c>
      <c r="K229" s="12" t="s">
        <v>72</v>
      </c>
      <c r="L229" s="118">
        <v>44168</v>
      </c>
      <c r="M229" s="118">
        <v>44220</v>
      </c>
    </row>
    <row r="230" spans="1:13" x14ac:dyDescent="0.25">
      <c r="A230" s="115" t="str">
        <f>HYPERLINK("http://www.ofsted.gov.uk/inspection-reports/find-inspection-report/provider/ELS/139433 ","Ofsted Provider Webpage")</f>
        <v>Ofsted Provider Webpage</v>
      </c>
      <c r="B230" s="105">
        <v>139433</v>
      </c>
      <c r="C230" s="105">
        <v>10041654</v>
      </c>
      <c r="D230" s="10" t="s">
        <v>427</v>
      </c>
      <c r="E230" s="10" t="s">
        <v>374</v>
      </c>
      <c r="F230" s="10" t="s">
        <v>46</v>
      </c>
      <c r="G230" s="10" t="s">
        <v>428</v>
      </c>
      <c r="H230" s="10" t="s">
        <v>76</v>
      </c>
      <c r="I230" s="10" t="s">
        <v>51</v>
      </c>
      <c r="J230" s="105">
        <v>10155191</v>
      </c>
      <c r="K230" s="12" t="s">
        <v>72</v>
      </c>
      <c r="L230" s="118">
        <v>44168</v>
      </c>
      <c r="M230" s="118">
        <v>44209</v>
      </c>
    </row>
    <row r="231" spans="1:13" x14ac:dyDescent="0.25">
      <c r="A231" s="115" t="str">
        <f>HYPERLINK("http://www.ofsted.gov.uk/inspection-reports/find-inspection-report/provider/ELS/130525 ","Ofsted Provider Webpage")</f>
        <v>Ofsted Provider Webpage</v>
      </c>
      <c r="B231" s="105">
        <v>130525</v>
      </c>
      <c r="C231" s="105">
        <v>10004739</v>
      </c>
      <c r="D231" s="10" t="s">
        <v>429</v>
      </c>
      <c r="E231" s="10" t="s">
        <v>365</v>
      </c>
      <c r="F231" s="10" t="s">
        <v>45</v>
      </c>
      <c r="G231" s="10" t="s">
        <v>430</v>
      </c>
      <c r="H231" s="10" t="s">
        <v>76</v>
      </c>
      <c r="I231" s="10" t="s">
        <v>51</v>
      </c>
      <c r="J231" s="105">
        <v>10155203</v>
      </c>
      <c r="K231" s="12" t="s">
        <v>72</v>
      </c>
      <c r="L231" s="118">
        <v>44169</v>
      </c>
      <c r="M231" s="118">
        <v>44209</v>
      </c>
    </row>
    <row r="232" spans="1:13" x14ac:dyDescent="0.25">
      <c r="A232" s="115" t="str">
        <f>HYPERLINK("http://www.ofsted.gov.uk/inspection-reports/find-inspection-report/provider/ELS/50585  ","Ofsted Provider Webpage")</f>
        <v>Ofsted Provider Webpage</v>
      </c>
      <c r="B232" s="105">
        <v>50585</v>
      </c>
      <c r="C232" s="105">
        <v>10000488</v>
      </c>
      <c r="D232" s="10" t="s">
        <v>431</v>
      </c>
      <c r="E232" s="10" t="s">
        <v>78</v>
      </c>
      <c r="F232" s="10" t="s">
        <v>44</v>
      </c>
      <c r="G232" s="10" t="s">
        <v>170</v>
      </c>
      <c r="H232" s="10" t="s">
        <v>86</v>
      </c>
      <c r="I232" s="10" t="s">
        <v>51</v>
      </c>
      <c r="J232" s="105">
        <v>10155177</v>
      </c>
      <c r="K232" s="12" t="s">
        <v>72</v>
      </c>
      <c r="L232" s="118">
        <v>44169</v>
      </c>
      <c r="M232" s="118">
        <v>44213</v>
      </c>
    </row>
    <row r="233" spans="1:13" x14ac:dyDescent="0.25">
      <c r="A233" s="115" t="str">
        <f>HYPERLINK("http://www.ofsted.gov.uk/inspection-reports/find-inspection-report/provider/ELS/53589  ","Ofsted Provider Webpage")</f>
        <v>Ofsted Provider Webpage</v>
      </c>
      <c r="B233" s="105">
        <v>53589</v>
      </c>
      <c r="C233" s="105">
        <v>10004694</v>
      </c>
      <c r="D233" s="10" t="s">
        <v>432</v>
      </c>
      <c r="E233" s="10" t="s">
        <v>81</v>
      </c>
      <c r="F233" s="10" t="s">
        <v>45</v>
      </c>
      <c r="G233" s="10" t="s">
        <v>433</v>
      </c>
      <c r="H233" s="10" t="s">
        <v>76</v>
      </c>
      <c r="I233" s="10" t="s">
        <v>51</v>
      </c>
      <c r="J233" s="105">
        <v>10155181</v>
      </c>
      <c r="K233" s="12" t="s">
        <v>72</v>
      </c>
      <c r="L233" s="118">
        <v>44169</v>
      </c>
      <c r="M233" s="118">
        <v>44213</v>
      </c>
    </row>
    <row r="234" spans="1:13" x14ac:dyDescent="0.25">
      <c r="A234" s="115" t="str">
        <f>HYPERLINK("http://www.ofsted.gov.uk/inspection-reports/find-inspection-report/provider/ELS/130438 ","Ofsted Provider Webpage")</f>
        <v>Ofsted Provider Webpage</v>
      </c>
      <c r="B234" s="105">
        <v>130438</v>
      </c>
      <c r="C234" s="105">
        <v>10001148</v>
      </c>
      <c r="D234" s="10" t="s">
        <v>434</v>
      </c>
      <c r="E234" s="10" t="s">
        <v>298</v>
      </c>
      <c r="F234" s="10" t="s">
        <v>42</v>
      </c>
      <c r="G234" s="10" t="s">
        <v>435</v>
      </c>
      <c r="H234" s="10" t="s">
        <v>56</v>
      </c>
      <c r="I234" s="10" t="s">
        <v>56</v>
      </c>
      <c r="J234" s="105">
        <v>10155281</v>
      </c>
      <c r="K234" s="12" t="s">
        <v>72</v>
      </c>
      <c r="L234" s="118">
        <v>44169</v>
      </c>
      <c r="M234" s="118">
        <v>44215</v>
      </c>
    </row>
    <row r="235" spans="1:13" x14ac:dyDescent="0.25">
      <c r="A235" s="115" t="str">
        <f>HYPERLINK("http://www.ofsted.gov.uk/inspection-reports/find-inspection-report/provider/ELS/130615 ","Ofsted Provider Webpage")</f>
        <v>Ofsted Provider Webpage</v>
      </c>
      <c r="B235" s="105">
        <v>130615</v>
      </c>
      <c r="C235" s="105">
        <v>10003094</v>
      </c>
      <c r="D235" s="10" t="s">
        <v>436</v>
      </c>
      <c r="E235" s="10" t="s">
        <v>70</v>
      </c>
      <c r="F235" s="10" t="s">
        <v>42</v>
      </c>
      <c r="G235" s="10" t="s">
        <v>111</v>
      </c>
      <c r="H235" s="10" t="s">
        <v>57</v>
      </c>
      <c r="I235" s="10" t="s">
        <v>57</v>
      </c>
      <c r="J235" s="105">
        <v>10155258</v>
      </c>
      <c r="K235" s="12" t="s">
        <v>72</v>
      </c>
      <c r="L235" s="118">
        <v>44174</v>
      </c>
      <c r="M235" s="118">
        <v>44220</v>
      </c>
    </row>
    <row r="236" spans="1:13" x14ac:dyDescent="0.25">
      <c r="A236" s="115" t="str">
        <f>HYPERLINK("http://www.ofsted.gov.uk/inspection-reports/find-inspection-report/provider/ELS/131921 ","Ofsted Provider Webpage")</f>
        <v>Ofsted Provider Webpage</v>
      </c>
      <c r="B236" s="105">
        <v>131921</v>
      </c>
      <c r="C236" s="105">
        <v>10012804</v>
      </c>
      <c r="D236" s="10" t="s">
        <v>437</v>
      </c>
      <c r="E236" s="10" t="s">
        <v>104</v>
      </c>
      <c r="F236" s="10" t="s">
        <v>43</v>
      </c>
      <c r="G236" s="10" t="s">
        <v>150</v>
      </c>
      <c r="H236" s="10" t="s">
        <v>54</v>
      </c>
      <c r="I236" s="10" t="s">
        <v>54</v>
      </c>
      <c r="J236" s="105">
        <v>10155328</v>
      </c>
      <c r="K236" s="12" t="s">
        <v>72</v>
      </c>
      <c r="L236" s="118">
        <v>44174</v>
      </c>
      <c r="M236" s="118">
        <v>44209</v>
      </c>
    </row>
    <row r="237" spans="1:13" x14ac:dyDescent="0.25">
      <c r="A237" s="115" t="str">
        <f>HYPERLINK("http://www.ofsted.gov.uk/inspection-reports/find-inspection-report/provider/ELS/50303  ","Ofsted Provider Webpage")</f>
        <v>Ofsted Provider Webpage</v>
      </c>
      <c r="B237" s="105">
        <v>50303</v>
      </c>
      <c r="C237" s="105">
        <v>10000060</v>
      </c>
      <c r="D237" s="10" t="s">
        <v>438</v>
      </c>
      <c r="E237" s="10" t="s">
        <v>78</v>
      </c>
      <c r="F237" s="10" t="s">
        <v>44</v>
      </c>
      <c r="G237" s="10" t="s">
        <v>94</v>
      </c>
      <c r="H237" s="10" t="s">
        <v>54</v>
      </c>
      <c r="I237" s="10" t="s">
        <v>54</v>
      </c>
      <c r="J237" s="105">
        <v>10155329</v>
      </c>
      <c r="K237" s="12" t="s">
        <v>72</v>
      </c>
      <c r="L237" s="118">
        <v>44174</v>
      </c>
      <c r="M237" s="118">
        <v>44213</v>
      </c>
    </row>
    <row r="238" spans="1:13" x14ac:dyDescent="0.25">
      <c r="A238" s="115" t="str">
        <f>HYPERLINK("http://www.ofsted.gov.uk/inspection-reports/find-inspection-report/provider/ELS/1236951","Ofsted Provider Webpage")</f>
        <v>Ofsted Provider Webpage</v>
      </c>
      <c r="B238" s="105">
        <v>1236951</v>
      </c>
      <c r="C238" s="105">
        <v>10035281</v>
      </c>
      <c r="D238" s="10" t="s">
        <v>439</v>
      </c>
      <c r="E238" s="10" t="s">
        <v>78</v>
      </c>
      <c r="F238" s="10" t="s">
        <v>44</v>
      </c>
      <c r="G238" s="10" t="s">
        <v>142</v>
      </c>
      <c r="H238" s="10" t="s">
        <v>55</v>
      </c>
      <c r="I238" s="10" t="s">
        <v>55</v>
      </c>
      <c r="J238" s="105">
        <v>10155303</v>
      </c>
      <c r="K238" s="12" t="s">
        <v>72</v>
      </c>
      <c r="L238" s="118">
        <v>44174</v>
      </c>
      <c r="M238" s="118">
        <v>44216</v>
      </c>
    </row>
    <row r="239" spans="1:13" x14ac:dyDescent="0.25">
      <c r="A239" s="115" t="str">
        <f>HYPERLINK("http://www.ofsted.gov.uk/inspection-reports/find-inspection-report/provider/ELS/54349  ","Ofsted Provider Webpage")</f>
        <v>Ofsted Provider Webpage</v>
      </c>
      <c r="B239" s="105">
        <v>54349</v>
      </c>
      <c r="C239" s="105">
        <v>10002244</v>
      </c>
      <c r="D239" s="10" t="s">
        <v>440</v>
      </c>
      <c r="E239" s="10" t="s">
        <v>81</v>
      </c>
      <c r="F239" s="10" t="s">
        <v>45</v>
      </c>
      <c r="G239" s="10" t="s">
        <v>193</v>
      </c>
      <c r="H239" s="10" t="s">
        <v>76</v>
      </c>
      <c r="I239" s="10" t="s">
        <v>51</v>
      </c>
      <c r="J239" s="105">
        <v>10155201</v>
      </c>
      <c r="K239" s="12" t="s">
        <v>72</v>
      </c>
      <c r="L239" s="118">
        <v>44174</v>
      </c>
      <c r="M239" s="118">
        <v>44215</v>
      </c>
    </row>
    <row r="240" spans="1:13" x14ac:dyDescent="0.25">
      <c r="A240" s="115" t="str">
        <f>HYPERLINK("http://www.ofsted.gov.uk/inspection-reports/find-inspection-report/provider/ELS/52902  ","Ofsted Provider Webpage")</f>
        <v>Ofsted Provider Webpage</v>
      </c>
      <c r="B240" s="105">
        <v>52902</v>
      </c>
      <c r="C240" s="105">
        <v>10003744</v>
      </c>
      <c r="D240" s="10" t="s">
        <v>441</v>
      </c>
      <c r="E240" s="10" t="s">
        <v>78</v>
      </c>
      <c r="F240" s="10" t="s">
        <v>44</v>
      </c>
      <c r="G240" s="10" t="s">
        <v>161</v>
      </c>
      <c r="H240" s="10" t="s">
        <v>53</v>
      </c>
      <c r="I240" s="10" t="s">
        <v>53</v>
      </c>
      <c r="J240" s="105">
        <v>10155220</v>
      </c>
      <c r="K240" s="12" t="s">
        <v>72</v>
      </c>
      <c r="L240" s="118">
        <v>44176</v>
      </c>
      <c r="M240" s="118">
        <v>44221</v>
      </c>
    </row>
    <row r="241" spans="1:13" x14ac:dyDescent="0.25">
      <c r="A241" s="115" t="str">
        <f>HYPERLINK("http://www.ofsted.gov.uk/inspection-reports/find-inspection-report/provider/ELS/53259  ","Ofsted Provider Webpage")</f>
        <v>Ofsted Provider Webpage</v>
      </c>
      <c r="B241" s="105">
        <v>53259</v>
      </c>
      <c r="C241" s="105">
        <v>10067528</v>
      </c>
      <c r="D241" s="10" t="s">
        <v>442</v>
      </c>
      <c r="E241" s="10" t="s">
        <v>78</v>
      </c>
      <c r="F241" s="10" t="s">
        <v>44</v>
      </c>
      <c r="G241" s="10" t="s">
        <v>182</v>
      </c>
      <c r="H241" s="10" t="s">
        <v>52</v>
      </c>
      <c r="I241" s="10" t="s">
        <v>52</v>
      </c>
      <c r="J241" s="105">
        <v>10155231</v>
      </c>
      <c r="K241" s="12" t="s">
        <v>72</v>
      </c>
      <c r="L241" s="118">
        <v>44176</v>
      </c>
      <c r="M241" s="118">
        <v>44213</v>
      </c>
    </row>
    <row r="242" spans="1:13" x14ac:dyDescent="0.25">
      <c r="A242" s="115" t="str">
        <f>HYPERLINK("http://www.ofsted.gov.uk/inspection-reports/find-inspection-report/provider/ELS/54495  ","Ofsted Provider Webpage")</f>
        <v>Ofsted Provider Webpage</v>
      </c>
      <c r="B242" s="105">
        <v>54495</v>
      </c>
      <c r="C242" s="105">
        <v>10006005</v>
      </c>
      <c r="D242" s="10" t="s">
        <v>443</v>
      </c>
      <c r="E242" s="10" t="s">
        <v>78</v>
      </c>
      <c r="F242" s="10" t="s">
        <v>44</v>
      </c>
      <c r="G242" s="10" t="s">
        <v>267</v>
      </c>
      <c r="H242" s="10" t="s">
        <v>86</v>
      </c>
      <c r="I242" s="10" t="s">
        <v>51</v>
      </c>
      <c r="J242" s="105">
        <v>10155204</v>
      </c>
      <c r="K242" s="12" t="s">
        <v>72</v>
      </c>
      <c r="L242" s="118">
        <v>44176</v>
      </c>
      <c r="M242" s="118">
        <v>44220</v>
      </c>
    </row>
    <row r="243" spans="1:13" x14ac:dyDescent="0.25">
      <c r="A243" s="115" t="str">
        <f>HYPERLINK("http://www.ofsted.gov.uk/inspection-reports/find-inspection-report/provider/ELS/54726  ","Ofsted Provider Webpage")</f>
        <v>Ofsted Provider Webpage</v>
      </c>
      <c r="B243" s="105">
        <v>54726</v>
      </c>
      <c r="C243" s="105">
        <v>10006472</v>
      </c>
      <c r="D243" s="10" t="s">
        <v>444</v>
      </c>
      <c r="E243" s="10" t="s">
        <v>78</v>
      </c>
      <c r="F243" s="10" t="s">
        <v>44</v>
      </c>
      <c r="G243" s="10" t="s">
        <v>202</v>
      </c>
      <c r="H243" s="10" t="s">
        <v>50</v>
      </c>
      <c r="I243" s="10" t="s">
        <v>50</v>
      </c>
      <c r="J243" s="105">
        <v>10163846</v>
      </c>
      <c r="K243" s="12" t="s">
        <v>72</v>
      </c>
      <c r="L243" s="118">
        <v>44176</v>
      </c>
      <c r="M243" s="118">
        <v>44221</v>
      </c>
    </row>
    <row r="244" spans="1:13" x14ac:dyDescent="0.25">
      <c r="A244" s="115" t="str">
        <f>HYPERLINK("http://www.ofsted.gov.uk/inspection-reports/find-inspection-report/provider/ELS/53233  ","Ofsted Provider Webpage")</f>
        <v>Ofsted Provider Webpage</v>
      </c>
      <c r="B244" s="105">
        <v>53233</v>
      </c>
      <c r="C244" s="105">
        <v>10004177</v>
      </c>
      <c r="D244" s="10" t="s">
        <v>445</v>
      </c>
      <c r="E244" s="10" t="s">
        <v>78</v>
      </c>
      <c r="F244" s="10" t="s">
        <v>44</v>
      </c>
      <c r="G244" s="10" t="s">
        <v>166</v>
      </c>
      <c r="H244" s="10" t="s">
        <v>50</v>
      </c>
      <c r="I244" s="10" t="s">
        <v>50</v>
      </c>
      <c r="J244" s="105">
        <v>10157970</v>
      </c>
      <c r="K244" s="12" t="s">
        <v>72</v>
      </c>
      <c r="L244" s="118">
        <v>44176</v>
      </c>
      <c r="M244" s="118">
        <v>44217</v>
      </c>
    </row>
    <row r="245" spans="1:13" x14ac:dyDescent="0.25">
      <c r="A245" s="115" t="str">
        <f>HYPERLINK("http://www.ofsted.gov.uk/inspection-reports/find-inspection-report/provider/ELS/1274676","Ofsted Provider Webpage")</f>
        <v>Ofsted Provider Webpage</v>
      </c>
      <c r="B245" s="105">
        <v>1274676</v>
      </c>
      <c r="C245" s="105">
        <v>10047111</v>
      </c>
      <c r="D245" s="10" t="s">
        <v>446</v>
      </c>
      <c r="E245" s="10" t="s">
        <v>78</v>
      </c>
      <c r="F245" s="10" t="s">
        <v>44</v>
      </c>
      <c r="G245" s="10" t="s">
        <v>92</v>
      </c>
      <c r="H245" s="10" t="s">
        <v>56</v>
      </c>
      <c r="I245" s="10" t="s">
        <v>56</v>
      </c>
      <c r="J245" s="105">
        <v>10172491</v>
      </c>
      <c r="K245" s="12" t="s">
        <v>72</v>
      </c>
      <c r="L245" s="118">
        <v>44176</v>
      </c>
      <c r="M245" s="118">
        <v>44215</v>
      </c>
    </row>
    <row r="246" spans="1:13" x14ac:dyDescent="0.25">
      <c r="A246" s="115" t="str">
        <f>HYPERLINK("http://www.ofsted.gov.uk/inspection-reports/find-inspection-report/provider/ELS/51525  ","Ofsted Provider Webpage")</f>
        <v>Ofsted Provider Webpage</v>
      </c>
      <c r="B246" s="105">
        <v>51525</v>
      </c>
      <c r="C246" s="105">
        <v>10007922</v>
      </c>
      <c r="D246" s="10" t="s">
        <v>447</v>
      </c>
      <c r="E246" s="10" t="s">
        <v>210</v>
      </c>
      <c r="F246" s="10" t="s">
        <v>45</v>
      </c>
      <c r="G246" s="10" t="s">
        <v>88</v>
      </c>
      <c r="H246" s="10" t="s">
        <v>53</v>
      </c>
      <c r="I246" s="10" t="s">
        <v>53</v>
      </c>
      <c r="J246" s="105">
        <v>10171822</v>
      </c>
      <c r="K246" s="12" t="s">
        <v>72</v>
      </c>
      <c r="L246" s="118">
        <v>44176</v>
      </c>
      <c r="M246" s="118">
        <v>44216</v>
      </c>
    </row>
    <row r="247" spans="1:13" x14ac:dyDescent="0.25">
      <c r="A247" s="115" t="str">
        <f>HYPERLINK("http://www.ofsted.gov.uk/inspection-reports/find-inspection-report/provider/ELS/50893  ","Ofsted Provider Webpage")</f>
        <v>Ofsted Provider Webpage</v>
      </c>
      <c r="B247" s="105">
        <v>50893</v>
      </c>
      <c r="C247" s="105">
        <v>10000994</v>
      </c>
      <c r="D247" s="10" t="s">
        <v>448</v>
      </c>
      <c r="E247" s="10" t="s">
        <v>78</v>
      </c>
      <c r="F247" s="10" t="s">
        <v>44</v>
      </c>
      <c r="G247" s="10" t="s">
        <v>258</v>
      </c>
      <c r="H247" s="10" t="s">
        <v>56</v>
      </c>
      <c r="I247" s="10" t="s">
        <v>56</v>
      </c>
      <c r="J247" s="105">
        <v>10155839</v>
      </c>
      <c r="K247" s="12" t="s">
        <v>72</v>
      </c>
      <c r="L247" s="118">
        <v>44176</v>
      </c>
      <c r="M247" s="118">
        <v>44220</v>
      </c>
    </row>
    <row r="248" spans="1:13" x14ac:dyDescent="0.25">
      <c r="A248" s="115" t="str">
        <f>HYPERLINK("http://www.ofsted.gov.uk/inspection-reports/find-inspection-report/provider/ELS/52459  ","Ofsted Provider Webpage")</f>
        <v>Ofsted Provider Webpage</v>
      </c>
      <c r="B248" s="105">
        <v>52459</v>
      </c>
      <c r="C248" s="105">
        <v>10003289</v>
      </c>
      <c r="D248" s="10" t="s">
        <v>449</v>
      </c>
      <c r="E248" s="10" t="s">
        <v>78</v>
      </c>
      <c r="F248" s="10" t="s">
        <v>44</v>
      </c>
      <c r="G248" s="10" t="s">
        <v>430</v>
      </c>
      <c r="H248" s="10" t="s">
        <v>76</v>
      </c>
      <c r="I248" s="10" t="s">
        <v>51</v>
      </c>
      <c r="J248" s="105">
        <v>10170402</v>
      </c>
      <c r="K248" s="12" t="s">
        <v>72</v>
      </c>
      <c r="L248" s="118">
        <v>44176</v>
      </c>
      <c r="M248" s="118">
        <v>44213</v>
      </c>
    </row>
    <row r="249" spans="1:13" x14ac:dyDescent="0.25">
      <c r="A249" s="115" t="str">
        <f>HYPERLINK("http://www.ofsted.gov.uk/inspection-reports/find-inspection-report/provider/ELS/54038  ","Ofsted Provider Webpage")</f>
        <v>Ofsted Provider Webpage</v>
      </c>
      <c r="B249" s="105">
        <v>54038</v>
      </c>
      <c r="C249" s="105">
        <v>10005319</v>
      </c>
      <c r="D249" s="10" t="s">
        <v>450</v>
      </c>
      <c r="E249" s="10" t="s">
        <v>78</v>
      </c>
      <c r="F249" s="10" t="s">
        <v>44</v>
      </c>
      <c r="G249" s="10" t="s">
        <v>100</v>
      </c>
      <c r="H249" s="10" t="s">
        <v>55</v>
      </c>
      <c r="I249" s="10" t="s">
        <v>55</v>
      </c>
      <c r="J249" s="105">
        <v>10155315</v>
      </c>
      <c r="K249" s="12" t="s">
        <v>72</v>
      </c>
      <c r="L249" s="118">
        <v>44176</v>
      </c>
      <c r="M249" s="118">
        <v>44223</v>
      </c>
    </row>
    <row r="250" spans="1:13" x14ac:dyDescent="0.25">
      <c r="A250" s="115" t="str">
        <f>HYPERLINK("http://www.ofsted.gov.uk/inspection-reports/find-inspection-report/provider/ELS/54317  ","Ofsted Provider Webpage")</f>
        <v>Ofsted Provider Webpage</v>
      </c>
      <c r="B250" s="105">
        <v>54317</v>
      </c>
      <c r="C250" s="105">
        <v>10005738</v>
      </c>
      <c r="D250" s="10" t="s">
        <v>451</v>
      </c>
      <c r="E250" s="10" t="s">
        <v>81</v>
      </c>
      <c r="F250" s="10" t="s">
        <v>45</v>
      </c>
      <c r="G250" s="10" t="s">
        <v>273</v>
      </c>
      <c r="H250" s="10" t="s">
        <v>50</v>
      </c>
      <c r="I250" s="10" t="s">
        <v>50</v>
      </c>
      <c r="J250" s="105">
        <v>10162304</v>
      </c>
      <c r="K250" s="12" t="s">
        <v>72</v>
      </c>
      <c r="L250" s="118">
        <v>44176</v>
      </c>
      <c r="M250" s="118">
        <v>44229</v>
      </c>
    </row>
    <row r="251" spans="1:13" x14ac:dyDescent="0.25">
      <c r="A251" s="115" t="str">
        <f>HYPERLINK("http://www.ofsted.gov.uk/inspection-reports/find-inspection-report/provider/ELS/130427 ","Ofsted Provider Webpage")</f>
        <v>Ofsted Provider Webpage</v>
      </c>
      <c r="B251" s="105">
        <v>130427</v>
      </c>
      <c r="C251" s="105">
        <v>10007609</v>
      </c>
      <c r="D251" s="10" t="s">
        <v>452</v>
      </c>
      <c r="E251" s="10" t="s">
        <v>70</v>
      </c>
      <c r="F251" s="10" t="s">
        <v>42</v>
      </c>
      <c r="G251" s="10" t="s">
        <v>286</v>
      </c>
      <c r="H251" s="10" t="s">
        <v>56</v>
      </c>
      <c r="I251" s="10" t="s">
        <v>56</v>
      </c>
      <c r="J251" s="105">
        <v>10155288</v>
      </c>
      <c r="K251" s="12" t="s">
        <v>72</v>
      </c>
      <c r="L251" s="118">
        <v>44176</v>
      </c>
      <c r="M251" s="118">
        <v>44220</v>
      </c>
    </row>
    <row r="252" spans="1:13" x14ac:dyDescent="0.25">
      <c r="A252" s="115" t="str">
        <f>HYPERLINK("http://www.ofsted.gov.uk/inspection-reports/find-inspection-report/provider/ELS/50888  ","Ofsted Provider Webpage")</f>
        <v>Ofsted Provider Webpage</v>
      </c>
      <c r="B252" s="105">
        <v>50888</v>
      </c>
      <c r="C252" s="105">
        <v>10009063</v>
      </c>
      <c r="D252" s="10" t="s">
        <v>453</v>
      </c>
      <c r="E252" s="10" t="s">
        <v>210</v>
      </c>
      <c r="F252" s="10" t="s">
        <v>45</v>
      </c>
      <c r="G252" s="10" t="s">
        <v>454</v>
      </c>
      <c r="H252" s="10" t="s">
        <v>56</v>
      </c>
      <c r="I252" s="10" t="s">
        <v>56</v>
      </c>
      <c r="J252" s="105">
        <v>10155849</v>
      </c>
      <c r="K252" s="12" t="s">
        <v>72</v>
      </c>
      <c r="L252" s="118">
        <v>44176</v>
      </c>
      <c r="M252" s="118">
        <v>44216</v>
      </c>
    </row>
    <row r="253" spans="1:13" x14ac:dyDescent="0.25">
      <c r="A253" s="115" t="str">
        <f>HYPERLINK("http://www.ofsted.gov.uk/inspection-reports/find-inspection-report/provider/ELS/54429  ","Ofsted Provider Webpage")</f>
        <v>Ofsted Provider Webpage</v>
      </c>
      <c r="B253" s="105">
        <v>54429</v>
      </c>
      <c r="C253" s="105">
        <v>10005916</v>
      </c>
      <c r="D253" s="10" t="s">
        <v>455</v>
      </c>
      <c r="E253" s="10" t="s">
        <v>81</v>
      </c>
      <c r="F253" s="10" t="s">
        <v>45</v>
      </c>
      <c r="G253" s="10" t="s">
        <v>456</v>
      </c>
      <c r="H253" s="10" t="s">
        <v>55</v>
      </c>
      <c r="I253" s="10" t="s">
        <v>55</v>
      </c>
      <c r="J253" s="105">
        <v>10155294</v>
      </c>
      <c r="K253" s="12" t="s">
        <v>72</v>
      </c>
      <c r="L253" s="118">
        <v>44176</v>
      </c>
      <c r="M253" s="118">
        <v>44213</v>
      </c>
    </row>
    <row r="254" spans="1:13" x14ac:dyDescent="0.25">
      <c r="A254" s="115" t="str">
        <f>HYPERLINK("http://www.ofsted.gov.uk/inspection-reports/find-inspection-report/provider/ELS/1278597","Ofsted Provider Webpage")</f>
        <v>Ofsted Provider Webpage</v>
      </c>
      <c r="B254" s="105">
        <v>1278597</v>
      </c>
      <c r="C254" s="105">
        <v>10030838</v>
      </c>
      <c r="D254" s="10" t="s">
        <v>457</v>
      </c>
      <c r="E254" s="10" t="s">
        <v>78</v>
      </c>
      <c r="F254" s="10" t="s">
        <v>44</v>
      </c>
      <c r="G254" s="10" t="s">
        <v>216</v>
      </c>
      <c r="H254" s="10" t="s">
        <v>52</v>
      </c>
      <c r="I254" s="10" t="s">
        <v>52</v>
      </c>
      <c r="J254" s="105">
        <v>10155829</v>
      </c>
      <c r="K254" s="12" t="s">
        <v>72</v>
      </c>
      <c r="L254" s="118">
        <v>44176</v>
      </c>
      <c r="M254" s="118">
        <v>44213</v>
      </c>
    </row>
    <row r="255" spans="1:13" x14ac:dyDescent="0.25">
      <c r="A255" s="115" t="str">
        <f>HYPERLINK("http://www.ofsted.gov.uk/inspection-reports/find-inspection-report/provider/ELS/139363 ","Ofsted Provider Webpage")</f>
        <v>Ofsted Provider Webpage</v>
      </c>
      <c r="B255" s="105">
        <v>139363</v>
      </c>
      <c r="C255" s="105">
        <v>10040630</v>
      </c>
      <c r="D255" s="10" t="s">
        <v>458</v>
      </c>
      <c r="E255" s="10" t="s">
        <v>146</v>
      </c>
      <c r="F255" s="10" t="s">
        <v>46</v>
      </c>
      <c r="G255" s="10" t="s">
        <v>256</v>
      </c>
      <c r="H255" s="10" t="s">
        <v>56</v>
      </c>
      <c r="I255" s="10" t="s">
        <v>56</v>
      </c>
      <c r="J255" s="105">
        <v>10155848</v>
      </c>
      <c r="K255" s="12" t="s">
        <v>72</v>
      </c>
      <c r="L255" s="118">
        <v>44176</v>
      </c>
      <c r="M255" s="118">
        <v>44216</v>
      </c>
    </row>
    <row r="256" spans="1:13" x14ac:dyDescent="0.25">
      <c r="A256" s="115" t="str">
        <f>HYPERLINK("http://www.ofsted.gov.uk/inspection-reports/find-inspection-report/provider/ELS/130587 ","Ofsted Provider Webpage")</f>
        <v>Ofsted Provider Webpage</v>
      </c>
      <c r="B256" s="105">
        <v>130587</v>
      </c>
      <c r="C256" s="105">
        <v>10004695</v>
      </c>
      <c r="D256" s="10" t="s">
        <v>459</v>
      </c>
      <c r="E256" s="10" t="s">
        <v>74</v>
      </c>
      <c r="F256" s="10" t="s">
        <v>42</v>
      </c>
      <c r="G256" s="10" t="s">
        <v>433</v>
      </c>
      <c r="H256" s="10" t="s">
        <v>76</v>
      </c>
      <c r="I256" s="10" t="s">
        <v>51</v>
      </c>
      <c r="J256" s="105">
        <v>10155197</v>
      </c>
      <c r="K256" s="12" t="s">
        <v>72</v>
      </c>
      <c r="L256" s="118">
        <v>44176</v>
      </c>
      <c r="M256" s="118">
        <v>44215</v>
      </c>
    </row>
    <row r="257" spans="1:13" x14ac:dyDescent="0.25">
      <c r="A257" s="115" t="str">
        <f>HYPERLINK("http://www.ofsted.gov.uk/inspection-reports/find-inspection-report/provider/ELS/1236712","Ofsted Provider Webpage")</f>
        <v>Ofsted Provider Webpage</v>
      </c>
      <c r="B257" s="105">
        <v>1236712</v>
      </c>
      <c r="C257" s="105">
        <v>10023898</v>
      </c>
      <c r="D257" s="10" t="s">
        <v>460</v>
      </c>
      <c r="E257" s="10" t="s">
        <v>78</v>
      </c>
      <c r="F257" s="10" t="s">
        <v>44</v>
      </c>
      <c r="G257" s="10" t="s">
        <v>182</v>
      </c>
      <c r="H257" s="10" t="s">
        <v>52</v>
      </c>
      <c r="I257" s="10" t="s">
        <v>52</v>
      </c>
      <c r="J257" s="105">
        <v>10155230</v>
      </c>
      <c r="K257" s="12" t="s">
        <v>72</v>
      </c>
      <c r="L257" s="118">
        <v>44180</v>
      </c>
      <c r="M257" s="118">
        <v>44215</v>
      </c>
    </row>
    <row r="258" spans="1:13" x14ac:dyDescent="0.25">
      <c r="A258" s="115"/>
      <c r="B258" s="11"/>
      <c r="C258" s="105"/>
      <c r="J258" s="11"/>
      <c r="K258" s="12"/>
    </row>
    <row r="259" spans="1:13" x14ac:dyDescent="0.25">
      <c r="A259" s="115"/>
      <c r="B259" s="11"/>
      <c r="C259" s="105"/>
      <c r="J259" s="11"/>
      <c r="K259" s="12"/>
    </row>
    <row r="260" spans="1:13" x14ac:dyDescent="0.25">
      <c r="A260" s="115"/>
      <c r="B260" s="11"/>
      <c r="C260" s="105"/>
      <c r="J260" s="11"/>
      <c r="K260" s="12"/>
    </row>
    <row r="261" spans="1:13" x14ac:dyDescent="0.25">
      <c r="A261" s="115"/>
      <c r="B261" s="11"/>
      <c r="C261" s="105"/>
      <c r="J261" s="11"/>
      <c r="K261" s="12"/>
    </row>
    <row r="262" spans="1:13" x14ac:dyDescent="0.25">
      <c r="A262" s="115"/>
      <c r="B262" s="11"/>
      <c r="C262" s="105"/>
      <c r="J262" s="11"/>
      <c r="K262" s="12"/>
    </row>
    <row r="263" spans="1:13" x14ac:dyDescent="0.25">
      <c r="A263" s="115"/>
      <c r="B263" s="11"/>
      <c r="C263" s="105"/>
      <c r="J263" s="11"/>
      <c r="K263" s="12"/>
    </row>
    <row r="264" spans="1:13" x14ac:dyDescent="0.25">
      <c r="A264" s="115"/>
      <c r="B264" s="11"/>
      <c r="C264" s="105"/>
      <c r="J264" s="11"/>
      <c r="K264" s="12"/>
    </row>
    <row r="265" spans="1:13" x14ac:dyDescent="0.25">
      <c r="A265" s="115"/>
      <c r="B265" s="11"/>
      <c r="C265" s="105"/>
      <c r="J265" s="11"/>
      <c r="K265" s="12"/>
    </row>
    <row r="266" spans="1:13" x14ac:dyDescent="0.25">
      <c r="A266" s="115"/>
      <c r="B266" s="11"/>
      <c r="C266" s="105"/>
      <c r="J266" s="11"/>
      <c r="K266" s="12"/>
    </row>
    <row r="267" spans="1:13" x14ac:dyDescent="0.25">
      <c r="A267" s="115"/>
      <c r="B267" s="11"/>
      <c r="C267" s="105"/>
      <c r="J267" s="11"/>
      <c r="K267" s="12"/>
    </row>
    <row r="268" spans="1:13" x14ac:dyDescent="0.25">
      <c r="A268" s="115"/>
      <c r="B268" s="11"/>
      <c r="C268" s="105"/>
      <c r="J268" s="11"/>
      <c r="K268" s="12"/>
    </row>
    <row r="269" spans="1:13" x14ac:dyDescent="0.25">
      <c r="A269" s="115"/>
      <c r="B269" s="11"/>
      <c r="C269" s="105"/>
      <c r="J269" s="11"/>
      <c r="K269" s="12"/>
    </row>
    <row r="270" spans="1:13" x14ac:dyDescent="0.25">
      <c r="A270" s="115"/>
      <c r="B270" s="11"/>
      <c r="C270" s="105"/>
      <c r="J270" s="11"/>
      <c r="K270" s="12"/>
    </row>
    <row r="271" spans="1:13" x14ac:dyDescent="0.25">
      <c r="A271" s="115"/>
      <c r="B271" s="11"/>
      <c r="C271" s="105"/>
      <c r="J271" s="11"/>
      <c r="K271" s="12"/>
    </row>
    <row r="272" spans="1:13" x14ac:dyDescent="0.25">
      <c r="A272" s="115"/>
      <c r="B272" s="11"/>
      <c r="C272" s="105"/>
      <c r="J272" s="11"/>
      <c r="K272" s="12"/>
    </row>
    <row r="273" spans="1:11" x14ac:dyDescent="0.25">
      <c r="A273" s="115"/>
      <c r="B273" s="11"/>
      <c r="C273" s="105"/>
      <c r="J273" s="11"/>
      <c r="K273" s="12"/>
    </row>
    <row r="274" spans="1:11" x14ac:dyDescent="0.25">
      <c r="A274" s="115"/>
      <c r="B274" s="11"/>
      <c r="C274" s="105"/>
      <c r="J274" s="11"/>
      <c r="K274" s="12"/>
    </row>
    <row r="275" spans="1:11" x14ac:dyDescent="0.25">
      <c r="A275" s="115"/>
      <c r="B275" s="11"/>
      <c r="C275" s="105"/>
      <c r="J275" s="11"/>
      <c r="K275" s="12"/>
    </row>
    <row r="276" spans="1:11" x14ac:dyDescent="0.25">
      <c r="A276" s="115"/>
      <c r="B276" s="11"/>
      <c r="C276" s="105"/>
      <c r="J276" s="11"/>
      <c r="K276" s="12"/>
    </row>
    <row r="277" spans="1:11" x14ac:dyDescent="0.25">
      <c r="A277" s="115"/>
      <c r="B277" s="11"/>
      <c r="C277" s="105"/>
      <c r="J277" s="11"/>
      <c r="K277" s="12"/>
    </row>
    <row r="278" spans="1:11" x14ac:dyDescent="0.25">
      <c r="A278" s="115"/>
      <c r="B278" s="11"/>
      <c r="C278" s="105"/>
      <c r="J278" s="11"/>
      <c r="K278" s="12"/>
    </row>
    <row r="279" spans="1:11" x14ac:dyDescent="0.25">
      <c r="A279" s="115"/>
      <c r="B279" s="11"/>
      <c r="C279" s="105"/>
      <c r="J279" s="11"/>
      <c r="K279" s="12"/>
    </row>
    <row r="280" spans="1:11" x14ac:dyDescent="0.25">
      <c r="A280" s="115"/>
      <c r="B280" s="11"/>
      <c r="C280" s="105"/>
      <c r="J280" s="11"/>
      <c r="K280" s="12"/>
    </row>
    <row r="281" spans="1:11" x14ac:dyDescent="0.25">
      <c r="A281" s="115"/>
      <c r="B281" s="11"/>
      <c r="C281" s="105"/>
      <c r="J281" s="11"/>
      <c r="K281" s="12"/>
    </row>
    <row r="282" spans="1:11" x14ac:dyDescent="0.25">
      <c r="A282" s="115"/>
      <c r="B282" s="11"/>
      <c r="C282" s="105"/>
      <c r="J282" s="11"/>
      <c r="K282" s="12"/>
    </row>
    <row r="283" spans="1:11" x14ac:dyDescent="0.25">
      <c r="A283" s="115"/>
      <c r="B283" s="11"/>
      <c r="C283" s="105"/>
      <c r="J283" s="11"/>
      <c r="K283" s="12"/>
    </row>
    <row r="284" spans="1:11" x14ac:dyDescent="0.25">
      <c r="A284" s="115"/>
      <c r="B284" s="11"/>
      <c r="C284" s="105"/>
      <c r="J284" s="11"/>
      <c r="K284" s="12"/>
    </row>
    <row r="285" spans="1:11" x14ac:dyDescent="0.25">
      <c r="A285" s="115"/>
      <c r="B285" s="11"/>
      <c r="C285" s="105"/>
      <c r="J285" s="11"/>
      <c r="K285" s="12"/>
    </row>
    <row r="286" spans="1:11" x14ac:dyDescent="0.25">
      <c r="A286" s="115"/>
      <c r="B286" s="11"/>
      <c r="C286" s="105"/>
      <c r="J286" s="11"/>
      <c r="K286" s="12"/>
    </row>
    <row r="287" spans="1:11" x14ac:dyDescent="0.25">
      <c r="A287" s="115"/>
      <c r="B287" s="11"/>
      <c r="C287" s="105"/>
      <c r="J287" s="11"/>
      <c r="K287" s="12"/>
    </row>
    <row r="288" spans="1:11" x14ac:dyDescent="0.25">
      <c r="A288" s="115"/>
      <c r="B288" s="11"/>
      <c r="C288" s="105"/>
      <c r="J288" s="11"/>
      <c r="K288" s="12"/>
    </row>
    <row r="289" spans="1:11" x14ac:dyDescent="0.25">
      <c r="A289" s="115"/>
      <c r="B289" s="11"/>
      <c r="C289" s="105"/>
      <c r="J289" s="11"/>
      <c r="K289" s="12"/>
    </row>
    <row r="290" spans="1:11" x14ac:dyDescent="0.25">
      <c r="A290" s="115"/>
      <c r="B290" s="11"/>
      <c r="C290" s="105"/>
      <c r="J290" s="11"/>
      <c r="K290" s="12"/>
    </row>
    <row r="291" spans="1:11" x14ac:dyDescent="0.25">
      <c r="A291" s="115"/>
      <c r="B291" s="11"/>
      <c r="C291" s="105"/>
      <c r="J291" s="11"/>
      <c r="K291" s="12"/>
    </row>
    <row r="292" spans="1:11" x14ac:dyDescent="0.25">
      <c r="A292" s="115"/>
      <c r="B292" s="11"/>
      <c r="C292" s="105"/>
      <c r="J292" s="11"/>
      <c r="K292" s="12"/>
    </row>
    <row r="293" spans="1:11" x14ac:dyDescent="0.25">
      <c r="A293" s="115"/>
      <c r="B293" s="11"/>
      <c r="C293" s="105"/>
      <c r="J293" s="11"/>
      <c r="K293" s="12"/>
    </row>
    <row r="294" spans="1:11" x14ac:dyDescent="0.25">
      <c r="A294" s="115"/>
      <c r="B294" s="11"/>
      <c r="C294" s="105"/>
      <c r="J294" s="11"/>
      <c r="K294" s="12"/>
    </row>
    <row r="295" spans="1:11" x14ac:dyDescent="0.25">
      <c r="A295" s="115"/>
      <c r="B295" s="11"/>
      <c r="C295" s="105"/>
      <c r="J295" s="11"/>
      <c r="K295" s="12"/>
    </row>
    <row r="296" spans="1:11" x14ac:dyDescent="0.25">
      <c r="A296" s="115"/>
      <c r="B296" s="11"/>
      <c r="C296" s="105"/>
      <c r="J296" s="11"/>
      <c r="K296" s="12"/>
    </row>
    <row r="297" spans="1:11" x14ac:dyDescent="0.25">
      <c r="A297" s="115"/>
      <c r="B297" s="11"/>
      <c r="C297" s="105"/>
      <c r="J297" s="11"/>
      <c r="K297" s="12"/>
    </row>
    <row r="298" spans="1:11" x14ac:dyDescent="0.25">
      <c r="A298" s="115"/>
      <c r="B298" s="11"/>
      <c r="C298" s="105"/>
      <c r="J298" s="11"/>
      <c r="K298" s="12"/>
    </row>
    <row r="299" spans="1:11" x14ac:dyDescent="0.25">
      <c r="A299" s="115"/>
      <c r="B299" s="11"/>
      <c r="C299" s="105"/>
      <c r="J299" s="11"/>
      <c r="K299" s="12"/>
    </row>
    <row r="300" spans="1:11" x14ac:dyDescent="0.25">
      <c r="A300" s="115"/>
      <c r="B300" s="11"/>
      <c r="C300" s="105"/>
      <c r="J300" s="11"/>
      <c r="K300" s="12"/>
    </row>
    <row r="301" spans="1:11" x14ac:dyDescent="0.25">
      <c r="A301" s="115"/>
      <c r="B301" s="11"/>
      <c r="C301" s="105"/>
      <c r="J301" s="11"/>
      <c r="K301" s="12"/>
    </row>
    <row r="302" spans="1:11" x14ac:dyDescent="0.25">
      <c r="A302" s="115"/>
      <c r="B302" s="11"/>
      <c r="C302" s="105"/>
      <c r="J302" s="11"/>
      <c r="K302" s="12"/>
    </row>
    <row r="303" spans="1:11" x14ac:dyDescent="0.25">
      <c r="A303" s="115"/>
      <c r="B303" s="11"/>
      <c r="C303" s="105"/>
      <c r="J303" s="11"/>
      <c r="K303" s="12"/>
    </row>
    <row r="304" spans="1:11" x14ac:dyDescent="0.25">
      <c r="A304" s="115"/>
      <c r="B304" s="11"/>
      <c r="C304" s="105"/>
      <c r="J304" s="11"/>
      <c r="K304" s="12"/>
    </row>
    <row r="305" spans="1:11" x14ac:dyDescent="0.25">
      <c r="A305" s="115"/>
      <c r="B305" s="11"/>
      <c r="C305" s="105"/>
      <c r="J305" s="11"/>
      <c r="K305" s="12"/>
    </row>
    <row r="306" spans="1:11" x14ac:dyDescent="0.25">
      <c r="A306" s="115"/>
      <c r="B306" s="11"/>
      <c r="C306" s="105"/>
      <c r="J306" s="11"/>
      <c r="K306" s="12"/>
    </row>
    <row r="307" spans="1:11" x14ac:dyDescent="0.25">
      <c r="A307" s="115"/>
      <c r="B307" s="11"/>
      <c r="C307" s="105"/>
      <c r="J307" s="11"/>
      <c r="K307" s="12"/>
    </row>
    <row r="308" spans="1:11" x14ac:dyDescent="0.25">
      <c r="A308" s="115"/>
      <c r="B308" s="11"/>
      <c r="C308" s="105"/>
      <c r="J308" s="11"/>
      <c r="K308" s="12"/>
    </row>
    <row r="309" spans="1:11" x14ac:dyDescent="0.25">
      <c r="A309" s="115"/>
      <c r="B309" s="11"/>
      <c r="C309" s="105"/>
      <c r="J309" s="11"/>
      <c r="K309" s="12"/>
    </row>
    <row r="310" spans="1:11" x14ac:dyDescent="0.25">
      <c r="A310" s="115"/>
      <c r="B310" s="11"/>
      <c r="C310" s="105"/>
      <c r="J310" s="11"/>
      <c r="K310" s="12"/>
    </row>
    <row r="311" spans="1:11" x14ac:dyDescent="0.25">
      <c r="A311" s="115"/>
      <c r="B311" s="11"/>
      <c r="C311" s="105"/>
      <c r="J311" s="11"/>
      <c r="K311" s="12"/>
    </row>
    <row r="312" spans="1:11" x14ac:dyDescent="0.25">
      <c r="A312" s="115"/>
      <c r="B312" s="11"/>
      <c r="C312" s="105"/>
      <c r="J312" s="11"/>
      <c r="K312" s="12"/>
    </row>
    <row r="313" spans="1:11" x14ac:dyDescent="0.25">
      <c r="A313" s="115"/>
      <c r="B313" s="11"/>
      <c r="C313" s="105"/>
      <c r="J313" s="11"/>
      <c r="K313" s="12"/>
    </row>
    <row r="314" spans="1:11" x14ac:dyDescent="0.25">
      <c r="A314" s="115"/>
      <c r="B314" s="11"/>
      <c r="C314" s="105"/>
      <c r="J314" s="11"/>
      <c r="K314" s="12"/>
    </row>
    <row r="315" spans="1:11" x14ac:dyDescent="0.25">
      <c r="A315" s="115"/>
      <c r="B315" s="11"/>
      <c r="C315" s="105"/>
      <c r="J315" s="11"/>
      <c r="K315" s="12"/>
    </row>
    <row r="316" spans="1:11" x14ac:dyDescent="0.25">
      <c r="A316" s="115"/>
      <c r="B316" s="11"/>
      <c r="C316" s="105"/>
      <c r="J316" s="11"/>
      <c r="K316" s="12"/>
    </row>
    <row r="317" spans="1:11" x14ac:dyDescent="0.25">
      <c r="A317" s="115"/>
      <c r="B317" s="11"/>
      <c r="C317" s="105"/>
      <c r="J317" s="11"/>
      <c r="K317" s="12"/>
    </row>
    <row r="318" spans="1:11" x14ac:dyDescent="0.25">
      <c r="A318" s="115"/>
      <c r="B318" s="11"/>
      <c r="C318" s="105"/>
      <c r="J318" s="11"/>
      <c r="K318" s="12"/>
    </row>
    <row r="319" spans="1:11" x14ac:dyDescent="0.25">
      <c r="A319" s="115"/>
      <c r="B319" s="11"/>
      <c r="C319" s="105"/>
      <c r="J319" s="11"/>
      <c r="K319" s="12"/>
    </row>
    <row r="320" spans="1:11" x14ac:dyDescent="0.25">
      <c r="A320" s="115"/>
      <c r="B320" s="11"/>
      <c r="C320" s="105"/>
      <c r="J320" s="11"/>
      <c r="K320" s="12"/>
    </row>
    <row r="321" spans="1:11" x14ac:dyDescent="0.25">
      <c r="A321" s="115"/>
      <c r="B321" s="11"/>
      <c r="C321" s="105"/>
      <c r="J321" s="11"/>
      <c r="K321" s="12"/>
    </row>
    <row r="322" spans="1:11" x14ac:dyDescent="0.25">
      <c r="A322" s="115"/>
      <c r="B322" s="11"/>
      <c r="C322" s="105"/>
      <c r="J322" s="11"/>
      <c r="K322" s="12"/>
    </row>
    <row r="323" spans="1:11" x14ac:dyDescent="0.25">
      <c r="A323" s="115"/>
      <c r="B323" s="11"/>
      <c r="C323" s="105"/>
      <c r="J323" s="11"/>
      <c r="K323" s="12"/>
    </row>
    <row r="324" spans="1:11" x14ac:dyDescent="0.25">
      <c r="A324" s="115"/>
      <c r="B324" s="11"/>
      <c r="C324" s="105"/>
      <c r="J324" s="11"/>
      <c r="K324" s="12"/>
    </row>
    <row r="325" spans="1:11" x14ac:dyDescent="0.25">
      <c r="A325" s="115"/>
      <c r="B325" s="11"/>
      <c r="C325" s="105"/>
      <c r="J325" s="11"/>
      <c r="K325" s="12"/>
    </row>
    <row r="326" spans="1:11" x14ac:dyDescent="0.25">
      <c r="A326" s="115"/>
      <c r="B326" s="11"/>
      <c r="C326" s="105"/>
      <c r="J326" s="11"/>
      <c r="K326" s="12"/>
    </row>
    <row r="327" spans="1:11" x14ac:dyDescent="0.25">
      <c r="A327" s="115"/>
      <c r="B327" s="11"/>
      <c r="C327" s="105"/>
      <c r="J327" s="11"/>
      <c r="K327" s="12"/>
    </row>
    <row r="328" spans="1:11" x14ac:dyDescent="0.25">
      <c r="A328" s="115"/>
      <c r="B328" s="11"/>
      <c r="C328" s="105"/>
      <c r="J328" s="11"/>
      <c r="K328" s="12"/>
    </row>
    <row r="329" spans="1:11" x14ac:dyDescent="0.25">
      <c r="A329" s="115"/>
      <c r="B329" s="11"/>
      <c r="C329" s="105"/>
      <c r="J329" s="11"/>
      <c r="K329" s="12"/>
    </row>
    <row r="330" spans="1:11" x14ac:dyDescent="0.25">
      <c r="A330" s="115"/>
      <c r="B330" s="11"/>
      <c r="C330" s="105"/>
      <c r="J330" s="11"/>
      <c r="K330" s="12"/>
    </row>
    <row r="331" spans="1:11" x14ac:dyDescent="0.25">
      <c r="A331" s="115"/>
      <c r="B331" s="11"/>
      <c r="C331" s="105"/>
      <c r="J331" s="11"/>
      <c r="K331" s="12"/>
    </row>
    <row r="332" spans="1:11" x14ac:dyDescent="0.25">
      <c r="A332" s="115"/>
      <c r="B332" s="11"/>
      <c r="C332" s="105"/>
      <c r="J332" s="11"/>
      <c r="K332" s="12"/>
    </row>
    <row r="333" spans="1:11" x14ac:dyDescent="0.25">
      <c r="A333" s="115"/>
      <c r="B333" s="11"/>
      <c r="C333" s="105"/>
      <c r="J333" s="11"/>
      <c r="K333" s="12"/>
    </row>
    <row r="334" spans="1:11" x14ac:dyDescent="0.25">
      <c r="A334" s="115"/>
      <c r="B334" s="11"/>
      <c r="C334" s="105"/>
      <c r="J334" s="11"/>
      <c r="K334" s="12"/>
    </row>
    <row r="335" spans="1:11" x14ac:dyDescent="0.25">
      <c r="A335" s="115"/>
      <c r="B335" s="11"/>
      <c r="C335" s="105"/>
      <c r="J335" s="11"/>
      <c r="K335" s="12"/>
    </row>
    <row r="336" spans="1:11" x14ac:dyDescent="0.25">
      <c r="A336" s="115"/>
      <c r="B336" s="11"/>
      <c r="C336" s="105"/>
      <c r="J336" s="11"/>
      <c r="K336" s="12"/>
    </row>
    <row r="337" spans="1:11" x14ac:dyDescent="0.25">
      <c r="A337" s="115"/>
      <c r="B337" s="11"/>
      <c r="C337" s="105"/>
      <c r="J337" s="11"/>
      <c r="K337" s="12"/>
    </row>
    <row r="338" spans="1:11" x14ac:dyDescent="0.25">
      <c r="A338" s="115"/>
      <c r="B338" s="11"/>
      <c r="C338" s="105"/>
      <c r="J338" s="11"/>
      <c r="K338" s="12"/>
    </row>
    <row r="339" spans="1:11" x14ac:dyDescent="0.25">
      <c r="A339" s="115"/>
      <c r="B339" s="11"/>
      <c r="C339" s="105"/>
      <c r="J339" s="11"/>
      <c r="K339" s="12"/>
    </row>
    <row r="340" spans="1:11" x14ac:dyDescent="0.25">
      <c r="A340" s="115"/>
      <c r="B340" s="11"/>
      <c r="C340" s="105"/>
      <c r="J340" s="11"/>
      <c r="K340" s="12"/>
    </row>
    <row r="341" spans="1:11" x14ac:dyDescent="0.25">
      <c r="A341" s="115"/>
      <c r="B341" s="11"/>
      <c r="C341" s="105"/>
      <c r="J341" s="11"/>
      <c r="K341" s="12"/>
    </row>
    <row r="342" spans="1:11" x14ac:dyDescent="0.25">
      <c r="A342" s="115"/>
      <c r="B342" s="11"/>
      <c r="C342" s="105"/>
      <c r="J342" s="11"/>
      <c r="K342" s="12"/>
    </row>
    <row r="343" spans="1:11" x14ac:dyDescent="0.25">
      <c r="A343" s="115"/>
      <c r="B343" s="11"/>
      <c r="C343" s="105"/>
      <c r="J343" s="11"/>
      <c r="K343" s="12"/>
    </row>
    <row r="344" spans="1:11" x14ac:dyDescent="0.25">
      <c r="A344" s="115"/>
      <c r="B344" s="11"/>
      <c r="C344" s="105"/>
      <c r="J344" s="11"/>
      <c r="K344" s="12"/>
    </row>
    <row r="345" spans="1:11" x14ac:dyDescent="0.25">
      <c r="A345" s="115"/>
      <c r="B345" s="11"/>
      <c r="C345" s="105"/>
      <c r="J345" s="11"/>
      <c r="K345" s="12"/>
    </row>
    <row r="346" spans="1:11" x14ac:dyDescent="0.25">
      <c r="A346" s="115"/>
      <c r="B346" s="11"/>
      <c r="C346" s="105"/>
      <c r="J346" s="11"/>
      <c r="K346" s="12"/>
    </row>
    <row r="347" spans="1:11" x14ac:dyDescent="0.25">
      <c r="A347" s="115"/>
      <c r="B347" s="11"/>
      <c r="C347" s="105"/>
      <c r="J347" s="11"/>
      <c r="K347" s="12"/>
    </row>
    <row r="348" spans="1:11" x14ac:dyDescent="0.25">
      <c r="A348" s="115"/>
      <c r="B348" s="11"/>
      <c r="C348" s="105"/>
      <c r="J348" s="11"/>
      <c r="K348" s="12"/>
    </row>
    <row r="349" spans="1:11" x14ac:dyDescent="0.25">
      <c r="A349" s="115"/>
      <c r="B349" s="11"/>
      <c r="C349" s="105"/>
      <c r="J349" s="11"/>
      <c r="K349" s="12"/>
    </row>
    <row r="350" spans="1:11" x14ac:dyDescent="0.25">
      <c r="A350" s="115"/>
      <c r="B350" s="11"/>
      <c r="C350" s="105"/>
      <c r="J350" s="11"/>
      <c r="K350" s="12"/>
    </row>
    <row r="351" spans="1:11" x14ac:dyDescent="0.25">
      <c r="A351" s="115"/>
      <c r="B351" s="11"/>
      <c r="C351" s="105"/>
      <c r="J351" s="11"/>
      <c r="K351" s="12"/>
    </row>
    <row r="352" spans="1:11" x14ac:dyDescent="0.25">
      <c r="A352" s="115"/>
      <c r="B352" s="11"/>
      <c r="C352" s="105"/>
      <c r="J352" s="11"/>
      <c r="K352" s="12"/>
    </row>
    <row r="353" spans="1:11" x14ac:dyDescent="0.25">
      <c r="A353" s="115"/>
      <c r="B353" s="11"/>
      <c r="C353" s="105"/>
      <c r="J353" s="11"/>
      <c r="K353" s="12"/>
    </row>
    <row r="354" spans="1:11" x14ac:dyDescent="0.25">
      <c r="A354" s="115"/>
      <c r="B354" s="11"/>
      <c r="C354" s="105"/>
      <c r="J354" s="11"/>
      <c r="K354" s="12"/>
    </row>
    <row r="355" spans="1:11" x14ac:dyDescent="0.25">
      <c r="A355" s="115"/>
      <c r="B355" s="11"/>
      <c r="C355" s="105"/>
      <c r="J355" s="11"/>
      <c r="K355" s="12"/>
    </row>
    <row r="356" spans="1:11" x14ac:dyDescent="0.25">
      <c r="A356" s="115"/>
      <c r="B356" s="11"/>
      <c r="C356" s="105"/>
      <c r="J356" s="11"/>
      <c r="K356" s="12"/>
    </row>
    <row r="357" spans="1:11" x14ac:dyDescent="0.25">
      <c r="A357" s="115"/>
      <c r="B357" s="11"/>
      <c r="C357" s="105"/>
      <c r="J357" s="11"/>
      <c r="K357" s="12"/>
    </row>
    <row r="358" spans="1:11" x14ac:dyDescent="0.25">
      <c r="A358" s="115"/>
      <c r="B358" s="11"/>
      <c r="C358" s="105"/>
      <c r="J358" s="11"/>
      <c r="K358" s="12"/>
    </row>
    <row r="359" spans="1:11" x14ac:dyDescent="0.25">
      <c r="A359" s="115"/>
      <c r="B359" s="11"/>
      <c r="C359" s="105"/>
      <c r="J359" s="11"/>
      <c r="K359" s="12"/>
    </row>
    <row r="360" spans="1:11" x14ac:dyDescent="0.25">
      <c r="A360" s="115"/>
      <c r="B360" s="11"/>
      <c r="C360" s="105"/>
      <c r="J360" s="11"/>
      <c r="K360" s="12"/>
    </row>
    <row r="361" spans="1:11" x14ac:dyDescent="0.25">
      <c r="A361" s="115"/>
      <c r="B361" s="11"/>
      <c r="C361" s="105"/>
      <c r="J361" s="11"/>
      <c r="K361" s="12"/>
    </row>
    <row r="362" spans="1:11" x14ac:dyDescent="0.25">
      <c r="A362" s="115"/>
      <c r="B362" s="11"/>
      <c r="C362" s="105"/>
      <c r="J362" s="11"/>
      <c r="K362" s="12"/>
    </row>
    <row r="363" spans="1:11" x14ac:dyDescent="0.25">
      <c r="A363" s="115"/>
      <c r="B363" s="11"/>
      <c r="C363" s="105"/>
      <c r="J363" s="11"/>
      <c r="K363" s="12"/>
    </row>
    <row r="364" spans="1:11" x14ac:dyDescent="0.25">
      <c r="A364" s="115"/>
      <c r="B364" s="11"/>
      <c r="C364" s="105"/>
      <c r="J364" s="11"/>
      <c r="K364" s="12"/>
    </row>
    <row r="365" spans="1:11" x14ac:dyDescent="0.25">
      <c r="A365" s="115"/>
      <c r="B365" s="11"/>
      <c r="C365" s="105"/>
      <c r="J365" s="11"/>
      <c r="K365" s="12"/>
    </row>
    <row r="366" spans="1:11" x14ac:dyDescent="0.25">
      <c r="A366" s="115"/>
      <c r="B366" s="11"/>
      <c r="C366" s="105"/>
      <c r="J366" s="11"/>
      <c r="K366" s="12"/>
    </row>
    <row r="367" spans="1:11" x14ac:dyDescent="0.25">
      <c r="A367" s="115"/>
      <c r="B367" s="11"/>
      <c r="C367" s="105"/>
      <c r="J367" s="11"/>
      <c r="K367" s="12"/>
    </row>
    <row r="368" spans="1:11" x14ac:dyDescent="0.25">
      <c r="A368" s="115"/>
      <c r="B368" s="11"/>
      <c r="C368" s="105"/>
      <c r="J368" s="11"/>
      <c r="K368" s="12"/>
    </row>
    <row r="369" spans="1:11" x14ac:dyDescent="0.25">
      <c r="A369" s="115"/>
      <c r="B369" s="11"/>
      <c r="C369" s="105"/>
      <c r="J369" s="11"/>
      <c r="K369" s="12"/>
    </row>
    <row r="370" spans="1:11" x14ac:dyDescent="0.25">
      <c r="A370" s="115"/>
      <c r="B370" s="11"/>
      <c r="C370" s="105"/>
      <c r="J370" s="11"/>
      <c r="K370" s="12"/>
    </row>
    <row r="371" spans="1:11" x14ac:dyDescent="0.25">
      <c r="A371" s="115"/>
      <c r="B371" s="11"/>
      <c r="C371" s="105"/>
      <c r="J371" s="11"/>
      <c r="K371" s="12"/>
    </row>
    <row r="372" spans="1:11" x14ac:dyDescent="0.25">
      <c r="A372" s="115"/>
      <c r="B372" s="11"/>
      <c r="C372" s="105"/>
      <c r="J372" s="11"/>
      <c r="K372" s="12"/>
    </row>
    <row r="373" spans="1:11" x14ac:dyDescent="0.25">
      <c r="A373" s="115"/>
      <c r="B373" s="11"/>
      <c r="C373" s="105"/>
      <c r="J373" s="11"/>
      <c r="K373" s="12"/>
    </row>
    <row r="374" spans="1:11" x14ac:dyDescent="0.25">
      <c r="A374" s="115"/>
      <c r="B374" s="11"/>
      <c r="C374" s="105"/>
      <c r="J374" s="11"/>
      <c r="K374" s="12"/>
    </row>
    <row r="375" spans="1:11" x14ac:dyDescent="0.25">
      <c r="A375" s="115"/>
      <c r="B375" s="11"/>
      <c r="C375" s="105"/>
      <c r="J375" s="11"/>
      <c r="K375" s="12"/>
    </row>
    <row r="376" spans="1:11" x14ac:dyDescent="0.25">
      <c r="A376" s="115"/>
      <c r="B376" s="11"/>
      <c r="C376" s="105"/>
      <c r="J376" s="11"/>
      <c r="K376" s="12"/>
    </row>
    <row r="377" spans="1:11" x14ac:dyDescent="0.25">
      <c r="A377" s="115"/>
      <c r="B377" s="11"/>
      <c r="C377" s="105"/>
      <c r="J377" s="11"/>
      <c r="K377" s="12"/>
    </row>
    <row r="378" spans="1:11" x14ac:dyDescent="0.25">
      <c r="A378" s="115"/>
      <c r="B378" s="11"/>
      <c r="C378" s="105"/>
      <c r="J378" s="11"/>
      <c r="K378" s="12"/>
    </row>
    <row r="379" spans="1:11" x14ac:dyDescent="0.25">
      <c r="A379" s="115"/>
      <c r="B379" s="11"/>
      <c r="C379" s="105"/>
      <c r="J379" s="11"/>
      <c r="K379" s="12"/>
    </row>
    <row r="380" spans="1:11" x14ac:dyDescent="0.25">
      <c r="A380" s="115"/>
      <c r="B380" s="11"/>
      <c r="C380" s="105"/>
      <c r="J380" s="11"/>
      <c r="K380" s="12"/>
    </row>
    <row r="381" spans="1:11" x14ac:dyDescent="0.25">
      <c r="A381" s="115"/>
      <c r="B381" s="11"/>
      <c r="C381" s="105"/>
      <c r="J381" s="11"/>
      <c r="K381" s="12"/>
    </row>
    <row r="382" spans="1:11" x14ac:dyDescent="0.25">
      <c r="A382" s="115"/>
      <c r="B382" s="11"/>
      <c r="C382" s="105"/>
      <c r="J382" s="11"/>
      <c r="K382" s="12"/>
    </row>
    <row r="383" spans="1:11" x14ac:dyDescent="0.25">
      <c r="A383" s="115"/>
      <c r="B383" s="11"/>
      <c r="C383" s="105"/>
      <c r="J383" s="11"/>
      <c r="K383" s="12"/>
    </row>
    <row r="384" spans="1:11" x14ac:dyDescent="0.25">
      <c r="A384" s="115"/>
      <c r="B384" s="11"/>
      <c r="C384" s="105"/>
      <c r="J384" s="11"/>
      <c r="K384" s="12"/>
    </row>
    <row r="385" spans="1:11" x14ac:dyDescent="0.25">
      <c r="A385" s="115"/>
      <c r="B385" s="11"/>
      <c r="C385" s="105"/>
      <c r="J385" s="11"/>
      <c r="K385" s="12"/>
    </row>
    <row r="386" spans="1:11" x14ac:dyDescent="0.25">
      <c r="A386" s="115"/>
      <c r="B386" s="11"/>
      <c r="C386" s="105"/>
      <c r="J386" s="11"/>
      <c r="K386" s="12"/>
    </row>
    <row r="387" spans="1:11" x14ac:dyDescent="0.25">
      <c r="A387" s="115"/>
      <c r="B387" s="11"/>
      <c r="C387" s="105"/>
      <c r="J387" s="11"/>
      <c r="K387" s="12"/>
    </row>
    <row r="388" spans="1:11" x14ac:dyDescent="0.25">
      <c r="A388" s="115"/>
      <c r="B388" s="11"/>
      <c r="C388" s="105"/>
      <c r="J388" s="11"/>
      <c r="K388" s="12"/>
    </row>
    <row r="389" spans="1:11" x14ac:dyDescent="0.25">
      <c r="A389" s="115"/>
      <c r="B389" s="11"/>
      <c r="C389" s="105"/>
      <c r="J389" s="11"/>
      <c r="K389" s="12"/>
    </row>
    <row r="390" spans="1:11" x14ac:dyDescent="0.25">
      <c r="A390" s="115"/>
      <c r="B390" s="11"/>
      <c r="C390" s="105"/>
      <c r="J390" s="11"/>
      <c r="K390" s="12"/>
    </row>
    <row r="391" spans="1:11" x14ac:dyDescent="0.25">
      <c r="A391" s="115"/>
      <c r="B391" s="11"/>
      <c r="C391" s="105"/>
      <c r="J391" s="11"/>
      <c r="K391" s="12"/>
    </row>
    <row r="392" spans="1:11" x14ac:dyDescent="0.25">
      <c r="A392" s="115"/>
      <c r="B392" s="11"/>
      <c r="C392" s="105"/>
      <c r="J392" s="11"/>
      <c r="K392" s="12"/>
    </row>
    <row r="393" spans="1:11" x14ac:dyDescent="0.25">
      <c r="A393" s="115"/>
      <c r="B393" s="11"/>
      <c r="C393" s="105"/>
      <c r="J393" s="11"/>
      <c r="K393" s="12"/>
    </row>
    <row r="394" spans="1:11" x14ac:dyDescent="0.25">
      <c r="A394" s="115"/>
      <c r="B394" s="11"/>
      <c r="C394" s="105"/>
      <c r="J394" s="11"/>
      <c r="K394" s="12"/>
    </row>
    <row r="395" spans="1:11" x14ac:dyDescent="0.25">
      <c r="A395" s="115"/>
      <c r="B395" s="11"/>
      <c r="C395" s="105"/>
      <c r="J395" s="11"/>
      <c r="K395" s="12"/>
    </row>
    <row r="396" spans="1:11" x14ac:dyDescent="0.25">
      <c r="A396" s="115"/>
      <c r="B396" s="11"/>
      <c r="C396" s="105"/>
      <c r="J396" s="11"/>
      <c r="K396" s="12"/>
    </row>
    <row r="397" spans="1:11" x14ac:dyDescent="0.25">
      <c r="A397" s="115"/>
      <c r="B397" s="11"/>
      <c r="C397" s="105"/>
      <c r="J397" s="11"/>
      <c r="K397" s="12"/>
    </row>
    <row r="398" spans="1:11" x14ac:dyDescent="0.25">
      <c r="A398" s="115"/>
      <c r="B398" s="11"/>
      <c r="C398" s="105"/>
      <c r="J398" s="11"/>
      <c r="K398" s="12"/>
    </row>
    <row r="399" spans="1:11" x14ac:dyDescent="0.25">
      <c r="A399" s="115"/>
      <c r="B399" s="11"/>
      <c r="C399" s="105"/>
      <c r="J399" s="11"/>
      <c r="K399" s="12"/>
    </row>
    <row r="400" spans="1:11" x14ac:dyDescent="0.25">
      <c r="A400" s="115"/>
      <c r="B400" s="11"/>
      <c r="C400" s="105"/>
      <c r="J400" s="11"/>
      <c r="K400" s="12"/>
    </row>
    <row r="401" spans="1:11" x14ac:dyDescent="0.25">
      <c r="A401" s="115"/>
      <c r="B401" s="11"/>
      <c r="C401" s="105"/>
      <c r="J401" s="11"/>
      <c r="K401" s="12"/>
    </row>
    <row r="402" spans="1:11" x14ac:dyDescent="0.25">
      <c r="A402" s="115"/>
      <c r="B402" s="11"/>
      <c r="C402" s="105"/>
      <c r="J402" s="11"/>
      <c r="K402" s="12"/>
    </row>
    <row r="403" spans="1:11" x14ac:dyDescent="0.25">
      <c r="A403" s="115"/>
      <c r="B403" s="11"/>
      <c r="C403" s="105"/>
      <c r="J403" s="11"/>
      <c r="K403" s="12"/>
    </row>
    <row r="404" spans="1:11" x14ac:dyDescent="0.25">
      <c r="A404" s="115"/>
      <c r="B404" s="11"/>
      <c r="C404" s="105"/>
      <c r="J404" s="11"/>
      <c r="K404" s="12"/>
    </row>
    <row r="405" spans="1:11" x14ac:dyDescent="0.25">
      <c r="A405" s="115"/>
      <c r="B405" s="11"/>
      <c r="C405" s="105"/>
      <c r="J405" s="11"/>
      <c r="K405" s="12"/>
    </row>
    <row r="406" spans="1:11" x14ac:dyDescent="0.25">
      <c r="A406" s="115"/>
      <c r="B406" s="11"/>
      <c r="C406" s="105"/>
      <c r="J406" s="11"/>
      <c r="K406" s="12"/>
    </row>
    <row r="407" spans="1:11" x14ac:dyDescent="0.25">
      <c r="A407" s="115"/>
      <c r="B407" s="11"/>
      <c r="C407" s="105"/>
      <c r="J407" s="11"/>
      <c r="K407" s="12"/>
    </row>
    <row r="408" spans="1:11" x14ac:dyDescent="0.25">
      <c r="A408" s="115"/>
      <c r="B408" s="11"/>
      <c r="C408" s="105"/>
      <c r="J408" s="11"/>
      <c r="K408" s="12"/>
    </row>
    <row r="409" spans="1:11" x14ac:dyDescent="0.25">
      <c r="A409" s="115"/>
      <c r="B409" s="11"/>
      <c r="C409" s="105"/>
      <c r="J409" s="11"/>
      <c r="K409" s="12"/>
    </row>
    <row r="410" spans="1:11" x14ac:dyDescent="0.25">
      <c r="A410" s="115"/>
      <c r="B410" s="11"/>
      <c r="C410" s="105"/>
      <c r="J410" s="11"/>
      <c r="K410" s="12"/>
    </row>
    <row r="411" spans="1:11" x14ac:dyDescent="0.25">
      <c r="A411" s="115"/>
      <c r="B411" s="11"/>
      <c r="C411" s="105"/>
      <c r="J411" s="11"/>
      <c r="K411" s="12"/>
    </row>
    <row r="412" spans="1:11" x14ac:dyDescent="0.25">
      <c r="A412" s="115"/>
      <c r="B412" s="11"/>
      <c r="C412" s="105"/>
      <c r="J412" s="11"/>
      <c r="K412" s="12"/>
    </row>
    <row r="413" spans="1:11" x14ac:dyDescent="0.25">
      <c r="A413" s="115"/>
      <c r="B413" s="11"/>
      <c r="C413" s="105"/>
      <c r="J413" s="11"/>
      <c r="K413" s="12"/>
    </row>
    <row r="414" spans="1:11" x14ac:dyDescent="0.25">
      <c r="A414" s="115"/>
      <c r="B414" s="11"/>
      <c r="C414" s="105"/>
      <c r="J414" s="11"/>
      <c r="K414" s="12"/>
    </row>
    <row r="415" spans="1:11" x14ac:dyDescent="0.25">
      <c r="A415" s="115"/>
      <c r="B415" s="11"/>
      <c r="C415" s="105"/>
      <c r="J415" s="11"/>
      <c r="K415" s="12"/>
    </row>
    <row r="416" spans="1:11" x14ac:dyDescent="0.25">
      <c r="A416" s="115"/>
      <c r="B416" s="11"/>
      <c r="C416" s="105"/>
      <c r="J416" s="11"/>
      <c r="K416" s="12"/>
    </row>
    <row r="417" spans="1:11" x14ac:dyDescent="0.25">
      <c r="A417" s="115"/>
      <c r="B417" s="11"/>
      <c r="C417" s="105"/>
      <c r="J417" s="11"/>
      <c r="K417" s="12"/>
    </row>
    <row r="418" spans="1:11" x14ac:dyDescent="0.25">
      <c r="A418" s="115"/>
      <c r="B418" s="11"/>
      <c r="C418" s="105"/>
      <c r="J418" s="11"/>
      <c r="K418" s="12"/>
    </row>
    <row r="419" spans="1:11" x14ac:dyDescent="0.25">
      <c r="A419" s="115"/>
      <c r="B419" s="11"/>
      <c r="C419" s="105"/>
      <c r="J419" s="11"/>
      <c r="K419" s="12"/>
    </row>
    <row r="420" spans="1:11" x14ac:dyDescent="0.25">
      <c r="A420" s="115"/>
      <c r="B420" s="11"/>
      <c r="C420" s="105"/>
      <c r="J420" s="11"/>
      <c r="K420" s="12"/>
    </row>
    <row r="421" spans="1:11" x14ac:dyDescent="0.25">
      <c r="A421" s="115"/>
      <c r="B421" s="11"/>
      <c r="C421" s="105"/>
      <c r="J421" s="11"/>
      <c r="K421" s="12"/>
    </row>
    <row r="422" spans="1:11" x14ac:dyDescent="0.25">
      <c r="A422" s="115"/>
      <c r="B422" s="11"/>
      <c r="C422" s="105"/>
      <c r="J422" s="11"/>
      <c r="K422" s="12"/>
    </row>
    <row r="423" spans="1:11" x14ac:dyDescent="0.25">
      <c r="A423" s="115"/>
      <c r="B423" s="11"/>
      <c r="C423" s="105"/>
      <c r="J423" s="11"/>
      <c r="K423" s="12"/>
    </row>
    <row r="424" spans="1:11" x14ac:dyDescent="0.25">
      <c r="A424" s="115"/>
      <c r="B424" s="11"/>
      <c r="C424" s="105"/>
      <c r="J424" s="11"/>
      <c r="K424" s="12"/>
    </row>
    <row r="425" spans="1:11" x14ac:dyDescent="0.25">
      <c r="A425" s="115"/>
      <c r="B425" s="11"/>
      <c r="C425" s="105"/>
      <c r="J425" s="11"/>
      <c r="K425" s="12"/>
    </row>
    <row r="426" spans="1:11" x14ac:dyDescent="0.25">
      <c r="A426" s="115"/>
      <c r="B426" s="11"/>
      <c r="C426" s="105"/>
      <c r="J426" s="11"/>
      <c r="K426" s="12"/>
    </row>
    <row r="427" spans="1:11" x14ac:dyDescent="0.25">
      <c r="A427" s="115"/>
      <c r="B427" s="11"/>
      <c r="C427" s="105"/>
      <c r="J427" s="11"/>
      <c r="K427" s="12"/>
    </row>
    <row r="428" spans="1:11" x14ac:dyDescent="0.25">
      <c r="A428" s="115"/>
      <c r="B428" s="11"/>
      <c r="C428" s="105"/>
      <c r="J428" s="11"/>
      <c r="K428" s="12"/>
    </row>
    <row r="429" spans="1:11" x14ac:dyDescent="0.25">
      <c r="A429" s="115"/>
      <c r="B429" s="11"/>
      <c r="C429" s="105"/>
      <c r="J429" s="11"/>
      <c r="K429" s="12"/>
    </row>
    <row r="430" spans="1:11" x14ac:dyDescent="0.25">
      <c r="A430" s="115"/>
      <c r="B430" s="11"/>
      <c r="C430" s="105"/>
      <c r="J430" s="11"/>
      <c r="K430" s="12"/>
    </row>
    <row r="431" spans="1:11" x14ac:dyDescent="0.25">
      <c r="A431" s="115"/>
      <c r="B431" s="11"/>
      <c r="C431" s="105"/>
      <c r="J431" s="11"/>
      <c r="K431" s="12"/>
    </row>
    <row r="432" spans="1:11" x14ac:dyDescent="0.25">
      <c r="A432" s="115"/>
      <c r="B432" s="11"/>
      <c r="C432" s="105"/>
      <c r="J432" s="11"/>
      <c r="K432" s="12"/>
    </row>
    <row r="433" spans="1:11" x14ac:dyDescent="0.25">
      <c r="A433" s="115"/>
      <c r="B433" s="11"/>
      <c r="C433" s="105"/>
      <c r="J433" s="11"/>
      <c r="K433" s="12"/>
    </row>
    <row r="434" spans="1:11" x14ac:dyDescent="0.25">
      <c r="A434" s="115"/>
      <c r="B434" s="11"/>
      <c r="C434" s="105"/>
      <c r="J434" s="11"/>
      <c r="K434" s="12"/>
    </row>
    <row r="435" spans="1:11" x14ac:dyDescent="0.25">
      <c r="A435" s="115"/>
      <c r="B435" s="11"/>
      <c r="C435" s="105"/>
      <c r="J435" s="11"/>
      <c r="K435" s="12"/>
    </row>
    <row r="436" spans="1:11" x14ac:dyDescent="0.25">
      <c r="A436" s="115"/>
      <c r="B436" s="11"/>
      <c r="C436" s="105"/>
      <c r="J436" s="11"/>
      <c r="K436" s="12"/>
    </row>
    <row r="437" spans="1:11" x14ac:dyDescent="0.25">
      <c r="A437" s="115"/>
      <c r="B437" s="11"/>
      <c r="C437" s="105"/>
      <c r="J437" s="11"/>
      <c r="K437" s="12"/>
    </row>
    <row r="438" spans="1:11" x14ac:dyDescent="0.25">
      <c r="A438" s="115"/>
      <c r="B438" s="11"/>
      <c r="C438" s="105"/>
      <c r="J438" s="11"/>
      <c r="K438" s="12"/>
    </row>
    <row r="439" spans="1:11" x14ac:dyDescent="0.25">
      <c r="A439" s="115"/>
      <c r="B439" s="11"/>
      <c r="C439" s="105"/>
      <c r="J439" s="11"/>
      <c r="K439" s="12"/>
    </row>
    <row r="440" spans="1:11" x14ac:dyDescent="0.25">
      <c r="A440" s="115"/>
      <c r="B440" s="11"/>
      <c r="C440" s="105"/>
      <c r="J440" s="11"/>
      <c r="K440" s="12"/>
    </row>
    <row r="441" spans="1:11" x14ac:dyDescent="0.25">
      <c r="A441" s="115"/>
      <c r="B441" s="11"/>
      <c r="C441" s="105"/>
      <c r="J441" s="11"/>
      <c r="K441" s="12"/>
    </row>
    <row r="442" spans="1:11" x14ac:dyDescent="0.25">
      <c r="A442" s="115"/>
      <c r="B442" s="11"/>
      <c r="C442" s="105"/>
      <c r="J442" s="11"/>
      <c r="K442" s="12"/>
    </row>
    <row r="443" spans="1:11" x14ac:dyDescent="0.25">
      <c r="A443" s="115"/>
      <c r="B443" s="11"/>
      <c r="C443" s="105"/>
      <c r="J443" s="11"/>
      <c r="K443" s="12"/>
    </row>
    <row r="444" spans="1:11" x14ac:dyDescent="0.25">
      <c r="A444" s="115"/>
      <c r="B444" s="11"/>
      <c r="C444" s="105"/>
      <c r="J444" s="11"/>
      <c r="K444" s="12"/>
    </row>
    <row r="445" spans="1:11" x14ac:dyDescent="0.25">
      <c r="A445" s="115"/>
      <c r="B445" s="11"/>
      <c r="C445" s="105"/>
      <c r="J445" s="11"/>
      <c r="K445" s="12"/>
    </row>
    <row r="446" spans="1:11" x14ac:dyDescent="0.25">
      <c r="A446" s="115"/>
      <c r="B446" s="11"/>
      <c r="C446" s="105"/>
      <c r="J446" s="11"/>
      <c r="K446" s="12"/>
    </row>
    <row r="447" spans="1:11" x14ac:dyDescent="0.25">
      <c r="A447" s="115"/>
      <c r="B447" s="11"/>
      <c r="C447" s="105"/>
      <c r="J447" s="11"/>
      <c r="K447" s="12"/>
    </row>
    <row r="448" spans="1:11" x14ac:dyDescent="0.25">
      <c r="A448" s="115"/>
      <c r="B448" s="11"/>
      <c r="C448" s="105"/>
      <c r="J448" s="11"/>
      <c r="K448" s="12"/>
    </row>
    <row r="449" spans="1:11" x14ac:dyDescent="0.25">
      <c r="A449" s="115"/>
      <c r="B449" s="11"/>
      <c r="C449" s="105"/>
      <c r="J449" s="11"/>
      <c r="K449" s="12"/>
    </row>
    <row r="450" spans="1:11" x14ac:dyDescent="0.25">
      <c r="A450" s="115"/>
      <c r="B450" s="11"/>
      <c r="C450" s="105"/>
      <c r="J450" s="11"/>
      <c r="K450" s="12"/>
    </row>
    <row r="451" spans="1:11" x14ac:dyDescent="0.25">
      <c r="A451" s="115"/>
      <c r="B451" s="11"/>
      <c r="C451" s="105"/>
      <c r="J451" s="11"/>
      <c r="K451" s="12"/>
    </row>
    <row r="452" spans="1:11" x14ac:dyDescent="0.25">
      <c r="A452" s="115"/>
      <c r="B452" s="11"/>
      <c r="C452" s="105"/>
      <c r="J452" s="11"/>
      <c r="K452" s="12"/>
    </row>
    <row r="453" spans="1:11" x14ac:dyDescent="0.25">
      <c r="A453" s="115"/>
      <c r="B453" s="11"/>
      <c r="C453" s="105"/>
      <c r="J453" s="11"/>
      <c r="K453" s="12"/>
    </row>
    <row r="454" spans="1:11" x14ac:dyDescent="0.25">
      <c r="A454" s="115"/>
      <c r="B454" s="11"/>
      <c r="C454" s="105"/>
      <c r="J454" s="11"/>
      <c r="K454" s="12"/>
    </row>
    <row r="455" spans="1:11" x14ac:dyDescent="0.25">
      <c r="A455" s="115"/>
      <c r="B455" s="11"/>
      <c r="C455" s="105"/>
      <c r="J455" s="11"/>
      <c r="K455" s="12"/>
    </row>
    <row r="456" spans="1:11" x14ac:dyDescent="0.25">
      <c r="A456" s="115"/>
      <c r="B456" s="11"/>
      <c r="C456" s="105"/>
      <c r="J456" s="11"/>
      <c r="K456" s="12"/>
    </row>
    <row r="457" spans="1:11" x14ac:dyDescent="0.25">
      <c r="A457" s="115"/>
      <c r="B457" s="11"/>
      <c r="C457" s="105"/>
      <c r="J457" s="11"/>
      <c r="K457" s="12"/>
    </row>
    <row r="458" spans="1:11" x14ac:dyDescent="0.25">
      <c r="A458" s="115"/>
      <c r="B458" s="11"/>
      <c r="C458" s="105"/>
      <c r="J458" s="11"/>
      <c r="K458" s="12"/>
    </row>
    <row r="459" spans="1:11" x14ac:dyDescent="0.25">
      <c r="A459" s="115"/>
      <c r="B459" s="11"/>
      <c r="C459" s="105"/>
      <c r="J459" s="11"/>
      <c r="K459" s="12"/>
    </row>
    <row r="460" spans="1:11" x14ac:dyDescent="0.25">
      <c r="A460" s="115"/>
      <c r="B460" s="11"/>
      <c r="C460" s="105"/>
      <c r="J460" s="11"/>
      <c r="K460" s="12"/>
    </row>
    <row r="461" spans="1:11" x14ac:dyDescent="0.25">
      <c r="A461" s="115"/>
      <c r="B461" s="11"/>
      <c r="C461" s="105"/>
      <c r="J461" s="11"/>
      <c r="K461" s="12"/>
    </row>
    <row r="462" spans="1:11" x14ac:dyDescent="0.25">
      <c r="A462" s="115"/>
      <c r="B462" s="11"/>
      <c r="C462" s="105"/>
      <c r="J462" s="11"/>
      <c r="K462" s="12"/>
    </row>
    <row r="463" spans="1:11" x14ac:dyDescent="0.25">
      <c r="A463" s="115"/>
      <c r="B463" s="11"/>
      <c r="C463" s="105"/>
      <c r="J463" s="11"/>
      <c r="K463" s="12"/>
    </row>
    <row r="464" spans="1:11" x14ac:dyDescent="0.25">
      <c r="A464" s="115"/>
      <c r="B464" s="11"/>
      <c r="C464" s="105"/>
      <c r="J464" s="11"/>
      <c r="K464" s="12"/>
    </row>
    <row r="465" spans="1:11" x14ac:dyDescent="0.25">
      <c r="A465" s="115"/>
      <c r="B465" s="11"/>
      <c r="C465" s="105"/>
      <c r="J465" s="11"/>
      <c r="K465" s="12"/>
    </row>
    <row r="466" spans="1:11" x14ac:dyDescent="0.25">
      <c r="A466" s="115"/>
      <c r="B466" s="11"/>
      <c r="C466" s="105"/>
      <c r="J466" s="11"/>
      <c r="K466" s="12"/>
    </row>
    <row r="467" spans="1:11" x14ac:dyDescent="0.25">
      <c r="A467" s="115"/>
      <c r="B467" s="11"/>
      <c r="C467" s="105"/>
      <c r="J467" s="11"/>
      <c r="K467" s="12"/>
    </row>
    <row r="468" spans="1:11" x14ac:dyDescent="0.25">
      <c r="A468" s="115"/>
      <c r="B468" s="11"/>
      <c r="C468" s="105"/>
      <c r="J468" s="11"/>
      <c r="K468" s="12"/>
    </row>
    <row r="469" spans="1:11" x14ac:dyDescent="0.25">
      <c r="A469" s="115"/>
      <c r="B469" s="11"/>
      <c r="C469" s="105"/>
      <c r="J469" s="11"/>
      <c r="K469" s="12"/>
    </row>
    <row r="470" spans="1:11" x14ac:dyDescent="0.25">
      <c r="A470" s="115"/>
      <c r="B470" s="11"/>
      <c r="C470" s="105"/>
      <c r="J470" s="11"/>
      <c r="K470" s="12"/>
    </row>
    <row r="471" spans="1:11" x14ac:dyDescent="0.25">
      <c r="A471" s="115"/>
      <c r="B471" s="11"/>
      <c r="C471" s="105"/>
      <c r="J471" s="11"/>
      <c r="K471" s="12"/>
    </row>
    <row r="472" spans="1:11" x14ac:dyDescent="0.25">
      <c r="A472" s="115"/>
      <c r="B472" s="11"/>
      <c r="C472" s="105"/>
      <c r="J472" s="11"/>
      <c r="K472" s="12"/>
    </row>
    <row r="473" spans="1:11" x14ac:dyDescent="0.25">
      <c r="A473" s="115"/>
      <c r="B473" s="11"/>
      <c r="C473" s="105"/>
      <c r="J473" s="11"/>
      <c r="K473" s="12"/>
    </row>
    <row r="474" spans="1:11" x14ac:dyDescent="0.25">
      <c r="A474" s="115"/>
      <c r="B474" s="11"/>
      <c r="C474" s="105"/>
      <c r="J474" s="11"/>
      <c r="K474" s="12"/>
    </row>
    <row r="475" spans="1:11" x14ac:dyDescent="0.25">
      <c r="A475" s="115"/>
      <c r="B475" s="11"/>
      <c r="C475" s="105"/>
      <c r="J475" s="11"/>
      <c r="K475" s="12"/>
    </row>
    <row r="476" spans="1:11" x14ac:dyDescent="0.25">
      <c r="A476" s="115"/>
      <c r="B476" s="11"/>
      <c r="C476" s="105"/>
      <c r="J476" s="11"/>
      <c r="K476" s="12"/>
    </row>
    <row r="477" spans="1:11" x14ac:dyDescent="0.25">
      <c r="A477" s="115"/>
      <c r="B477" s="11"/>
      <c r="C477" s="105"/>
      <c r="J477" s="11"/>
      <c r="K477" s="12"/>
    </row>
    <row r="478" spans="1:11" x14ac:dyDescent="0.25">
      <c r="A478" s="115"/>
      <c r="B478" s="11"/>
      <c r="C478" s="105"/>
      <c r="J478" s="11"/>
      <c r="K478" s="12"/>
    </row>
    <row r="479" spans="1:11" x14ac:dyDescent="0.25">
      <c r="A479" s="115"/>
      <c r="B479" s="11"/>
      <c r="C479" s="105"/>
      <c r="J479" s="11"/>
      <c r="K479" s="12"/>
    </row>
    <row r="480" spans="1:11" x14ac:dyDescent="0.25">
      <c r="A480" s="115"/>
      <c r="B480" s="11"/>
      <c r="C480" s="105"/>
      <c r="J480" s="11"/>
      <c r="K480" s="12"/>
    </row>
    <row r="481" spans="1:11" x14ac:dyDescent="0.25">
      <c r="A481" s="115"/>
      <c r="B481" s="11"/>
      <c r="C481" s="105"/>
      <c r="J481" s="11"/>
      <c r="K481" s="12"/>
    </row>
    <row r="482" spans="1:11" x14ac:dyDescent="0.25">
      <c r="A482" s="115"/>
      <c r="B482" s="11"/>
      <c r="C482" s="105"/>
      <c r="J482" s="11"/>
      <c r="K482" s="12"/>
    </row>
    <row r="483" spans="1:11" x14ac:dyDescent="0.25">
      <c r="A483" s="115"/>
      <c r="B483" s="11"/>
      <c r="C483" s="105"/>
      <c r="J483" s="11"/>
      <c r="K483" s="12"/>
    </row>
    <row r="484" spans="1:11" x14ac:dyDescent="0.25">
      <c r="A484" s="115"/>
      <c r="B484" s="11"/>
      <c r="C484" s="105"/>
      <c r="J484" s="11"/>
      <c r="K484" s="12"/>
    </row>
    <row r="485" spans="1:11" x14ac:dyDescent="0.25">
      <c r="A485" s="115"/>
      <c r="B485" s="11"/>
      <c r="C485" s="105"/>
      <c r="J485" s="11"/>
      <c r="K485" s="12"/>
    </row>
    <row r="486" spans="1:11" x14ac:dyDescent="0.25">
      <c r="A486" s="115"/>
      <c r="B486" s="11"/>
      <c r="C486" s="105"/>
      <c r="J486" s="11"/>
      <c r="K486" s="12"/>
    </row>
    <row r="487" spans="1:11" x14ac:dyDescent="0.25">
      <c r="A487" s="115"/>
      <c r="B487" s="11"/>
      <c r="C487" s="105"/>
      <c r="J487" s="11"/>
      <c r="K487" s="12"/>
    </row>
    <row r="488" spans="1:11" x14ac:dyDescent="0.25">
      <c r="A488" s="115"/>
      <c r="B488" s="11"/>
      <c r="C488" s="105"/>
      <c r="J488" s="11"/>
      <c r="K488" s="12"/>
    </row>
    <row r="489" spans="1:11" x14ac:dyDescent="0.25">
      <c r="A489" s="115"/>
      <c r="B489" s="11"/>
      <c r="C489" s="105"/>
      <c r="J489" s="11"/>
      <c r="K489" s="12"/>
    </row>
    <row r="490" spans="1:11" x14ac:dyDescent="0.25">
      <c r="A490" s="115"/>
      <c r="B490" s="11"/>
      <c r="C490" s="105"/>
      <c r="J490" s="11"/>
      <c r="K490" s="12"/>
    </row>
    <row r="491" spans="1:11" x14ac:dyDescent="0.25">
      <c r="A491" s="115"/>
      <c r="B491" s="11"/>
      <c r="C491" s="105"/>
      <c r="J491" s="11"/>
      <c r="K491" s="12"/>
    </row>
    <row r="492" spans="1:11" x14ac:dyDescent="0.25">
      <c r="A492" s="115"/>
      <c r="B492" s="11"/>
      <c r="C492" s="105"/>
      <c r="J492" s="11"/>
      <c r="K492" s="12"/>
    </row>
    <row r="493" spans="1:11" x14ac:dyDescent="0.25">
      <c r="A493" s="115"/>
      <c r="B493" s="11"/>
      <c r="C493" s="105"/>
      <c r="J493" s="11"/>
      <c r="K493" s="12"/>
    </row>
    <row r="494" spans="1:11" x14ac:dyDescent="0.25">
      <c r="A494" s="115"/>
      <c r="B494" s="11"/>
      <c r="C494" s="105"/>
      <c r="J494" s="11"/>
      <c r="K494" s="12"/>
    </row>
    <row r="495" spans="1:11" x14ac:dyDescent="0.25">
      <c r="A495" s="115"/>
      <c r="B495" s="11"/>
      <c r="C495" s="105"/>
      <c r="J495" s="11"/>
      <c r="K495" s="12"/>
    </row>
    <row r="496" spans="1:11" x14ac:dyDescent="0.25">
      <c r="A496" s="115"/>
      <c r="B496" s="11"/>
      <c r="C496" s="105"/>
      <c r="J496" s="11"/>
      <c r="K496" s="12"/>
    </row>
    <row r="497" spans="1:11" x14ac:dyDescent="0.25">
      <c r="A497" s="115"/>
      <c r="B497" s="11"/>
      <c r="C497" s="105"/>
      <c r="J497" s="11"/>
      <c r="K497" s="12"/>
    </row>
    <row r="498" spans="1:11" x14ac:dyDescent="0.25">
      <c r="A498" s="115"/>
      <c r="B498" s="11"/>
      <c r="C498" s="105"/>
      <c r="J498" s="11"/>
      <c r="K498" s="12"/>
    </row>
    <row r="499" spans="1:11" x14ac:dyDescent="0.25">
      <c r="A499" s="115"/>
      <c r="B499" s="11"/>
      <c r="C499" s="105"/>
      <c r="J499" s="11"/>
      <c r="K499" s="12"/>
    </row>
    <row r="500" spans="1:11" x14ac:dyDescent="0.25">
      <c r="A500" s="115"/>
      <c r="B500" s="11"/>
      <c r="C500" s="105"/>
      <c r="J500" s="11"/>
      <c r="K500" s="12"/>
    </row>
    <row r="501" spans="1:11" x14ac:dyDescent="0.25">
      <c r="A501" s="115"/>
      <c r="B501" s="11"/>
      <c r="C501" s="105"/>
      <c r="J501" s="11"/>
      <c r="K501" s="12"/>
    </row>
    <row r="502" spans="1:11" x14ac:dyDescent="0.25">
      <c r="A502" s="115"/>
      <c r="B502" s="11"/>
      <c r="C502" s="105"/>
      <c r="J502" s="11"/>
      <c r="K502" s="12"/>
    </row>
    <row r="503" spans="1:11" x14ac:dyDescent="0.25">
      <c r="A503" s="115"/>
      <c r="B503" s="11"/>
      <c r="C503" s="105"/>
      <c r="J503" s="11"/>
      <c r="K503" s="12"/>
    </row>
    <row r="504" spans="1:11" x14ac:dyDescent="0.25">
      <c r="A504" s="115"/>
      <c r="B504" s="11"/>
      <c r="C504" s="105"/>
      <c r="J504" s="11"/>
      <c r="K504" s="12"/>
    </row>
    <row r="505" spans="1:11" x14ac:dyDescent="0.25">
      <c r="A505" s="115"/>
      <c r="B505" s="11"/>
      <c r="C505" s="105"/>
      <c r="J505" s="11"/>
      <c r="K505" s="12"/>
    </row>
    <row r="506" spans="1:11" x14ac:dyDescent="0.25">
      <c r="A506" s="115"/>
      <c r="B506" s="11"/>
      <c r="C506" s="105"/>
      <c r="J506" s="11"/>
      <c r="K506" s="12"/>
    </row>
    <row r="507" spans="1:11" x14ac:dyDescent="0.25">
      <c r="A507" s="115"/>
      <c r="B507" s="11"/>
      <c r="C507" s="105"/>
      <c r="J507" s="11"/>
      <c r="K507" s="12"/>
    </row>
    <row r="508" spans="1:11" x14ac:dyDescent="0.25">
      <c r="A508" s="115"/>
      <c r="B508" s="11"/>
      <c r="C508" s="105"/>
      <c r="J508" s="11"/>
      <c r="K508" s="12"/>
    </row>
    <row r="509" spans="1:11" x14ac:dyDescent="0.25">
      <c r="A509" s="115"/>
      <c r="B509" s="11"/>
      <c r="C509" s="105"/>
      <c r="J509" s="11"/>
      <c r="K509" s="12"/>
    </row>
    <row r="510" spans="1:11" x14ac:dyDescent="0.25">
      <c r="A510" s="115"/>
      <c r="B510" s="11"/>
      <c r="C510" s="105"/>
      <c r="J510" s="11"/>
      <c r="K510" s="12"/>
    </row>
    <row r="511" spans="1:11" x14ac:dyDescent="0.25">
      <c r="A511" s="115"/>
      <c r="B511" s="11"/>
      <c r="C511" s="105"/>
      <c r="J511" s="11"/>
      <c r="K511" s="12"/>
    </row>
    <row r="512" spans="1:11" x14ac:dyDescent="0.25">
      <c r="A512" s="115"/>
      <c r="B512" s="11"/>
      <c r="C512" s="105"/>
      <c r="J512" s="11"/>
      <c r="K512" s="12"/>
    </row>
    <row r="513" spans="1:11" x14ac:dyDescent="0.25">
      <c r="A513" s="115"/>
      <c r="B513" s="11"/>
      <c r="C513" s="105"/>
      <c r="J513" s="11"/>
      <c r="K513" s="12"/>
    </row>
    <row r="514" spans="1:11" x14ac:dyDescent="0.25">
      <c r="A514" s="115"/>
      <c r="B514" s="11"/>
      <c r="C514" s="105"/>
      <c r="J514" s="11"/>
      <c r="K514" s="12"/>
    </row>
    <row r="515" spans="1:11" x14ac:dyDescent="0.25">
      <c r="A515" s="115"/>
      <c r="B515" s="11"/>
      <c r="C515" s="105"/>
      <c r="J515" s="11"/>
      <c r="K515" s="12"/>
    </row>
    <row r="516" spans="1:11" x14ac:dyDescent="0.25">
      <c r="A516" s="115"/>
      <c r="B516" s="11"/>
      <c r="C516" s="105"/>
      <c r="J516" s="11"/>
      <c r="K516" s="12"/>
    </row>
    <row r="517" spans="1:11" x14ac:dyDescent="0.25">
      <c r="A517" s="115"/>
      <c r="B517" s="11"/>
      <c r="C517" s="105"/>
      <c r="J517" s="11"/>
      <c r="K517" s="12"/>
    </row>
    <row r="518" spans="1:11" x14ac:dyDescent="0.25">
      <c r="A518" s="115"/>
      <c r="B518" s="11"/>
      <c r="C518" s="105"/>
      <c r="J518" s="11"/>
      <c r="K518" s="12"/>
    </row>
    <row r="519" spans="1:11" x14ac:dyDescent="0.25">
      <c r="A519" s="115"/>
      <c r="B519" s="11"/>
      <c r="C519" s="105"/>
      <c r="J519" s="11"/>
      <c r="K519" s="12"/>
    </row>
    <row r="520" spans="1:11" x14ac:dyDescent="0.25">
      <c r="A520" s="115"/>
      <c r="B520" s="11"/>
      <c r="C520" s="105"/>
      <c r="J520" s="11"/>
      <c r="K520" s="12"/>
    </row>
    <row r="521" spans="1:11" x14ac:dyDescent="0.25">
      <c r="A521" s="115"/>
      <c r="B521" s="11"/>
      <c r="C521" s="105"/>
      <c r="J521" s="11"/>
      <c r="K521" s="12"/>
    </row>
    <row r="522" spans="1:11" x14ac:dyDescent="0.25">
      <c r="A522" s="115"/>
      <c r="B522" s="11"/>
      <c r="C522" s="105"/>
      <c r="J522" s="11"/>
      <c r="K522" s="12"/>
    </row>
    <row r="523" spans="1:11" x14ac:dyDescent="0.25">
      <c r="A523" s="115"/>
      <c r="B523" s="11"/>
      <c r="C523" s="105"/>
      <c r="J523" s="11"/>
      <c r="K523" s="12"/>
    </row>
    <row r="524" spans="1:11" x14ac:dyDescent="0.25">
      <c r="A524" s="115"/>
      <c r="B524" s="11"/>
      <c r="C524" s="105"/>
      <c r="J524" s="11"/>
      <c r="K524" s="12"/>
    </row>
    <row r="525" spans="1:11" x14ac:dyDescent="0.25">
      <c r="A525" s="115"/>
      <c r="B525" s="11"/>
      <c r="C525" s="105"/>
      <c r="J525" s="11"/>
      <c r="K525" s="12"/>
    </row>
    <row r="526" spans="1:11" x14ac:dyDescent="0.25">
      <c r="A526" s="115"/>
      <c r="B526" s="11"/>
      <c r="C526" s="105"/>
      <c r="J526" s="11"/>
      <c r="K526" s="12"/>
    </row>
    <row r="527" spans="1:11" x14ac:dyDescent="0.25">
      <c r="A527" s="115"/>
      <c r="B527" s="11"/>
      <c r="C527" s="105"/>
      <c r="J527" s="11"/>
      <c r="K527" s="12"/>
    </row>
    <row r="528" spans="1:11" x14ac:dyDescent="0.25">
      <c r="A528" s="115"/>
      <c r="B528" s="11"/>
      <c r="C528" s="105"/>
      <c r="J528" s="11"/>
      <c r="K528" s="12"/>
    </row>
    <row r="529" spans="1:11" x14ac:dyDescent="0.25">
      <c r="A529" s="115"/>
      <c r="B529" s="11"/>
      <c r="C529" s="105"/>
      <c r="J529" s="11"/>
      <c r="K529" s="12"/>
    </row>
    <row r="530" spans="1:11" x14ac:dyDescent="0.25">
      <c r="A530" s="115"/>
      <c r="B530" s="11"/>
      <c r="C530" s="105"/>
      <c r="J530" s="11"/>
      <c r="K530" s="12"/>
    </row>
    <row r="531" spans="1:11" x14ac:dyDescent="0.25">
      <c r="A531" s="115"/>
      <c r="B531" s="11"/>
      <c r="C531" s="105"/>
      <c r="J531" s="11"/>
      <c r="K531" s="12"/>
    </row>
    <row r="532" spans="1:11" x14ac:dyDescent="0.25">
      <c r="A532" s="115"/>
      <c r="B532" s="11"/>
      <c r="C532" s="105"/>
      <c r="J532" s="11"/>
      <c r="K532" s="12"/>
    </row>
    <row r="533" spans="1:11" x14ac:dyDescent="0.25">
      <c r="A533" s="115"/>
      <c r="B533" s="11"/>
      <c r="C533" s="105"/>
      <c r="J533" s="11"/>
      <c r="K533" s="12"/>
    </row>
    <row r="534" spans="1:11" x14ac:dyDescent="0.25">
      <c r="A534" s="115"/>
      <c r="B534" s="11"/>
      <c r="C534" s="105"/>
      <c r="J534" s="11"/>
      <c r="K534" s="12"/>
    </row>
    <row r="535" spans="1:11" x14ac:dyDescent="0.25">
      <c r="A535" s="115"/>
      <c r="B535" s="11"/>
      <c r="C535" s="105"/>
      <c r="J535" s="11"/>
      <c r="K535" s="12"/>
    </row>
    <row r="536" spans="1:11" x14ac:dyDescent="0.25">
      <c r="A536" s="115"/>
      <c r="B536" s="11"/>
      <c r="C536" s="105"/>
      <c r="J536" s="11"/>
      <c r="K536" s="12"/>
    </row>
    <row r="537" spans="1:11" x14ac:dyDescent="0.25">
      <c r="A537" s="115"/>
      <c r="B537" s="11"/>
      <c r="C537" s="105"/>
      <c r="J537" s="11"/>
      <c r="K537" s="12"/>
    </row>
    <row r="538" spans="1:11" x14ac:dyDescent="0.25">
      <c r="A538" s="115"/>
      <c r="B538" s="11"/>
      <c r="C538" s="105"/>
      <c r="J538" s="11"/>
      <c r="K538" s="12"/>
    </row>
    <row r="539" spans="1:11" x14ac:dyDescent="0.25">
      <c r="A539" s="115"/>
      <c r="B539" s="11"/>
      <c r="C539" s="105"/>
      <c r="J539" s="11"/>
      <c r="K539" s="12"/>
    </row>
    <row r="540" spans="1:11" x14ac:dyDescent="0.25">
      <c r="A540" s="115"/>
      <c r="B540" s="11"/>
      <c r="C540" s="105"/>
      <c r="J540" s="11"/>
      <c r="K540" s="12"/>
    </row>
    <row r="541" spans="1:11" x14ac:dyDescent="0.25">
      <c r="A541" s="115"/>
      <c r="B541" s="11"/>
      <c r="C541" s="105"/>
      <c r="J541" s="11"/>
      <c r="K541" s="12"/>
    </row>
    <row r="542" spans="1:11" x14ac:dyDescent="0.25">
      <c r="A542" s="115"/>
      <c r="B542" s="11"/>
      <c r="C542" s="105"/>
      <c r="J542" s="11"/>
      <c r="K542" s="12"/>
    </row>
    <row r="543" spans="1:11" x14ac:dyDescent="0.25">
      <c r="A543" s="115"/>
      <c r="B543" s="11"/>
      <c r="C543" s="105"/>
      <c r="J543" s="11"/>
      <c r="K543" s="12"/>
    </row>
    <row r="544" spans="1:11" x14ac:dyDescent="0.25">
      <c r="A544" s="115"/>
      <c r="B544" s="11"/>
      <c r="C544" s="105"/>
      <c r="J544" s="11"/>
      <c r="K544" s="12"/>
    </row>
    <row r="545" spans="1:11" x14ac:dyDescent="0.25">
      <c r="A545" s="115"/>
      <c r="B545" s="11"/>
      <c r="C545" s="105"/>
      <c r="J545" s="11"/>
      <c r="K545" s="12"/>
    </row>
    <row r="546" spans="1:11" x14ac:dyDescent="0.25">
      <c r="A546" s="115"/>
      <c r="B546" s="11"/>
      <c r="C546" s="105"/>
      <c r="J546" s="11"/>
      <c r="K546" s="12"/>
    </row>
    <row r="547" spans="1:11" x14ac:dyDescent="0.25">
      <c r="A547" s="115"/>
      <c r="B547" s="11"/>
      <c r="C547" s="105"/>
      <c r="J547" s="11"/>
      <c r="K547" s="12"/>
    </row>
    <row r="548" spans="1:11" x14ac:dyDescent="0.25">
      <c r="A548" s="115"/>
      <c r="B548" s="11"/>
      <c r="C548" s="105"/>
      <c r="J548" s="11"/>
      <c r="K548" s="12"/>
    </row>
    <row r="549" spans="1:11" x14ac:dyDescent="0.25">
      <c r="A549" s="115"/>
      <c r="B549" s="11"/>
      <c r="C549" s="105"/>
      <c r="J549" s="11"/>
      <c r="K549" s="12"/>
    </row>
    <row r="550" spans="1:11" x14ac:dyDescent="0.25">
      <c r="A550" s="115"/>
      <c r="B550" s="11"/>
      <c r="C550" s="105"/>
      <c r="J550" s="11"/>
      <c r="K550" s="12"/>
    </row>
    <row r="551" spans="1:11" x14ac:dyDescent="0.25">
      <c r="A551" s="115"/>
      <c r="B551" s="11"/>
      <c r="C551" s="105"/>
      <c r="J551" s="11"/>
      <c r="K551" s="12"/>
    </row>
    <row r="552" spans="1:11" x14ac:dyDescent="0.25">
      <c r="A552" s="115"/>
      <c r="B552" s="11"/>
      <c r="C552" s="105"/>
      <c r="J552" s="11"/>
      <c r="K552" s="12"/>
    </row>
    <row r="553" spans="1:11" x14ac:dyDescent="0.25">
      <c r="A553" s="115"/>
      <c r="B553" s="11"/>
      <c r="C553" s="105"/>
      <c r="J553" s="11"/>
      <c r="K553" s="12"/>
    </row>
    <row r="554" spans="1:11" x14ac:dyDescent="0.25">
      <c r="A554" s="115"/>
      <c r="B554" s="11"/>
      <c r="C554" s="105"/>
      <c r="J554" s="11"/>
      <c r="K554" s="12"/>
    </row>
    <row r="555" spans="1:11" x14ac:dyDescent="0.25">
      <c r="A555" s="115"/>
      <c r="B555" s="11"/>
      <c r="C555" s="105"/>
      <c r="J555" s="11"/>
      <c r="K555" s="12"/>
    </row>
    <row r="556" spans="1:11" x14ac:dyDescent="0.25">
      <c r="A556" s="115"/>
      <c r="B556" s="11"/>
      <c r="C556" s="105"/>
      <c r="J556" s="11"/>
      <c r="K556" s="12"/>
    </row>
    <row r="557" spans="1:11" x14ac:dyDescent="0.25">
      <c r="A557" s="115"/>
      <c r="B557" s="11"/>
      <c r="C557" s="105"/>
      <c r="J557" s="11"/>
      <c r="K557" s="12"/>
    </row>
    <row r="558" spans="1:11" x14ac:dyDescent="0.25">
      <c r="A558" s="115"/>
      <c r="B558" s="11"/>
      <c r="C558" s="105"/>
      <c r="J558" s="11"/>
      <c r="K558" s="12"/>
    </row>
    <row r="559" spans="1:11" x14ac:dyDescent="0.25">
      <c r="A559" s="115"/>
      <c r="B559" s="11"/>
      <c r="C559" s="105"/>
      <c r="J559" s="11"/>
      <c r="K559" s="12"/>
    </row>
    <row r="560" spans="1:11" x14ac:dyDescent="0.25">
      <c r="A560" s="115"/>
      <c r="B560" s="11"/>
      <c r="C560" s="105"/>
      <c r="J560" s="11"/>
      <c r="K560" s="12"/>
    </row>
    <row r="561" spans="1:11" x14ac:dyDescent="0.25">
      <c r="A561" s="115"/>
      <c r="B561" s="11"/>
      <c r="C561" s="105"/>
      <c r="J561" s="11"/>
      <c r="K561" s="12"/>
    </row>
    <row r="562" spans="1:11" x14ac:dyDescent="0.25">
      <c r="A562" s="115"/>
      <c r="B562" s="11"/>
      <c r="C562" s="105"/>
      <c r="J562" s="11"/>
      <c r="K562" s="12"/>
    </row>
    <row r="563" spans="1:11" x14ac:dyDescent="0.25">
      <c r="A563" s="115"/>
      <c r="B563" s="11"/>
      <c r="C563" s="105"/>
      <c r="J563" s="11"/>
      <c r="K563" s="12"/>
    </row>
    <row r="564" spans="1:11" x14ac:dyDescent="0.25">
      <c r="A564" s="115"/>
      <c r="B564" s="11"/>
      <c r="C564" s="105"/>
      <c r="J564" s="11"/>
      <c r="K564" s="12"/>
    </row>
    <row r="565" spans="1:11" x14ac:dyDescent="0.25">
      <c r="A565" s="115"/>
      <c r="B565" s="11"/>
      <c r="C565" s="105"/>
      <c r="J565" s="11"/>
      <c r="K565" s="12"/>
    </row>
    <row r="566" spans="1:11" x14ac:dyDescent="0.25">
      <c r="A566" s="115"/>
      <c r="B566" s="11"/>
      <c r="C566" s="105"/>
      <c r="J566" s="11"/>
      <c r="K566" s="12"/>
    </row>
    <row r="567" spans="1:11" x14ac:dyDescent="0.25">
      <c r="A567" s="115"/>
      <c r="B567" s="11"/>
      <c r="C567" s="105"/>
      <c r="J567" s="11"/>
      <c r="K567" s="12"/>
    </row>
    <row r="568" spans="1:11" x14ac:dyDescent="0.25">
      <c r="A568" s="115"/>
      <c r="B568" s="11"/>
      <c r="C568" s="105"/>
      <c r="J568" s="11"/>
      <c r="K568" s="12"/>
    </row>
    <row r="569" spans="1:11" x14ac:dyDescent="0.25">
      <c r="A569" s="115"/>
      <c r="B569" s="11"/>
      <c r="C569" s="105"/>
      <c r="J569" s="11"/>
      <c r="K569" s="12"/>
    </row>
    <row r="570" spans="1:11" x14ac:dyDescent="0.25">
      <c r="A570" s="115"/>
      <c r="B570" s="11"/>
      <c r="C570" s="105"/>
      <c r="J570" s="11"/>
      <c r="K570" s="12"/>
    </row>
    <row r="571" spans="1:11" x14ac:dyDescent="0.25">
      <c r="A571" s="115"/>
      <c r="B571" s="11"/>
      <c r="C571" s="105"/>
      <c r="J571" s="11"/>
      <c r="K571" s="12"/>
    </row>
    <row r="572" spans="1:11" x14ac:dyDescent="0.25">
      <c r="A572" s="115"/>
      <c r="B572" s="11"/>
      <c r="C572" s="105"/>
      <c r="J572" s="11"/>
      <c r="K572" s="12"/>
    </row>
    <row r="573" spans="1:11" x14ac:dyDescent="0.25">
      <c r="A573" s="115"/>
      <c r="B573" s="11"/>
      <c r="C573" s="105"/>
      <c r="J573" s="11"/>
      <c r="K573" s="12"/>
    </row>
    <row r="574" spans="1:11" x14ac:dyDescent="0.25">
      <c r="A574" s="115"/>
      <c r="B574" s="11"/>
      <c r="C574" s="105"/>
      <c r="J574" s="11"/>
      <c r="K574" s="12"/>
    </row>
    <row r="575" spans="1:11" x14ac:dyDescent="0.25">
      <c r="A575" s="115"/>
      <c r="B575" s="11"/>
      <c r="C575" s="105"/>
      <c r="J575" s="11"/>
      <c r="K575" s="12"/>
    </row>
    <row r="576" spans="1:11" x14ac:dyDescent="0.25">
      <c r="A576" s="115"/>
      <c r="B576" s="11"/>
      <c r="C576" s="105"/>
      <c r="J576" s="11"/>
      <c r="K576" s="12"/>
    </row>
    <row r="577" spans="1:11" x14ac:dyDescent="0.25">
      <c r="A577" s="115"/>
      <c r="B577" s="11"/>
      <c r="C577" s="105"/>
      <c r="J577" s="11"/>
      <c r="K577" s="12"/>
    </row>
    <row r="578" spans="1:11" x14ac:dyDescent="0.25">
      <c r="A578" s="115"/>
      <c r="B578" s="11"/>
      <c r="C578" s="105"/>
      <c r="J578" s="11"/>
      <c r="K578" s="12"/>
    </row>
    <row r="579" spans="1:11" x14ac:dyDescent="0.25">
      <c r="A579" s="115"/>
      <c r="B579" s="11"/>
      <c r="C579" s="105"/>
      <c r="J579" s="11"/>
      <c r="K579" s="12"/>
    </row>
    <row r="580" spans="1:11" x14ac:dyDescent="0.25">
      <c r="A580" s="115"/>
      <c r="B580" s="11"/>
      <c r="C580" s="105"/>
      <c r="J580" s="11"/>
      <c r="K580" s="12"/>
    </row>
    <row r="581" spans="1:11" x14ac:dyDescent="0.25">
      <c r="A581" s="115"/>
      <c r="B581" s="11"/>
      <c r="C581" s="105"/>
      <c r="J581" s="11"/>
      <c r="K581" s="12"/>
    </row>
    <row r="582" spans="1:11" x14ac:dyDescent="0.25">
      <c r="A582" s="115"/>
      <c r="B582" s="11"/>
      <c r="C582" s="105"/>
      <c r="J582" s="11"/>
      <c r="K582" s="12"/>
    </row>
    <row r="583" spans="1:11" x14ac:dyDescent="0.25">
      <c r="A583" s="115"/>
      <c r="B583" s="11"/>
      <c r="C583" s="105"/>
      <c r="J583" s="11"/>
      <c r="K583" s="12"/>
    </row>
    <row r="584" spans="1:11" x14ac:dyDescent="0.25">
      <c r="A584" s="115"/>
      <c r="B584" s="11"/>
      <c r="C584" s="105"/>
      <c r="J584" s="11"/>
      <c r="K584" s="12"/>
    </row>
    <row r="585" spans="1:11" x14ac:dyDescent="0.25">
      <c r="A585" s="115"/>
      <c r="B585" s="11"/>
      <c r="C585" s="105"/>
      <c r="J585" s="11"/>
      <c r="K585" s="12"/>
    </row>
    <row r="586" spans="1:11" x14ac:dyDescent="0.25">
      <c r="A586" s="115"/>
      <c r="B586" s="11"/>
      <c r="C586" s="105"/>
      <c r="J586" s="11"/>
      <c r="K586" s="12"/>
    </row>
    <row r="587" spans="1:11" x14ac:dyDescent="0.25">
      <c r="A587" s="115"/>
      <c r="B587" s="11"/>
      <c r="C587" s="105"/>
      <c r="J587" s="11"/>
      <c r="K587" s="12"/>
    </row>
    <row r="588" spans="1:11" x14ac:dyDescent="0.25">
      <c r="A588" s="115"/>
      <c r="B588" s="11"/>
      <c r="C588" s="105"/>
      <c r="J588" s="11"/>
      <c r="K588" s="12"/>
    </row>
    <row r="589" spans="1:11" x14ac:dyDescent="0.25">
      <c r="A589" s="115"/>
      <c r="B589" s="11"/>
      <c r="C589" s="105"/>
      <c r="J589" s="11"/>
      <c r="K589" s="12"/>
    </row>
    <row r="590" spans="1:11" x14ac:dyDescent="0.25">
      <c r="A590" s="115"/>
      <c r="B590" s="11"/>
      <c r="C590" s="105"/>
      <c r="J590" s="11"/>
      <c r="K590" s="12"/>
    </row>
    <row r="591" spans="1:11" x14ac:dyDescent="0.25">
      <c r="A591" s="115"/>
      <c r="B591" s="11"/>
      <c r="C591" s="105"/>
      <c r="J591" s="11"/>
      <c r="K591" s="12"/>
    </row>
    <row r="592" spans="1:11" x14ac:dyDescent="0.25">
      <c r="A592" s="115"/>
      <c r="B592" s="11"/>
      <c r="C592" s="105"/>
      <c r="J592" s="11"/>
      <c r="K592" s="12"/>
    </row>
    <row r="593" spans="1:11" x14ac:dyDescent="0.25">
      <c r="A593" s="115"/>
      <c r="B593" s="11"/>
      <c r="C593" s="105"/>
      <c r="J593" s="11"/>
      <c r="K593" s="12"/>
    </row>
    <row r="594" spans="1:11" x14ac:dyDescent="0.25">
      <c r="A594" s="115"/>
      <c r="B594" s="11"/>
      <c r="C594" s="105"/>
      <c r="J594" s="11"/>
      <c r="K594" s="12"/>
    </row>
    <row r="595" spans="1:11" x14ac:dyDescent="0.25">
      <c r="A595" s="115"/>
      <c r="B595" s="11"/>
      <c r="C595" s="105"/>
      <c r="J595" s="11"/>
      <c r="K595" s="12"/>
    </row>
    <row r="596" spans="1:11" x14ac:dyDescent="0.25">
      <c r="A596" s="115"/>
      <c r="B596" s="11"/>
      <c r="C596" s="105"/>
      <c r="J596" s="11"/>
      <c r="K596" s="12"/>
    </row>
    <row r="597" spans="1:11" x14ac:dyDescent="0.25">
      <c r="A597" s="115"/>
      <c r="B597" s="11"/>
      <c r="C597" s="105"/>
      <c r="J597" s="11"/>
      <c r="K597" s="12"/>
    </row>
    <row r="598" spans="1:11" x14ac:dyDescent="0.25">
      <c r="A598" s="115"/>
      <c r="B598" s="11"/>
      <c r="C598" s="105"/>
      <c r="J598" s="11"/>
      <c r="K598" s="12"/>
    </row>
    <row r="599" spans="1:11" x14ac:dyDescent="0.25">
      <c r="A599" s="115"/>
      <c r="B599" s="11"/>
      <c r="C599" s="105"/>
      <c r="J599" s="11"/>
      <c r="K599" s="12"/>
    </row>
    <row r="600" spans="1:11" x14ac:dyDescent="0.25">
      <c r="A600" s="115"/>
      <c r="B600" s="11"/>
      <c r="C600" s="105"/>
      <c r="J600" s="11"/>
      <c r="K600" s="12"/>
    </row>
    <row r="601" spans="1:11" x14ac:dyDescent="0.25">
      <c r="A601" s="115"/>
      <c r="B601" s="11"/>
      <c r="C601" s="105"/>
      <c r="J601" s="11"/>
      <c r="K601" s="12"/>
    </row>
    <row r="602" spans="1:11" x14ac:dyDescent="0.25">
      <c r="A602" s="115"/>
      <c r="B602" s="11"/>
      <c r="C602" s="105"/>
      <c r="J602" s="11"/>
      <c r="K602" s="12"/>
    </row>
    <row r="603" spans="1:11" x14ac:dyDescent="0.25">
      <c r="A603" s="115"/>
      <c r="B603" s="11"/>
      <c r="C603" s="105"/>
      <c r="J603" s="11"/>
      <c r="K603" s="12"/>
    </row>
    <row r="604" spans="1:11" x14ac:dyDescent="0.25">
      <c r="A604" s="115"/>
      <c r="B604" s="11"/>
      <c r="C604" s="105"/>
      <c r="J604" s="11"/>
      <c r="K604" s="12"/>
    </row>
    <row r="605" spans="1:11" x14ac:dyDescent="0.25">
      <c r="A605" s="115"/>
      <c r="B605" s="11"/>
      <c r="C605" s="105"/>
      <c r="J605" s="11"/>
      <c r="K605" s="12"/>
    </row>
    <row r="606" spans="1:11" x14ac:dyDescent="0.25">
      <c r="A606" s="115"/>
      <c r="B606" s="11"/>
      <c r="C606" s="105"/>
      <c r="J606" s="11"/>
      <c r="K606" s="12"/>
    </row>
    <row r="607" spans="1:11" x14ac:dyDescent="0.25">
      <c r="A607" s="115"/>
      <c r="B607" s="11"/>
      <c r="C607" s="105"/>
      <c r="J607" s="11"/>
      <c r="K607" s="12"/>
    </row>
    <row r="608" spans="1:11" x14ac:dyDescent="0.25">
      <c r="A608" s="115"/>
      <c r="B608" s="11"/>
      <c r="C608" s="105"/>
      <c r="J608" s="11"/>
      <c r="K608" s="12"/>
    </row>
    <row r="609" spans="1:11" x14ac:dyDescent="0.25">
      <c r="A609" s="115"/>
      <c r="B609" s="11"/>
      <c r="C609" s="105"/>
      <c r="J609" s="11"/>
      <c r="K609" s="12"/>
    </row>
    <row r="610" spans="1:11" x14ac:dyDescent="0.25">
      <c r="A610" s="115"/>
      <c r="B610" s="11"/>
      <c r="C610" s="105"/>
      <c r="J610" s="11"/>
      <c r="K610" s="12"/>
    </row>
    <row r="611" spans="1:11" x14ac:dyDescent="0.25">
      <c r="A611" s="115"/>
      <c r="B611" s="11"/>
      <c r="C611" s="105"/>
      <c r="J611" s="11"/>
      <c r="K611" s="12"/>
    </row>
    <row r="612" spans="1:11" x14ac:dyDescent="0.25">
      <c r="A612" s="115"/>
      <c r="B612" s="11"/>
      <c r="C612" s="105"/>
      <c r="J612" s="11"/>
      <c r="K612" s="12"/>
    </row>
    <row r="613" spans="1:11" x14ac:dyDescent="0.25">
      <c r="A613" s="115"/>
      <c r="B613" s="11"/>
      <c r="C613" s="105"/>
      <c r="J613" s="11"/>
      <c r="K613" s="12"/>
    </row>
    <row r="614" spans="1:11" x14ac:dyDescent="0.25">
      <c r="A614" s="115"/>
      <c r="B614" s="11"/>
      <c r="C614" s="105"/>
      <c r="J614" s="11"/>
      <c r="K614" s="12"/>
    </row>
    <row r="615" spans="1:11" x14ac:dyDescent="0.25">
      <c r="A615" s="115"/>
      <c r="B615" s="11"/>
      <c r="C615" s="105"/>
      <c r="J615" s="11"/>
      <c r="K615" s="12"/>
    </row>
    <row r="616" spans="1:11" x14ac:dyDescent="0.25">
      <c r="A616" s="115"/>
      <c r="B616" s="11"/>
      <c r="C616" s="105"/>
      <c r="J616" s="11"/>
      <c r="K616" s="12"/>
    </row>
    <row r="617" spans="1:11" x14ac:dyDescent="0.25">
      <c r="A617" s="115"/>
      <c r="B617" s="11"/>
      <c r="C617" s="105"/>
      <c r="J617" s="11"/>
      <c r="K617" s="12"/>
    </row>
    <row r="618" spans="1:11" x14ac:dyDescent="0.25">
      <c r="A618" s="115"/>
      <c r="B618" s="11"/>
      <c r="C618" s="105"/>
      <c r="J618" s="11"/>
      <c r="K618" s="12"/>
    </row>
    <row r="619" spans="1:11" x14ac:dyDescent="0.25">
      <c r="A619" s="115"/>
      <c r="B619" s="11"/>
      <c r="C619" s="105"/>
      <c r="J619" s="11"/>
      <c r="K619" s="12"/>
    </row>
    <row r="620" spans="1:11" x14ac:dyDescent="0.25">
      <c r="A620" s="115"/>
      <c r="B620" s="11"/>
      <c r="C620" s="105"/>
      <c r="J620" s="11"/>
      <c r="K620" s="12"/>
    </row>
    <row r="621" spans="1:11" x14ac:dyDescent="0.25">
      <c r="A621" s="115"/>
      <c r="B621" s="11"/>
      <c r="C621" s="105"/>
      <c r="J621" s="11"/>
      <c r="K621" s="12"/>
    </row>
    <row r="622" spans="1:11" x14ac:dyDescent="0.25">
      <c r="A622" s="115"/>
      <c r="B622" s="11"/>
      <c r="C622" s="105"/>
      <c r="J622" s="11"/>
      <c r="K622" s="12"/>
    </row>
    <row r="623" spans="1:11" x14ac:dyDescent="0.25">
      <c r="A623" s="115"/>
      <c r="B623" s="11"/>
      <c r="C623" s="105"/>
      <c r="J623" s="11"/>
      <c r="K623" s="12"/>
    </row>
    <row r="624" spans="1:11" x14ac:dyDescent="0.25">
      <c r="A624" s="115"/>
      <c r="B624" s="11"/>
      <c r="C624" s="105"/>
      <c r="J624" s="11"/>
      <c r="K624" s="12"/>
    </row>
    <row r="625" spans="1:11" x14ac:dyDescent="0.25">
      <c r="A625" s="115"/>
      <c r="B625" s="11"/>
      <c r="C625" s="105"/>
      <c r="J625" s="11"/>
      <c r="K625" s="12"/>
    </row>
    <row r="626" spans="1:11" x14ac:dyDescent="0.25">
      <c r="A626" s="115"/>
      <c r="B626" s="11"/>
      <c r="C626" s="105"/>
      <c r="J626" s="11"/>
      <c r="K626" s="12"/>
    </row>
    <row r="627" spans="1:11" x14ac:dyDescent="0.25">
      <c r="A627" s="115"/>
      <c r="B627" s="11"/>
      <c r="C627" s="105"/>
      <c r="J627" s="11"/>
      <c r="K627" s="12"/>
    </row>
    <row r="628" spans="1:11" x14ac:dyDescent="0.25">
      <c r="A628" s="115"/>
      <c r="B628" s="11"/>
      <c r="C628" s="105"/>
      <c r="J628" s="11"/>
      <c r="K628" s="12"/>
    </row>
    <row r="629" spans="1:11" x14ac:dyDescent="0.25">
      <c r="A629" s="115"/>
      <c r="B629" s="11"/>
      <c r="C629" s="105"/>
      <c r="J629" s="11"/>
      <c r="K629" s="12"/>
    </row>
    <row r="630" spans="1:11" x14ac:dyDescent="0.25">
      <c r="A630" s="115"/>
      <c r="B630" s="11"/>
      <c r="C630" s="105"/>
      <c r="J630" s="11"/>
      <c r="K630" s="12"/>
    </row>
    <row r="631" spans="1:11" x14ac:dyDescent="0.25">
      <c r="A631" s="115"/>
      <c r="B631" s="11"/>
      <c r="C631" s="105"/>
      <c r="J631" s="11"/>
      <c r="K631" s="12"/>
    </row>
    <row r="632" spans="1:11" x14ac:dyDescent="0.25">
      <c r="A632" s="115"/>
      <c r="B632" s="11"/>
      <c r="C632" s="105"/>
      <c r="J632" s="11"/>
      <c r="K632" s="12"/>
    </row>
    <row r="633" spans="1:11" x14ac:dyDescent="0.25">
      <c r="A633" s="115"/>
      <c r="B633" s="11"/>
      <c r="C633" s="105"/>
      <c r="J633" s="11"/>
      <c r="K633" s="12"/>
    </row>
    <row r="634" spans="1:11" x14ac:dyDescent="0.25">
      <c r="A634" s="115"/>
      <c r="B634" s="11"/>
      <c r="C634" s="105"/>
      <c r="J634" s="11"/>
      <c r="K634" s="12"/>
    </row>
    <row r="635" spans="1:11" x14ac:dyDescent="0.25">
      <c r="A635" s="115"/>
      <c r="B635" s="11"/>
      <c r="C635" s="105"/>
      <c r="J635" s="11"/>
      <c r="K635" s="12"/>
    </row>
    <row r="636" spans="1:11" x14ac:dyDescent="0.25">
      <c r="A636" s="115"/>
      <c r="B636" s="11"/>
      <c r="C636" s="105"/>
      <c r="J636" s="11"/>
      <c r="K636" s="12"/>
    </row>
    <row r="637" spans="1:11" x14ac:dyDescent="0.25">
      <c r="A637" s="115"/>
      <c r="B637" s="11"/>
      <c r="C637" s="105"/>
      <c r="J637" s="11"/>
      <c r="K637" s="12"/>
    </row>
    <row r="638" spans="1:11" x14ac:dyDescent="0.25">
      <c r="A638" s="115"/>
      <c r="B638" s="11"/>
      <c r="C638" s="105"/>
      <c r="J638" s="11"/>
      <c r="K638" s="12"/>
    </row>
    <row r="639" spans="1:11" x14ac:dyDescent="0.25">
      <c r="A639" s="115"/>
      <c r="B639" s="11"/>
      <c r="C639" s="105"/>
      <c r="J639" s="11"/>
      <c r="K639" s="12"/>
    </row>
    <row r="640" spans="1:11" x14ac:dyDescent="0.25">
      <c r="A640" s="115"/>
      <c r="B640" s="11"/>
      <c r="C640" s="105"/>
      <c r="J640" s="11"/>
      <c r="K640" s="12"/>
    </row>
    <row r="641" spans="1:11" x14ac:dyDescent="0.25">
      <c r="A641" s="115"/>
      <c r="B641" s="11"/>
      <c r="C641" s="105"/>
      <c r="J641" s="11"/>
      <c r="K641" s="12"/>
    </row>
    <row r="642" spans="1:11" x14ac:dyDescent="0.25">
      <c r="A642" s="115"/>
      <c r="B642" s="11"/>
      <c r="C642" s="105"/>
      <c r="J642" s="11"/>
      <c r="K642" s="12"/>
    </row>
    <row r="643" spans="1:11" x14ac:dyDescent="0.25">
      <c r="A643" s="115"/>
      <c r="B643" s="11"/>
      <c r="C643" s="105"/>
      <c r="J643" s="11"/>
      <c r="K643" s="12"/>
    </row>
    <row r="644" spans="1:11" x14ac:dyDescent="0.25">
      <c r="A644" s="115"/>
      <c r="B644" s="11"/>
      <c r="C644" s="105"/>
      <c r="J644" s="11"/>
      <c r="K644" s="12"/>
    </row>
    <row r="645" spans="1:11" x14ac:dyDescent="0.25">
      <c r="A645" s="115"/>
      <c r="B645" s="11"/>
      <c r="C645" s="105"/>
      <c r="J645" s="11"/>
      <c r="K645" s="12"/>
    </row>
    <row r="646" spans="1:11" x14ac:dyDescent="0.25">
      <c r="A646" s="115"/>
      <c r="B646" s="11"/>
      <c r="C646" s="105"/>
      <c r="J646" s="11"/>
      <c r="K646" s="12"/>
    </row>
    <row r="647" spans="1:11" x14ac:dyDescent="0.25">
      <c r="A647" s="115"/>
      <c r="B647" s="11"/>
      <c r="C647" s="105"/>
      <c r="J647" s="11"/>
      <c r="K647" s="12"/>
    </row>
    <row r="648" spans="1:11" x14ac:dyDescent="0.25">
      <c r="A648" s="115"/>
      <c r="B648" s="11"/>
      <c r="C648" s="105"/>
      <c r="J648" s="11"/>
      <c r="K648" s="12"/>
    </row>
    <row r="649" spans="1:11" x14ac:dyDescent="0.25">
      <c r="A649" s="115"/>
      <c r="B649" s="11"/>
      <c r="C649" s="105"/>
      <c r="J649" s="11"/>
      <c r="K649" s="12"/>
    </row>
    <row r="650" spans="1:11" x14ac:dyDescent="0.25">
      <c r="A650" s="115"/>
      <c r="B650" s="11"/>
      <c r="C650" s="105"/>
      <c r="J650" s="11"/>
      <c r="K650" s="12"/>
    </row>
    <row r="651" spans="1:11" x14ac:dyDescent="0.25">
      <c r="A651" s="115"/>
      <c r="B651" s="11"/>
      <c r="C651" s="105"/>
      <c r="J651" s="11"/>
      <c r="K651" s="12"/>
    </row>
    <row r="652" spans="1:11" x14ac:dyDescent="0.25">
      <c r="A652" s="115"/>
      <c r="B652" s="11"/>
      <c r="C652" s="105"/>
      <c r="J652" s="11"/>
      <c r="K652" s="12"/>
    </row>
    <row r="653" spans="1:11" x14ac:dyDescent="0.25">
      <c r="A653" s="115"/>
      <c r="B653" s="11"/>
      <c r="C653" s="105"/>
      <c r="J653" s="11"/>
      <c r="K653" s="12"/>
    </row>
    <row r="654" spans="1:11" x14ac:dyDescent="0.25">
      <c r="A654" s="115"/>
      <c r="B654" s="11"/>
      <c r="C654" s="105"/>
      <c r="J654" s="11"/>
      <c r="K654" s="12"/>
    </row>
    <row r="655" spans="1:11" x14ac:dyDescent="0.25">
      <c r="A655" s="115"/>
      <c r="B655" s="11"/>
      <c r="C655" s="105"/>
      <c r="J655" s="11"/>
      <c r="K655" s="12"/>
    </row>
    <row r="656" spans="1:11" x14ac:dyDescent="0.25">
      <c r="A656" s="115"/>
      <c r="B656" s="11"/>
      <c r="C656" s="105"/>
      <c r="J656" s="11"/>
      <c r="K656" s="12"/>
    </row>
    <row r="657" spans="1:11" x14ac:dyDescent="0.25">
      <c r="A657" s="115"/>
      <c r="B657" s="11"/>
      <c r="C657" s="105"/>
      <c r="J657" s="11"/>
      <c r="K657" s="12"/>
    </row>
    <row r="658" spans="1:11" x14ac:dyDescent="0.25">
      <c r="A658" s="115"/>
      <c r="B658" s="11"/>
      <c r="C658" s="105"/>
      <c r="J658" s="11"/>
      <c r="K658" s="12"/>
    </row>
    <row r="659" spans="1:11" x14ac:dyDescent="0.25">
      <c r="A659" s="115"/>
      <c r="B659" s="11"/>
      <c r="C659" s="105"/>
      <c r="J659" s="11"/>
      <c r="K659" s="12"/>
    </row>
    <row r="660" spans="1:11" x14ac:dyDescent="0.25">
      <c r="A660" s="115"/>
      <c r="B660" s="11"/>
      <c r="C660" s="105"/>
      <c r="J660" s="11"/>
      <c r="K660" s="12"/>
    </row>
    <row r="661" spans="1:11" x14ac:dyDescent="0.25">
      <c r="A661" s="115"/>
      <c r="B661" s="11"/>
      <c r="C661" s="105"/>
      <c r="J661" s="11"/>
      <c r="K661" s="12"/>
    </row>
    <row r="662" spans="1:11" x14ac:dyDescent="0.25">
      <c r="A662" s="115"/>
      <c r="B662" s="11"/>
      <c r="C662" s="105"/>
      <c r="J662" s="11"/>
      <c r="K662" s="12"/>
    </row>
    <row r="663" spans="1:11" x14ac:dyDescent="0.25">
      <c r="A663" s="115"/>
      <c r="B663" s="11"/>
      <c r="C663" s="105"/>
      <c r="J663" s="11"/>
      <c r="K663" s="12"/>
    </row>
    <row r="664" spans="1:11" x14ac:dyDescent="0.25">
      <c r="A664" s="115"/>
      <c r="B664" s="11"/>
      <c r="C664" s="105"/>
      <c r="J664" s="11"/>
      <c r="K664" s="12"/>
    </row>
    <row r="665" spans="1:11" x14ac:dyDescent="0.25">
      <c r="A665" s="115"/>
      <c r="B665" s="11"/>
      <c r="C665" s="105"/>
      <c r="J665" s="11"/>
      <c r="K665" s="12"/>
    </row>
    <row r="666" spans="1:11" x14ac:dyDescent="0.25">
      <c r="A666" s="115"/>
      <c r="B666" s="11"/>
      <c r="C666" s="105"/>
      <c r="J666" s="11"/>
      <c r="K666" s="12"/>
    </row>
    <row r="667" spans="1:11" x14ac:dyDescent="0.25">
      <c r="A667" s="115"/>
      <c r="B667" s="11"/>
      <c r="C667" s="105"/>
      <c r="J667" s="11"/>
      <c r="K667" s="12"/>
    </row>
    <row r="668" spans="1:11" x14ac:dyDescent="0.25">
      <c r="A668" s="115"/>
      <c r="B668" s="11"/>
      <c r="C668" s="105"/>
      <c r="J668" s="11"/>
      <c r="K668" s="12"/>
    </row>
    <row r="669" spans="1:11" x14ac:dyDescent="0.25">
      <c r="A669" s="115"/>
      <c r="B669" s="11"/>
      <c r="C669" s="105"/>
      <c r="J669" s="11"/>
      <c r="K669" s="12"/>
    </row>
    <row r="670" spans="1:11" x14ac:dyDescent="0.25">
      <c r="A670" s="115"/>
      <c r="B670" s="11"/>
      <c r="C670" s="105"/>
      <c r="J670" s="11"/>
      <c r="K670" s="12"/>
    </row>
    <row r="671" spans="1:11" x14ac:dyDescent="0.25">
      <c r="A671" s="115"/>
      <c r="B671" s="11"/>
      <c r="C671" s="105"/>
      <c r="J671" s="11"/>
      <c r="K671" s="12"/>
    </row>
    <row r="672" spans="1:11" x14ac:dyDescent="0.25">
      <c r="A672" s="115"/>
      <c r="B672" s="11"/>
      <c r="C672" s="105"/>
      <c r="J672" s="11"/>
      <c r="K672" s="12"/>
    </row>
    <row r="673" spans="1:11" x14ac:dyDescent="0.25">
      <c r="A673" s="115"/>
      <c r="B673" s="11"/>
      <c r="C673" s="105"/>
      <c r="J673" s="11"/>
      <c r="K673" s="12"/>
    </row>
    <row r="674" spans="1:11" x14ac:dyDescent="0.25">
      <c r="A674" s="115"/>
      <c r="B674" s="11"/>
      <c r="C674" s="105"/>
      <c r="J674" s="11"/>
      <c r="K674" s="12"/>
    </row>
    <row r="675" spans="1:11" x14ac:dyDescent="0.25">
      <c r="A675" s="115"/>
      <c r="B675" s="11"/>
      <c r="C675" s="105"/>
      <c r="J675" s="11"/>
      <c r="K675" s="12"/>
    </row>
    <row r="676" spans="1:11" x14ac:dyDescent="0.25">
      <c r="A676" s="115"/>
      <c r="B676" s="11"/>
      <c r="C676" s="105"/>
      <c r="J676" s="11"/>
      <c r="K676" s="12"/>
    </row>
    <row r="677" spans="1:11" x14ac:dyDescent="0.25">
      <c r="A677" s="115"/>
      <c r="B677" s="11"/>
      <c r="C677" s="105"/>
      <c r="J677" s="11"/>
      <c r="K677" s="12"/>
    </row>
    <row r="678" spans="1:11" x14ac:dyDescent="0.25">
      <c r="A678" s="115"/>
      <c r="B678" s="11"/>
      <c r="C678" s="105"/>
      <c r="J678" s="11"/>
      <c r="K678" s="12"/>
    </row>
    <row r="679" spans="1:11" x14ac:dyDescent="0.25">
      <c r="A679" s="115"/>
      <c r="B679" s="11"/>
      <c r="C679" s="105"/>
      <c r="J679" s="11"/>
      <c r="K679" s="12"/>
    </row>
    <row r="680" spans="1:11" x14ac:dyDescent="0.25">
      <c r="A680" s="116"/>
      <c r="B680" s="11"/>
      <c r="C680" s="105"/>
      <c r="J680" s="11"/>
      <c r="K680" s="12"/>
    </row>
    <row r="681" spans="1:11" x14ac:dyDescent="0.25">
      <c r="A681" s="116"/>
      <c r="B681" s="11"/>
      <c r="C681" s="105"/>
      <c r="J681" s="11"/>
      <c r="K681" s="12"/>
    </row>
    <row r="682" spans="1:11" x14ac:dyDescent="0.25">
      <c r="A682" s="116"/>
      <c r="B682" s="11"/>
      <c r="C682" s="105"/>
      <c r="J682" s="11"/>
      <c r="K682" s="12"/>
    </row>
    <row r="683" spans="1:11" x14ac:dyDescent="0.25">
      <c r="A683" s="116"/>
      <c r="B683" s="11"/>
      <c r="C683" s="105"/>
      <c r="J683" s="11"/>
      <c r="K683" s="12"/>
    </row>
    <row r="684" spans="1:11" x14ac:dyDescent="0.25">
      <c r="A684" s="116"/>
      <c r="B684" s="11"/>
      <c r="C684" s="105"/>
      <c r="J684" s="11"/>
      <c r="K684" s="12"/>
    </row>
    <row r="685" spans="1:11" x14ac:dyDescent="0.25">
      <c r="A685" s="116"/>
      <c r="B685" s="11"/>
      <c r="C685" s="105"/>
      <c r="J685" s="11"/>
      <c r="K685" s="12"/>
    </row>
    <row r="686" spans="1:11" x14ac:dyDescent="0.25">
      <c r="A686" s="116"/>
      <c r="B686" s="11"/>
      <c r="C686" s="105"/>
      <c r="J686" s="11"/>
      <c r="K686" s="12"/>
    </row>
    <row r="687" spans="1:11" x14ac:dyDescent="0.25">
      <c r="A687" s="116"/>
      <c r="B687" s="11"/>
      <c r="C687" s="105"/>
      <c r="J687" s="11"/>
      <c r="K687" s="12"/>
    </row>
    <row r="688" spans="1:11" x14ac:dyDescent="0.25">
      <c r="A688" s="116"/>
      <c r="B688" s="11"/>
      <c r="C688" s="105"/>
      <c r="J688" s="11"/>
      <c r="K688" s="12"/>
    </row>
    <row r="689" spans="1:11" x14ac:dyDescent="0.25">
      <c r="A689" s="116"/>
      <c r="B689" s="11"/>
      <c r="C689" s="105"/>
      <c r="J689" s="11"/>
      <c r="K689" s="12"/>
    </row>
    <row r="690" spans="1:11" x14ac:dyDescent="0.25">
      <c r="A690" s="116"/>
      <c r="B690" s="11"/>
      <c r="C690" s="105"/>
      <c r="J690" s="11"/>
      <c r="K690" s="12"/>
    </row>
    <row r="691" spans="1:11" x14ac:dyDescent="0.25">
      <c r="A691" s="116"/>
      <c r="B691" s="11"/>
      <c r="C691" s="105"/>
      <c r="J691" s="11"/>
      <c r="K691" s="12"/>
    </row>
    <row r="692" spans="1:11" x14ac:dyDescent="0.25">
      <c r="A692" s="116"/>
      <c r="B692" s="11"/>
      <c r="C692" s="105"/>
      <c r="J692" s="11"/>
      <c r="K692" s="12"/>
    </row>
    <row r="693" spans="1:11" x14ac:dyDescent="0.25">
      <c r="A693" s="116"/>
      <c r="B693" s="11"/>
      <c r="C693" s="105"/>
      <c r="J693" s="11"/>
      <c r="K693" s="12"/>
    </row>
    <row r="694" spans="1:11" x14ac:dyDescent="0.25">
      <c r="A694" s="116"/>
      <c r="B694" s="11"/>
      <c r="C694" s="105"/>
      <c r="J694" s="11"/>
      <c r="K694" s="12"/>
    </row>
    <row r="695" spans="1:11" x14ac:dyDescent="0.25">
      <c r="A695" s="116"/>
      <c r="B695" s="11"/>
      <c r="C695" s="105"/>
      <c r="J695" s="11"/>
      <c r="K695" s="12"/>
    </row>
    <row r="696" spans="1:11" x14ac:dyDescent="0.25">
      <c r="A696" s="116"/>
      <c r="B696" s="11"/>
      <c r="C696" s="105"/>
      <c r="J696" s="11"/>
      <c r="K696" s="12"/>
    </row>
    <row r="697" spans="1:11" x14ac:dyDescent="0.25">
      <c r="A697" s="116"/>
      <c r="B697" s="11"/>
      <c r="C697" s="105"/>
      <c r="J697" s="11"/>
      <c r="K697" s="12"/>
    </row>
    <row r="698" spans="1:11" x14ac:dyDescent="0.25">
      <c r="A698" s="116"/>
      <c r="B698" s="11"/>
      <c r="C698" s="105"/>
      <c r="J698" s="11"/>
      <c r="K698" s="12"/>
    </row>
    <row r="699" spans="1:11" x14ac:dyDescent="0.25">
      <c r="A699" s="116"/>
      <c r="B699" s="11"/>
      <c r="C699" s="105"/>
      <c r="J699" s="11"/>
      <c r="K699" s="12"/>
    </row>
    <row r="700" spans="1:11" x14ac:dyDescent="0.25">
      <c r="A700" s="116"/>
      <c r="B700" s="11"/>
      <c r="C700" s="105"/>
      <c r="J700" s="11"/>
      <c r="K700" s="12"/>
    </row>
    <row r="701" spans="1:11" x14ac:dyDescent="0.25">
      <c r="A701" s="116"/>
      <c r="B701" s="11"/>
      <c r="C701" s="105"/>
      <c r="J701" s="11"/>
      <c r="K701" s="12"/>
    </row>
    <row r="702" spans="1:11" x14ac:dyDescent="0.25">
      <c r="A702" s="116"/>
      <c r="B702" s="11"/>
      <c r="C702" s="105"/>
      <c r="J702" s="11"/>
      <c r="K702" s="12"/>
    </row>
    <row r="703" spans="1:11" x14ac:dyDescent="0.25">
      <c r="A703" s="116"/>
      <c r="B703" s="11"/>
      <c r="C703" s="105"/>
      <c r="J703" s="11"/>
      <c r="K703" s="12"/>
    </row>
    <row r="704" spans="1:11" x14ac:dyDescent="0.25">
      <c r="A704" s="116"/>
      <c r="B704" s="11"/>
      <c r="C704" s="105"/>
      <c r="J704" s="11"/>
      <c r="K704" s="12"/>
    </row>
    <row r="705" spans="1:11" x14ac:dyDescent="0.25">
      <c r="A705" s="116"/>
      <c r="B705" s="11"/>
      <c r="C705" s="105"/>
      <c r="J705" s="11"/>
      <c r="K705" s="12"/>
    </row>
    <row r="706" spans="1:11" x14ac:dyDescent="0.25">
      <c r="A706" s="116"/>
      <c r="B706" s="11"/>
      <c r="C706" s="105"/>
      <c r="J706" s="11"/>
      <c r="K706" s="12"/>
    </row>
    <row r="707" spans="1:11" x14ac:dyDescent="0.25">
      <c r="A707" s="116"/>
      <c r="B707" s="11"/>
      <c r="C707" s="105"/>
      <c r="J707" s="11"/>
      <c r="K707" s="12"/>
    </row>
    <row r="708" spans="1:11" x14ac:dyDescent="0.25">
      <c r="A708" s="116"/>
      <c r="B708" s="11"/>
      <c r="C708" s="105"/>
      <c r="J708" s="11"/>
      <c r="K708" s="12"/>
    </row>
    <row r="709" spans="1:11" x14ac:dyDescent="0.25">
      <c r="A709" s="116"/>
      <c r="B709" s="11"/>
      <c r="C709" s="105"/>
      <c r="J709" s="11"/>
      <c r="K709" s="12"/>
    </row>
    <row r="710" spans="1:11" x14ac:dyDescent="0.25">
      <c r="A710" s="116"/>
      <c r="B710" s="11"/>
      <c r="C710" s="105"/>
      <c r="J710" s="11"/>
      <c r="K710" s="12"/>
    </row>
    <row r="711" spans="1:11" x14ac:dyDescent="0.25">
      <c r="A711" s="116"/>
      <c r="B711" s="11"/>
      <c r="C711" s="105"/>
      <c r="J711" s="11"/>
      <c r="K711" s="12"/>
    </row>
    <row r="712" spans="1:11" x14ac:dyDescent="0.25">
      <c r="A712" s="116"/>
      <c r="B712" s="11"/>
      <c r="C712" s="105"/>
      <c r="J712" s="11"/>
      <c r="K712" s="12"/>
    </row>
    <row r="713" spans="1:11" x14ac:dyDescent="0.25">
      <c r="A713" s="116"/>
      <c r="B713" s="11"/>
      <c r="C713" s="105"/>
      <c r="J713" s="11"/>
      <c r="K713" s="12"/>
    </row>
    <row r="714" spans="1:11" x14ac:dyDescent="0.25">
      <c r="A714" s="116"/>
      <c r="B714" s="11"/>
      <c r="C714" s="105"/>
      <c r="J714" s="11"/>
      <c r="K714" s="12"/>
    </row>
    <row r="715" spans="1:11" x14ac:dyDescent="0.25">
      <c r="A715" s="116"/>
      <c r="B715" s="11"/>
      <c r="C715" s="105"/>
      <c r="J715" s="11"/>
      <c r="K715" s="12"/>
    </row>
    <row r="716" spans="1:11" x14ac:dyDescent="0.25">
      <c r="A716" s="116"/>
      <c r="B716" s="11"/>
      <c r="C716" s="105"/>
      <c r="J716" s="11"/>
      <c r="K716" s="12"/>
    </row>
    <row r="717" spans="1:11" x14ac:dyDescent="0.25">
      <c r="A717" s="116"/>
      <c r="B717" s="11"/>
      <c r="C717" s="105"/>
      <c r="J717" s="11"/>
      <c r="K717" s="12"/>
    </row>
    <row r="718" spans="1:11" x14ac:dyDescent="0.25">
      <c r="A718" s="116"/>
      <c r="B718" s="11"/>
      <c r="C718" s="105"/>
      <c r="J718" s="11"/>
      <c r="K718" s="12"/>
    </row>
    <row r="719" spans="1:11" x14ac:dyDescent="0.25">
      <c r="A719" s="116"/>
      <c r="B719" s="11"/>
      <c r="C719" s="105"/>
      <c r="J719" s="11"/>
      <c r="K719" s="12"/>
    </row>
    <row r="720" spans="1:11" x14ac:dyDescent="0.25">
      <c r="A720" s="116"/>
      <c r="B720" s="11"/>
      <c r="C720" s="105"/>
      <c r="J720" s="11"/>
      <c r="K720" s="12"/>
    </row>
    <row r="721" spans="1:11" x14ac:dyDescent="0.25">
      <c r="A721" s="116"/>
      <c r="B721" s="11"/>
      <c r="C721" s="105"/>
      <c r="J721" s="11"/>
      <c r="K721" s="12"/>
    </row>
    <row r="722" spans="1:11" x14ac:dyDescent="0.25">
      <c r="A722" s="116"/>
      <c r="B722" s="11"/>
      <c r="C722" s="105"/>
      <c r="J722" s="11"/>
      <c r="K722" s="12"/>
    </row>
    <row r="723" spans="1:11" x14ac:dyDescent="0.25">
      <c r="A723" s="116"/>
      <c r="B723" s="11"/>
      <c r="C723" s="105"/>
      <c r="J723" s="11"/>
      <c r="K723" s="12"/>
    </row>
    <row r="724" spans="1:11" x14ac:dyDescent="0.25">
      <c r="A724" s="116"/>
      <c r="B724" s="11"/>
      <c r="C724" s="105"/>
      <c r="J724" s="11"/>
      <c r="K724" s="12"/>
    </row>
    <row r="725" spans="1:11" x14ac:dyDescent="0.25">
      <c r="A725" s="116"/>
      <c r="B725" s="11"/>
      <c r="C725" s="105"/>
      <c r="J725" s="11"/>
      <c r="K725" s="12"/>
    </row>
    <row r="726" spans="1:11" x14ac:dyDescent="0.25">
      <c r="A726" s="116"/>
      <c r="B726" s="11"/>
      <c r="C726" s="105"/>
      <c r="J726" s="11"/>
      <c r="K726" s="12"/>
    </row>
    <row r="727" spans="1:11" x14ac:dyDescent="0.25">
      <c r="A727" s="116"/>
      <c r="B727" s="11"/>
      <c r="C727" s="105"/>
      <c r="J727" s="11"/>
      <c r="K727" s="12"/>
    </row>
    <row r="728" spans="1:11" x14ac:dyDescent="0.25">
      <c r="A728" s="116"/>
      <c r="B728" s="11"/>
      <c r="C728" s="105"/>
      <c r="J728" s="11"/>
      <c r="K728" s="12"/>
    </row>
    <row r="729" spans="1:11" x14ac:dyDescent="0.25">
      <c r="A729" s="116"/>
      <c r="B729" s="11"/>
      <c r="C729" s="105"/>
      <c r="J729" s="11"/>
      <c r="K729" s="12"/>
    </row>
    <row r="730" spans="1:11" x14ac:dyDescent="0.25">
      <c r="A730" s="116"/>
      <c r="B730" s="11"/>
      <c r="C730" s="105"/>
      <c r="J730" s="11"/>
      <c r="K730" s="12"/>
    </row>
    <row r="731" spans="1:11" x14ac:dyDescent="0.25">
      <c r="A731" s="116"/>
      <c r="B731" s="11"/>
      <c r="C731" s="105"/>
      <c r="J731" s="11"/>
      <c r="K731" s="12"/>
    </row>
    <row r="732" spans="1:11" x14ac:dyDescent="0.25">
      <c r="A732" s="116"/>
      <c r="B732" s="11"/>
      <c r="C732" s="105"/>
      <c r="J732" s="11"/>
      <c r="K732" s="12"/>
    </row>
    <row r="733" spans="1:11" x14ac:dyDescent="0.25">
      <c r="A733" s="116"/>
      <c r="B733" s="11"/>
      <c r="C733" s="105"/>
      <c r="J733" s="11"/>
      <c r="K733" s="12"/>
    </row>
    <row r="734" spans="1:11" x14ac:dyDescent="0.25">
      <c r="A734" s="116"/>
      <c r="B734" s="11"/>
      <c r="C734" s="105"/>
      <c r="J734" s="11"/>
      <c r="K734" s="12"/>
    </row>
    <row r="735" spans="1:11" x14ac:dyDescent="0.25">
      <c r="A735" s="116"/>
      <c r="B735" s="11"/>
      <c r="C735" s="105"/>
      <c r="J735" s="11"/>
      <c r="K735" s="12"/>
    </row>
    <row r="736" spans="1:11" x14ac:dyDescent="0.25">
      <c r="A736" s="116"/>
      <c r="B736" s="11"/>
      <c r="C736" s="105"/>
      <c r="J736" s="11"/>
      <c r="K736" s="12"/>
    </row>
    <row r="737" spans="1:11" x14ac:dyDescent="0.25">
      <c r="A737" s="116"/>
      <c r="B737" s="11"/>
      <c r="C737" s="105"/>
      <c r="J737" s="11"/>
      <c r="K737" s="12"/>
    </row>
    <row r="738" spans="1:11" x14ac:dyDescent="0.25">
      <c r="A738" s="116"/>
      <c r="B738" s="11"/>
      <c r="C738" s="105"/>
      <c r="J738" s="11"/>
      <c r="K738" s="12"/>
    </row>
    <row r="739" spans="1:11" x14ac:dyDescent="0.25">
      <c r="A739" s="116"/>
      <c r="B739" s="11"/>
      <c r="C739" s="105"/>
      <c r="J739" s="11"/>
      <c r="K739" s="12"/>
    </row>
    <row r="740" spans="1:11" x14ac:dyDescent="0.25">
      <c r="A740" s="116"/>
      <c r="B740" s="11"/>
      <c r="C740" s="105"/>
      <c r="J740" s="11"/>
      <c r="K740" s="12"/>
    </row>
    <row r="741" spans="1:11" x14ac:dyDescent="0.25">
      <c r="A741" s="116"/>
      <c r="B741" s="11"/>
      <c r="C741" s="105"/>
      <c r="J741" s="11"/>
      <c r="K741" s="12"/>
    </row>
    <row r="742" spans="1:11" x14ac:dyDescent="0.25">
      <c r="A742" s="116"/>
      <c r="B742" s="11"/>
      <c r="C742" s="105"/>
      <c r="J742" s="11"/>
      <c r="K742" s="12"/>
    </row>
    <row r="743" spans="1:11" x14ac:dyDescent="0.25">
      <c r="A743" s="116"/>
      <c r="B743" s="11"/>
      <c r="C743" s="105"/>
      <c r="J743" s="11"/>
      <c r="K743" s="12"/>
    </row>
    <row r="744" spans="1:11" x14ac:dyDescent="0.25">
      <c r="A744" s="116"/>
      <c r="B744" s="11"/>
      <c r="C744" s="105"/>
      <c r="J744" s="11"/>
      <c r="K744" s="12"/>
    </row>
    <row r="745" spans="1:11" x14ac:dyDescent="0.25">
      <c r="A745" s="116"/>
      <c r="B745" s="11"/>
      <c r="C745" s="105"/>
      <c r="J745" s="11"/>
      <c r="K745" s="12"/>
    </row>
    <row r="746" spans="1:11" x14ac:dyDescent="0.25">
      <c r="A746" s="116"/>
      <c r="B746" s="11"/>
      <c r="C746" s="105"/>
      <c r="J746" s="11"/>
      <c r="K746" s="12"/>
    </row>
    <row r="747" spans="1:11" x14ac:dyDescent="0.25">
      <c r="A747" s="116"/>
      <c r="B747" s="11"/>
      <c r="C747" s="105"/>
      <c r="J747" s="11"/>
      <c r="K747" s="12"/>
    </row>
    <row r="748" spans="1:11" x14ac:dyDescent="0.25">
      <c r="A748" s="116"/>
      <c r="B748" s="11"/>
      <c r="C748" s="105"/>
      <c r="J748" s="11"/>
      <c r="K748" s="12"/>
    </row>
    <row r="749" spans="1:11" x14ac:dyDescent="0.25">
      <c r="A749" s="116"/>
      <c r="B749" s="11"/>
      <c r="C749" s="105"/>
      <c r="J749" s="11"/>
      <c r="K749" s="12"/>
    </row>
    <row r="750" spans="1:11" x14ac:dyDescent="0.25">
      <c r="A750" s="116"/>
      <c r="B750" s="11"/>
      <c r="C750" s="105"/>
      <c r="J750" s="11"/>
      <c r="K750" s="12"/>
    </row>
    <row r="751" spans="1:11" x14ac:dyDescent="0.25">
      <c r="A751" s="116"/>
      <c r="B751" s="11"/>
      <c r="C751" s="105"/>
      <c r="J751" s="11"/>
      <c r="K751" s="12"/>
    </row>
    <row r="752" spans="1:11" x14ac:dyDescent="0.25">
      <c r="A752" s="116"/>
      <c r="B752" s="11"/>
      <c r="C752" s="105"/>
      <c r="J752" s="11"/>
      <c r="K752" s="12"/>
    </row>
    <row r="753" spans="1:11" x14ac:dyDescent="0.25">
      <c r="A753" s="116"/>
      <c r="B753" s="11"/>
      <c r="C753" s="105"/>
      <c r="J753" s="11"/>
      <c r="K753" s="12"/>
    </row>
    <row r="754" spans="1:11" x14ac:dyDescent="0.25">
      <c r="A754" s="116"/>
      <c r="B754" s="11"/>
      <c r="C754" s="105"/>
      <c r="J754" s="11"/>
      <c r="K754" s="12"/>
    </row>
    <row r="755" spans="1:11" x14ac:dyDescent="0.25">
      <c r="A755" s="116"/>
      <c r="B755" s="11"/>
      <c r="C755" s="105"/>
      <c r="J755" s="11"/>
      <c r="K755" s="12"/>
    </row>
    <row r="756" spans="1:11" x14ac:dyDescent="0.25">
      <c r="A756" s="116"/>
      <c r="B756" s="11"/>
      <c r="C756" s="105"/>
      <c r="J756" s="11"/>
      <c r="K756" s="12"/>
    </row>
    <row r="757" spans="1:11" x14ac:dyDescent="0.25">
      <c r="A757" s="116"/>
      <c r="B757" s="11"/>
      <c r="C757" s="105"/>
      <c r="J757" s="11"/>
      <c r="K757" s="12"/>
    </row>
    <row r="758" spans="1:11" x14ac:dyDescent="0.25">
      <c r="A758" s="116"/>
      <c r="B758" s="11"/>
      <c r="C758" s="105"/>
      <c r="J758" s="11"/>
      <c r="K758" s="12"/>
    </row>
    <row r="759" spans="1:11" x14ac:dyDescent="0.25">
      <c r="A759" s="116"/>
      <c r="B759" s="11"/>
      <c r="C759" s="105"/>
      <c r="J759" s="11"/>
      <c r="K759" s="12"/>
    </row>
    <row r="760" spans="1:11" x14ac:dyDescent="0.25">
      <c r="A760" s="116"/>
      <c r="B760" s="11"/>
      <c r="C760" s="105"/>
      <c r="J760" s="11"/>
      <c r="K760" s="12"/>
    </row>
    <row r="761" spans="1:11" x14ac:dyDescent="0.25">
      <c r="A761" s="116"/>
      <c r="B761" s="11"/>
      <c r="C761" s="105"/>
      <c r="J761" s="11"/>
      <c r="K761" s="12"/>
    </row>
    <row r="762" spans="1:11" x14ac:dyDescent="0.25">
      <c r="A762" s="116"/>
      <c r="B762" s="11"/>
      <c r="C762" s="105"/>
      <c r="J762" s="11"/>
      <c r="K762" s="12"/>
    </row>
    <row r="763" spans="1:11" x14ac:dyDescent="0.25">
      <c r="A763" s="116"/>
      <c r="B763" s="11"/>
      <c r="C763" s="105"/>
      <c r="J763" s="11"/>
      <c r="K763" s="12"/>
    </row>
    <row r="764" spans="1:11" x14ac:dyDescent="0.25">
      <c r="A764" s="116"/>
      <c r="B764" s="11"/>
      <c r="C764" s="105"/>
      <c r="J764" s="11"/>
      <c r="K764" s="12"/>
    </row>
    <row r="765" spans="1:11" x14ac:dyDescent="0.25">
      <c r="A765" s="116"/>
      <c r="B765" s="11"/>
      <c r="C765" s="105"/>
      <c r="J765" s="11"/>
      <c r="K765" s="12"/>
    </row>
    <row r="766" spans="1:11" x14ac:dyDescent="0.25">
      <c r="A766" s="116"/>
      <c r="B766" s="11"/>
      <c r="C766" s="105"/>
      <c r="J766" s="11"/>
      <c r="K766" s="12"/>
    </row>
    <row r="767" spans="1:11" x14ac:dyDescent="0.25">
      <c r="A767" s="116"/>
      <c r="B767" s="11"/>
      <c r="C767" s="105"/>
      <c r="J767" s="11"/>
      <c r="K767" s="12"/>
    </row>
    <row r="768" spans="1:11" x14ac:dyDescent="0.25">
      <c r="A768" s="116"/>
      <c r="B768" s="11"/>
      <c r="C768" s="105"/>
      <c r="J768" s="11"/>
      <c r="K768" s="12"/>
    </row>
    <row r="769" spans="1:11" x14ac:dyDescent="0.25">
      <c r="A769" s="116"/>
      <c r="B769" s="11"/>
      <c r="C769" s="105"/>
      <c r="J769" s="11"/>
      <c r="K769" s="12"/>
    </row>
    <row r="770" spans="1:11" x14ac:dyDescent="0.25">
      <c r="A770" s="116"/>
      <c r="B770" s="11"/>
      <c r="C770" s="105"/>
      <c r="J770" s="11"/>
      <c r="K770" s="12"/>
    </row>
    <row r="771" spans="1:11" x14ac:dyDescent="0.25">
      <c r="A771" s="116"/>
      <c r="B771" s="11"/>
      <c r="C771" s="105"/>
      <c r="J771" s="11"/>
      <c r="K771" s="12"/>
    </row>
    <row r="772" spans="1:11" x14ac:dyDescent="0.25">
      <c r="A772" s="116"/>
      <c r="B772" s="11"/>
      <c r="C772" s="105"/>
      <c r="J772" s="11"/>
      <c r="K772" s="12"/>
    </row>
    <row r="773" spans="1:11" x14ac:dyDescent="0.25">
      <c r="A773" s="116"/>
      <c r="B773" s="11"/>
      <c r="C773" s="105"/>
      <c r="J773" s="11"/>
      <c r="K773" s="12"/>
    </row>
    <row r="774" spans="1:11" x14ac:dyDescent="0.25">
      <c r="A774" s="116"/>
      <c r="B774" s="11"/>
      <c r="C774" s="105"/>
      <c r="J774" s="11"/>
      <c r="K774" s="12"/>
    </row>
    <row r="775" spans="1:11" x14ac:dyDescent="0.25">
      <c r="A775" s="116"/>
      <c r="B775" s="11"/>
      <c r="C775" s="105"/>
      <c r="J775" s="11"/>
      <c r="K775" s="12"/>
    </row>
    <row r="776" spans="1:11" x14ac:dyDescent="0.25">
      <c r="A776" s="116"/>
      <c r="B776" s="11"/>
      <c r="C776" s="105"/>
      <c r="J776" s="11"/>
      <c r="K776" s="12"/>
    </row>
    <row r="777" spans="1:11" x14ac:dyDescent="0.25">
      <c r="A777" s="116"/>
      <c r="B777" s="11"/>
      <c r="C777" s="105"/>
      <c r="J777" s="11"/>
      <c r="K777" s="12"/>
    </row>
    <row r="778" spans="1:11" x14ac:dyDescent="0.25">
      <c r="A778" s="116"/>
      <c r="B778" s="11"/>
      <c r="C778" s="105"/>
      <c r="J778" s="11"/>
      <c r="K778" s="12"/>
    </row>
    <row r="779" spans="1:11" x14ac:dyDescent="0.25">
      <c r="A779" s="116"/>
      <c r="B779" s="11"/>
      <c r="C779" s="105"/>
      <c r="J779" s="11"/>
      <c r="K779" s="12"/>
    </row>
    <row r="780" spans="1:11" x14ac:dyDescent="0.25">
      <c r="A780" s="116"/>
      <c r="B780" s="11"/>
      <c r="C780" s="105"/>
      <c r="J780" s="11"/>
      <c r="K780" s="12"/>
    </row>
    <row r="781" spans="1:11" x14ac:dyDescent="0.25">
      <c r="A781" s="116"/>
      <c r="B781" s="11"/>
      <c r="C781" s="105"/>
      <c r="J781" s="11"/>
      <c r="K781" s="12"/>
    </row>
    <row r="782" spans="1:11" x14ac:dyDescent="0.25">
      <c r="A782" s="116"/>
      <c r="B782" s="11"/>
      <c r="C782" s="105"/>
      <c r="J782" s="11"/>
      <c r="K782" s="12"/>
    </row>
    <row r="783" spans="1:11" x14ac:dyDescent="0.25">
      <c r="A783" s="116"/>
      <c r="B783" s="11"/>
      <c r="C783" s="105"/>
      <c r="J783" s="11"/>
      <c r="K783" s="12"/>
    </row>
    <row r="784" spans="1:11" x14ac:dyDescent="0.25">
      <c r="A784" s="116"/>
      <c r="B784" s="11"/>
      <c r="C784" s="105"/>
      <c r="J784" s="11"/>
      <c r="K784" s="12"/>
    </row>
    <row r="785" spans="1:11" x14ac:dyDescent="0.25">
      <c r="A785" s="116"/>
      <c r="B785" s="11"/>
      <c r="C785" s="105"/>
      <c r="J785" s="11"/>
      <c r="K785" s="12"/>
    </row>
    <row r="786" spans="1:11" x14ac:dyDescent="0.25">
      <c r="A786" s="116"/>
      <c r="B786" s="11"/>
      <c r="C786" s="105"/>
      <c r="J786" s="11"/>
      <c r="K786" s="12"/>
    </row>
    <row r="787" spans="1:11" x14ac:dyDescent="0.25">
      <c r="A787" s="116"/>
      <c r="B787" s="11"/>
      <c r="C787" s="105"/>
      <c r="J787" s="11"/>
      <c r="K787" s="12"/>
    </row>
    <row r="788" spans="1:11" x14ac:dyDescent="0.25">
      <c r="A788" s="116"/>
      <c r="B788" s="11"/>
      <c r="C788" s="105"/>
      <c r="J788" s="11"/>
      <c r="K788" s="12"/>
    </row>
    <row r="789" spans="1:11" x14ac:dyDescent="0.25">
      <c r="A789" s="116"/>
      <c r="B789" s="11"/>
      <c r="C789" s="105"/>
      <c r="J789" s="11"/>
      <c r="K789" s="12"/>
    </row>
    <row r="790" spans="1:11" x14ac:dyDescent="0.25">
      <c r="A790" s="116"/>
      <c r="B790" s="11"/>
      <c r="C790" s="105"/>
      <c r="J790" s="11"/>
      <c r="K790" s="12"/>
    </row>
    <row r="791" spans="1:11" x14ac:dyDescent="0.25">
      <c r="A791" s="116"/>
      <c r="B791" s="11"/>
      <c r="C791" s="105"/>
      <c r="J791" s="11"/>
      <c r="K791" s="12"/>
    </row>
    <row r="792" spans="1:11" x14ac:dyDescent="0.25">
      <c r="A792" s="116"/>
      <c r="B792" s="11"/>
      <c r="C792" s="105"/>
      <c r="J792" s="11"/>
      <c r="K792" s="12"/>
    </row>
    <row r="793" spans="1:11" x14ac:dyDescent="0.25">
      <c r="A793" s="116"/>
      <c r="B793" s="11"/>
      <c r="C793" s="105"/>
      <c r="J793" s="11"/>
      <c r="K793" s="12"/>
    </row>
    <row r="794" spans="1:11" x14ac:dyDescent="0.25">
      <c r="A794" s="116"/>
      <c r="B794" s="11"/>
      <c r="C794" s="105"/>
      <c r="J794" s="11"/>
      <c r="K794" s="12"/>
    </row>
    <row r="795" spans="1:11" x14ac:dyDescent="0.25">
      <c r="A795" s="116"/>
      <c r="B795" s="11"/>
      <c r="C795" s="105"/>
      <c r="J795" s="11"/>
      <c r="K795" s="12"/>
    </row>
    <row r="796" spans="1:11" x14ac:dyDescent="0.25">
      <c r="A796" s="116"/>
      <c r="B796" s="11"/>
      <c r="C796" s="105"/>
      <c r="J796" s="11"/>
      <c r="K796" s="12"/>
    </row>
    <row r="797" spans="1:11" x14ac:dyDescent="0.25">
      <c r="A797" s="116"/>
      <c r="B797" s="11"/>
      <c r="C797" s="105"/>
      <c r="J797" s="11"/>
      <c r="K797" s="12"/>
    </row>
    <row r="798" spans="1:11" x14ac:dyDescent="0.25">
      <c r="A798" s="116"/>
      <c r="B798" s="11"/>
      <c r="C798" s="105"/>
      <c r="J798" s="11"/>
      <c r="K798" s="12"/>
    </row>
    <row r="799" spans="1:11" x14ac:dyDescent="0.25">
      <c r="A799" s="116"/>
      <c r="B799" s="11"/>
      <c r="C799" s="105"/>
      <c r="J799" s="11"/>
      <c r="K799" s="12"/>
    </row>
    <row r="800" spans="1:11" x14ac:dyDescent="0.25">
      <c r="A800" s="116"/>
      <c r="B800" s="11"/>
      <c r="C800" s="105"/>
      <c r="J800" s="11"/>
      <c r="K800" s="12"/>
    </row>
    <row r="801" spans="1:11" x14ac:dyDescent="0.25">
      <c r="A801" s="116"/>
      <c r="B801" s="11"/>
      <c r="C801" s="105"/>
      <c r="J801" s="11"/>
      <c r="K801" s="12"/>
    </row>
    <row r="802" spans="1:11" x14ac:dyDescent="0.25">
      <c r="A802" s="116"/>
      <c r="B802" s="11"/>
      <c r="C802" s="105"/>
      <c r="J802" s="11"/>
      <c r="K802" s="12"/>
    </row>
    <row r="803" spans="1:11" x14ac:dyDescent="0.25">
      <c r="A803" s="116"/>
      <c r="B803" s="11"/>
      <c r="C803" s="105"/>
      <c r="J803" s="11"/>
      <c r="K803" s="12"/>
    </row>
    <row r="804" spans="1:11" x14ac:dyDescent="0.25">
      <c r="A804" s="116"/>
      <c r="B804" s="11"/>
      <c r="C804" s="105"/>
      <c r="J804" s="11"/>
      <c r="K804" s="12"/>
    </row>
    <row r="805" spans="1:11" x14ac:dyDescent="0.25">
      <c r="A805" s="116"/>
      <c r="B805" s="11"/>
      <c r="C805" s="105"/>
      <c r="J805" s="11"/>
      <c r="K805" s="12"/>
    </row>
    <row r="806" spans="1:11" x14ac:dyDescent="0.25">
      <c r="A806" s="116"/>
      <c r="B806" s="11"/>
      <c r="C806" s="105"/>
      <c r="J806" s="11"/>
      <c r="K806" s="12"/>
    </row>
    <row r="807" spans="1:11" x14ac:dyDescent="0.25">
      <c r="A807" s="116"/>
      <c r="B807" s="11"/>
      <c r="C807" s="105"/>
      <c r="J807" s="11"/>
      <c r="K807" s="12"/>
    </row>
    <row r="808" spans="1:11" x14ac:dyDescent="0.25">
      <c r="A808" s="116"/>
      <c r="B808" s="11"/>
      <c r="C808" s="105"/>
      <c r="J808" s="11"/>
      <c r="K808" s="12"/>
    </row>
    <row r="809" spans="1:11" x14ac:dyDescent="0.25">
      <c r="A809" s="116"/>
      <c r="B809" s="11"/>
      <c r="C809" s="105"/>
      <c r="J809" s="11"/>
      <c r="K809" s="12"/>
    </row>
    <row r="810" spans="1:11" x14ac:dyDescent="0.25">
      <c r="A810" s="116"/>
      <c r="B810" s="11"/>
      <c r="C810" s="105"/>
      <c r="J810" s="11"/>
      <c r="K810" s="12"/>
    </row>
    <row r="811" spans="1:11" x14ac:dyDescent="0.25">
      <c r="A811" s="116"/>
      <c r="B811" s="11"/>
      <c r="C811" s="105"/>
      <c r="J811" s="11"/>
      <c r="K811" s="12"/>
    </row>
    <row r="812" spans="1:11" x14ac:dyDescent="0.25">
      <c r="A812" s="116"/>
      <c r="B812" s="11"/>
      <c r="C812" s="105"/>
      <c r="J812" s="11"/>
      <c r="K812" s="12"/>
    </row>
    <row r="813" spans="1:11" x14ac:dyDescent="0.25">
      <c r="A813" s="116"/>
      <c r="B813" s="11"/>
      <c r="C813" s="105"/>
      <c r="J813" s="11"/>
      <c r="K813" s="12"/>
    </row>
    <row r="814" spans="1:11" x14ac:dyDescent="0.25">
      <c r="A814" s="116"/>
      <c r="B814" s="11"/>
      <c r="C814" s="105"/>
      <c r="J814" s="11"/>
      <c r="K814" s="12"/>
    </row>
    <row r="815" spans="1:11" x14ac:dyDescent="0.25">
      <c r="A815" s="116"/>
      <c r="B815" s="11"/>
      <c r="C815" s="105"/>
      <c r="J815" s="11"/>
      <c r="K815" s="12"/>
    </row>
    <row r="816" spans="1:11" x14ac:dyDescent="0.25">
      <c r="A816" s="116"/>
      <c r="B816" s="11"/>
      <c r="C816" s="105"/>
      <c r="J816" s="11"/>
      <c r="K816" s="12"/>
    </row>
    <row r="817" spans="1:11" x14ac:dyDescent="0.25">
      <c r="A817" s="116"/>
      <c r="B817" s="11"/>
      <c r="C817" s="105"/>
      <c r="J817" s="11"/>
      <c r="K817" s="12"/>
    </row>
    <row r="818" spans="1:11" x14ac:dyDescent="0.25">
      <c r="A818" s="116"/>
      <c r="B818" s="11"/>
      <c r="C818" s="105"/>
      <c r="J818" s="11"/>
      <c r="K818" s="12"/>
    </row>
    <row r="819" spans="1:11" x14ac:dyDescent="0.25">
      <c r="A819" s="116"/>
      <c r="B819" s="11"/>
      <c r="C819" s="105"/>
      <c r="J819" s="11"/>
      <c r="K819" s="12"/>
    </row>
    <row r="820" spans="1:11" x14ac:dyDescent="0.25">
      <c r="A820" s="116"/>
      <c r="B820" s="11"/>
      <c r="C820" s="105"/>
      <c r="J820" s="11"/>
      <c r="K820" s="12"/>
    </row>
    <row r="821" spans="1:11" x14ac:dyDescent="0.25">
      <c r="A821" s="116"/>
      <c r="B821" s="11"/>
      <c r="C821" s="105"/>
      <c r="J821" s="11"/>
      <c r="K821" s="12"/>
    </row>
    <row r="822" spans="1:11" x14ac:dyDescent="0.25">
      <c r="A822" s="116"/>
      <c r="B822" s="11"/>
      <c r="C822" s="105"/>
      <c r="J822" s="11"/>
      <c r="K822" s="12"/>
    </row>
    <row r="823" spans="1:11" x14ac:dyDescent="0.25">
      <c r="A823" s="116"/>
      <c r="B823" s="11"/>
      <c r="C823" s="105"/>
      <c r="J823" s="11"/>
      <c r="K823" s="12"/>
    </row>
    <row r="824" spans="1:11" x14ac:dyDescent="0.25">
      <c r="A824" s="116"/>
      <c r="B824" s="11"/>
      <c r="C824" s="105"/>
      <c r="J824" s="11"/>
      <c r="K824" s="12"/>
    </row>
    <row r="825" spans="1:11" x14ac:dyDescent="0.25">
      <c r="A825" s="116"/>
      <c r="B825" s="11"/>
      <c r="C825" s="105"/>
      <c r="J825" s="11"/>
      <c r="K825" s="12"/>
    </row>
    <row r="826" spans="1:11" x14ac:dyDescent="0.25">
      <c r="A826" s="116"/>
      <c r="B826" s="11"/>
      <c r="C826" s="105"/>
      <c r="J826" s="11"/>
      <c r="K826" s="12"/>
    </row>
    <row r="827" spans="1:11" x14ac:dyDescent="0.25">
      <c r="A827" s="116"/>
      <c r="B827" s="11"/>
      <c r="C827" s="105"/>
      <c r="J827" s="11"/>
      <c r="K827" s="12"/>
    </row>
    <row r="828" spans="1:11" x14ac:dyDescent="0.25">
      <c r="A828" s="116"/>
      <c r="B828" s="11"/>
      <c r="C828" s="105"/>
      <c r="J828" s="11"/>
      <c r="K828" s="12"/>
    </row>
    <row r="829" spans="1:11" x14ac:dyDescent="0.25">
      <c r="A829" s="116"/>
      <c r="B829" s="11"/>
      <c r="C829" s="105"/>
      <c r="J829" s="11"/>
      <c r="K829" s="12"/>
    </row>
    <row r="830" spans="1:11" x14ac:dyDescent="0.25">
      <c r="A830" s="116"/>
      <c r="B830" s="11"/>
      <c r="C830" s="105"/>
      <c r="J830" s="11"/>
      <c r="K830" s="12"/>
    </row>
    <row r="831" spans="1:11" x14ac:dyDescent="0.25">
      <c r="A831" s="116"/>
      <c r="B831" s="11"/>
      <c r="C831" s="105"/>
      <c r="J831" s="11"/>
      <c r="K831" s="12"/>
    </row>
    <row r="832" spans="1:11" x14ac:dyDescent="0.25">
      <c r="A832" s="116"/>
      <c r="B832" s="11"/>
      <c r="C832" s="105"/>
      <c r="J832" s="11"/>
      <c r="K832" s="12"/>
    </row>
    <row r="833" spans="1:11" x14ac:dyDescent="0.25">
      <c r="A833" s="116"/>
      <c r="B833" s="11"/>
      <c r="C833" s="105"/>
      <c r="J833" s="11"/>
      <c r="K833" s="12"/>
    </row>
    <row r="834" spans="1:11" x14ac:dyDescent="0.25">
      <c r="A834" s="116"/>
      <c r="B834" s="11"/>
      <c r="C834" s="105"/>
      <c r="J834" s="11"/>
      <c r="K834" s="12"/>
    </row>
    <row r="835" spans="1:11" x14ac:dyDescent="0.25">
      <c r="A835" s="116"/>
      <c r="B835" s="11"/>
      <c r="C835" s="105"/>
      <c r="J835" s="11"/>
      <c r="K835" s="12"/>
    </row>
    <row r="836" spans="1:11" x14ac:dyDescent="0.25">
      <c r="A836" s="116"/>
      <c r="B836" s="11"/>
      <c r="C836" s="105"/>
      <c r="J836" s="11"/>
      <c r="K836" s="12"/>
    </row>
    <row r="837" spans="1:11" x14ac:dyDescent="0.25">
      <c r="A837" s="116"/>
      <c r="B837" s="11"/>
      <c r="C837" s="105"/>
      <c r="J837" s="11"/>
      <c r="K837" s="12"/>
    </row>
    <row r="838" spans="1:11" x14ac:dyDescent="0.25">
      <c r="A838" s="116"/>
      <c r="B838" s="11"/>
      <c r="C838" s="105"/>
      <c r="J838" s="11"/>
      <c r="K838" s="12"/>
    </row>
    <row r="839" spans="1:11" x14ac:dyDescent="0.25">
      <c r="A839" s="116"/>
      <c r="B839" s="11"/>
      <c r="C839" s="105"/>
      <c r="J839" s="11"/>
      <c r="K839" s="12"/>
    </row>
    <row r="840" spans="1:11" x14ac:dyDescent="0.25">
      <c r="A840" s="116"/>
      <c r="B840" s="11"/>
      <c r="C840" s="105"/>
      <c r="J840" s="11"/>
      <c r="K840" s="12"/>
    </row>
    <row r="841" spans="1:11" x14ac:dyDescent="0.25">
      <c r="A841" s="116"/>
      <c r="B841" s="11"/>
      <c r="C841" s="105"/>
      <c r="J841" s="11"/>
      <c r="K841" s="12"/>
    </row>
    <row r="842" spans="1:11" x14ac:dyDescent="0.25">
      <c r="A842" s="116"/>
      <c r="B842" s="11"/>
      <c r="C842" s="105"/>
      <c r="J842" s="11"/>
      <c r="K842" s="12"/>
    </row>
    <row r="843" spans="1:11" x14ac:dyDescent="0.25">
      <c r="A843" s="116"/>
      <c r="B843" s="11"/>
      <c r="C843" s="105"/>
      <c r="J843" s="11"/>
      <c r="K843" s="12"/>
    </row>
    <row r="844" spans="1:11" x14ac:dyDescent="0.25">
      <c r="A844" s="116"/>
      <c r="B844" s="11"/>
      <c r="C844" s="105"/>
      <c r="J844" s="11"/>
      <c r="K844" s="12"/>
    </row>
    <row r="845" spans="1:11" x14ac:dyDescent="0.25">
      <c r="A845" s="116"/>
      <c r="B845" s="11"/>
      <c r="C845" s="105"/>
      <c r="J845" s="11"/>
      <c r="K845" s="12"/>
    </row>
    <row r="846" spans="1:11" x14ac:dyDescent="0.25">
      <c r="A846" s="116"/>
      <c r="B846" s="11"/>
      <c r="C846" s="105"/>
      <c r="J846" s="11"/>
      <c r="K846" s="12"/>
    </row>
    <row r="847" spans="1:11" x14ac:dyDescent="0.25">
      <c r="A847" s="116"/>
      <c r="B847" s="11"/>
      <c r="C847" s="105"/>
      <c r="J847" s="11"/>
      <c r="K847" s="12"/>
    </row>
    <row r="848" spans="1:11" x14ac:dyDescent="0.25">
      <c r="A848" s="116"/>
      <c r="B848" s="11"/>
      <c r="C848" s="105"/>
      <c r="J848" s="11"/>
      <c r="K848" s="12"/>
    </row>
    <row r="849" spans="1:11" x14ac:dyDescent="0.25">
      <c r="A849" s="116"/>
      <c r="B849" s="11"/>
      <c r="C849" s="105"/>
      <c r="J849" s="11"/>
      <c r="K849" s="12"/>
    </row>
    <row r="850" spans="1:11" x14ac:dyDescent="0.25">
      <c r="A850" s="116"/>
      <c r="B850" s="11"/>
      <c r="C850" s="105"/>
      <c r="J850" s="11"/>
      <c r="K850" s="12"/>
    </row>
    <row r="851" spans="1:11" x14ac:dyDescent="0.25">
      <c r="A851" s="116"/>
      <c r="B851" s="11"/>
      <c r="C851" s="105"/>
      <c r="J851" s="11"/>
      <c r="K851" s="12"/>
    </row>
    <row r="852" spans="1:11" x14ac:dyDescent="0.25">
      <c r="A852" s="116"/>
      <c r="B852" s="11"/>
      <c r="C852" s="105"/>
      <c r="J852" s="11"/>
      <c r="K852" s="12"/>
    </row>
    <row r="853" spans="1:11" x14ac:dyDescent="0.25">
      <c r="A853" s="116"/>
      <c r="B853" s="11"/>
      <c r="C853" s="105"/>
      <c r="J853" s="11"/>
      <c r="K853" s="12"/>
    </row>
    <row r="854" spans="1:11" x14ac:dyDescent="0.25">
      <c r="A854" s="116"/>
      <c r="B854" s="11"/>
      <c r="C854" s="105"/>
      <c r="J854" s="11"/>
      <c r="K854" s="12"/>
    </row>
    <row r="855" spans="1:11" x14ac:dyDescent="0.25">
      <c r="A855" s="116"/>
      <c r="B855" s="11"/>
      <c r="C855" s="105"/>
      <c r="J855" s="11"/>
      <c r="K855" s="12"/>
    </row>
    <row r="856" spans="1:11" x14ac:dyDescent="0.25">
      <c r="A856" s="116"/>
      <c r="B856" s="11"/>
      <c r="C856" s="105"/>
      <c r="J856" s="11"/>
      <c r="K856" s="12"/>
    </row>
    <row r="857" spans="1:11" x14ac:dyDescent="0.25">
      <c r="A857" s="116"/>
      <c r="B857" s="11"/>
      <c r="C857" s="105"/>
      <c r="J857" s="11"/>
      <c r="K857" s="12"/>
    </row>
    <row r="858" spans="1:11" x14ac:dyDescent="0.25">
      <c r="A858" s="116"/>
      <c r="B858" s="11"/>
      <c r="C858" s="105"/>
      <c r="J858" s="11"/>
      <c r="K858" s="12"/>
    </row>
    <row r="859" spans="1:11" x14ac:dyDescent="0.25">
      <c r="A859" s="116"/>
      <c r="B859" s="11"/>
      <c r="C859" s="105"/>
      <c r="J859" s="11"/>
      <c r="K859" s="12"/>
    </row>
    <row r="860" spans="1:11" x14ac:dyDescent="0.25">
      <c r="A860" s="116"/>
      <c r="B860" s="11"/>
      <c r="C860" s="105"/>
      <c r="J860" s="11"/>
      <c r="K860" s="12"/>
    </row>
    <row r="861" spans="1:11" x14ac:dyDescent="0.25">
      <c r="A861" s="116"/>
      <c r="B861" s="11"/>
      <c r="C861" s="105"/>
      <c r="J861" s="11"/>
      <c r="K861" s="12"/>
    </row>
    <row r="862" spans="1:11" x14ac:dyDescent="0.25">
      <c r="A862" s="116"/>
      <c r="B862" s="11"/>
      <c r="C862" s="105"/>
      <c r="J862" s="11"/>
      <c r="K862" s="12"/>
    </row>
    <row r="863" spans="1:11" x14ac:dyDescent="0.25">
      <c r="A863" s="116"/>
      <c r="B863" s="11"/>
      <c r="C863" s="105"/>
      <c r="J863" s="11"/>
      <c r="K863" s="12"/>
    </row>
    <row r="864" spans="1:11" x14ac:dyDescent="0.25">
      <c r="A864" s="116"/>
      <c r="B864" s="11"/>
      <c r="C864" s="105"/>
      <c r="J864" s="11"/>
      <c r="K864" s="12"/>
    </row>
    <row r="865" spans="1:11" x14ac:dyDescent="0.25">
      <c r="A865" s="116"/>
      <c r="B865" s="11"/>
      <c r="C865" s="105"/>
      <c r="J865" s="11"/>
      <c r="K865" s="12"/>
    </row>
    <row r="866" spans="1:11" x14ac:dyDescent="0.25">
      <c r="A866" s="116"/>
      <c r="B866" s="11"/>
      <c r="C866" s="105"/>
      <c r="J866" s="11"/>
      <c r="K866" s="12"/>
    </row>
    <row r="867" spans="1:11" x14ac:dyDescent="0.25">
      <c r="A867" s="116"/>
      <c r="B867" s="11"/>
      <c r="C867" s="105"/>
      <c r="J867" s="11"/>
      <c r="K867" s="12"/>
    </row>
    <row r="868" spans="1:11" x14ac:dyDescent="0.25">
      <c r="A868" s="116"/>
      <c r="B868" s="11"/>
      <c r="C868" s="105"/>
      <c r="J868" s="11"/>
      <c r="K868" s="12"/>
    </row>
    <row r="869" spans="1:11" x14ac:dyDescent="0.25">
      <c r="A869" s="116"/>
      <c r="B869" s="11"/>
      <c r="C869" s="105"/>
      <c r="J869" s="11"/>
      <c r="K869" s="12"/>
    </row>
    <row r="870" spans="1:11" x14ac:dyDescent="0.25">
      <c r="A870" s="116"/>
      <c r="B870" s="11"/>
      <c r="C870" s="105"/>
      <c r="J870" s="11"/>
      <c r="K870" s="12"/>
    </row>
    <row r="871" spans="1:11" x14ac:dyDescent="0.25">
      <c r="A871" s="116"/>
      <c r="B871" s="11"/>
      <c r="C871" s="105"/>
      <c r="J871" s="11"/>
      <c r="K871" s="12"/>
    </row>
    <row r="872" spans="1:11" x14ac:dyDescent="0.25">
      <c r="A872" s="116"/>
      <c r="B872" s="11"/>
      <c r="C872" s="105"/>
      <c r="J872" s="11"/>
      <c r="K872" s="12"/>
    </row>
    <row r="873" spans="1:11" x14ac:dyDescent="0.25">
      <c r="A873" s="116"/>
      <c r="B873" s="11"/>
      <c r="C873" s="105"/>
      <c r="J873" s="11"/>
      <c r="K873" s="12"/>
    </row>
    <row r="874" spans="1:11" x14ac:dyDescent="0.25">
      <c r="A874" s="116"/>
      <c r="B874" s="11"/>
      <c r="C874" s="105"/>
      <c r="J874" s="11"/>
      <c r="K874" s="12"/>
    </row>
    <row r="875" spans="1:11" x14ac:dyDescent="0.25">
      <c r="A875" s="116"/>
      <c r="B875" s="11"/>
      <c r="C875" s="105"/>
      <c r="J875" s="11"/>
      <c r="K875" s="12"/>
    </row>
    <row r="876" spans="1:11" x14ac:dyDescent="0.25">
      <c r="A876" s="116"/>
      <c r="B876" s="11"/>
      <c r="C876" s="105"/>
      <c r="J876" s="11"/>
      <c r="K876" s="12"/>
    </row>
    <row r="877" spans="1:11" x14ac:dyDescent="0.25">
      <c r="A877" s="116"/>
      <c r="B877" s="11"/>
      <c r="C877" s="105"/>
      <c r="J877" s="11"/>
      <c r="K877" s="12"/>
    </row>
    <row r="878" spans="1:11" x14ac:dyDescent="0.25">
      <c r="A878" s="116"/>
      <c r="B878" s="11"/>
      <c r="C878" s="105"/>
      <c r="J878" s="11"/>
      <c r="K878" s="12"/>
    </row>
    <row r="879" spans="1:11" x14ac:dyDescent="0.25">
      <c r="A879" s="116"/>
      <c r="B879" s="11"/>
      <c r="C879" s="105"/>
      <c r="J879" s="11"/>
      <c r="K879" s="12"/>
    </row>
    <row r="880" spans="1:11" x14ac:dyDescent="0.25">
      <c r="A880" s="116"/>
      <c r="B880" s="11"/>
      <c r="C880" s="105"/>
      <c r="J880" s="11"/>
      <c r="K880" s="12"/>
    </row>
    <row r="881" spans="1:11" x14ac:dyDescent="0.25">
      <c r="A881" s="116"/>
      <c r="B881" s="11"/>
      <c r="C881" s="105"/>
      <c r="J881" s="11"/>
      <c r="K881" s="12"/>
    </row>
    <row r="882" spans="1:11" x14ac:dyDescent="0.25">
      <c r="A882" s="116"/>
      <c r="B882" s="11"/>
      <c r="C882" s="105"/>
      <c r="J882" s="11"/>
      <c r="K882" s="12"/>
    </row>
    <row r="883" spans="1:11" x14ac:dyDescent="0.25">
      <c r="A883" s="116"/>
      <c r="B883" s="11"/>
      <c r="C883" s="105"/>
      <c r="J883" s="11"/>
      <c r="K883" s="12"/>
    </row>
    <row r="884" spans="1:11" x14ac:dyDescent="0.25">
      <c r="A884" s="116"/>
      <c r="B884" s="11"/>
      <c r="C884" s="105"/>
      <c r="J884" s="11"/>
      <c r="K884" s="12"/>
    </row>
    <row r="885" spans="1:11" x14ac:dyDescent="0.25">
      <c r="A885" s="116"/>
      <c r="B885" s="11"/>
      <c r="C885" s="105"/>
      <c r="J885" s="11"/>
      <c r="K885" s="12"/>
    </row>
    <row r="886" spans="1:11" x14ac:dyDescent="0.25">
      <c r="A886" s="116"/>
      <c r="B886" s="11"/>
      <c r="C886" s="105"/>
      <c r="J886" s="11"/>
      <c r="K886" s="12"/>
    </row>
    <row r="887" spans="1:11" x14ac:dyDescent="0.25">
      <c r="A887" s="116"/>
      <c r="B887" s="11"/>
      <c r="C887" s="105"/>
      <c r="J887" s="11"/>
      <c r="K887" s="12"/>
    </row>
    <row r="888" spans="1:11" x14ac:dyDescent="0.25">
      <c r="A888" s="116"/>
      <c r="B888" s="11"/>
      <c r="C888" s="105"/>
      <c r="J888" s="11"/>
      <c r="K888" s="12"/>
    </row>
    <row r="889" spans="1:11" x14ac:dyDescent="0.25">
      <c r="A889" s="116"/>
      <c r="B889" s="11"/>
      <c r="C889" s="105"/>
      <c r="J889" s="11"/>
      <c r="K889" s="12"/>
    </row>
    <row r="890" spans="1:11" x14ac:dyDescent="0.25">
      <c r="A890" s="116"/>
      <c r="B890" s="11"/>
      <c r="C890" s="105"/>
      <c r="J890" s="11"/>
      <c r="K890" s="12"/>
    </row>
    <row r="891" spans="1:11" x14ac:dyDescent="0.25">
      <c r="A891" s="116"/>
      <c r="B891" s="11"/>
      <c r="C891" s="105"/>
      <c r="J891" s="11"/>
      <c r="K891" s="12"/>
    </row>
    <row r="892" spans="1:11" x14ac:dyDescent="0.25">
      <c r="A892" s="116"/>
      <c r="B892" s="11"/>
      <c r="C892" s="105"/>
      <c r="J892" s="11"/>
      <c r="K892" s="12"/>
    </row>
    <row r="893" spans="1:11" x14ac:dyDescent="0.25">
      <c r="A893" s="116"/>
      <c r="B893" s="11"/>
      <c r="C893" s="105"/>
      <c r="J893" s="11"/>
      <c r="K893" s="12"/>
    </row>
    <row r="894" spans="1:11" x14ac:dyDescent="0.25">
      <c r="A894" s="116"/>
      <c r="B894" s="11"/>
      <c r="C894" s="105"/>
      <c r="J894" s="11"/>
      <c r="K894" s="12"/>
    </row>
    <row r="895" spans="1:11" x14ac:dyDescent="0.25">
      <c r="A895" s="116"/>
      <c r="B895" s="11"/>
      <c r="C895" s="105"/>
      <c r="J895" s="11"/>
      <c r="K895" s="12"/>
    </row>
    <row r="896" spans="1:11" x14ac:dyDescent="0.25">
      <c r="A896" s="116"/>
      <c r="B896" s="11"/>
      <c r="C896" s="105"/>
      <c r="J896" s="11"/>
      <c r="K896" s="12"/>
    </row>
    <row r="897" spans="1:11" x14ac:dyDescent="0.25">
      <c r="A897" s="116"/>
      <c r="B897" s="11"/>
      <c r="C897" s="105"/>
      <c r="J897" s="11"/>
      <c r="K897" s="12"/>
    </row>
    <row r="898" spans="1:11" x14ac:dyDescent="0.25">
      <c r="A898" s="116"/>
      <c r="B898" s="11"/>
      <c r="C898" s="105"/>
      <c r="J898" s="11"/>
      <c r="K898" s="12"/>
    </row>
    <row r="899" spans="1:11" x14ac:dyDescent="0.25">
      <c r="A899" s="116"/>
      <c r="B899" s="11"/>
      <c r="C899" s="105"/>
      <c r="J899" s="11"/>
      <c r="K899" s="12"/>
    </row>
    <row r="900" spans="1:11" x14ac:dyDescent="0.25">
      <c r="A900" s="116"/>
      <c r="B900" s="11"/>
      <c r="C900" s="105"/>
      <c r="J900" s="11"/>
      <c r="K900" s="12"/>
    </row>
    <row r="901" spans="1:11" x14ac:dyDescent="0.25">
      <c r="A901" s="116"/>
      <c r="B901" s="11"/>
      <c r="C901" s="105"/>
      <c r="J901" s="11"/>
      <c r="K901" s="12"/>
    </row>
    <row r="902" spans="1:11" x14ac:dyDescent="0.25">
      <c r="A902" s="116"/>
      <c r="B902" s="11"/>
      <c r="C902" s="105"/>
      <c r="J902" s="11"/>
      <c r="K902" s="12"/>
    </row>
    <row r="903" spans="1:11" x14ac:dyDescent="0.25">
      <c r="A903" s="116"/>
      <c r="B903" s="11"/>
      <c r="C903" s="105"/>
      <c r="J903" s="11"/>
      <c r="K903" s="12"/>
    </row>
    <row r="904" spans="1:11" x14ac:dyDescent="0.25">
      <c r="A904" s="116"/>
      <c r="B904" s="11"/>
      <c r="C904" s="105"/>
      <c r="J904" s="11"/>
      <c r="K904" s="12"/>
    </row>
    <row r="905" spans="1:11" x14ac:dyDescent="0.25">
      <c r="A905" s="116"/>
      <c r="B905" s="11"/>
      <c r="C905" s="105"/>
      <c r="J905" s="11"/>
      <c r="K905" s="12"/>
    </row>
    <row r="906" spans="1:11" x14ac:dyDescent="0.25">
      <c r="A906" s="116"/>
      <c r="B906" s="11"/>
      <c r="C906" s="105"/>
      <c r="J906" s="11"/>
      <c r="K906" s="12"/>
    </row>
    <row r="907" spans="1:11" x14ac:dyDescent="0.25">
      <c r="A907" s="116"/>
      <c r="B907" s="11"/>
      <c r="C907" s="105"/>
      <c r="J907" s="11"/>
      <c r="K907" s="12"/>
    </row>
    <row r="908" spans="1:11" x14ac:dyDescent="0.25">
      <c r="A908" s="116"/>
      <c r="B908" s="11"/>
      <c r="C908" s="105"/>
      <c r="J908" s="11"/>
      <c r="K908" s="12"/>
    </row>
    <row r="909" spans="1:11" x14ac:dyDescent="0.25">
      <c r="A909" s="116"/>
      <c r="B909" s="11"/>
      <c r="C909" s="105"/>
      <c r="J909" s="11"/>
      <c r="K909" s="12"/>
    </row>
    <row r="910" spans="1:11" x14ac:dyDescent="0.25">
      <c r="A910" s="116"/>
      <c r="B910" s="11"/>
      <c r="C910" s="105"/>
      <c r="J910" s="11"/>
      <c r="K910" s="12"/>
    </row>
    <row r="911" spans="1:11" x14ac:dyDescent="0.25">
      <c r="A911" s="116"/>
      <c r="B911" s="11"/>
      <c r="C911" s="105"/>
      <c r="J911" s="11"/>
      <c r="K911" s="12"/>
    </row>
    <row r="912" spans="1:11" x14ac:dyDescent="0.25">
      <c r="A912" s="116"/>
      <c r="B912" s="11"/>
      <c r="C912" s="105"/>
      <c r="J912" s="11"/>
      <c r="K912" s="12"/>
    </row>
    <row r="913" spans="1:11" x14ac:dyDescent="0.25">
      <c r="A913" s="116"/>
      <c r="B913" s="11"/>
      <c r="C913" s="105"/>
      <c r="J913" s="11"/>
      <c r="K913" s="12"/>
    </row>
    <row r="914" spans="1:11" x14ac:dyDescent="0.25">
      <c r="A914" s="116"/>
      <c r="B914" s="11"/>
      <c r="C914" s="105"/>
      <c r="J914" s="11"/>
      <c r="K914" s="12"/>
    </row>
    <row r="915" spans="1:11" x14ac:dyDescent="0.25">
      <c r="A915" s="116"/>
      <c r="B915" s="11"/>
      <c r="C915" s="105"/>
      <c r="J915" s="11"/>
      <c r="K915" s="12"/>
    </row>
    <row r="916" spans="1:11" x14ac:dyDescent="0.25">
      <c r="A916" s="116"/>
      <c r="B916" s="11"/>
      <c r="C916" s="105"/>
      <c r="J916" s="11"/>
      <c r="K916" s="12"/>
    </row>
    <row r="917" spans="1:11" x14ac:dyDescent="0.25">
      <c r="A917" s="116"/>
      <c r="B917" s="11"/>
      <c r="C917" s="105"/>
      <c r="J917" s="11"/>
      <c r="K917" s="12"/>
    </row>
    <row r="918" spans="1:11" x14ac:dyDescent="0.25">
      <c r="A918" s="116"/>
      <c r="B918" s="11"/>
      <c r="C918" s="105"/>
      <c r="J918" s="11"/>
      <c r="K918" s="12"/>
    </row>
    <row r="919" spans="1:11" x14ac:dyDescent="0.25">
      <c r="A919" s="116"/>
      <c r="B919" s="11"/>
      <c r="C919" s="105"/>
      <c r="J919" s="11"/>
      <c r="K919" s="12"/>
    </row>
    <row r="920" spans="1:11" x14ac:dyDescent="0.25">
      <c r="A920" s="116"/>
      <c r="B920" s="11"/>
      <c r="C920" s="105"/>
      <c r="J920" s="11"/>
      <c r="K920" s="12"/>
    </row>
    <row r="921" spans="1:11" x14ac:dyDescent="0.25">
      <c r="A921" s="116"/>
      <c r="B921" s="11"/>
      <c r="C921" s="105"/>
      <c r="J921" s="11"/>
      <c r="K921" s="12"/>
    </row>
    <row r="922" spans="1:11" x14ac:dyDescent="0.25">
      <c r="A922" s="116"/>
      <c r="B922" s="11"/>
      <c r="C922" s="105"/>
      <c r="J922" s="11"/>
      <c r="K922" s="12"/>
    </row>
    <row r="923" spans="1:11" x14ac:dyDescent="0.25">
      <c r="A923" s="116"/>
      <c r="B923" s="11"/>
      <c r="C923" s="105"/>
      <c r="J923" s="11"/>
      <c r="K923" s="12"/>
    </row>
    <row r="924" spans="1:11" x14ac:dyDescent="0.25">
      <c r="A924" s="116"/>
      <c r="B924" s="11"/>
      <c r="C924" s="105"/>
      <c r="J924" s="11"/>
      <c r="K924" s="12"/>
    </row>
    <row r="925" spans="1:11" x14ac:dyDescent="0.25">
      <c r="A925" s="116"/>
      <c r="B925" s="11"/>
      <c r="C925" s="105"/>
      <c r="J925" s="11"/>
      <c r="K925" s="12"/>
    </row>
    <row r="926" spans="1:11" x14ac:dyDescent="0.25">
      <c r="A926" s="116"/>
      <c r="B926" s="11"/>
      <c r="C926" s="105"/>
      <c r="J926" s="11"/>
      <c r="K926" s="12"/>
    </row>
    <row r="927" spans="1:11" x14ac:dyDescent="0.25">
      <c r="A927" s="116"/>
      <c r="B927" s="11"/>
      <c r="C927" s="105"/>
      <c r="J927" s="11"/>
      <c r="K927" s="12"/>
    </row>
    <row r="928" spans="1:11" x14ac:dyDescent="0.25">
      <c r="A928" s="116"/>
      <c r="B928" s="11"/>
      <c r="C928" s="105"/>
      <c r="J928" s="11"/>
      <c r="K928" s="12"/>
    </row>
    <row r="929" spans="1:11" x14ac:dyDescent="0.25">
      <c r="A929" s="116"/>
      <c r="B929" s="11"/>
      <c r="C929" s="105"/>
      <c r="J929" s="11"/>
      <c r="K929" s="12"/>
    </row>
    <row r="930" spans="1:11" x14ac:dyDescent="0.25">
      <c r="A930" s="116"/>
      <c r="B930" s="11"/>
      <c r="C930" s="105"/>
      <c r="J930" s="11"/>
      <c r="K930" s="12"/>
    </row>
    <row r="931" spans="1:11" x14ac:dyDescent="0.25">
      <c r="A931" s="116"/>
      <c r="B931" s="11"/>
      <c r="C931" s="105"/>
      <c r="J931" s="11"/>
      <c r="K931" s="12"/>
    </row>
    <row r="932" spans="1:11" x14ac:dyDescent="0.25">
      <c r="A932" s="116"/>
      <c r="B932" s="11"/>
      <c r="C932" s="105"/>
      <c r="J932" s="11"/>
      <c r="K932" s="12"/>
    </row>
    <row r="933" spans="1:11" x14ac:dyDescent="0.25">
      <c r="A933" s="116"/>
      <c r="B933" s="11"/>
      <c r="C933" s="105"/>
      <c r="J933" s="11"/>
      <c r="K933" s="12"/>
    </row>
    <row r="934" spans="1:11" x14ac:dyDescent="0.25">
      <c r="A934" s="116"/>
      <c r="B934" s="11"/>
      <c r="C934" s="105"/>
      <c r="J934" s="11"/>
      <c r="K934" s="12"/>
    </row>
    <row r="935" spans="1:11" x14ac:dyDescent="0.25">
      <c r="A935" s="116"/>
      <c r="B935" s="11"/>
      <c r="C935" s="105"/>
      <c r="J935" s="11"/>
      <c r="K935" s="12"/>
    </row>
    <row r="936" spans="1:11" x14ac:dyDescent="0.25">
      <c r="A936" s="116"/>
      <c r="B936" s="11"/>
      <c r="C936" s="105"/>
      <c r="J936" s="11"/>
      <c r="K936" s="12"/>
    </row>
    <row r="937" spans="1:11" x14ac:dyDescent="0.25">
      <c r="A937" s="116"/>
      <c r="B937" s="11"/>
      <c r="C937" s="105"/>
      <c r="J937" s="11"/>
      <c r="K937" s="12"/>
    </row>
    <row r="938" spans="1:11" x14ac:dyDescent="0.25">
      <c r="A938" s="116"/>
      <c r="B938" s="11"/>
      <c r="C938" s="105"/>
      <c r="J938" s="11"/>
      <c r="K938" s="12"/>
    </row>
    <row r="939" spans="1:11" x14ac:dyDescent="0.25">
      <c r="A939" s="116"/>
      <c r="B939" s="11"/>
      <c r="C939" s="105"/>
      <c r="J939" s="11"/>
      <c r="K939" s="12"/>
    </row>
    <row r="940" spans="1:11" x14ac:dyDescent="0.25">
      <c r="A940" s="116"/>
      <c r="B940" s="11"/>
      <c r="C940" s="105"/>
      <c r="J940" s="11"/>
      <c r="K940" s="12"/>
    </row>
    <row r="941" spans="1:11" x14ac:dyDescent="0.25">
      <c r="A941" s="116"/>
      <c r="B941" s="11"/>
      <c r="C941" s="105"/>
      <c r="J941" s="11"/>
      <c r="K941" s="12"/>
    </row>
    <row r="942" spans="1:11" x14ac:dyDescent="0.25">
      <c r="A942" s="116"/>
      <c r="B942" s="11"/>
      <c r="C942" s="105"/>
      <c r="J942" s="11"/>
      <c r="K942" s="12"/>
    </row>
    <row r="943" spans="1:11" x14ac:dyDescent="0.25">
      <c r="A943" s="116"/>
      <c r="B943" s="11"/>
      <c r="C943" s="105"/>
      <c r="J943" s="11"/>
      <c r="K943" s="12"/>
    </row>
    <row r="944" spans="1:11" x14ac:dyDescent="0.25">
      <c r="A944" s="116"/>
      <c r="B944" s="11"/>
      <c r="C944" s="105"/>
      <c r="J944" s="11"/>
      <c r="K944" s="12"/>
    </row>
    <row r="945" spans="1:11" x14ac:dyDescent="0.25">
      <c r="A945" s="116"/>
      <c r="B945" s="11"/>
      <c r="C945" s="105"/>
      <c r="J945" s="11"/>
      <c r="K945" s="12"/>
    </row>
    <row r="946" spans="1:11" x14ac:dyDescent="0.25">
      <c r="A946" s="116"/>
      <c r="B946" s="11"/>
      <c r="C946" s="105"/>
      <c r="J946" s="11"/>
      <c r="K946" s="12"/>
    </row>
    <row r="947" spans="1:11" x14ac:dyDescent="0.25">
      <c r="A947" s="116"/>
      <c r="B947" s="11"/>
      <c r="C947" s="105"/>
      <c r="J947" s="11"/>
      <c r="K947" s="12"/>
    </row>
    <row r="948" spans="1:11" x14ac:dyDescent="0.25">
      <c r="A948" s="116"/>
      <c r="B948" s="11"/>
      <c r="C948" s="105"/>
      <c r="J948" s="11"/>
      <c r="K948" s="12"/>
    </row>
    <row r="949" spans="1:11" x14ac:dyDescent="0.25">
      <c r="A949" s="116"/>
      <c r="B949" s="11"/>
      <c r="C949" s="105"/>
      <c r="J949" s="11"/>
      <c r="K949" s="12"/>
    </row>
    <row r="950" spans="1:11" x14ac:dyDescent="0.25">
      <c r="A950" s="116"/>
      <c r="B950" s="11"/>
      <c r="C950" s="105"/>
      <c r="J950" s="11"/>
      <c r="K950" s="12"/>
    </row>
    <row r="951" spans="1:11" x14ac:dyDescent="0.25">
      <c r="A951" s="116"/>
      <c r="B951" s="11"/>
      <c r="C951" s="105"/>
      <c r="J951" s="11"/>
      <c r="K951" s="12"/>
    </row>
    <row r="952" spans="1:11" x14ac:dyDescent="0.25">
      <c r="A952" s="116"/>
      <c r="B952" s="11"/>
      <c r="C952" s="105"/>
      <c r="J952" s="11"/>
      <c r="K952" s="12"/>
    </row>
    <row r="953" spans="1:11" x14ac:dyDescent="0.25">
      <c r="A953" s="116"/>
      <c r="B953" s="11"/>
      <c r="C953" s="105"/>
      <c r="J953" s="11"/>
      <c r="K953" s="12"/>
    </row>
    <row r="954" spans="1:11" x14ac:dyDescent="0.25">
      <c r="A954" s="116"/>
      <c r="B954" s="11"/>
      <c r="C954" s="105"/>
      <c r="J954" s="11"/>
      <c r="K954" s="12"/>
    </row>
    <row r="955" spans="1:11" x14ac:dyDescent="0.25">
      <c r="A955" s="116"/>
      <c r="B955" s="11"/>
      <c r="C955" s="105"/>
      <c r="J955" s="11"/>
      <c r="K955" s="12"/>
    </row>
    <row r="956" spans="1:11" x14ac:dyDescent="0.25">
      <c r="A956" s="116"/>
      <c r="B956" s="11"/>
      <c r="C956" s="105"/>
      <c r="J956" s="11"/>
      <c r="K956" s="12"/>
    </row>
    <row r="957" spans="1:11" x14ac:dyDescent="0.25">
      <c r="A957" s="116"/>
      <c r="B957" s="11"/>
      <c r="C957" s="105"/>
      <c r="J957" s="11"/>
      <c r="K957" s="12"/>
    </row>
    <row r="958" spans="1:11" x14ac:dyDescent="0.25">
      <c r="A958" s="116"/>
      <c r="B958" s="11"/>
      <c r="C958" s="105"/>
      <c r="J958" s="11"/>
      <c r="K958" s="12"/>
    </row>
    <row r="959" spans="1:11" x14ac:dyDescent="0.25">
      <c r="A959" s="116"/>
      <c r="B959" s="11"/>
      <c r="C959" s="105"/>
      <c r="J959" s="11"/>
      <c r="K959" s="12"/>
    </row>
    <row r="960" spans="1:11" x14ac:dyDescent="0.25">
      <c r="A960" s="116"/>
      <c r="B960" s="11"/>
      <c r="C960" s="105"/>
      <c r="J960" s="11"/>
      <c r="K960" s="12"/>
    </row>
    <row r="961" spans="1:11" x14ac:dyDescent="0.25">
      <c r="A961" s="116"/>
      <c r="B961" s="11"/>
      <c r="C961" s="105"/>
      <c r="J961" s="11"/>
      <c r="K961" s="12"/>
    </row>
    <row r="962" spans="1:11" x14ac:dyDescent="0.25">
      <c r="A962" s="116"/>
      <c r="B962" s="11"/>
      <c r="C962" s="105"/>
      <c r="J962" s="11"/>
      <c r="K962" s="12"/>
    </row>
    <row r="963" spans="1:11" x14ac:dyDescent="0.25">
      <c r="A963" s="116"/>
      <c r="B963" s="11"/>
      <c r="C963" s="105"/>
      <c r="J963" s="11"/>
      <c r="K963" s="12"/>
    </row>
    <row r="964" spans="1:11" x14ac:dyDescent="0.25">
      <c r="A964" s="116"/>
      <c r="B964" s="11"/>
      <c r="C964" s="105"/>
      <c r="J964" s="11"/>
      <c r="K964" s="12"/>
    </row>
    <row r="965" spans="1:11" x14ac:dyDescent="0.25">
      <c r="A965" s="116"/>
      <c r="B965" s="11"/>
      <c r="C965" s="105"/>
      <c r="J965" s="11"/>
      <c r="K965" s="12"/>
    </row>
    <row r="966" spans="1:11" x14ac:dyDescent="0.25">
      <c r="A966" s="116"/>
      <c r="B966" s="11"/>
      <c r="C966" s="105"/>
      <c r="J966" s="11"/>
      <c r="K966" s="12"/>
    </row>
    <row r="967" spans="1:11" x14ac:dyDescent="0.25">
      <c r="A967" s="116"/>
      <c r="B967" s="11"/>
      <c r="C967" s="105"/>
      <c r="J967" s="11"/>
      <c r="K967" s="12"/>
    </row>
    <row r="968" spans="1:11" x14ac:dyDescent="0.25">
      <c r="A968" s="116"/>
      <c r="B968" s="11"/>
      <c r="C968" s="105"/>
      <c r="J968" s="11"/>
      <c r="K968" s="12"/>
    </row>
    <row r="969" spans="1:11" x14ac:dyDescent="0.25">
      <c r="A969" s="116"/>
      <c r="B969" s="11"/>
      <c r="C969" s="105"/>
      <c r="J969" s="11"/>
      <c r="K969" s="12"/>
    </row>
    <row r="970" spans="1:11" x14ac:dyDescent="0.25">
      <c r="A970" s="116"/>
      <c r="B970" s="11"/>
      <c r="C970" s="105"/>
      <c r="J970" s="11"/>
      <c r="K970" s="12"/>
    </row>
    <row r="971" spans="1:11" x14ac:dyDescent="0.25">
      <c r="A971" s="116"/>
      <c r="B971" s="11"/>
      <c r="C971" s="105"/>
      <c r="J971" s="11"/>
      <c r="K971" s="12"/>
    </row>
    <row r="972" spans="1:11" x14ac:dyDescent="0.25">
      <c r="A972" s="116"/>
      <c r="B972" s="11"/>
      <c r="C972" s="105"/>
      <c r="J972" s="11"/>
      <c r="K972" s="12"/>
    </row>
    <row r="973" spans="1:11" x14ac:dyDescent="0.25">
      <c r="A973" s="116"/>
      <c r="B973" s="11"/>
      <c r="C973" s="105"/>
      <c r="J973" s="11"/>
      <c r="K973" s="12"/>
    </row>
    <row r="974" spans="1:11" x14ac:dyDescent="0.25">
      <c r="A974" s="116"/>
      <c r="B974" s="11"/>
      <c r="C974" s="105"/>
      <c r="J974" s="11"/>
      <c r="K974" s="12"/>
    </row>
    <row r="975" spans="1:11" x14ac:dyDescent="0.25">
      <c r="A975" s="116"/>
      <c r="B975" s="11"/>
      <c r="C975" s="105"/>
      <c r="J975" s="11"/>
      <c r="K975" s="12"/>
    </row>
    <row r="976" spans="1:11" x14ac:dyDescent="0.25">
      <c r="A976" s="116"/>
      <c r="B976" s="11"/>
      <c r="C976" s="105"/>
      <c r="J976" s="11"/>
      <c r="K976" s="12"/>
    </row>
    <row r="977" spans="1:11" x14ac:dyDescent="0.25">
      <c r="A977" s="116"/>
      <c r="B977" s="11"/>
      <c r="C977" s="105"/>
      <c r="J977" s="11"/>
      <c r="K977" s="12"/>
    </row>
    <row r="978" spans="1:11" x14ac:dyDescent="0.25">
      <c r="A978" s="116"/>
      <c r="B978" s="11"/>
      <c r="C978" s="105"/>
      <c r="J978" s="11"/>
      <c r="K978" s="12"/>
    </row>
    <row r="979" spans="1:11" x14ac:dyDescent="0.25">
      <c r="A979" s="116"/>
      <c r="B979" s="11"/>
      <c r="C979" s="105"/>
      <c r="J979" s="11"/>
      <c r="K979" s="12"/>
    </row>
    <row r="980" spans="1:11" x14ac:dyDescent="0.25">
      <c r="A980" s="116"/>
      <c r="B980" s="11"/>
      <c r="C980" s="105"/>
      <c r="J980" s="11"/>
      <c r="K980" s="12"/>
    </row>
    <row r="981" spans="1:11" x14ac:dyDescent="0.25">
      <c r="A981" s="116"/>
      <c r="B981" s="11"/>
      <c r="C981" s="105"/>
      <c r="J981" s="11"/>
      <c r="K981" s="12"/>
    </row>
    <row r="982" spans="1:11" x14ac:dyDescent="0.25">
      <c r="A982" s="116"/>
      <c r="B982" s="11"/>
      <c r="C982" s="105"/>
      <c r="J982" s="11"/>
      <c r="K982" s="12"/>
    </row>
    <row r="983" spans="1:11" x14ac:dyDescent="0.25">
      <c r="A983" s="116"/>
      <c r="B983" s="11"/>
      <c r="C983" s="105"/>
      <c r="J983" s="11"/>
      <c r="K983" s="12"/>
    </row>
    <row r="984" spans="1:11" x14ac:dyDescent="0.25">
      <c r="A984" s="116"/>
      <c r="B984" s="11"/>
      <c r="C984" s="105"/>
      <c r="J984" s="11"/>
      <c r="K984" s="12"/>
    </row>
    <row r="985" spans="1:11" x14ac:dyDescent="0.25">
      <c r="A985" s="116"/>
      <c r="B985" s="11"/>
      <c r="C985" s="105"/>
      <c r="J985" s="11"/>
      <c r="K985" s="12"/>
    </row>
    <row r="986" spans="1:11" x14ac:dyDescent="0.25">
      <c r="A986" s="116"/>
      <c r="B986" s="11"/>
      <c r="C986" s="105"/>
      <c r="J986" s="11"/>
      <c r="K986" s="12"/>
    </row>
    <row r="987" spans="1:11" x14ac:dyDescent="0.25">
      <c r="A987" s="116"/>
      <c r="B987" s="11"/>
      <c r="C987" s="105"/>
      <c r="J987" s="11"/>
      <c r="K987" s="12"/>
    </row>
    <row r="988" spans="1:11" x14ac:dyDescent="0.25">
      <c r="A988" s="116"/>
      <c r="B988" s="11"/>
      <c r="C988" s="105"/>
      <c r="J988" s="11"/>
      <c r="K988" s="12"/>
    </row>
    <row r="989" spans="1:11" x14ac:dyDescent="0.25">
      <c r="A989" s="116"/>
      <c r="B989" s="11"/>
      <c r="C989" s="105"/>
      <c r="J989" s="11"/>
      <c r="K989" s="12"/>
    </row>
    <row r="990" spans="1:11" x14ac:dyDescent="0.25">
      <c r="A990" s="116"/>
      <c r="B990" s="11"/>
      <c r="C990" s="105"/>
      <c r="J990" s="11"/>
      <c r="K990" s="12"/>
    </row>
    <row r="991" spans="1:11" x14ac:dyDescent="0.25">
      <c r="A991" s="116"/>
      <c r="B991" s="11"/>
      <c r="C991" s="105"/>
      <c r="J991" s="11"/>
      <c r="K991" s="12"/>
    </row>
    <row r="992" spans="1:11" x14ac:dyDescent="0.25">
      <c r="A992" s="116"/>
      <c r="B992" s="11"/>
      <c r="C992" s="105"/>
      <c r="J992" s="11"/>
      <c r="K992" s="12"/>
    </row>
    <row r="993" spans="1:11" x14ac:dyDescent="0.25">
      <c r="A993" s="116"/>
      <c r="B993" s="11"/>
      <c r="C993" s="105"/>
      <c r="J993" s="11"/>
      <c r="K993" s="12"/>
    </row>
    <row r="994" spans="1:11" x14ac:dyDescent="0.25">
      <c r="A994" s="116"/>
      <c r="B994" s="11"/>
      <c r="C994" s="105"/>
      <c r="J994" s="11"/>
      <c r="K994" s="12"/>
    </row>
    <row r="995" spans="1:11" x14ac:dyDescent="0.25">
      <c r="A995" s="116"/>
      <c r="B995" s="11"/>
      <c r="C995" s="105"/>
      <c r="J995" s="11"/>
      <c r="K995" s="12"/>
    </row>
    <row r="996" spans="1:11" x14ac:dyDescent="0.25">
      <c r="A996" s="116"/>
      <c r="B996" s="11"/>
      <c r="C996" s="105"/>
      <c r="J996" s="11"/>
      <c r="K996" s="12"/>
    </row>
    <row r="997" spans="1:11" x14ac:dyDescent="0.25">
      <c r="A997" s="116"/>
      <c r="B997" s="11"/>
      <c r="C997" s="105"/>
      <c r="J997" s="11"/>
      <c r="K997" s="12"/>
    </row>
    <row r="998" spans="1:11" x14ac:dyDescent="0.25">
      <c r="A998" s="116"/>
      <c r="B998" s="11"/>
      <c r="C998" s="105"/>
      <c r="J998" s="11"/>
      <c r="K998" s="12"/>
    </row>
    <row r="999" spans="1:11" x14ac:dyDescent="0.25">
      <c r="A999" s="116"/>
      <c r="B999" s="11"/>
      <c r="C999" s="105"/>
      <c r="J999" s="11"/>
      <c r="K999" s="12"/>
    </row>
    <row r="1000" spans="1:11" x14ac:dyDescent="0.25">
      <c r="A1000" s="116"/>
      <c r="B1000" s="11"/>
      <c r="C1000" s="105"/>
      <c r="J1000" s="11"/>
      <c r="K1000" s="12"/>
    </row>
    <row r="1001" spans="1:11" x14ac:dyDescent="0.25">
      <c r="A1001" s="116"/>
      <c r="B1001" s="11"/>
      <c r="C1001" s="105"/>
      <c r="J1001" s="11"/>
      <c r="K1001" s="12"/>
    </row>
    <row r="1002" spans="1:11" x14ac:dyDescent="0.25">
      <c r="A1002" s="116"/>
      <c r="B1002" s="11"/>
      <c r="C1002" s="105"/>
      <c r="J1002" s="11"/>
      <c r="K1002" s="12"/>
    </row>
    <row r="1003" spans="1:11" x14ac:dyDescent="0.25">
      <c r="A1003" s="116"/>
      <c r="B1003" s="11"/>
      <c r="C1003" s="105"/>
      <c r="J1003" s="11"/>
      <c r="K1003" s="12"/>
    </row>
    <row r="1004" spans="1:11" x14ac:dyDescent="0.25">
      <c r="A1004" s="116"/>
      <c r="B1004" s="11"/>
      <c r="C1004" s="105"/>
      <c r="J1004" s="11"/>
      <c r="K1004" s="12"/>
    </row>
    <row r="1005" spans="1:11" x14ac:dyDescent="0.25">
      <c r="A1005" s="116"/>
      <c r="B1005" s="11"/>
      <c r="C1005" s="105"/>
      <c r="J1005" s="11"/>
      <c r="K1005" s="12"/>
    </row>
    <row r="1006" spans="1:11" x14ac:dyDescent="0.25">
      <c r="A1006" s="116"/>
      <c r="B1006" s="11"/>
      <c r="C1006" s="105"/>
      <c r="J1006" s="11"/>
      <c r="K1006" s="12"/>
    </row>
    <row r="1007" spans="1:11" x14ac:dyDescent="0.25">
      <c r="A1007" s="116"/>
      <c r="B1007" s="11"/>
      <c r="C1007" s="105"/>
      <c r="J1007" s="11"/>
      <c r="K1007" s="12"/>
    </row>
    <row r="1008" spans="1:11" x14ac:dyDescent="0.25">
      <c r="A1008" s="116"/>
      <c r="B1008" s="11"/>
      <c r="C1008" s="105"/>
      <c r="J1008" s="11"/>
      <c r="K1008" s="12"/>
    </row>
    <row r="1009" spans="1:11" x14ac:dyDescent="0.25">
      <c r="A1009" s="116"/>
      <c r="B1009" s="11"/>
      <c r="C1009" s="105"/>
      <c r="J1009" s="11"/>
      <c r="K1009" s="12"/>
    </row>
    <row r="1010" spans="1:11" x14ac:dyDescent="0.25">
      <c r="A1010" s="116"/>
      <c r="B1010" s="11"/>
      <c r="C1010" s="105"/>
      <c r="J1010" s="11"/>
      <c r="K1010" s="12"/>
    </row>
    <row r="1011" spans="1:11" x14ac:dyDescent="0.25">
      <c r="A1011" s="116"/>
      <c r="B1011" s="11"/>
      <c r="C1011" s="105"/>
      <c r="J1011" s="11"/>
      <c r="K1011" s="12"/>
    </row>
    <row r="1012" spans="1:11" x14ac:dyDescent="0.25">
      <c r="A1012" s="116"/>
      <c r="B1012" s="11"/>
      <c r="C1012" s="105"/>
      <c r="J1012" s="11"/>
      <c r="K1012" s="12"/>
    </row>
    <row r="1013" spans="1:11" x14ac:dyDescent="0.25">
      <c r="A1013" s="116"/>
      <c r="B1013" s="11"/>
      <c r="C1013" s="105"/>
      <c r="J1013" s="11"/>
      <c r="K1013" s="12"/>
    </row>
    <row r="1014" spans="1:11" x14ac:dyDescent="0.25">
      <c r="A1014" s="116"/>
      <c r="B1014" s="11"/>
      <c r="C1014" s="105"/>
      <c r="J1014" s="11"/>
      <c r="K1014" s="12"/>
    </row>
    <row r="1015" spans="1:11" x14ac:dyDescent="0.25">
      <c r="A1015" s="116"/>
      <c r="B1015" s="11"/>
      <c r="C1015" s="105"/>
      <c r="J1015" s="11"/>
      <c r="K1015" s="12"/>
    </row>
    <row r="1016" spans="1:11" x14ac:dyDescent="0.25">
      <c r="A1016" s="116"/>
      <c r="B1016" s="11"/>
      <c r="C1016" s="105"/>
      <c r="J1016" s="11"/>
      <c r="K1016" s="12"/>
    </row>
    <row r="1017" spans="1:11" x14ac:dyDescent="0.25">
      <c r="A1017" s="116"/>
      <c r="B1017" s="11"/>
      <c r="C1017" s="105"/>
      <c r="J1017" s="11"/>
      <c r="K1017" s="12"/>
    </row>
    <row r="1018" spans="1:11" x14ac:dyDescent="0.25">
      <c r="A1018" s="116"/>
      <c r="B1018" s="11"/>
      <c r="C1018" s="105"/>
      <c r="J1018" s="11"/>
      <c r="K1018" s="12"/>
    </row>
    <row r="1019" spans="1:11" x14ac:dyDescent="0.25">
      <c r="A1019" s="116"/>
      <c r="B1019" s="11"/>
      <c r="C1019" s="105"/>
      <c r="J1019" s="11"/>
      <c r="K1019" s="12"/>
    </row>
    <row r="1020" spans="1:11" x14ac:dyDescent="0.25">
      <c r="A1020" s="116"/>
      <c r="B1020" s="11"/>
      <c r="C1020" s="105"/>
      <c r="J1020" s="11"/>
      <c r="K1020" s="12"/>
    </row>
    <row r="1021" spans="1:11" x14ac:dyDescent="0.25">
      <c r="A1021" s="116"/>
      <c r="B1021" s="11"/>
      <c r="C1021" s="105"/>
      <c r="J1021" s="11"/>
      <c r="K1021" s="12"/>
    </row>
    <row r="1022" spans="1:11" x14ac:dyDescent="0.25">
      <c r="A1022" s="116"/>
      <c r="B1022" s="11"/>
      <c r="C1022" s="105"/>
      <c r="J1022" s="11"/>
      <c r="K1022" s="12"/>
    </row>
    <row r="1023" spans="1:11" x14ac:dyDescent="0.25">
      <c r="A1023" s="116"/>
      <c r="B1023" s="11"/>
      <c r="C1023" s="105"/>
      <c r="J1023" s="11"/>
      <c r="K1023" s="12"/>
    </row>
    <row r="1024" spans="1:11" x14ac:dyDescent="0.25">
      <c r="A1024" s="116"/>
      <c r="B1024" s="11"/>
      <c r="C1024" s="105"/>
      <c r="J1024" s="11"/>
      <c r="K1024" s="12"/>
    </row>
    <row r="1025" spans="1:11" x14ac:dyDescent="0.25">
      <c r="A1025" s="116"/>
      <c r="B1025" s="11"/>
      <c r="C1025" s="105"/>
      <c r="J1025" s="11"/>
      <c r="K1025" s="12"/>
    </row>
    <row r="1026" spans="1:11" x14ac:dyDescent="0.25">
      <c r="A1026" s="116"/>
      <c r="B1026" s="11"/>
      <c r="C1026" s="105"/>
      <c r="J1026" s="11"/>
      <c r="K1026" s="12"/>
    </row>
    <row r="1027" spans="1:11" x14ac:dyDescent="0.25">
      <c r="A1027" s="116"/>
      <c r="B1027" s="11"/>
      <c r="C1027" s="105"/>
      <c r="J1027" s="11"/>
      <c r="K1027" s="12"/>
    </row>
    <row r="1028" spans="1:11" x14ac:dyDescent="0.25">
      <c r="A1028" s="116"/>
      <c r="B1028" s="11"/>
      <c r="C1028" s="105"/>
      <c r="J1028" s="11"/>
      <c r="K1028" s="12"/>
    </row>
    <row r="1029" spans="1:11" x14ac:dyDescent="0.25">
      <c r="A1029" s="116"/>
      <c r="B1029" s="11"/>
      <c r="C1029" s="105"/>
      <c r="J1029" s="11"/>
      <c r="K1029" s="12"/>
    </row>
    <row r="1030" spans="1:11" x14ac:dyDescent="0.25">
      <c r="A1030" s="116"/>
      <c r="B1030" s="11"/>
      <c r="C1030" s="105"/>
      <c r="J1030" s="11"/>
      <c r="K1030" s="12"/>
    </row>
    <row r="1031" spans="1:11" x14ac:dyDescent="0.25">
      <c r="A1031" s="116"/>
      <c r="B1031" s="11"/>
      <c r="C1031" s="105"/>
      <c r="J1031" s="11"/>
      <c r="K1031" s="12"/>
    </row>
    <row r="1032" spans="1:11" x14ac:dyDescent="0.25">
      <c r="A1032" s="116"/>
      <c r="B1032" s="11"/>
      <c r="C1032" s="105"/>
      <c r="J1032" s="11"/>
      <c r="K1032" s="12"/>
    </row>
    <row r="1033" spans="1:11" x14ac:dyDescent="0.25">
      <c r="A1033" s="116"/>
      <c r="B1033" s="11"/>
      <c r="C1033" s="105"/>
      <c r="J1033" s="11"/>
      <c r="K1033" s="12"/>
    </row>
    <row r="1034" spans="1:11" x14ac:dyDescent="0.25">
      <c r="A1034" s="116"/>
      <c r="B1034" s="11"/>
      <c r="C1034" s="105"/>
      <c r="J1034" s="11"/>
      <c r="K1034" s="12"/>
    </row>
    <row r="1035" spans="1:11" x14ac:dyDescent="0.25">
      <c r="A1035" s="116"/>
      <c r="B1035" s="11"/>
      <c r="C1035" s="105"/>
      <c r="J1035" s="11"/>
      <c r="K1035" s="12"/>
    </row>
    <row r="1036" spans="1:11" x14ac:dyDescent="0.25">
      <c r="A1036" s="116"/>
      <c r="B1036" s="11"/>
      <c r="C1036" s="105"/>
      <c r="J1036" s="11"/>
      <c r="K1036" s="12"/>
    </row>
    <row r="1037" spans="1:11" x14ac:dyDescent="0.25">
      <c r="A1037" s="116"/>
      <c r="B1037" s="11"/>
      <c r="C1037" s="105"/>
      <c r="J1037" s="11"/>
      <c r="K1037" s="12"/>
    </row>
    <row r="1038" spans="1:11" x14ac:dyDescent="0.25">
      <c r="A1038" s="116"/>
      <c r="B1038" s="11"/>
      <c r="C1038" s="105"/>
      <c r="J1038" s="11"/>
      <c r="K1038" s="12"/>
    </row>
    <row r="1039" spans="1:11" x14ac:dyDescent="0.25">
      <c r="A1039" s="116"/>
      <c r="B1039" s="11"/>
      <c r="C1039" s="105"/>
      <c r="J1039" s="11"/>
      <c r="K1039" s="12"/>
    </row>
    <row r="1040" spans="1:11" x14ac:dyDescent="0.25">
      <c r="A1040" s="116"/>
      <c r="B1040" s="11"/>
      <c r="C1040" s="105"/>
      <c r="J1040" s="11"/>
      <c r="K1040" s="12"/>
    </row>
    <row r="1041" spans="1:11" x14ac:dyDescent="0.25">
      <c r="A1041" s="116"/>
      <c r="B1041" s="11"/>
      <c r="C1041" s="105"/>
      <c r="J1041" s="11"/>
      <c r="K1041" s="12"/>
    </row>
    <row r="1042" spans="1:11" x14ac:dyDescent="0.25">
      <c r="A1042" s="116"/>
      <c r="B1042" s="11"/>
      <c r="C1042" s="105"/>
      <c r="J1042" s="11"/>
      <c r="K1042" s="12"/>
    </row>
    <row r="1043" spans="1:11" x14ac:dyDescent="0.25">
      <c r="A1043" s="116"/>
      <c r="B1043" s="11"/>
      <c r="C1043" s="105"/>
      <c r="J1043" s="11"/>
      <c r="K1043" s="12"/>
    </row>
    <row r="1044" spans="1:11" x14ac:dyDescent="0.25">
      <c r="A1044" s="116"/>
      <c r="B1044" s="11"/>
      <c r="C1044" s="105"/>
      <c r="J1044" s="11"/>
      <c r="K1044" s="12"/>
    </row>
    <row r="1045" spans="1:11" x14ac:dyDescent="0.25">
      <c r="A1045" s="116"/>
      <c r="B1045" s="11"/>
      <c r="C1045" s="105"/>
      <c r="J1045" s="11"/>
      <c r="K1045" s="12"/>
    </row>
    <row r="1046" spans="1:11" x14ac:dyDescent="0.25">
      <c r="A1046" s="116"/>
      <c r="B1046" s="11"/>
      <c r="C1046" s="105"/>
      <c r="J1046" s="11"/>
      <c r="K1046" s="12"/>
    </row>
    <row r="1047" spans="1:11" x14ac:dyDescent="0.25">
      <c r="A1047" s="116"/>
      <c r="B1047" s="11"/>
      <c r="C1047" s="105"/>
      <c r="J1047" s="11"/>
      <c r="K1047" s="12"/>
    </row>
    <row r="1048" spans="1:11" x14ac:dyDescent="0.25">
      <c r="A1048" s="116"/>
      <c r="B1048" s="11"/>
      <c r="C1048" s="105"/>
      <c r="J1048" s="11"/>
      <c r="K1048" s="12"/>
    </row>
    <row r="1049" spans="1:11" x14ac:dyDescent="0.25">
      <c r="A1049" s="116"/>
      <c r="B1049" s="11"/>
      <c r="C1049" s="105"/>
      <c r="J1049" s="11"/>
      <c r="K1049" s="12"/>
    </row>
    <row r="1050" spans="1:11" x14ac:dyDescent="0.25">
      <c r="A1050" s="116"/>
      <c r="B1050" s="11"/>
      <c r="C1050" s="105"/>
      <c r="J1050" s="11"/>
      <c r="K1050" s="12"/>
    </row>
    <row r="1051" spans="1:11" x14ac:dyDescent="0.25">
      <c r="A1051" s="116"/>
      <c r="B1051" s="11"/>
      <c r="C1051" s="105"/>
      <c r="J1051" s="11"/>
      <c r="K1051" s="12"/>
    </row>
    <row r="1052" spans="1:11" x14ac:dyDescent="0.25">
      <c r="A1052" s="116"/>
      <c r="B1052" s="11"/>
      <c r="C1052" s="105"/>
      <c r="J1052" s="11"/>
      <c r="K1052" s="12"/>
    </row>
    <row r="1053" spans="1:11" x14ac:dyDescent="0.25">
      <c r="A1053" s="116"/>
      <c r="B1053" s="11"/>
      <c r="C1053" s="105"/>
      <c r="J1053" s="11"/>
      <c r="K1053" s="12"/>
    </row>
    <row r="1054" spans="1:11" x14ac:dyDescent="0.25">
      <c r="A1054" s="116"/>
      <c r="B1054" s="11"/>
      <c r="C1054" s="105"/>
      <c r="J1054" s="11"/>
      <c r="K1054" s="12"/>
    </row>
    <row r="1055" spans="1:11" x14ac:dyDescent="0.25">
      <c r="A1055" s="116"/>
      <c r="B1055" s="11"/>
      <c r="C1055" s="105"/>
      <c r="J1055" s="11"/>
      <c r="K1055" s="12"/>
    </row>
    <row r="1056" spans="1:11" x14ac:dyDescent="0.25">
      <c r="A1056" s="116"/>
      <c r="B1056" s="11"/>
      <c r="C1056" s="105"/>
      <c r="J1056" s="11"/>
      <c r="K1056" s="12"/>
    </row>
    <row r="1057" spans="1:11" x14ac:dyDescent="0.25">
      <c r="A1057" s="116"/>
      <c r="B1057" s="11"/>
      <c r="C1057" s="105"/>
      <c r="J1057" s="11"/>
      <c r="K1057" s="12"/>
    </row>
    <row r="1058" spans="1:11" x14ac:dyDescent="0.25">
      <c r="A1058" s="116"/>
      <c r="B1058" s="11"/>
      <c r="C1058" s="105"/>
      <c r="J1058" s="11"/>
      <c r="K1058" s="12"/>
    </row>
    <row r="1059" spans="1:11" x14ac:dyDescent="0.25">
      <c r="A1059" s="116"/>
      <c r="B1059" s="11"/>
      <c r="C1059" s="105"/>
      <c r="J1059" s="11"/>
      <c r="K1059" s="12"/>
    </row>
    <row r="1060" spans="1:11" x14ac:dyDescent="0.25">
      <c r="A1060" s="116"/>
      <c r="B1060" s="11"/>
      <c r="C1060" s="105"/>
      <c r="J1060" s="11"/>
      <c r="K1060" s="12"/>
    </row>
    <row r="1061" spans="1:11" x14ac:dyDescent="0.25">
      <c r="A1061" s="116"/>
      <c r="B1061" s="11"/>
      <c r="C1061" s="105"/>
      <c r="J1061" s="11"/>
      <c r="K1061" s="12"/>
    </row>
    <row r="1062" spans="1:11" x14ac:dyDescent="0.25">
      <c r="A1062" s="116"/>
      <c r="B1062" s="11"/>
      <c r="C1062" s="105"/>
      <c r="J1062" s="11"/>
      <c r="K1062" s="12"/>
    </row>
    <row r="1063" spans="1:11" x14ac:dyDescent="0.25">
      <c r="A1063" s="116"/>
      <c r="B1063" s="11"/>
      <c r="C1063" s="105"/>
      <c r="J1063" s="11"/>
      <c r="K1063" s="12"/>
    </row>
    <row r="1064" spans="1:11" x14ac:dyDescent="0.25">
      <c r="A1064" s="116"/>
      <c r="B1064" s="11"/>
      <c r="C1064" s="105"/>
      <c r="J1064" s="11"/>
      <c r="K1064" s="12"/>
    </row>
    <row r="1065" spans="1:11" x14ac:dyDescent="0.25">
      <c r="A1065" s="116"/>
      <c r="B1065" s="11"/>
      <c r="C1065" s="105"/>
      <c r="J1065" s="11"/>
      <c r="K1065" s="12"/>
    </row>
    <row r="1066" spans="1:11" x14ac:dyDescent="0.25">
      <c r="A1066" s="116"/>
      <c r="B1066" s="11"/>
      <c r="C1066" s="105"/>
      <c r="J1066" s="11"/>
      <c r="K1066" s="12"/>
    </row>
    <row r="1067" spans="1:11" x14ac:dyDescent="0.25">
      <c r="A1067" s="116"/>
      <c r="B1067" s="11"/>
      <c r="C1067" s="105"/>
      <c r="J1067" s="11"/>
      <c r="K1067" s="12"/>
    </row>
    <row r="1068" spans="1:11" x14ac:dyDescent="0.25">
      <c r="A1068" s="116"/>
      <c r="B1068" s="11"/>
      <c r="C1068" s="105"/>
      <c r="J1068" s="11"/>
      <c r="K1068" s="12"/>
    </row>
    <row r="1069" spans="1:11" x14ac:dyDescent="0.25">
      <c r="A1069" s="116"/>
      <c r="B1069" s="11"/>
      <c r="C1069" s="105"/>
      <c r="J1069" s="11"/>
      <c r="K1069" s="12"/>
    </row>
    <row r="1070" spans="1:11" x14ac:dyDescent="0.25">
      <c r="A1070" s="116"/>
      <c r="B1070" s="11"/>
      <c r="C1070" s="105"/>
      <c r="J1070" s="11"/>
      <c r="K1070" s="12"/>
    </row>
    <row r="1071" spans="1:11" x14ac:dyDescent="0.25">
      <c r="A1071" s="116"/>
      <c r="B1071" s="11"/>
      <c r="C1071" s="105"/>
      <c r="J1071" s="11"/>
      <c r="K1071" s="12"/>
    </row>
    <row r="1072" spans="1:11" x14ac:dyDescent="0.25">
      <c r="A1072" s="116"/>
      <c r="B1072" s="11"/>
      <c r="C1072" s="105"/>
      <c r="J1072" s="11"/>
      <c r="K1072" s="12"/>
    </row>
    <row r="1073" spans="1:11" x14ac:dyDescent="0.25">
      <c r="A1073" s="116"/>
      <c r="B1073" s="11"/>
      <c r="C1073" s="105"/>
      <c r="J1073" s="11"/>
      <c r="K1073" s="12"/>
    </row>
    <row r="1074" spans="1:11" x14ac:dyDescent="0.25">
      <c r="A1074" s="116"/>
      <c r="B1074" s="11"/>
      <c r="C1074" s="105"/>
      <c r="J1074" s="11"/>
      <c r="K1074" s="12"/>
    </row>
    <row r="1075" spans="1:11" x14ac:dyDescent="0.25">
      <c r="A1075" s="116"/>
      <c r="B1075" s="11"/>
      <c r="C1075" s="105"/>
      <c r="J1075" s="11"/>
      <c r="K1075" s="12"/>
    </row>
    <row r="1076" spans="1:11" x14ac:dyDescent="0.25">
      <c r="A1076" s="116"/>
      <c r="B1076" s="11"/>
      <c r="C1076" s="105"/>
      <c r="J1076" s="11"/>
      <c r="K1076" s="12"/>
    </row>
    <row r="1077" spans="1:11" x14ac:dyDescent="0.25">
      <c r="A1077" s="116"/>
      <c r="B1077" s="11"/>
      <c r="C1077" s="105"/>
      <c r="J1077" s="11"/>
      <c r="K1077" s="12"/>
    </row>
    <row r="1078" spans="1:11" x14ac:dyDescent="0.25">
      <c r="A1078" s="116"/>
      <c r="B1078" s="11"/>
      <c r="C1078" s="105"/>
      <c r="J1078" s="11"/>
      <c r="K1078" s="12"/>
    </row>
    <row r="1079" spans="1:11" x14ac:dyDescent="0.25">
      <c r="A1079" s="116"/>
      <c r="B1079" s="11"/>
      <c r="C1079" s="105"/>
      <c r="J1079" s="11"/>
      <c r="K1079" s="12"/>
    </row>
    <row r="1080" spans="1:11" x14ac:dyDescent="0.25">
      <c r="A1080" s="116"/>
      <c r="B1080" s="11"/>
      <c r="C1080" s="105"/>
      <c r="J1080" s="11"/>
      <c r="K1080" s="12"/>
    </row>
    <row r="1081" spans="1:11" x14ac:dyDescent="0.25">
      <c r="A1081" s="116"/>
      <c r="B1081" s="11"/>
      <c r="C1081" s="105"/>
      <c r="J1081" s="11"/>
      <c r="K1081" s="12"/>
    </row>
    <row r="1082" spans="1:11" x14ac:dyDescent="0.25">
      <c r="A1082" s="116"/>
      <c r="B1082" s="11"/>
      <c r="C1082" s="105"/>
      <c r="J1082" s="11"/>
      <c r="K1082" s="12"/>
    </row>
    <row r="1083" spans="1:11" x14ac:dyDescent="0.25">
      <c r="A1083" s="116"/>
      <c r="B1083" s="11"/>
      <c r="C1083" s="105"/>
      <c r="J1083" s="11"/>
      <c r="K1083" s="12"/>
    </row>
    <row r="1084" spans="1:11" x14ac:dyDescent="0.25">
      <c r="A1084" s="116"/>
      <c r="B1084" s="11"/>
      <c r="C1084" s="105"/>
      <c r="J1084" s="11"/>
      <c r="K1084" s="12"/>
    </row>
    <row r="1085" spans="1:11" x14ac:dyDescent="0.25">
      <c r="A1085" s="116"/>
      <c r="B1085" s="11"/>
      <c r="C1085" s="105"/>
      <c r="J1085" s="11"/>
      <c r="K1085" s="12"/>
    </row>
    <row r="1086" spans="1:11" x14ac:dyDescent="0.25">
      <c r="A1086" s="116"/>
      <c r="B1086" s="11"/>
      <c r="C1086" s="105"/>
      <c r="J1086" s="11"/>
      <c r="K1086" s="12"/>
    </row>
    <row r="1087" spans="1:11" x14ac:dyDescent="0.25">
      <c r="A1087" s="116"/>
      <c r="B1087" s="11"/>
      <c r="C1087" s="105"/>
      <c r="J1087" s="11"/>
      <c r="K1087" s="12"/>
    </row>
    <row r="1088" spans="1:11" x14ac:dyDescent="0.25">
      <c r="A1088" s="116"/>
      <c r="B1088" s="11"/>
      <c r="C1088" s="105"/>
      <c r="J1088" s="11"/>
      <c r="K1088" s="12"/>
    </row>
    <row r="1089" spans="1:11" x14ac:dyDescent="0.25">
      <c r="A1089" s="116"/>
      <c r="B1089" s="11"/>
      <c r="C1089" s="105"/>
      <c r="J1089" s="11"/>
      <c r="K1089" s="12"/>
    </row>
    <row r="1090" spans="1:11" x14ac:dyDescent="0.25">
      <c r="A1090" s="116"/>
      <c r="B1090" s="11"/>
      <c r="C1090" s="105"/>
      <c r="J1090" s="11"/>
      <c r="K1090" s="12"/>
    </row>
    <row r="1091" spans="1:11" x14ac:dyDescent="0.25">
      <c r="A1091" s="116"/>
      <c r="B1091" s="11"/>
      <c r="C1091" s="105"/>
      <c r="J1091" s="11"/>
      <c r="K1091" s="12"/>
    </row>
    <row r="1092" spans="1:11" x14ac:dyDescent="0.25">
      <c r="A1092" s="116"/>
      <c r="B1092" s="11"/>
      <c r="C1092" s="105"/>
      <c r="J1092" s="11"/>
      <c r="K1092" s="12"/>
    </row>
    <row r="1093" spans="1:11" x14ac:dyDescent="0.25">
      <c r="A1093" s="116"/>
      <c r="B1093" s="11"/>
      <c r="C1093" s="105"/>
      <c r="J1093" s="11"/>
      <c r="K1093" s="12"/>
    </row>
    <row r="1094" spans="1:11" x14ac:dyDescent="0.25">
      <c r="A1094" s="116"/>
      <c r="B1094" s="11"/>
      <c r="C1094" s="105"/>
      <c r="J1094" s="11"/>
      <c r="K1094" s="12"/>
    </row>
    <row r="1095" spans="1:11" x14ac:dyDescent="0.25">
      <c r="A1095" s="116"/>
      <c r="B1095" s="11"/>
      <c r="C1095" s="105"/>
      <c r="J1095" s="11"/>
      <c r="K1095" s="12"/>
    </row>
    <row r="1096" spans="1:11" x14ac:dyDescent="0.25">
      <c r="A1096" s="116"/>
      <c r="B1096" s="11"/>
      <c r="C1096" s="105"/>
      <c r="J1096" s="11"/>
      <c r="K1096" s="12"/>
    </row>
    <row r="1097" spans="1:11" x14ac:dyDescent="0.25">
      <c r="A1097" s="116"/>
      <c r="B1097" s="11"/>
      <c r="C1097" s="105"/>
      <c r="J1097" s="11"/>
      <c r="K1097" s="12"/>
    </row>
    <row r="1098" spans="1:11" x14ac:dyDescent="0.25">
      <c r="A1098" s="116"/>
      <c r="B1098" s="11"/>
      <c r="C1098" s="105"/>
      <c r="J1098" s="11"/>
      <c r="K1098" s="12"/>
    </row>
    <row r="1099" spans="1:11" x14ac:dyDescent="0.25">
      <c r="A1099" s="116"/>
      <c r="B1099" s="11"/>
      <c r="C1099" s="105"/>
      <c r="J1099" s="11"/>
      <c r="K1099" s="12"/>
    </row>
    <row r="1100" spans="1:11" x14ac:dyDescent="0.25">
      <c r="A1100" s="116"/>
      <c r="B1100" s="11"/>
      <c r="C1100" s="105"/>
      <c r="J1100" s="11"/>
      <c r="K1100" s="12"/>
    </row>
    <row r="1101" spans="1:11" x14ac:dyDescent="0.25">
      <c r="A1101" s="116"/>
      <c r="B1101" s="11"/>
      <c r="C1101" s="105"/>
      <c r="J1101" s="11"/>
      <c r="K1101" s="12"/>
    </row>
    <row r="1102" spans="1:11" x14ac:dyDescent="0.25">
      <c r="A1102" s="116"/>
      <c r="B1102" s="11"/>
      <c r="C1102" s="105"/>
      <c r="J1102" s="11"/>
      <c r="K1102" s="12"/>
    </row>
    <row r="1103" spans="1:11" x14ac:dyDescent="0.25">
      <c r="A1103" s="116"/>
      <c r="B1103" s="11"/>
      <c r="C1103" s="105"/>
      <c r="J1103" s="11"/>
      <c r="K1103" s="12"/>
    </row>
    <row r="1104" spans="1:11" x14ac:dyDescent="0.25">
      <c r="A1104" s="116"/>
      <c r="B1104" s="11"/>
      <c r="C1104" s="105"/>
      <c r="J1104" s="11"/>
      <c r="K1104" s="12"/>
    </row>
    <row r="1105" spans="1:11" x14ac:dyDescent="0.25">
      <c r="A1105" s="116"/>
      <c r="B1105" s="11"/>
      <c r="C1105" s="105"/>
      <c r="J1105" s="11"/>
      <c r="K1105" s="12"/>
    </row>
    <row r="1106" spans="1:11" x14ac:dyDescent="0.25">
      <c r="A1106" s="116"/>
      <c r="B1106" s="11"/>
      <c r="C1106" s="105"/>
      <c r="J1106" s="11"/>
      <c r="K1106" s="12"/>
    </row>
    <row r="1107" spans="1:11" x14ac:dyDescent="0.25">
      <c r="A1107" s="116"/>
      <c r="B1107" s="11"/>
      <c r="C1107" s="105"/>
      <c r="J1107" s="11"/>
      <c r="K1107" s="12"/>
    </row>
    <row r="1108" spans="1:11" x14ac:dyDescent="0.25">
      <c r="A1108" s="116"/>
      <c r="B1108" s="11"/>
      <c r="C1108" s="105"/>
      <c r="J1108" s="11"/>
      <c r="K1108" s="12"/>
    </row>
    <row r="1109" spans="1:11" x14ac:dyDescent="0.25">
      <c r="A1109" s="116"/>
      <c r="B1109" s="11"/>
      <c r="C1109" s="105"/>
      <c r="J1109" s="11"/>
      <c r="K1109" s="12"/>
    </row>
    <row r="1110" spans="1:11" x14ac:dyDescent="0.25">
      <c r="A1110" s="116"/>
      <c r="B1110" s="11"/>
      <c r="C1110" s="105"/>
      <c r="J1110" s="11"/>
      <c r="K1110" s="12"/>
    </row>
    <row r="1111" spans="1:11" x14ac:dyDescent="0.25">
      <c r="A1111" s="116"/>
      <c r="B1111" s="11"/>
      <c r="C1111" s="105"/>
      <c r="J1111" s="11"/>
      <c r="K1111" s="12"/>
    </row>
    <row r="1112" spans="1:11" x14ac:dyDescent="0.25">
      <c r="A1112" s="116"/>
      <c r="B1112" s="11"/>
      <c r="C1112" s="105"/>
      <c r="J1112" s="11"/>
      <c r="K1112" s="12"/>
    </row>
    <row r="1113" spans="1:11" x14ac:dyDescent="0.25">
      <c r="A1113" s="116"/>
      <c r="B1113" s="11"/>
      <c r="C1113" s="105"/>
      <c r="J1113" s="11"/>
      <c r="K1113" s="12"/>
    </row>
    <row r="1114" spans="1:11" x14ac:dyDescent="0.25">
      <c r="A1114" s="116"/>
      <c r="B1114" s="11"/>
      <c r="C1114" s="105"/>
      <c r="J1114" s="11"/>
      <c r="K1114" s="12"/>
    </row>
    <row r="1115" spans="1:11" x14ac:dyDescent="0.25">
      <c r="A1115" s="116"/>
      <c r="B1115" s="11"/>
      <c r="C1115" s="105"/>
      <c r="J1115" s="11"/>
      <c r="K1115" s="12"/>
    </row>
    <row r="1116" spans="1:11" x14ac:dyDescent="0.25">
      <c r="A1116" s="116"/>
      <c r="B1116" s="11"/>
      <c r="C1116" s="105"/>
      <c r="J1116" s="11"/>
      <c r="K1116" s="12"/>
    </row>
    <row r="1117" spans="1:11" x14ac:dyDescent="0.25">
      <c r="A1117" s="116"/>
      <c r="B1117" s="11"/>
      <c r="C1117" s="105"/>
      <c r="J1117" s="11"/>
      <c r="K1117" s="12"/>
    </row>
    <row r="1118" spans="1:11" x14ac:dyDescent="0.25">
      <c r="A1118" s="116"/>
      <c r="B1118" s="11"/>
      <c r="C1118" s="105"/>
      <c r="J1118" s="11"/>
      <c r="K1118" s="12"/>
    </row>
    <row r="1119" spans="1:11" x14ac:dyDescent="0.25">
      <c r="A1119" s="116"/>
      <c r="B1119" s="11"/>
      <c r="C1119" s="105"/>
      <c r="J1119" s="11"/>
      <c r="K1119" s="12"/>
    </row>
    <row r="1120" spans="1:11" x14ac:dyDescent="0.25">
      <c r="A1120" s="116"/>
      <c r="B1120" s="11"/>
      <c r="C1120" s="105"/>
      <c r="J1120" s="11"/>
      <c r="K1120" s="12"/>
    </row>
    <row r="1121" spans="1:11" x14ac:dyDescent="0.25">
      <c r="A1121" s="116"/>
      <c r="B1121" s="11"/>
      <c r="C1121" s="105"/>
      <c r="J1121" s="11"/>
      <c r="K1121" s="12"/>
    </row>
    <row r="1122" spans="1:11" x14ac:dyDescent="0.25">
      <c r="A1122" s="116"/>
      <c r="B1122" s="11"/>
      <c r="C1122" s="105"/>
      <c r="J1122" s="11"/>
      <c r="K1122" s="12"/>
    </row>
    <row r="1123" spans="1:11" x14ac:dyDescent="0.25">
      <c r="A1123" s="116"/>
      <c r="B1123" s="11"/>
      <c r="C1123" s="105"/>
      <c r="J1123" s="11"/>
      <c r="K1123" s="12"/>
    </row>
    <row r="1124" spans="1:11" x14ac:dyDescent="0.25">
      <c r="A1124" s="116"/>
      <c r="B1124" s="11"/>
      <c r="C1124" s="105"/>
      <c r="J1124" s="11"/>
      <c r="K1124" s="12"/>
    </row>
    <row r="1125" spans="1:11" x14ac:dyDescent="0.25">
      <c r="A1125" s="116"/>
      <c r="B1125" s="11"/>
      <c r="C1125" s="105"/>
      <c r="J1125" s="11"/>
      <c r="K1125" s="12"/>
    </row>
    <row r="1126" spans="1:11" x14ac:dyDescent="0.25">
      <c r="A1126" s="116"/>
      <c r="B1126" s="11"/>
      <c r="C1126" s="105"/>
      <c r="J1126" s="11"/>
      <c r="K1126" s="12"/>
    </row>
    <row r="1127" spans="1:11" x14ac:dyDescent="0.25">
      <c r="A1127" s="116"/>
      <c r="B1127" s="11"/>
      <c r="C1127" s="105"/>
      <c r="J1127" s="11"/>
      <c r="K1127" s="12"/>
    </row>
    <row r="1128" spans="1:11" x14ac:dyDescent="0.25">
      <c r="A1128" s="116"/>
      <c r="B1128" s="11"/>
      <c r="C1128" s="105"/>
      <c r="J1128" s="11"/>
      <c r="K1128" s="12"/>
    </row>
    <row r="1129" spans="1:11" x14ac:dyDescent="0.25">
      <c r="A1129" s="116"/>
      <c r="B1129" s="11"/>
      <c r="C1129" s="105"/>
      <c r="J1129" s="11"/>
      <c r="K1129" s="12"/>
    </row>
    <row r="1130" spans="1:11" x14ac:dyDescent="0.25">
      <c r="A1130" s="116"/>
      <c r="B1130" s="11"/>
      <c r="C1130" s="105"/>
      <c r="J1130" s="11"/>
      <c r="K1130" s="12"/>
    </row>
    <row r="1131" spans="1:11" x14ac:dyDescent="0.25">
      <c r="A1131" s="116"/>
      <c r="B1131" s="11"/>
      <c r="C1131" s="105"/>
      <c r="J1131" s="11"/>
      <c r="K1131" s="12"/>
    </row>
    <row r="1132" spans="1:11" x14ac:dyDescent="0.25">
      <c r="A1132" s="116"/>
      <c r="B1132" s="11"/>
      <c r="C1132" s="105"/>
      <c r="J1132" s="11"/>
      <c r="K1132" s="12"/>
    </row>
    <row r="1133" spans="1:11" x14ac:dyDescent="0.25">
      <c r="A1133" s="116"/>
      <c r="B1133" s="11"/>
      <c r="C1133" s="105"/>
      <c r="J1133" s="11"/>
      <c r="K1133" s="12"/>
    </row>
    <row r="1134" spans="1:11" x14ac:dyDescent="0.25">
      <c r="A1134" s="116"/>
      <c r="B1134" s="11"/>
      <c r="C1134" s="105"/>
      <c r="J1134" s="11"/>
      <c r="K1134" s="12"/>
    </row>
    <row r="1135" spans="1:11" x14ac:dyDescent="0.25">
      <c r="A1135" s="116"/>
      <c r="B1135" s="11"/>
      <c r="C1135" s="105"/>
      <c r="J1135" s="11"/>
      <c r="K1135" s="12"/>
    </row>
    <row r="1136" spans="1:11" x14ac:dyDescent="0.25">
      <c r="A1136" s="116"/>
      <c r="B1136" s="11"/>
      <c r="C1136" s="105"/>
      <c r="J1136" s="11"/>
      <c r="K1136" s="12"/>
    </row>
    <row r="1137" spans="1:11" x14ac:dyDescent="0.25">
      <c r="A1137" s="116"/>
      <c r="B1137" s="11"/>
      <c r="C1137" s="105"/>
      <c r="J1137" s="11"/>
      <c r="K1137" s="12"/>
    </row>
    <row r="1138" spans="1:11" x14ac:dyDescent="0.25">
      <c r="A1138" s="116"/>
      <c r="B1138" s="11"/>
      <c r="C1138" s="105"/>
      <c r="J1138" s="11"/>
      <c r="K1138" s="12"/>
    </row>
    <row r="1139" spans="1:11" x14ac:dyDescent="0.25">
      <c r="A1139" s="116"/>
      <c r="B1139" s="11"/>
      <c r="C1139" s="105"/>
      <c r="J1139" s="11"/>
      <c r="K1139" s="12"/>
    </row>
    <row r="1140" spans="1:11" x14ac:dyDescent="0.25">
      <c r="A1140" s="116"/>
      <c r="B1140" s="11"/>
      <c r="C1140" s="105"/>
      <c r="J1140" s="11"/>
      <c r="K1140" s="12"/>
    </row>
    <row r="1141" spans="1:11" x14ac:dyDescent="0.25">
      <c r="A1141" s="116"/>
      <c r="B1141" s="11"/>
      <c r="C1141" s="105"/>
      <c r="J1141" s="11"/>
      <c r="K1141" s="12"/>
    </row>
    <row r="1142" spans="1:11" x14ac:dyDescent="0.25">
      <c r="A1142" s="116"/>
      <c r="B1142" s="11"/>
      <c r="C1142" s="105"/>
      <c r="J1142" s="11"/>
      <c r="K1142" s="12"/>
    </row>
    <row r="1143" spans="1:11" x14ac:dyDescent="0.25">
      <c r="A1143" s="116"/>
      <c r="B1143" s="11"/>
      <c r="C1143" s="105"/>
      <c r="J1143" s="11"/>
      <c r="K1143" s="12"/>
    </row>
    <row r="1144" spans="1:11" x14ac:dyDescent="0.25">
      <c r="A1144" s="116"/>
      <c r="B1144" s="11"/>
      <c r="C1144" s="105"/>
      <c r="J1144" s="11"/>
      <c r="K1144" s="12"/>
    </row>
    <row r="1145" spans="1:11" x14ac:dyDescent="0.25">
      <c r="A1145" s="116"/>
      <c r="B1145" s="11"/>
      <c r="C1145" s="105"/>
      <c r="J1145" s="11"/>
      <c r="K1145" s="12"/>
    </row>
    <row r="1146" spans="1:11" x14ac:dyDescent="0.25">
      <c r="A1146" s="116"/>
      <c r="B1146" s="11"/>
      <c r="C1146" s="105"/>
      <c r="J1146" s="11"/>
      <c r="K1146" s="12"/>
    </row>
    <row r="1147" spans="1:11" x14ac:dyDescent="0.25">
      <c r="A1147" s="116"/>
      <c r="B1147" s="11"/>
      <c r="C1147" s="105"/>
      <c r="J1147" s="11"/>
      <c r="K1147" s="12"/>
    </row>
    <row r="1148" spans="1:11" x14ac:dyDescent="0.25">
      <c r="A1148" s="116"/>
      <c r="B1148" s="11"/>
      <c r="C1148" s="105"/>
      <c r="J1148" s="11"/>
      <c r="K1148" s="12"/>
    </row>
    <row r="1149" spans="1:11" x14ac:dyDescent="0.25">
      <c r="A1149" s="116"/>
      <c r="B1149" s="11"/>
      <c r="C1149" s="105"/>
      <c r="J1149" s="11"/>
      <c r="K1149" s="12"/>
    </row>
    <row r="1150" spans="1:11" x14ac:dyDescent="0.25">
      <c r="A1150" s="116"/>
      <c r="B1150" s="11"/>
      <c r="C1150" s="105"/>
      <c r="J1150" s="11"/>
      <c r="K1150" s="12"/>
    </row>
    <row r="1151" spans="1:11" x14ac:dyDescent="0.25">
      <c r="A1151" s="116"/>
      <c r="B1151" s="11"/>
      <c r="C1151" s="105"/>
      <c r="J1151" s="11"/>
      <c r="K1151" s="12"/>
    </row>
    <row r="1152" spans="1:11" x14ac:dyDescent="0.25">
      <c r="A1152" s="116"/>
      <c r="B1152" s="11"/>
      <c r="C1152" s="105"/>
      <c r="J1152" s="11"/>
      <c r="K1152" s="12"/>
    </row>
    <row r="1153" spans="1:11" x14ac:dyDescent="0.25">
      <c r="A1153" s="116"/>
      <c r="B1153" s="11"/>
      <c r="C1153" s="105"/>
      <c r="J1153" s="11"/>
      <c r="K1153" s="12"/>
    </row>
    <row r="1154" spans="1:11" x14ac:dyDescent="0.25">
      <c r="A1154" s="116"/>
      <c r="B1154" s="11"/>
      <c r="C1154" s="105"/>
      <c r="J1154" s="11"/>
      <c r="K1154" s="12"/>
    </row>
    <row r="1155" spans="1:11" x14ac:dyDescent="0.25">
      <c r="A1155" s="116"/>
      <c r="B1155" s="11"/>
      <c r="C1155" s="105"/>
      <c r="J1155" s="11"/>
      <c r="K1155" s="12"/>
    </row>
    <row r="1156" spans="1:11" x14ac:dyDescent="0.25">
      <c r="A1156" s="116"/>
      <c r="B1156" s="11"/>
      <c r="C1156" s="105"/>
      <c r="J1156" s="11"/>
      <c r="K1156" s="12"/>
    </row>
    <row r="1157" spans="1:11" x14ac:dyDescent="0.25">
      <c r="A1157" s="116"/>
      <c r="B1157" s="11"/>
      <c r="C1157" s="105"/>
      <c r="J1157" s="11"/>
      <c r="K1157" s="12"/>
    </row>
    <row r="1158" spans="1:11" x14ac:dyDescent="0.25">
      <c r="A1158" s="116"/>
      <c r="B1158" s="11"/>
      <c r="C1158" s="105"/>
      <c r="J1158" s="11"/>
      <c r="K1158" s="12"/>
    </row>
    <row r="1159" spans="1:11" x14ac:dyDescent="0.25">
      <c r="A1159" s="116"/>
      <c r="B1159" s="11"/>
      <c r="C1159" s="105"/>
      <c r="J1159" s="11"/>
      <c r="K1159" s="12"/>
    </row>
    <row r="1160" spans="1:11" x14ac:dyDescent="0.25">
      <c r="A1160" s="116"/>
      <c r="B1160" s="11"/>
      <c r="C1160" s="105"/>
      <c r="J1160" s="11"/>
      <c r="K1160" s="12"/>
    </row>
    <row r="1161" spans="1:11" x14ac:dyDescent="0.25">
      <c r="A1161" s="116"/>
      <c r="B1161" s="11"/>
      <c r="C1161" s="105"/>
      <c r="J1161" s="11"/>
      <c r="K1161" s="12"/>
    </row>
    <row r="1162" spans="1:11" x14ac:dyDescent="0.25">
      <c r="A1162" s="116"/>
      <c r="B1162" s="11"/>
      <c r="C1162" s="105"/>
      <c r="J1162" s="11"/>
      <c r="K1162" s="12"/>
    </row>
    <row r="1163" spans="1:11" x14ac:dyDescent="0.25">
      <c r="A1163" s="116"/>
      <c r="B1163" s="11"/>
      <c r="C1163" s="105"/>
      <c r="J1163" s="11"/>
      <c r="K1163" s="12"/>
    </row>
    <row r="1164" spans="1:11" x14ac:dyDescent="0.25">
      <c r="A1164" s="116"/>
      <c r="B1164" s="11"/>
      <c r="C1164" s="105"/>
      <c r="J1164" s="11"/>
      <c r="K1164" s="12"/>
    </row>
    <row r="1165" spans="1:11" x14ac:dyDescent="0.25">
      <c r="A1165" s="116"/>
      <c r="B1165" s="11"/>
      <c r="C1165" s="105"/>
      <c r="J1165" s="11"/>
      <c r="K1165" s="12"/>
    </row>
    <row r="1166" spans="1:11" x14ac:dyDescent="0.25">
      <c r="A1166" s="116"/>
      <c r="B1166" s="11"/>
      <c r="C1166" s="105"/>
      <c r="J1166" s="11"/>
      <c r="K1166" s="12"/>
    </row>
    <row r="1167" spans="1:11" x14ac:dyDescent="0.25">
      <c r="A1167" s="116"/>
      <c r="B1167" s="11"/>
      <c r="C1167" s="105"/>
      <c r="J1167" s="11"/>
      <c r="K1167" s="12"/>
    </row>
    <row r="1168" spans="1:11" x14ac:dyDescent="0.25">
      <c r="A1168" s="116"/>
      <c r="B1168" s="11"/>
      <c r="C1168" s="105"/>
      <c r="J1168" s="11"/>
      <c r="K1168" s="12"/>
    </row>
    <row r="1169" spans="1:11" x14ac:dyDescent="0.25">
      <c r="A1169" s="116"/>
      <c r="B1169" s="11"/>
      <c r="C1169" s="105"/>
      <c r="J1169" s="11"/>
      <c r="K1169" s="12"/>
    </row>
    <row r="1170" spans="1:11" x14ac:dyDescent="0.25">
      <c r="A1170" s="116"/>
      <c r="B1170" s="11"/>
      <c r="C1170" s="105"/>
      <c r="J1170" s="11"/>
      <c r="K1170" s="12"/>
    </row>
    <row r="1171" spans="1:11" x14ac:dyDescent="0.25">
      <c r="A1171" s="116"/>
      <c r="B1171" s="11"/>
      <c r="C1171" s="105"/>
      <c r="J1171" s="11"/>
      <c r="K1171" s="12"/>
    </row>
    <row r="1172" spans="1:11" x14ac:dyDescent="0.25">
      <c r="A1172" s="116"/>
      <c r="B1172" s="11"/>
      <c r="C1172" s="105"/>
      <c r="J1172" s="11"/>
      <c r="K1172" s="12"/>
    </row>
    <row r="1173" spans="1:11" x14ac:dyDescent="0.25">
      <c r="A1173" s="116"/>
      <c r="B1173" s="11"/>
      <c r="C1173" s="105"/>
      <c r="J1173" s="11"/>
      <c r="K1173" s="12"/>
    </row>
    <row r="1174" spans="1:11" x14ac:dyDescent="0.25">
      <c r="A1174" s="116"/>
      <c r="B1174" s="11"/>
      <c r="C1174" s="105"/>
      <c r="J1174" s="11"/>
      <c r="K1174" s="12"/>
    </row>
    <row r="1175" spans="1:11" x14ac:dyDescent="0.25">
      <c r="A1175" s="116"/>
      <c r="B1175" s="11"/>
      <c r="C1175" s="105"/>
      <c r="J1175" s="11"/>
      <c r="K1175" s="12"/>
    </row>
    <row r="1176" spans="1:11" x14ac:dyDescent="0.25">
      <c r="A1176" s="116"/>
      <c r="B1176" s="11"/>
      <c r="C1176" s="105"/>
      <c r="J1176" s="11"/>
      <c r="K1176" s="12"/>
    </row>
    <row r="1177" spans="1:11" x14ac:dyDescent="0.25">
      <c r="A1177" s="116"/>
      <c r="B1177" s="11"/>
      <c r="C1177" s="105"/>
      <c r="J1177" s="11"/>
      <c r="K1177" s="12"/>
    </row>
    <row r="1178" spans="1:11" x14ac:dyDescent="0.25">
      <c r="A1178" s="116"/>
      <c r="B1178" s="11"/>
      <c r="C1178" s="105"/>
      <c r="J1178" s="11"/>
      <c r="K1178" s="12"/>
    </row>
    <row r="1179" spans="1:11" x14ac:dyDescent="0.25">
      <c r="A1179" s="116"/>
      <c r="B1179" s="11"/>
      <c r="C1179" s="105"/>
      <c r="J1179" s="11"/>
      <c r="K1179" s="12"/>
    </row>
    <row r="1180" spans="1:11" x14ac:dyDescent="0.25">
      <c r="A1180" s="116"/>
      <c r="B1180" s="11"/>
      <c r="C1180" s="105"/>
      <c r="J1180" s="11"/>
      <c r="K1180" s="12"/>
    </row>
    <row r="1181" spans="1:11" x14ac:dyDescent="0.25">
      <c r="A1181" s="116"/>
      <c r="B1181" s="11"/>
      <c r="C1181" s="105"/>
      <c r="J1181" s="11"/>
      <c r="K1181" s="12"/>
    </row>
    <row r="1182" spans="1:11" x14ac:dyDescent="0.25">
      <c r="A1182" s="116"/>
      <c r="B1182" s="11"/>
      <c r="C1182" s="105"/>
      <c r="J1182" s="11"/>
      <c r="K1182" s="12"/>
    </row>
    <row r="1183" spans="1:11" x14ac:dyDescent="0.25">
      <c r="A1183" s="116"/>
      <c r="B1183" s="11"/>
      <c r="C1183" s="105"/>
      <c r="J1183" s="11"/>
      <c r="K1183" s="12"/>
    </row>
    <row r="1184" spans="1:11" x14ac:dyDescent="0.25">
      <c r="A1184" s="116"/>
      <c r="B1184" s="11"/>
      <c r="C1184" s="105"/>
      <c r="J1184" s="11"/>
      <c r="K1184" s="12"/>
    </row>
    <row r="1185" spans="1:11" x14ac:dyDescent="0.25">
      <c r="A1185" s="116"/>
      <c r="B1185" s="11"/>
      <c r="C1185" s="105"/>
      <c r="J1185" s="11"/>
      <c r="K1185" s="12"/>
    </row>
    <row r="1186" spans="1:11" x14ac:dyDescent="0.25">
      <c r="A1186" s="116"/>
      <c r="B1186" s="11"/>
      <c r="C1186" s="105"/>
      <c r="J1186" s="11"/>
      <c r="K1186" s="12"/>
    </row>
    <row r="1187" spans="1:11" x14ac:dyDescent="0.25">
      <c r="A1187" s="116"/>
      <c r="B1187" s="11"/>
      <c r="C1187" s="105"/>
      <c r="J1187" s="11"/>
      <c r="K1187" s="12"/>
    </row>
    <row r="1188" spans="1:11" x14ac:dyDescent="0.25">
      <c r="A1188" s="116"/>
      <c r="B1188" s="11"/>
      <c r="C1188" s="105"/>
      <c r="J1188" s="11"/>
      <c r="K1188" s="12"/>
    </row>
    <row r="1189" spans="1:11" x14ac:dyDescent="0.25">
      <c r="A1189" s="116"/>
      <c r="B1189" s="11"/>
      <c r="C1189" s="105"/>
      <c r="J1189" s="11"/>
      <c r="K1189" s="12"/>
    </row>
    <row r="1190" spans="1:11" x14ac:dyDescent="0.25">
      <c r="A1190" s="116"/>
      <c r="B1190" s="11"/>
      <c r="C1190" s="105"/>
      <c r="J1190" s="11"/>
      <c r="K1190" s="12"/>
    </row>
    <row r="1191" spans="1:11" x14ac:dyDescent="0.25">
      <c r="A1191" s="116"/>
      <c r="B1191" s="11"/>
      <c r="C1191" s="105"/>
      <c r="J1191" s="11"/>
      <c r="K1191" s="12"/>
    </row>
    <row r="1192" spans="1:11" x14ac:dyDescent="0.25">
      <c r="A1192" s="116"/>
      <c r="B1192" s="11"/>
      <c r="C1192" s="105"/>
      <c r="J1192" s="11"/>
      <c r="K1192" s="12"/>
    </row>
    <row r="1193" spans="1:11" x14ac:dyDescent="0.25">
      <c r="A1193" s="116"/>
      <c r="B1193" s="11"/>
      <c r="C1193" s="105"/>
      <c r="J1193" s="11"/>
      <c r="K1193" s="12"/>
    </row>
    <row r="1194" spans="1:11" x14ac:dyDescent="0.25">
      <c r="A1194" s="116"/>
      <c r="B1194" s="11"/>
      <c r="C1194" s="105"/>
      <c r="J1194" s="11"/>
      <c r="K1194" s="12"/>
    </row>
    <row r="1195" spans="1:11" x14ac:dyDescent="0.25">
      <c r="A1195" s="116"/>
      <c r="B1195" s="11"/>
      <c r="C1195" s="105"/>
      <c r="J1195" s="11"/>
      <c r="K1195" s="12"/>
    </row>
    <row r="1196" spans="1:11" x14ac:dyDescent="0.25">
      <c r="A1196" s="116"/>
      <c r="B1196" s="11"/>
      <c r="C1196" s="105"/>
      <c r="J1196" s="11"/>
      <c r="K1196" s="12"/>
    </row>
    <row r="1197" spans="1:11" x14ac:dyDescent="0.25">
      <c r="A1197" s="116"/>
      <c r="B1197" s="11"/>
      <c r="C1197" s="105"/>
      <c r="J1197" s="11"/>
      <c r="K1197" s="12"/>
    </row>
    <row r="1198" spans="1:11" x14ac:dyDescent="0.25">
      <c r="A1198" s="116"/>
      <c r="B1198" s="11"/>
      <c r="C1198" s="105"/>
      <c r="J1198" s="11"/>
      <c r="K1198" s="12"/>
    </row>
    <row r="1199" spans="1:11" x14ac:dyDescent="0.25">
      <c r="A1199" s="116"/>
      <c r="B1199" s="11"/>
      <c r="C1199" s="105"/>
      <c r="J1199" s="11"/>
      <c r="K1199" s="12"/>
    </row>
    <row r="1200" spans="1:11" x14ac:dyDescent="0.25">
      <c r="A1200" s="116"/>
      <c r="B1200" s="11"/>
      <c r="C1200" s="105"/>
      <c r="J1200" s="11"/>
      <c r="K1200" s="12"/>
    </row>
    <row r="1201" spans="1:11" x14ac:dyDescent="0.25">
      <c r="A1201" s="116"/>
      <c r="B1201" s="11"/>
      <c r="C1201" s="105"/>
      <c r="J1201" s="11"/>
      <c r="K1201" s="12"/>
    </row>
    <row r="1202" spans="1:11" x14ac:dyDescent="0.25">
      <c r="A1202" s="116"/>
      <c r="B1202" s="11"/>
      <c r="C1202" s="105"/>
      <c r="J1202" s="11"/>
      <c r="K1202" s="12"/>
    </row>
    <row r="1203" spans="1:11" x14ac:dyDescent="0.25">
      <c r="A1203" s="116"/>
      <c r="B1203" s="11"/>
      <c r="C1203" s="105"/>
      <c r="J1203" s="11"/>
      <c r="K1203" s="12"/>
    </row>
    <row r="1204" spans="1:11" x14ac:dyDescent="0.25">
      <c r="A1204" s="116"/>
      <c r="B1204" s="11"/>
      <c r="C1204" s="105"/>
      <c r="J1204" s="11"/>
      <c r="K1204" s="12"/>
    </row>
    <row r="1205" spans="1:11" x14ac:dyDescent="0.25">
      <c r="A1205" s="116"/>
      <c r="B1205" s="11"/>
      <c r="C1205" s="105"/>
      <c r="J1205" s="11"/>
      <c r="K1205" s="12"/>
    </row>
    <row r="1206" spans="1:11" x14ac:dyDescent="0.25">
      <c r="A1206" s="116"/>
      <c r="B1206" s="11"/>
      <c r="C1206" s="105"/>
      <c r="J1206" s="11"/>
      <c r="K1206" s="12"/>
    </row>
    <row r="1207" spans="1:11" x14ac:dyDescent="0.25">
      <c r="A1207" s="116"/>
      <c r="B1207" s="11"/>
      <c r="C1207" s="105"/>
      <c r="J1207" s="11"/>
      <c r="K1207" s="12"/>
    </row>
    <row r="1208" spans="1:11" x14ac:dyDescent="0.25">
      <c r="A1208" s="116"/>
      <c r="B1208" s="11"/>
      <c r="C1208" s="105"/>
      <c r="J1208" s="11"/>
      <c r="K1208" s="12"/>
    </row>
    <row r="1209" spans="1:11" x14ac:dyDescent="0.25">
      <c r="A1209" s="116"/>
      <c r="B1209" s="11"/>
      <c r="C1209" s="105"/>
      <c r="J1209" s="11"/>
      <c r="K1209" s="12"/>
    </row>
    <row r="1210" spans="1:11" x14ac:dyDescent="0.25">
      <c r="A1210" s="116"/>
      <c r="B1210" s="11"/>
      <c r="C1210" s="105"/>
      <c r="J1210" s="11"/>
      <c r="K1210" s="12"/>
    </row>
    <row r="1211" spans="1:11" x14ac:dyDescent="0.25">
      <c r="A1211" s="116"/>
      <c r="B1211" s="11"/>
      <c r="C1211" s="105"/>
      <c r="J1211" s="11"/>
      <c r="K1211" s="12"/>
    </row>
    <row r="1212" spans="1:11" x14ac:dyDescent="0.25">
      <c r="A1212" s="116"/>
      <c r="B1212" s="11"/>
      <c r="C1212" s="105"/>
      <c r="J1212" s="11"/>
      <c r="K1212" s="12"/>
    </row>
    <row r="1213" spans="1:11" x14ac:dyDescent="0.25">
      <c r="A1213" s="116"/>
      <c r="B1213" s="11"/>
      <c r="C1213" s="105"/>
      <c r="J1213" s="11"/>
      <c r="K1213" s="12"/>
    </row>
    <row r="1214" spans="1:11" x14ac:dyDescent="0.25">
      <c r="A1214" s="116"/>
      <c r="B1214" s="11"/>
      <c r="C1214" s="105"/>
      <c r="J1214" s="11"/>
      <c r="K1214" s="12"/>
    </row>
    <row r="1215" spans="1:11" x14ac:dyDescent="0.25">
      <c r="A1215" s="116"/>
      <c r="B1215" s="11"/>
      <c r="C1215" s="105"/>
      <c r="J1215" s="11"/>
      <c r="K1215" s="12"/>
    </row>
    <row r="1216" spans="1:11" x14ac:dyDescent="0.25">
      <c r="A1216" s="116"/>
      <c r="B1216" s="11"/>
      <c r="C1216" s="105"/>
      <c r="J1216" s="11"/>
      <c r="K1216" s="12"/>
    </row>
    <row r="1217" spans="1:11" x14ac:dyDescent="0.25">
      <c r="A1217" s="116"/>
      <c r="B1217" s="11"/>
      <c r="C1217" s="105"/>
      <c r="J1217" s="11"/>
      <c r="K1217" s="12"/>
    </row>
    <row r="1218" spans="1:11" x14ac:dyDescent="0.25">
      <c r="A1218" s="116"/>
      <c r="B1218" s="11"/>
      <c r="C1218" s="105"/>
      <c r="J1218" s="11"/>
      <c r="K1218" s="12"/>
    </row>
    <row r="1219" spans="1:11" x14ac:dyDescent="0.25">
      <c r="A1219" s="116"/>
      <c r="B1219" s="11"/>
      <c r="C1219" s="105"/>
      <c r="J1219" s="11"/>
      <c r="K1219" s="12"/>
    </row>
    <row r="1220" spans="1:11" x14ac:dyDescent="0.25">
      <c r="A1220" s="116"/>
      <c r="B1220" s="11"/>
      <c r="C1220" s="105"/>
      <c r="J1220" s="11"/>
      <c r="K1220" s="12"/>
    </row>
    <row r="1221" spans="1:11" x14ac:dyDescent="0.25">
      <c r="A1221" s="116"/>
      <c r="B1221" s="11"/>
      <c r="C1221" s="105"/>
      <c r="J1221" s="11"/>
      <c r="K1221" s="12"/>
    </row>
    <row r="1222" spans="1:11" x14ac:dyDescent="0.25">
      <c r="A1222" s="116"/>
      <c r="B1222" s="11"/>
      <c r="C1222" s="105"/>
      <c r="J1222" s="11"/>
      <c r="K1222" s="12"/>
    </row>
    <row r="1223" spans="1:11" x14ac:dyDescent="0.25">
      <c r="A1223" s="116"/>
      <c r="B1223" s="11"/>
      <c r="C1223" s="105"/>
      <c r="J1223" s="11"/>
      <c r="K1223" s="12"/>
    </row>
    <row r="1224" spans="1:11" x14ac:dyDescent="0.25">
      <c r="A1224" s="116"/>
      <c r="B1224" s="11"/>
      <c r="C1224" s="105"/>
      <c r="J1224" s="11"/>
      <c r="K1224" s="12"/>
    </row>
    <row r="1225" spans="1:11" x14ac:dyDescent="0.25">
      <c r="A1225" s="116"/>
      <c r="B1225" s="11"/>
      <c r="C1225" s="105"/>
      <c r="J1225" s="11"/>
      <c r="K1225" s="12"/>
    </row>
    <row r="1226" spans="1:11" x14ac:dyDescent="0.25">
      <c r="A1226" s="116"/>
      <c r="B1226" s="11"/>
      <c r="C1226" s="105"/>
      <c r="J1226" s="11"/>
      <c r="K1226" s="12"/>
    </row>
    <row r="1227" spans="1:11" x14ac:dyDescent="0.25">
      <c r="A1227" s="116"/>
      <c r="B1227" s="11"/>
      <c r="C1227" s="105"/>
      <c r="J1227" s="11"/>
      <c r="K1227" s="12"/>
    </row>
    <row r="1228" spans="1:11" x14ac:dyDescent="0.25">
      <c r="A1228" s="116"/>
      <c r="B1228" s="11"/>
      <c r="C1228" s="105"/>
      <c r="J1228" s="11"/>
      <c r="K1228" s="12"/>
    </row>
    <row r="1229" spans="1:11" x14ac:dyDescent="0.25">
      <c r="A1229" s="116"/>
      <c r="B1229" s="11"/>
      <c r="C1229" s="105"/>
      <c r="J1229" s="11"/>
      <c r="K1229" s="12"/>
    </row>
    <row r="1230" spans="1:11" x14ac:dyDescent="0.25">
      <c r="A1230" s="116"/>
      <c r="B1230" s="11"/>
      <c r="C1230" s="105"/>
      <c r="J1230" s="11"/>
      <c r="K1230" s="12"/>
    </row>
    <row r="1231" spans="1:11" x14ac:dyDescent="0.25">
      <c r="A1231" s="116"/>
      <c r="B1231" s="11"/>
      <c r="C1231" s="105"/>
      <c r="J1231" s="11"/>
      <c r="K1231" s="12"/>
    </row>
    <row r="1232" spans="1:11" x14ac:dyDescent="0.25">
      <c r="A1232" s="116"/>
      <c r="B1232" s="11"/>
      <c r="C1232" s="105"/>
      <c r="J1232" s="11"/>
      <c r="K1232" s="12"/>
    </row>
    <row r="1233" spans="1:11" x14ac:dyDescent="0.25">
      <c r="A1233" s="116"/>
      <c r="B1233" s="11"/>
      <c r="C1233" s="105"/>
      <c r="J1233" s="11"/>
      <c r="K1233" s="12"/>
    </row>
    <row r="1234" spans="1:11" x14ac:dyDescent="0.25">
      <c r="A1234" s="116"/>
      <c r="B1234" s="11"/>
      <c r="C1234" s="105"/>
      <c r="J1234" s="11"/>
      <c r="K1234" s="12"/>
    </row>
    <row r="1235" spans="1:11" x14ac:dyDescent="0.25">
      <c r="A1235" s="116"/>
      <c r="B1235" s="11"/>
      <c r="C1235" s="105"/>
      <c r="J1235" s="11"/>
      <c r="K1235" s="12"/>
    </row>
    <row r="1236" spans="1:11" x14ac:dyDescent="0.25">
      <c r="A1236" s="116"/>
      <c r="B1236" s="11"/>
      <c r="C1236" s="105"/>
      <c r="J1236" s="11"/>
      <c r="K1236" s="12"/>
    </row>
    <row r="1237" spans="1:11" x14ac:dyDescent="0.25">
      <c r="A1237" s="116"/>
      <c r="B1237" s="11"/>
      <c r="C1237" s="105"/>
      <c r="J1237" s="11"/>
      <c r="K1237" s="12"/>
    </row>
    <row r="1238" spans="1:11" x14ac:dyDescent="0.25">
      <c r="A1238" s="116"/>
      <c r="B1238" s="11"/>
      <c r="C1238" s="105"/>
      <c r="J1238" s="11"/>
      <c r="K1238" s="12"/>
    </row>
    <row r="1239" spans="1:11" x14ac:dyDescent="0.25">
      <c r="A1239" s="116"/>
      <c r="B1239" s="11"/>
      <c r="C1239" s="105"/>
      <c r="J1239" s="11"/>
      <c r="K1239" s="12"/>
    </row>
    <row r="1240" spans="1:11" x14ac:dyDescent="0.25">
      <c r="A1240" s="116"/>
      <c r="B1240" s="11"/>
      <c r="C1240" s="105"/>
      <c r="J1240" s="11"/>
      <c r="K1240" s="12"/>
    </row>
    <row r="1241" spans="1:11" x14ac:dyDescent="0.25">
      <c r="A1241" s="116"/>
      <c r="B1241" s="11"/>
      <c r="C1241" s="105"/>
      <c r="J1241" s="11"/>
      <c r="K1241" s="12"/>
    </row>
    <row r="1242" spans="1:11" x14ac:dyDescent="0.25">
      <c r="A1242" s="116"/>
      <c r="B1242" s="11"/>
      <c r="C1242" s="105"/>
      <c r="J1242" s="11"/>
      <c r="K1242" s="12"/>
    </row>
    <row r="1243" spans="1:11" x14ac:dyDescent="0.25">
      <c r="A1243" s="116"/>
      <c r="B1243" s="11"/>
      <c r="C1243" s="105"/>
      <c r="J1243" s="11"/>
      <c r="K1243" s="12"/>
    </row>
    <row r="1244" spans="1:11" x14ac:dyDescent="0.25">
      <c r="A1244" s="116"/>
      <c r="B1244" s="11"/>
      <c r="C1244" s="105"/>
      <c r="J1244" s="11"/>
      <c r="K1244" s="12"/>
    </row>
    <row r="1245" spans="1:11" x14ac:dyDescent="0.25">
      <c r="A1245" s="116"/>
      <c r="B1245" s="11"/>
      <c r="C1245" s="105"/>
      <c r="J1245" s="11"/>
      <c r="K1245" s="12"/>
    </row>
    <row r="1246" spans="1:11" x14ac:dyDescent="0.25">
      <c r="A1246" s="116"/>
      <c r="B1246" s="11"/>
      <c r="C1246" s="105"/>
      <c r="J1246" s="11"/>
      <c r="K1246" s="12"/>
    </row>
    <row r="1247" spans="1:11" x14ac:dyDescent="0.25">
      <c r="A1247" s="116"/>
      <c r="B1247" s="11"/>
      <c r="C1247" s="105"/>
      <c r="J1247" s="11"/>
      <c r="K1247" s="12"/>
    </row>
    <row r="1248" spans="1:11" x14ac:dyDescent="0.25">
      <c r="A1248" s="116"/>
      <c r="B1248" s="11"/>
      <c r="C1248" s="105"/>
      <c r="J1248" s="11"/>
      <c r="K1248" s="12"/>
    </row>
    <row r="1249" spans="1:11" x14ac:dyDescent="0.25">
      <c r="A1249" s="116"/>
      <c r="B1249" s="11"/>
      <c r="C1249" s="105"/>
      <c r="J1249" s="11"/>
      <c r="K1249" s="12"/>
    </row>
    <row r="1250" spans="1:11" x14ac:dyDescent="0.25">
      <c r="A1250" s="116"/>
      <c r="B1250" s="11"/>
      <c r="C1250" s="105"/>
      <c r="J1250" s="11"/>
      <c r="K1250" s="12"/>
    </row>
    <row r="1251" spans="1:11" x14ac:dyDescent="0.25">
      <c r="A1251" s="116"/>
      <c r="B1251" s="11"/>
      <c r="C1251" s="105"/>
      <c r="J1251" s="11"/>
      <c r="K1251" s="12"/>
    </row>
    <row r="1252" spans="1:11" x14ac:dyDescent="0.25">
      <c r="A1252" s="116"/>
      <c r="B1252" s="11"/>
      <c r="C1252" s="105"/>
      <c r="J1252" s="11"/>
      <c r="K1252" s="12"/>
    </row>
    <row r="1253" spans="1:11" x14ac:dyDescent="0.25">
      <c r="A1253" s="116"/>
      <c r="B1253" s="11"/>
      <c r="C1253" s="105"/>
      <c r="J1253" s="11"/>
      <c r="K1253" s="12"/>
    </row>
    <row r="1254" spans="1:11" x14ac:dyDescent="0.25">
      <c r="A1254" s="116"/>
      <c r="B1254" s="11"/>
      <c r="C1254" s="105"/>
      <c r="J1254" s="11"/>
      <c r="K1254" s="12"/>
    </row>
    <row r="1255" spans="1:11" x14ac:dyDescent="0.25">
      <c r="A1255" s="116"/>
      <c r="B1255" s="11"/>
      <c r="C1255" s="105"/>
      <c r="J1255" s="11"/>
      <c r="K1255" s="12"/>
    </row>
    <row r="1256" spans="1:11" x14ac:dyDescent="0.25">
      <c r="A1256" s="116"/>
      <c r="B1256" s="11"/>
      <c r="C1256" s="105"/>
      <c r="J1256" s="11"/>
      <c r="K1256" s="12"/>
    </row>
    <row r="1257" spans="1:11" x14ac:dyDescent="0.25">
      <c r="A1257" s="116"/>
      <c r="B1257" s="11"/>
      <c r="C1257" s="105"/>
      <c r="J1257" s="11"/>
      <c r="K1257" s="12"/>
    </row>
    <row r="1258" spans="1:11" x14ac:dyDescent="0.25">
      <c r="A1258" s="116"/>
      <c r="B1258" s="11"/>
      <c r="C1258" s="105"/>
      <c r="J1258" s="11"/>
      <c r="K1258" s="12"/>
    </row>
    <row r="1259" spans="1:11" x14ac:dyDescent="0.25">
      <c r="A1259" s="116"/>
      <c r="B1259" s="11"/>
      <c r="C1259" s="105"/>
      <c r="J1259" s="11"/>
      <c r="K1259" s="12"/>
    </row>
    <row r="1260" spans="1:11" x14ac:dyDescent="0.25">
      <c r="A1260" s="116"/>
      <c r="B1260" s="11"/>
      <c r="C1260" s="105"/>
      <c r="J1260" s="11"/>
      <c r="K1260" s="12"/>
    </row>
    <row r="1261" spans="1:11" x14ac:dyDescent="0.25">
      <c r="A1261" s="116"/>
      <c r="B1261" s="11"/>
      <c r="C1261" s="105"/>
      <c r="J1261" s="11"/>
      <c r="K1261" s="12"/>
    </row>
    <row r="1262" spans="1:11" x14ac:dyDescent="0.25">
      <c r="A1262" s="116"/>
      <c r="B1262" s="11"/>
      <c r="C1262" s="105"/>
      <c r="J1262" s="11"/>
      <c r="K1262" s="12"/>
    </row>
    <row r="1263" spans="1:11" x14ac:dyDescent="0.25">
      <c r="A1263" s="116"/>
      <c r="B1263" s="11"/>
      <c r="C1263" s="105"/>
      <c r="J1263" s="11"/>
      <c r="K1263" s="12"/>
    </row>
    <row r="1264" spans="1:11" x14ac:dyDescent="0.25">
      <c r="A1264" s="116"/>
      <c r="B1264" s="11"/>
      <c r="C1264" s="105"/>
      <c r="J1264" s="11"/>
      <c r="K1264" s="12"/>
    </row>
    <row r="1265" spans="1:11" x14ac:dyDescent="0.25">
      <c r="A1265" s="116"/>
      <c r="B1265" s="11"/>
      <c r="C1265" s="105"/>
      <c r="J1265" s="11"/>
      <c r="K1265" s="12"/>
    </row>
    <row r="1266" spans="1:11" x14ac:dyDescent="0.25">
      <c r="A1266" s="116"/>
      <c r="B1266" s="11"/>
      <c r="C1266" s="105"/>
      <c r="J1266" s="11"/>
      <c r="K1266" s="12"/>
    </row>
    <row r="1267" spans="1:11" x14ac:dyDescent="0.25">
      <c r="A1267" s="116"/>
      <c r="B1267" s="11"/>
      <c r="C1267" s="105"/>
      <c r="J1267" s="11"/>
      <c r="K1267" s="12"/>
    </row>
    <row r="1268" spans="1:11" x14ac:dyDescent="0.25">
      <c r="A1268" s="116"/>
      <c r="B1268" s="11"/>
      <c r="C1268" s="105"/>
      <c r="J1268" s="11"/>
      <c r="K1268" s="12"/>
    </row>
    <row r="1269" spans="1:11" x14ac:dyDescent="0.25">
      <c r="A1269" s="116"/>
      <c r="B1269" s="11"/>
      <c r="C1269" s="105"/>
      <c r="J1269" s="11"/>
      <c r="K1269" s="12"/>
    </row>
    <row r="1270" spans="1:11" x14ac:dyDescent="0.25">
      <c r="A1270" s="116"/>
      <c r="B1270" s="11"/>
      <c r="C1270" s="105"/>
      <c r="J1270" s="11"/>
      <c r="K1270" s="12"/>
    </row>
    <row r="1271" spans="1:11" x14ac:dyDescent="0.25">
      <c r="A1271" s="116"/>
      <c r="B1271" s="11"/>
      <c r="C1271" s="105"/>
      <c r="J1271" s="11"/>
      <c r="K1271" s="12"/>
    </row>
    <row r="1272" spans="1:11" x14ac:dyDescent="0.25">
      <c r="A1272" s="116"/>
      <c r="B1272" s="11"/>
      <c r="C1272" s="105"/>
      <c r="J1272" s="11"/>
      <c r="K1272" s="12"/>
    </row>
    <row r="1273" spans="1:11" x14ac:dyDescent="0.25">
      <c r="A1273" s="116"/>
      <c r="B1273" s="11"/>
      <c r="C1273" s="105"/>
      <c r="J1273" s="11"/>
      <c r="K1273" s="12"/>
    </row>
    <row r="1274" spans="1:11" x14ac:dyDescent="0.25">
      <c r="A1274" s="116"/>
      <c r="B1274" s="11"/>
      <c r="C1274" s="105"/>
      <c r="J1274" s="11"/>
      <c r="K1274" s="12"/>
    </row>
    <row r="1275" spans="1:11" x14ac:dyDescent="0.25">
      <c r="A1275" s="116"/>
      <c r="B1275" s="11"/>
      <c r="C1275" s="105"/>
      <c r="J1275" s="11"/>
      <c r="K1275" s="12"/>
    </row>
    <row r="1276" spans="1:11" x14ac:dyDescent="0.25">
      <c r="A1276" s="116"/>
      <c r="B1276" s="11"/>
      <c r="C1276" s="105"/>
      <c r="J1276" s="11"/>
      <c r="K1276" s="12"/>
    </row>
    <row r="1277" spans="1:11" x14ac:dyDescent="0.25">
      <c r="A1277" s="116"/>
      <c r="B1277" s="11"/>
      <c r="C1277" s="105"/>
      <c r="J1277" s="11"/>
      <c r="K1277" s="12"/>
    </row>
    <row r="1278" spans="1:11" x14ac:dyDescent="0.25">
      <c r="A1278" s="116"/>
      <c r="B1278" s="11"/>
      <c r="C1278" s="105"/>
      <c r="J1278" s="11"/>
      <c r="K1278" s="12"/>
    </row>
    <row r="1279" spans="1:11" x14ac:dyDescent="0.25">
      <c r="A1279" s="116"/>
      <c r="B1279" s="11"/>
      <c r="C1279" s="105"/>
      <c r="J1279" s="11"/>
      <c r="K1279" s="12"/>
    </row>
    <row r="1280" spans="1:11" x14ac:dyDescent="0.25">
      <c r="A1280" s="116"/>
      <c r="B1280" s="11"/>
      <c r="C1280" s="105"/>
      <c r="J1280" s="11"/>
      <c r="K1280" s="12"/>
    </row>
    <row r="1281" spans="1:11" x14ac:dyDescent="0.25">
      <c r="A1281" s="116"/>
      <c r="B1281" s="11"/>
      <c r="C1281" s="105"/>
      <c r="J1281" s="11"/>
      <c r="K1281" s="12"/>
    </row>
    <row r="1282" spans="1:11" x14ac:dyDescent="0.25">
      <c r="A1282" s="116"/>
      <c r="B1282" s="11"/>
      <c r="C1282" s="105"/>
      <c r="J1282" s="11"/>
      <c r="K1282" s="12"/>
    </row>
    <row r="1283" spans="1:11" x14ac:dyDescent="0.25">
      <c r="A1283" s="116"/>
      <c r="B1283" s="11"/>
      <c r="C1283" s="105"/>
      <c r="J1283" s="11"/>
      <c r="K1283" s="12"/>
    </row>
    <row r="1284" spans="1:11" x14ac:dyDescent="0.25">
      <c r="A1284" s="116"/>
      <c r="B1284" s="11"/>
      <c r="C1284" s="105"/>
      <c r="J1284" s="11"/>
      <c r="K1284" s="12"/>
    </row>
    <row r="1285" spans="1:11" x14ac:dyDescent="0.25">
      <c r="A1285" s="116"/>
      <c r="B1285" s="11"/>
      <c r="C1285" s="105"/>
      <c r="J1285" s="11"/>
      <c r="K1285" s="12"/>
    </row>
    <row r="1286" spans="1:11" x14ac:dyDescent="0.25">
      <c r="A1286" s="116"/>
      <c r="B1286" s="11"/>
      <c r="C1286" s="105"/>
      <c r="J1286" s="11"/>
      <c r="K1286" s="12"/>
    </row>
    <row r="1287" spans="1:11" x14ac:dyDescent="0.25">
      <c r="A1287" s="116"/>
      <c r="B1287" s="11"/>
      <c r="C1287" s="105"/>
      <c r="J1287" s="11"/>
      <c r="K1287" s="12"/>
    </row>
    <row r="1288" spans="1:11" x14ac:dyDescent="0.25">
      <c r="A1288" s="116"/>
      <c r="B1288" s="11"/>
      <c r="C1288" s="105"/>
      <c r="J1288" s="11"/>
      <c r="K1288" s="12"/>
    </row>
    <row r="1289" spans="1:11" x14ac:dyDescent="0.25">
      <c r="A1289" s="116"/>
      <c r="B1289" s="11"/>
      <c r="C1289" s="105"/>
      <c r="J1289" s="11"/>
      <c r="K1289" s="12"/>
    </row>
    <row r="1290" spans="1:11" x14ac:dyDescent="0.25">
      <c r="A1290" s="116"/>
      <c r="B1290" s="11"/>
      <c r="C1290" s="105"/>
      <c r="J1290" s="11"/>
      <c r="K1290" s="12"/>
    </row>
    <row r="1291" spans="1:11" x14ac:dyDescent="0.25">
      <c r="A1291" s="116"/>
      <c r="B1291" s="11"/>
      <c r="C1291" s="105"/>
      <c r="J1291" s="11"/>
      <c r="K1291" s="12"/>
    </row>
    <row r="1292" spans="1:11" x14ac:dyDescent="0.25">
      <c r="A1292" s="116"/>
      <c r="B1292" s="11"/>
      <c r="C1292" s="105"/>
      <c r="J1292" s="11"/>
      <c r="K1292" s="12"/>
    </row>
    <row r="1293" spans="1:11" x14ac:dyDescent="0.25">
      <c r="A1293" s="116"/>
      <c r="B1293" s="11"/>
      <c r="C1293" s="105"/>
      <c r="J1293" s="11"/>
      <c r="K1293" s="12"/>
    </row>
    <row r="1294" spans="1:11" x14ac:dyDescent="0.25">
      <c r="A1294" s="116"/>
      <c r="B1294" s="11"/>
      <c r="C1294" s="105"/>
      <c r="J1294" s="11"/>
      <c r="K1294" s="12"/>
    </row>
    <row r="1295" spans="1:11" x14ac:dyDescent="0.25">
      <c r="A1295" s="116"/>
      <c r="B1295" s="11"/>
      <c r="C1295" s="105"/>
      <c r="J1295" s="11"/>
      <c r="K1295" s="12"/>
    </row>
    <row r="1296" spans="1:11" x14ac:dyDescent="0.25">
      <c r="A1296" s="116"/>
      <c r="B1296" s="11"/>
      <c r="C1296" s="105"/>
      <c r="J1296" s="11"/>
      <c r="K1296" s="12"/>
    </row>
    <row r="1297" spans="1:11" x14ac:dyDescent="0.25">
      <c r="A1297" s="116"/>
      <c r="B1297" s="11"/>
      <c r="C1297" s="105"/>
      <c r="J1297" s="11"/>
      <c r="K1297" s="12"/>
    </row>
    <row r="1298" spans="1:11" x14ac:dyDescent="0.25">
      <c r="A1298" s="116"/>
      <c r="B1298" s="11"/>
      <c r="C1298" s="105"/>
      <c r="J1298" s="11"/>
      <c r="K1298" s="12"/>
    </row>
    <row r="1299" spans="1:11" x14ac:dyDescent="0.25">
      <c r="A1299" s="116"/>
      <c r="B1299" s="11"/>
      <c r="C1299" s="105"/>
      <c r="J1299" s="11"/>
      <c r="K1299" s="12"/>
    </row>
    <row r="1300" spans="1:11" x14ac:dyDescent="0.25">
      <c r="A1300" s="116"/>
      <c r="B1300" s="11"/>
      <c r="C1300" s="105"/>
      <c r="J1300" s="11"/>
      <c r="K1300" s="12"/>
    </row>
    <row r="1301" spans="1:11" x14ac:dyDescent="0.25">
      <c r="A1301" s="116"/>
      <c r="B1301" s="11"/>
      <c r="C1301" s="105"/>
      <c r="J1301" s="11"/>
      <c r="K1301" s="12"/>
    </row>
    <row r="1302" spans="1:11" x14ac:dyDescent="0.25">
      <c r="A1302" s="116"/>
      <c r="B1302" s="11"/>
      <c r="C1302" s="105"/>
      <c r="J1302" s="11"/>
      <c r="K1302" s="12"/>
    </row>
    <row r="1303" spans="1:11" x14ac:dyDescent="0.25">
      <c r="A1303" s="116"/>
      <c r="B1303" s="11"/>
      <c r="C1303" s="105"/>
      <c r="J1303" s="11"/>
      <c r="K1303" s="12"/>
    </row>
    <row r="1304" spans="1:11" x14ac:dyDescent="0.25">
      <c r="A1304" s="116"/>
      <c r="B1304" s="11"/>
      <c r="C1304" s="105"/>
      <c r="J1304" s="11"/>
      <c r="K1304" s="12"/>
    </row>
    <row r="1305" spans="1:11" x14ac:dyDescent="0.25">
      <c r="A1305" s="116"/>
      <c r="B1305" s="11"/>
      <c r="C1305" s="105"/>
      <c r="J1305" s="11"/>
      <c r="K1305" s="12"/>
    </row>
    <row r="1306" spans="1:11" x14ac:dyDescent="0.25">
      <c r="A1306" s="116"/>
      <c r="B1306" s="11"/>
      <c r="C1306" s="105"/>
      <c r="J1306" s="11"/>
      <c r="K1306" s="12"/>
    </row>
    <row r="1307" spans="1:11" x14ac:dyDescent="0.25">
      <c r="A1307" s="116"/>
      <c r="B1307" s="11"/>
      <c r="C1307" s="105"/>
      <c r="J1307" s="11"/>
      <c r="K1307" s="12"/>
    </row>
    <row r="1308" spans="1:11" x14ac:dyDescent="0.25">
      <c r="A1308" s="116"/>
      <c r="B1308" s="11"/>
      <c r="C1308" s="105"/>
      <c r="J1308" s="11"/>
      <c r="K1308" s="12"/>
    </row>
    <row r="1309" spans="1:11" x14ac:dyDescent="0.25">
      <c r="A1309" s="116"/>
      <c r="B1309" s="11"/>
      <c r="C1309" s="105"/>
      <c r="J1309" s="11"/>
      <c r="K1309" s="12"/>
    </row>
    <row r="1310" spans="1:11" x14ac:dyDescent="0.25">
      <c r="A1310" s="116"/>
      <c r="B1310" s="11"/>
      <c r="C1310" s="105"/>
      <c r="J1310" s="11"/>
      <c r="K1310" s="12"/>
    </row>
    <row r="1311" spans="1:11" x14ac:dyDescent="0.25">
      <c r="A1311" s="116"/>
      <c r="B1311" s="11"/>
      <c r="C1311" s="105"/>
      <c r="J1311" s="11"/>
      <c r="K1311" s="12"/>
    </row>
    <row r="1312" spans="1:11" x14ac:dyDescent="0.25">
      <c r="A1312" s="116"/>
      <c r="B1312" s="11"/>
      <c r="C1312" s="105"/>
      <c r="J1312" s="11"/>
      <c r="K1312" s="12"/>
    </row>
    <row r="1313" spans="1:11" x14ac:dyDescent="0.25">
      <c r="A1313" s="116"/>
      <c r="B1313" s="11"/>
      <c r="C1313" s="105"/>
      <c r="J1313" s="11"/>
      <c r="K1313" s="12"/>
    </row>
    <row r="1314" spans="1:11" x14ac:dyDescent="0.25">
      <c r="A1314" s="116"/>
      <c r="B1314" s="11"/>
      <c r="C1314" s="105"/>
      <c r="J1314" s="11"/>
      <c r="K1314" s="12"/>
    </row>
    <row r="1315" spans="1:11" x14ac:dyDescent="0.25">
      <c r="A1315" s="116"/>
      <c r="B1315" s="11"/>
      <c r="C1315" s="105"/>
      <c r="J1315" s="11"/>
      <c r="K1315" s="12"/>
    </row>
    <row r="1316" spans="1:11" x14ac:dyDescent="0.25">
      <c r="A1316" s="116"/>
      <c r="B1316" s="11"/>
      <c r="C1316" s="105"/>
      <c r="J1316" s="11"/>
      <c r="K1316" s="12"/>
    </row>
    <row r="1317" spans="1:11" x14ac:dyDescent="0.25">
      <c r="A1317" s="116"/>
      <c r="B1317" s="11"/>
      <c r="C1317" s="105"/>
      <c r="J1317" s="11"/>
      <c r="K1317" s="12"/>
    </row>
    <row r="1318" spans="1:11" x14ac:dyDescent="0.25">
      <c r="A1318" s="116"/>
      <c r="B1318" s="11"/>
      <c r="C1318" s="105"/>
      <c r="J1318" s="11"/>
      <c r="K1318" s="12"/>
    </row>
    <row r="1319" spans="1:11" x14ac:dyDescent="0.25">
      <c r="A1319" s="116"/>
      <c r="B1319" s="11"/>
      <c r="C1319" s="105"/>
      <c r="J1319" s="11"/>
      <c r="K1319" s="12"/>
    </row>
    <row r="1320" spans="1:11" x14ac:dyDescent="0.25">
      <c r="A1320" s="116"/>
      <c r="B1320" s="11"/>
      <c r="C1320" s="105"/>
      <c r="J1320" s="11"/>
      <c r="K1320" s="12"/>
    </row>
    <row r="1321" spans="1:11" x14ac:dyDescent="0.25">
      <c r="A1321" s="116"/>
      <c r="B1321" s="11"/>
      <c r="C1321" s="105"/>
      <c r="J1321" s="11"/>
      <c r="K1321" s="12"/>
    </row>
    <row r="1322" spans="1:11" x14ac:dyDescent="0.25">
      <c r="A1322" s="116"/>
      <c r="B1322" s="11"/>
      <c r="C1322" s="105"/>
      <c r="J1322" s="11"/>
      <c r="K1322" s="12"/>
    </row>
    <row r="1323" spans="1:11" x14ac:dyDescent="0.25">
      <c r="A1323" s="116"/>
      <c r="B1323" s="11"/>
      <c r="C1323" s="105"/>
      <c r="J1323" s="11"/>
      <c r="K1323" s="12"/>
    </row>
    <row r="1324" spans="1:11" x14ac:dyDescent="0.25">
      <c r="A1324" s="116"/>
      <c r="B1324" s="11"/>
      <c r="C1324" s="105"/>
      <c r="J1324" s="11"/>
      <c r="K1324" s="12"/>
    </row>
    <row r="1325" spans="1:11" x14ac:dyDescent="0.25">
      <c r="A1325" s="116"/>
      <c r="B1325" s="11"/>
      <c r="C1325" s="105"/>
      <c r="J1325" s="11"/>
      <c r="K1325" s="12"/>
    </row>
    <row r="1326" spans="1:11" x14ac:dyDescent="0.25">
      <c r="A1326" s="116"/>
      <c r="B1326" s="11"/>
      <c r="C1326" s="105"/>
      <c r="J1326" s="11"/>
      <c r="K1326" s="12"/>
    </row>
    <row r="1327" spans="1:11" x14ac:dyDescent="0.25">
      <c r="A1327" s="116"/>
      <c r="B1327" s="11"/>
      <c r="C1327" s="105"/>
      <c r="J1327" s="11"/>
      <c r="K1327" s="12"/>
    </row>
    <row r="1328" spans="1:11" x14ac:dyDescent="0.25">
      <c r="A1328" s="116"/>
      <c r="B1328" s="11"/>
      <c r="C1328" s="105"/>
      <c r="J1328" s="11"/>
      <c r="K1328" s="12"/>
    </row>
    <row r="1329" spans="1:11" x14ac:dyDescent="0.25">
      <c r="A1329" s="116"/>
      <c r="B1329" s="11"/>
      <c r="C1329" s="105"/>
      <c r="J1329" s="11"/>
      <c r="K1329" s="12"/>
    </row>
    <row r="1330" spans="1:11" x14ac:dyDescent="0.25">
      <c r="A1330" s="116"/>
      <c r="B1330" s="11"/>
      <c r="C1330" s="105"/>
      <c r="J1330" s="11"/>
      <c r="K1330" s="12"/>
    </row>
    <row r="1331" spans="1:11" x14ac:dyDescent="0.25">
      <c r="A1331" s="116"/>
      <c r="B1331" s="11"/>
      <c r="C1331" s="105"/>
      <c r="J1331" s="11"/>
      <c r="K1331" s="12"/>
    </row>
    <row r="1332" spans="1:11" x14ac:dyDescent="0.25">
      <c r="A1332" s="116"/>
      <c r="B1332" s="11"/>
      <c r="C1332" s="105"/>
      <c r="J1332" s="11"/>
      <c r="K1332" s="12"/>
    </row>
    <row r="1333" spans="1:11" x14ac:dyDescent="0.25">
      <c r="A1333" s="116"/>
      <c r="B1333" s="11"/>
      <c r="C1333" s="105"/>
      <c r="J1333" s="11"/>
      <c r="K1333" s="12"/>
    </row>
    <row r="1334" spans="1:11" x14ac:dyDescent="0.25">
      <c r="A1334" s="116"/>
      <c r="B1334" s="11"/>
      <c r="C1334" s="105"/>
      <c r="J1334" s="11"/>
      <c r="K1334" s="12"/>
    </row>
    <row r="1335" spans="1:11" x14ac:dyDescent="0.25">
      <c r="A1335" s="116"/>
      <c r="B1335" s="11"/>
      <c r="C1335" s="105"/>
      <c r="J1335" s="11"/>
      <c r="K1335" s="12"/>
    </row>
    <row r="1336" spans="1:11" x14ac:dyDescent="0.25">
      <c r="A1336" s="116"/>
      <c r="B1336" s="11"/>
      <c r="C1336" s="105"/>
      <c r="J1336" s="11"/>
      <c r="K1336" s="12"/>
    </row>
    <row r="1337" spans="1:11" x14ac:dyDescent="0.25">
      <c r="A1337" s="116"/>
      <c r="B1337" s="11"/>
      <c r="C1337" s="105"/>
      <c r="J1337" s="11"/>
      <c r="K1337" s="12"/>
    </row>
    <row r="1338" spans="1:11" x14ac:dyDescent="0.25">
      <c r="A1338" s="116"/>
      <c r="B1338" s="11"/>
      <c r="C1338" s="105"/>
      <c r="J1338" s="11"/>
      <c r="K1338" s="12"/>
    </row>
    <row r="1339" spans="1:11" x14ac:dyDescent="0.25">
      <c r="A1339" s="116"/>
      <c r="B1339" s="11"/>
      <c r="C1339" s="105"/>
      <c r="J1339" s="11"/>
      <c r="K1339" s="12"/>
    </row>
    <row r="1340" spans="1:11" x14ac:dyDescent="0.25">
      <c r="A1340" s="116"/>
      <c r="B1340" s="11"/>
      <c r="C1340" s="105"/>
      <c r="J1340" s="11"/>
      <c r="K1340" s="12"/>
    </row>
    <row r="1341" spans="1:11" x14ac:dyDescent="0.25">
      <c r="A1341" s="116"/>
      <c r="B1341" s="11"/>
      <c r="C1341" s="105"/>
      <c r="J1341" s="11"/>
      <c r="K1341" s="12"/>
    </row>
    <row r="1342" spans="1:11" x14ac:dyDescent="0.25">
      <c r="A1342" s="116"/>
      <c r="B1342" s="11"/>
      <c r="C1342" s="105"/>
      <c r="J1342" s="11"/>
      <c r="K1342" s="12"/>
    </row>
    <row r="1343" spans="1:11" x14ac:dyDescent="0.25">
      <c r="A1343" s="116"/>
      <c r="B1343" s="11"/>
      <c r="C1343" s="105"/>
      <c r="J1343" s="11"/>
      <c r="K1343" s="12"/>
    </row>
    <row r="1344" spans="1:11" x14ac:dyDescent="0.25">
      <c r="A1344" s="116"/>
      <c r="B1344" s="11"/>
      <c r="C1344" s="105"/>
      <c r="J1344" s="11"/>
      <c r="K1344" s="12"/>
    </row>
    <row r="1345" spans="1:11" x14ac:dyDescent="0.25">
      <c r="A1345" s="116"/>
      <c r="B1345" s="11"/>
      <c r="C1345" s="105"/>
      <c r="J1345" s="11"/>
      <c r="K1345" s="12"/>
    </row>
    <row r="1346" spans="1:11" x14ac:dyDescent="0.25">
      <c r="A1346" s="116"/>
      <c r="B1346" s="11"/>
      <c r="C1346" s="105"/>
      <c r="J1346" s="11"/>
      <c r="K1346" s="12"/>
    </row>
    <row r="1347" spans="1:11" x14ac:dyDescent="0.25">
      <c r="A1347" s="116"/>
      <c r="B1347" s="11"/>
      <c r="C1347" s="105"/>
      <c r="J1347" s="11"/>
      <c r="K1347" s="12"/>
    </row>
    <row r="1348" spans="1:11" x14ac:dyDescent="0.25">
      <c r="A1348" s="116"/>
      <c r="B1348" s="11"/>
      <c r="C1348" s="105"/>
      <c r="J1348" s="11"/>
      <c r="K1348" s="12"/>
    </row>
    <row r="1349" spans="1:11" x14ac:dyDescent="0.25">
      <c r="A1349" s="116"/>
      <c r="B1349" s="11"/>
      <c r="C1349" s="105"/>
      <c r="J1349" s="11"/>
      <c r="K1349" s="12"/>
    </row>
    <row r="1350" spans="1:11" x14ac:dyDescent="0.25">
      <c r="A1350" s="116"/>
      <c r="B1350" s="11"/>
      <c r="C1350" s="105"/>
      <c r="J1350" s="11"/>
      <c r="K1350" s="12"/>
    </row>
    <row r="1351" spans="1:11" x14ac:dyDescent="0.25">
      <c r="A1351" s="116"/>
      <c r="B1351" s="11"/>
      <c r="C1351" s="105"/>
      <c r="J1351" s="11"/>
      <c r="K1351" s="12"/>
    </row>
    <row r="1352" spans="1:11" x14ac:dyDescent="0.25">
      <c r="A1352" s="116"/>
      <c r="B1352" s="11"/>
      <c r="C1352" s="105"/>
      <c r="J1352" s="11"/>
      <c r="K1352" s="12"/>
    </row>
    <row r="1353" spans="1:11" x14ac:dyDescent="0.25">
      <c r="A1353" s="116"/>
      <c r="B1353" s="11"/>
      <c r="C1353" s="105"/>
      <c r="J1353" s="11"/>
      <c r="K1353" s="12"/>
    </row>
    <row r="1354" spans="1:11" x14ac:dyDescent="0.25">
      <c r="A1354" s="116"/>
      <c r="B1354" s="11"/>
      <c r="C1354" s="105"/>
      <c r="J1354" s="11"/>
      <c r="K1354" s="12"/>
    </row>
    <row r="1355" spans="1:11" x14ac:dyDescent="0.25">
      <c r="A1355" s="116"/>
      <c r="B1355" s="11"/>
      <c r="C1355" s="105"/>
      <c r="J1355" s="11"/>
      <c r="K1355" s="12"/>
    </row>
    <row r="1356" spans="1:11" x14ac:dyDescent="0.25">
      <c r="A1356" s="116"/>
      <c r="B1356" s="11"/>
      <c r="C1356" s="105"/>
      <c r="J1356" s="11"/>
      <c r="K1356" s="12"/>
    </row>
    <row r="1357" spans="1:11" x14ac:dyDescent="0.25">
      <c r="A1357" s="116"/>
      <c r="B1357" s="11"/>
      <c r="C1357" s="105"/>
      <c r="J1357" s="11"/>
      <c r="K1357" s="12"/>
    </row>
    <row r="1358" spans="1:11" x14ac:dyDescent="0.25">
      <c r="A1358" s="116"/>
      <c r="B1358" s="11"/>
      <c r="C1358" s="105"/>
      <c r="J1358" s="11"/>
      <c r="K1358" s="12"/>
    </row>
    <row r="1359" spans="1:11" x14ac:dyDescent="0.25">
      <c r="A1359" s="116"/>
      <c r="B1359" s="11"/>
      <c r="C1359" s="105"/>
      <c r="J1359" s="11"/>
      <c r="K1359" s="12"/>
    </row>
    <row r="1360" spans="1:11" x14ac:dyDescent="0.25">
      <c r="A1360" s="116"/>
      <c r="B1360" s="11"/>
      <c r="C1360" s="105"/>
      <c r="J1360" s="11"/>
      <c r="K1360" s="12"/>
    </row>
    <row r="1361" spans="1:11" x14ac:dyDescent="0.25">
      <c r="A1361" s="116"/>
      <c r="B1361" s="11"/>
      <c r="C1361" s="105"/>
      <c r="J1361" s="11"/>
      <c r="K1361" s="12"/>
    </row>
    <row r="1362" spans="1:11" x14ac:dyDescent="0.25">
      <c r="A1362" s="116"/>
      <c r="B1362" s="11"/>
      <c r="C1362" s="105"/>
      <c r="J1362" s="11"/>
      <c r="K1362" s="12"/>
    </row>
    <row r="1363" spans="1:11" x14ac:dyDescent="0.25">
      <c r="A1363" s="116"/>
      <c r="B1363" s="11"/>
      <c r="C1363" s="105"/>
      <c r="J1363" s="11"/>
      <c r="K1363" s="12"/>
    </row>
    <row r="1364" spans="1:11" x14ac:dyDescent="0.25">
      <c r="A1364" s="116"/>
      <c r="B1364" s="11"/>
      <c r="C1364" s="105"/>
      <c r="J1364" s="11"/>
      <c r="K1364" s="12"/>
    </row>
    <row r="1365" spans="1:11" x14ac:dyDescent="0.25">
      <c r="A1365" s="116"/>
      <c r="B1365" s="11"/>
      <c r="C1365" s="105"/>
      <c r="J1365" s="11"/>
      <c r="K1365" s="12"/>
    </row>
    <row r="1366" spans="1:11" x14ac:dyDescent="0.25">
      <c r="A1366" s="116"/>
      <c r="B1366" s="11"/>
      <c r="C1366" s="105"/>
      <c r="J1366" s="11"/>
      <c r="K1366" s="12"/>
    </row>
    <row r="1367" spans="1:11" x14ac:dyDescent="0.25">
      <c r="A1367" s="116"/>
      <c r="B1367" s="11"/>
      <c r="C1367" s="105"/>
      <c r="J1367" s="11"/>
      <c r="K1367" s="12"/>
    </row>
    <row r="1368" spans="1:11" x14ac:dyDescent="0.25">
      <c r="A1368" s="116"/>
      <c r="B1368" s="11"/>
      <c r="C1368" s="105"/>
      <c r="J1368" s="11"/>
      <c r="K1368" s="12"/>
    </row>
    <row r="1369" spans="1:11" x14ac:dyDescent="0.25">
      <c r="A1369" s="116"/>
      <c r="B1369" s="11"/>
      <c r="C1369" s="105"/>
      <c r="J1369" s="11"/>
      <c r="K1369" s="12"/>
    </row>
    <row r="1370" spans="1:11" x14ac:dyDescent="0.25">
      <c r="A1370" s="116"/>
      <c r="B1370" s="11"/>
      <c r="C1370" s="105"/>
      <c r="J1370" s="11"/>
      <c r="K1370" s="12"/>
    </row>
    <row r="1371" spans="1:11" x14ac:dyDescent="0.25">
      <c r="A1371" s="116"/>
      <c r="B1371" s="11"/>
      <c r="C1371" s="105"/>
      <c r="J1371" s="11"/>
      <c r="K1371" s="12"/>
    </row>
    <row r="1372" spans="1:11" x14ac:dyDescent="0.25">
      <c r="A1372" s="116"/>
      <c r="B1372" s="11"/>
      <c r="C1372" s="105"/>
      <c r="J1372" s="11"/>
      <c r="K1372" s="12"/>
    </row>
    <row r="1373" spans="1:11" x14ac:dyDescent="0.25">
      <c r="A1373" s="116"/>
      <c r="B1373" s="11"/>
      <c r="C1373" s="105"/>
      <c r="J1373" s="11"/>
      <c r="K1373" s="12"/>
    </row>
    <row r="1374" spans="1:11" x14ac:dyDescent="0.25">
      <c r="A1374" s="116"/>
      <c r="B1374" s="11"/>
      <c r="C1374" s="105"/>
      <c r="J1374" s="11"/>
      <c r="K1374" s="12"/>
    </row>
    <row r="1375" spans="1:11" x14ac:dyDescent="0.25">
      <c r="A1375" s="116"/>
      <c r="B1375" s="11"/>
      <c r="C1375" s="105"/>
      <c r="J1375" s="11"/>
      <c r="K1375" s="12"/>
    </row>
    <row r="1376" spans="1:11" x14ac:dyDescent="0.25">
      <c r="A1376" s="116"/>
      <c r="B1376" s="11"/>
      <c r="C1376" s="105"/>
      <c r="J1376" s="11"/>
      <c r="K1376" s="12"/>
    </row>
    <row r="1377" spans="1:11" x14ac:dyDescent="0.25">
      <c r="A1377" s="116"/>
      <c r="B1377" s="11"/>
      <c r="C1377" s="105"/>
      <c r="J1377" s="11"/>
      <c r="K1377" s="12"/>
    </row>
    <row r="1378" spans="1:11" x14ac:dyDescent="0.25">
      <c r="A1378" s="116"/>
      <c r="B1378" s="11"/>
      <c r="C1378" s="105"/>
      <c r="J1378" s="11"/>
      <c r="K1378" s="12"/>
    </row>
    <row r="1379" spans="1:11" x14ac:dyDescent="0.25">
      <c r="A1379" s="116"/>
      <c r="B1379" s="11"/>
      <c r="C1379" s="105"/>
      <c r="J1379" s="11"/>
      <c r="K1379" s="12"/>
    </row>
    <row r="1380" spans="1:11" x14ac:dyDescent="0.25">
      <c r="A1380" s="116"/>
      <c r="B1380" s="11"/>
      <c r="C1380" s="105"/>
      <c r="J1380" s="11"/>
      <c r="K1380" s="12"/>
    </row>
    <row r="1381" spans="1:11" x14ac:dyDescent="0.25">
      <c r="A1381" s="116"/>
      <c r="B1381" s="11"/>
      <c r="C1381" s="105"/>
      <c r="J1381" s="11"/>
      <c r="K1381" s="12"/>
    </row>
    <row r="1382" spans="1:11" x14ac:dyDescent="0.25">
      <c r="A1382" s="116"/>
      <c r="B1382" s="11"/>
      <c r="C1382" s="105"/>
      <c r="J1382" s="11"/>
      <c r="K1382" s="12"/>
    </row>
    <row r="1383" spans="1:11" x14ac:dyDescent="0.25">
      <c r="A1383" s="116"/>
      <c r="B1383" s="11"/>
      <c r="C1383" s="105"/>
      <c r="J1383" s="11"/>
      <c r="K1383" s="12"/>
    </row>
    <row r="1384" spans="1:11" x14ac:dyDescent="0.25">
      <c r="A1384" s="116"/>
      <c r="B1384" s="11"/>
      <c r="C1384" s="105"/>
      <c r="J1384" s="11"/>
      <c r="K1384" s="12"/>
    </row>
    <row r="1385" spans="1:11" x14ac:dyDescent="0.25">
      <c r="A1385" s="116"/>
      <c r="B1385" s="11"/>
      <c r="C1385" s="105"/>
      <c r="J1385" s="11"/>
      <c r="K1385" s="12"/>
    </row>
    <row r="1386" spans="1:11" x14ac:dyDescent="0.25">
      <c r="A1386" s="116"/>
      <c r="B1386" s="11"/>
      <c r="C1386" s="105"/>
      <c r="J1386" s="11"/>
      <c r="K1386" s="12"/>
    </row>
    <row r="1387" spans="1:11" x14ac:dyDescent="0.25">
      <c r="A1387" s="116"/>
      <c r="B1387" s="11"/>
      <c r="C1387" s="105"/>
      <c r="J1387" s="11"/>
      <c r="K1387" s="12"/>
    </row>
    <row r="1388" spans="1:11" x14ac:dyDescent="0.25">
      <c r="A1388" s="116"/>
      <c r="B1388" s="11"/>
      <c r="C1388" s="105"/>
      <c r="J1388" s="11"/>
      <c r="K1388" s="12"/>
    </row>
    <row r="1389" spans="1:11" x14ac:dyDescent="0.25">
      <c r="A1389" s="116"/>
      <c r="B1389" s="11"/>
      <c r="C1389" s="105"/>
      <c r="J1389" s="11"/>
      <c r="K1389" s="12"/>
    </row>
    <row r="1390" spans="1:11" x14ac:dyDescent="0.25">
      <c r="A1390" s="116"/>
      <c r="B1390" s="11"/>
      <c r="C1390" s="105"/>
      <c r="J1390" s="11"/>
      <c r="K1390" s="12"/>
    </row>
    <row r="1391" spans="1:11" x14ac:dyDescent="0.25">
      <c r="A1391" s="116"/>
      <c r="B1391" s="11"/>
      <c r="C1391" s="105"/>
      <c r="J1391" s="11"/>
      <c r="K1391" s="12"/>
    </row>
    <row r="1392" spans="1:11" x14ac:dyDescent="0.25">
      <c r="A1392" s="116"/>
      <c r="B1392" s="11"/>
      <c r="C1392" s="105"/>
      <c r="J1392" s="11"/>
      <c r="K1392" s="12"/>
    </row>
    <row r="1393" spans="1:11" x14ac:dyDescent="0.25">
      <c r="A1393" s="116"/>
      <c r="B1393" s="11"/>
      <c r="C1393" s="105"/>
      <c r="J1393" s="11"/>
      <c r="K1393" s="12"/>
    </row>
    <row r="1394" spans="1:11" x14ac:dyDescent="0.25">
      <c r="A1394" s="116"/>
      <c r="B1394" s="11"/>
      <c r="C1394" s="105"/>
      <c r="J1394" s="11"/>
      <c r="K1394" s="12"/>
    </row>
    <row r="1395" spans="1:11" x14ac:dyDescent="0.25">
      <c r="A1395" s="116"/>
      <c r="B1395" s="11"/>
      <c r="C1395" s="105"/>
      <c r="J1395" s="11"/>
      <c r="K1395" s="12"/>
    </row>
    <row r="1396" spans="1:11" x14ac:dyDescent="0.25">
      <c r="A1396" s="116"/>
      <c r="B1396" s="11"/>
      <c r="C1396" s="105"/>
      <c r="J1396" s="11"/>
      <c r="K1396" s="12"/>
    </row>
    <row r="1397" spans="1:11" x14ac:dyDescent="0.25">
      <c r="A1397" s="116"/>
      <c r="B1397" s="11"/>
      <c r="C1397" s="105"/>
      <c r="J1397" s="11"/>
      <c r="K1397" s="12"/>
    </row>
    <row r="1398" spans="1:11" x14ac:dyDescent="0.25">
      <c r="A1398" s="116"/>
      <c r="B1398" s="11"/>
      <c r="C1398" s="105"/>
      <c r="J1398" s="11"/>
      <c r="K1398" s="12"/>
    </row>
    <row r="1399" spans="1:11" x14ac:dyDescent="0.25">
      <c r="A1399" s="116"/>
      <c r="B1399" s="11"/>
      <c r="C1399" s="105"/>
      <c r="J1399" s="11"/>
      <c r="K1399" s="12"/>
    </row>
    <row r="1400" spans="1:11" x14ac:dyDescent="0.25">
      <c r="A1400" s="116"/>
      <c r="B1400" s="11"/>
      <c r="C1400" s="105"/>
      <c r="J1400" s="11"/>
      <c r="K1400" s="12"/>
    </row>
    <row r="1401" spans="1:11" x14ac:dyDescent="0.25">
      <c r="A1401" s="116"/>
      <c r="B1401" s="11"/>
      <c r="C1401" s="105"/>
      <c r="J1401" s="11"/>
      <c r="K1401" s="12"/>
    </row>
    <row r="1402" spans="1:11" x14ac:dyDescent="0.25">
      <c r="A1402" s="116"/>
      <c r="B1402" s="11"/>
      <c r="C1402" s="105"/>
      <c r="J1402" s="11"/>
      <c r="K1402" s="12"/>
    </row>
    <row r="1403" spans="1:11" x14ac:dyDescent="0.25">
      <c r="A1403" s="116"/>
      <c r="B1403" s="11"/>
      <c r="C1403" s="105"/>
      <c r="J1403" s="11"/>
      <c r="K1403" s="12"/>
    </row>
    <row r="1404" spans="1:11" x14ac:dyDescent="0.25">
      <c r="A1404" s="116"/>
      <c r="B1404" s="11"/>
      <c r="C1404" s="105"/>
      <c r="J1404" s="11"/>
      <c r="K1404" s="12"/>
    </row>
    <row r="1405" spans="1:11" x14ac:dyDescent="0.25">
      <c r="A1405" s="116"/>
      <c r="B1405" s="11"/>
      <c r="C1405" s="105"/>
      <c r="J1405" s="11"/>
      <c r="K1405" s="12"/>
    </row>
    <row r="1406" spans="1:11" x14ac:dyDescent="0.25">
      <c r="A1406" s="116"/>
      <c r="B1406" s="11"/>
      <c r="C1406" s="105"/>
      <c r="J1406" s="11"/>
      <c r="K1406" s="12"/>
    </row>
    <row r="1407" spans="1:11" x14ac:dyDescent="0.25">
      <c r="A1407" s="116"/>
      <c r="B1407" s="11"/>
      <c r="C1407" s="105"/>
      <c r="J1407" s="11"/>
      <c r="K1407" s="12"/>
    </row>
    <row r="1408" spans="1:11" x14ac:dyDescent="0.25">
      <c r="A1408" s="116"/>
      <c r="B1408" s="11"/>
      <c r="C1408" s="105"/>
      <c r="J1408" s="11"/>
      <c r="K1408" s="12"/>
    </row>
    <row r="1409" spans="1:11" x14ac:dyDescent="0.25">
      <c r="A1409" s="116"/>
      <c r="B1409" s="11"/>
      <c r="C1409" s="105"/>
      <c r="J1409" s="11"/>
      <c r="K1409" s="12"/>
    </row>
    <row r="1410" spans="1:11" x14ac:dyDescent="0.25">
      <c r="A1410" s="116"/>
      <c r="B1410" s="11"/>
      <c r="C1410" s="105"/>
      <c r="J1410" s="11"/>
      <c r="K1410" s="12"/>
    </row>
    <row r="1411" spans="1:11" x14ac:dyDescent="0.25">
      <c r="A1411" s="116"/>
      <c r="B1411" s="11"/>
      <c r="C1411" s="105"/>
      <c r="J1411" s="11"/>
      <c r="K1411" s="12"/>
    </row>
    <row r="1412" spans="1:11" x14ac:dyDescent="0.25">
      <c r="A1412" s="116"/>
      <c r="B1412" s="11"/>
      <c r="C1412" s="105"/>
      <c r="J1412" s="11"/>
      <c r="K1412" s="12"/>
    </row>
    <row r="1413" spans="1:11" x14ac:dyDescent="0.25">
      <c r="A1413" s="116"/>
      <c r="B1413" s="11"/>
      <c r="C1413" s="105"/>
      <c r="J1413" s="11"/>
      <c r="K1413" s="12"/>
    </row>
    <row r="1414" spans="1:11" x14ac:dyDescent="0.25">
      <c r="A1414" s="116"/>
      <c r="B1414" s="11"/>
      <c r="C1414" s="105"/>
      <c r="J1414" s="11"/>
      <c r="K1414" s="12"/>
    </row>
    <row r="1415" spans="1:11" x14ac:dyDescent="0.25">
      <c r="A1415" s="116"/>
      <c r="B1415" s="11"/>
      <c r="C1415" s="105"/>
      <c r="J1415" s="11"/>
      <c r="K1415" s="12"/>
    </row>
    <row r="1416" spans="1:11" x14ac:dyDescent="0.25">
      <c r="A1416" s="116"/>
      <c r="B1416" s="11"/>
      <c r="C1416" s="105"/>
      <c r="J1416" s="11"/>
      <c r="K1416" s="12"/>
    </row>
    <row r="1417" spans="1:11" x14ac:dyDescent="0.25">
      <c r="A1417" s="116"/>
      <c r="B1417" s="11"/>
      <c r="C1417" s="105"/>
      <c r="J1417" s="11"/>
      <c r="K1417" s="12"/>
    </row>
    <row r="1418" spans="1:11" x14ac:dyDescent="0.25">
      <c r="A1418" s="116"/>
      <c r="B1418" s="11"/>
      <c r="C1418" s="105"/>
      <c r="J1418" s="11"/>
      <c r="K1418" s="12"/>
    </row>
    <row r="1419" spans="1:11" x14ac:dyDescent="0.25">
      <c r="A1419" s="116"/>
      <c r="B1419" s="11"/>
      <c r="C1419" s="105"/>
      <c r="J1419" s="11"/>
      <c r="K1419" s="12"/>
    </row>
    <row r="1420" spans="1:11" x14ac:dyDescent="0.25">
      <c r="A1420" s="116"/>
      <c r="B1420" s="11"/>
      <c r="C1420" s="105"/>
      <c r="J1420" s="11"/>
      <c r="K1420" s="12"/>
    </row>
    <row r="1421" spans="1:11" x14ac:dyDescent="0.25">
      <c r="A1421" s="116"/>
      <c r="B1421" s="11"/>
      <c r="C1421" s="105"/>
      <c r="J1421" s="11"/>
      <c r="K1421" s="12"/>
    </row>
    <row r="1422" spans="1:11" x14ac:dyDescent="0.25">
      <c r="A1422" s="116"/>
      <c r="B1422" s="11"/>
      <c r="C1422" s="105"/>
      <c r="J1422" s="11"/>
      <c r="K1422" s="12"/>
    </row>
    <row r="1423" spans="1:11" x14ac:dyDescent="0.25">
      <c r="A1423" s="116"/>
      <c r="B1423" s="11"/>
      <c r="C1423" s="105"/>
      <c r="J1423" s="11"/>
      <c r="K1423" s="12"/>
    </row>
    <row r="1424" spans="1:11" x14ac:dyDescent="0.25">
      <c r="A1424" s="116"/>
      <c r="B1424" s="11"/>
      <c r="C1424" s="105"/>
      <c r="J1424" s="11"/>
      <c r="K1424" s="12"/>
    </row>
    <row r="1425" spans="1:11" x14ac:dyDescent="0.25">
      <c r="A1425" s="116"/>
      <c r="B1425" s="11"/>
      <c r="C1425" s="105"/>
      <c r="J1425" s="11"/>
      <c r="K1425" s="12"/>
    </row>
    <row r="1426" spans="1:11" x14ac:dyDescent="0.25">
      <c r="A1426" s="116"/>
      <c r="B1426" s="11"/>
      <c r="C1426" s="105"/>
      <c r="J1426" s="11"/>
      <c r="K1426" s="12"/>
    </row>
    <row r="1427" spans="1:11" x14ac:dyDescent="0.25">
      <c r="A1427" s="116"/>
      <c r="B1427" s="11"/>
      <c r="C1427" s="105"/>
      <c r="J1427" s="11"/>
      <c r="K1427" s="12"/>
    </row>
    <row r="1428" spans="1:11" x14ac:dyDescent="0.25">
      <c r="A1428" s="116"/>
      <c r="B1428" s="11"/>
      <c r="C1428" s="105"/>
      <c r="J1428" s="11"/>
      <c r="K1428" s="12"/>
    </row>
    <row r="1429" spans="1:11" x14ac:dyDescent="0.25">
      <c r="A1429" s="116"/>
      <c r="B1429" s="11"/>
      <c r="C1429" s="105"/>
      <c r="J1429" s="11"/>
      <c r="K1429" s="12"/>
    </row>
    <row r="1430" spans="1:11" x14ac:dyDescent="0.25">
      <c r="A1430" s="116"/>
      <c r="B1430" s="11"/>
      <c r="C1430" s="105"/>
      <c r="J1430" s="11"/>
      <c r="K1430" s="12"/>
    </row>
    <row r="1431" spans="1:11" x14ac:dyDescent="0.25">
      <c r="A1431" s="116"/>
      <c r="B1431" s="11"/>
      <c r="C1431" s="105"/>
      <c r="J1431" s="11"/>
      <c r="K1431" s="12"/>
    </row>
    <row r="1432" spans="1:11" x14ac:dyDescent="0.25">
      <c r="A1432" s="116"/>
      <c r="B1432" s="11"/>
      <c r="C1432" s="105"/>
      <c r="J1432" s="11"/>
      <c r="K1432" s="12"/>
    </row>
    <row r="1433" spans="1:11" x14ac:dyDescent="0.25">
      <c r="A1433" s="116"/>
      <c r="B1433" s="11"/>
      <c r="C1433" s="105"/>
      <c r="J1433" s="11"/>
      <c r="K1433" s="12"/>
    </row>
    <row r="1434" spans="1:11" x14ac:dyDescent="0.25">
      <c r="A1434" s="116"/>
      <c r="B1434" s="11"/>
      <c r="C1434" s="105"/>
      <c r="J1434" s="11"/>
      <c r="K1434" s="12"/>
    </row>
    <row r="1435" spans="1:11" x14ac:dyDescent="0.25">
      <c r="A1435" s="116"/>
      <c r="B1435" s="11"/>
      <c r="C1435" s="105"/>
      <c r="J1435" s="11"/>
      <c r="K1435" s="12"/>
    </row>
    <row r="1436" spans="1:11" x14ac:dyDescent="0.25">
      <c r="A1436" s="116"/>
      <c r="B1436" s="11"/>
      <c r="C1436" s="105"/>
      <c r="J1436" s="11"/>
      <c r="K1436" s="12"/>
    </row>
    <row r="1437" spans="1:11" x14ac:dyDescent="0.25">
      <c r="A1437" s="116"/>
      <c r="B1437" s="11"/>
      <c r="C1437" s="105"/>
      <c r="J1437" s="11"/>
      <c r="K1437" s="12"/>
    </row>
    <row r="1438" spans="1:11" x14ac:dyDescent="0.25">
      <c r="A1438" s="116"/>
      <c r="B1438" s="11"/>
      <c r="C1438" s="105"/>
      <c r="J1438" s="11"/>
      <c r="K1438" s="12"/>
    </row>
    <row r="1439" spans="1:11" x14ac:dyDescent="0.25">
      <c r="A1439" s="116"/>
      <c r="B1439" s="11"/>
      <c r="C1439" s="105"/>
      <c r="J1439" s="11"/>
      <c r="K1439" s="12"/>
    </row>
    <row r="1440" spans="1:11" x14ac:dyDescent="0.25">
      <c r="A1440" s="116"/>
      <c r="B1440" s="11"/>
      <c r="C1440" s="105"/>
      <c r="J1440" s="11"/>
      <c r="K1440" s="12"/>
    </row>
    <row r="1441" spans="1:11" x14ac:dyDescent="0.25">
      <c r="A1441" s="116"/>
      <c r="B1441" s="11"/>
      <c r="C1441" s="105"/>
      <c r="J1441" s="11"/>
      <c r="K1441" s="12"/>
    </row>
    <row r="1442" spans="1:11" x14ac:dyDescent="0.25">
      <c r="A1442" s="116"/>
      <c r="B1442" s="11"/>
      <c r="C1442" s="105"/>
      <c r="J1442" s="11"/>
      <c r="K1442" s="12"/>
    </row>
    <row r="1443" spans="1:11" x14ac:dyDescent="0.25">
      <c r="A1443" s="116"/>
      <c r="B1443" s="11"/>
      <c r="C1443" s="105"/>
      <c r="J1443" s="11"/>
      <c r="K1443" s="12"/>
    </row>
    <row r="1444" spans="1:11" x14ac:dyDescent="0.25">
      <c r="A1444" s="116"/>
      <c r="B1444" s="11"/>
      <c r="C1444" s="105"/>
      <c r="J1444" s="11"/>
      <c r="K1444" s="12"/>
    </row>
    <row r="1445" spans="1:11" x14ac:dyDescent="0.25">
      <c r="A1445" s="116"/>
      <c r="B1445" s="11"/>
      <c r="C1445" s="105"/>
      <c r="J1445" s="11"/>
      <c r="K1445" s="12"/>
    </row>
    <row r="1446" spans="1:11" x14ac:dyDescent="0.25">
      <c r="A1446" s="116"/>
      <c r="B1446" s="11"/>
      <c r="C1446" s="105"/>
      <c r="J1446" s="11"/>
      <c r="K1446" s="12"/>
    </row>
    <row r="1447" spans="1:11" x14ac:dyDescent="0.25">
      <c r="A1447" s="116"/>
      <c r="B1447" s="11"/>
      <c r="C1447" s="105"/>
      <c r="J1447" s="11"/>
      <c r="K1447" s="12"/>
    </row>
    <row r="1448" spans="1:11" x14ac:dyDescent="0.25">
      <c r="A1448" s="116"/>
      <c r="B1448" s="11"/>
      <c r="C1448" s="105"/>
      <c r="J1448" s="11"/>
      <c r="K1448" s="12"/>
    </row>
    <row r="1449" spans="1:11" x14ac:dyDescent="0.25">
      <c r="A1449" s="116"/>
      <c r="B1449" s="11"/>
      <c r="C1449" s="105"/>
      <c r="J1449" s="11"/>
      <c r="K1449" s="12"/>
    </row>
    <row r="1450" spans="1:11" x14ac:dyDescent="0.25">
      <c r="A1450" s="116"/>
      <c r="B1450" s="11"/>
      <c r="C1450" s="105"/>
      <c r="J1450" s="11"/>
      <c r="K1450" s="12"/>
    </row>
    <row r="1451" spans="1:11" x14ac:dyDescent="0.25">
      <c r="A1451" s="116"/>
      <c r="B1451" s="11"/>
      <c r="C1451" s="105"/>
      <c r="J1451" s="11"/>
      <c r="K1451" s="12"/>
    </row>
    <row r="1452" spans="1:11" x14ac:dyDescent="0.25">
      <c r="A1452" s="116"/>
      <c r="B1452" s="11"/>
      <c r="C1452" s="105"/>
      <c r="J1452" s="11"/>
      <c r="K1452" s="12"/>
    </row>
    <row r="1453" spans="1:11" x14ac:dyDescent="0.25">
      <c r="A1453" s="116"/>
      <c r="B1453" s="11"/>
      <c r="C1453" s="105"/>
      <c r="J1453" s="11"/>
      <c r="K1453" s="12"/>
    </row>
    <row r="1454" spans="1:11" x14ac:dyDescent="0.25">
      <c r="A1454" s="116"/>
      <c r="B1454" s="11"/>
      <c r="C1454" s="105"/>
      <c r="J1454" s="11"/>
      <c r="K1454" s="12"/>
    </row>
    <row r="1455" spans="1:11" x14ac:dyDescent="0.25">
      <c r="A1455" s="116"/>
      <c r="B1455" s="11"/>
      <c r="C1455" s="105"/>
      <c r="J1455" s="11"/>
      <c r="K1455" s="12"/>
    </row>
    <row r="1456" spans="1:11" x14ac:dyDescent="0.25">
      <c r="A1456" s="116"/>
      <c r="B1456" s="11"/>
      <c r="C1456" s="105"/>
      <c r="J1456" s="11"/>
      <c r="K1456" s="12"/>
    </row>
    <row r="1457" spans="1:11" x14ac:dyDescent="0.25">
      <c r="A1457" s="116"/>
      <c r="B1457" s="11"/>
      <c r="C1457" s="105"/>
      <c r="J1457" s="11"/>
      <c r="K1457" s="12"/>
    </row>
    <row r="1458" spans="1:11" x14ac:dyDescent="0.25">
      <c r="A1458" s="116"/>
      <c r="B1458" s="11"/>
      <c r="C1458" s="105"/>
      <c r="J1458" s="11"/>
      <c r="K1458" s="12"/>
    </row>
    <row r="1459" spans="1:11" x14ac:dyDescent="0.25">
      <c r="A1459" s="116"/>
      <c r="B1459" s="11"/>
      <c r="C1459" s="105"/>
      <c r="J1459" s="11"/>
      <c r="K1459" s="12"/>
    </row>
    <row r="1460" spans="1:11" x14ac:dyDescent="0.25">
      <c r="A1460" s="116"/>
      <c r="B1460" s="11"/>
      <c r="C1460" s="105"/>
      <c r="J1460" s="11"/>
      <c r="K1460" s="12"/>
    </row>
    <row r="1461" spans="1:11" x14ac:dyDescent="0.25">
      <c r="A1461" s="116"/>
      <c r="B1461" s="11"/>
      <c r="C1461" s="105"/>
      <c r="J1461" s="11"/>
      <c r="K1461" s="12"/>
    </row>
    <row r="1462" spans="1:11" x14ac:dyDescent="0.25">
      <c r="A1462" s="116"/>
      <c r="B1462" s="11"/>
      <c r="C1462" s="105"/>
      <c r="J1462" s="11"/>
      <c r="K1462" s="12"/>
    </row>
    <row r="1463" spans="1:11" x14ac:dyDescent="0.25">
      <c r="A1463" s="116"/>
      <c r="B1463" s="11"/>
      <c r="C1463" s="105"/>
      <c r="J1463" s="11"/>
      <c r="K1463" s="12"/>
    </row>
    <row r="1464" spans="1:11" x14ac:dyDescent="0.25">
      <c r="A1464" s="116"/>
      <c r="B1464" s="11"/>
      <c r="C1464" s="105"/>
      <c r="J1464" s="11"/>
      <c r="K1464" s="12"/>
    </row>
    <row r="1465" spans="1:11" x14ac:dyDescent="0.25">
      <c r="A1465" s="116"/>
      <c r="B1465" s="11"/>
      <c r="C1465" s="105"/>
      <c r="J1465" s="11"/>
      <c r="K1465" s="12"/>
    </row>
    <row r="1466" spans="1:11" x14ac:dyDescent="0.25">
      <c r="A1466" s="116"/>
      <c r="B1466" s="11"/>
      <c r="C1466" s="105"/>
      <c r="J1466" s="11"/>
      <c r="K1466" s="12"/>
    </row>
    <row r="1467" spans="1:11" x14ac:dyDescent="0.25">
      <c r="A1467" s="116"/>
      <c r="B1467" s="11"/>
      <c r="C1467" s="105"/>
      <c r="J1467" s="11"/>
      <c r="K1467" s="12"/>
    </row>
    <row r="1468" spans="1:11" x14ac:dyDescent="0.25">
      <c r="A1468" s="116"/>
      <c r="B1468" s="11"/>
      <c r="C1468" s="105"/>
      <c r="J1468" s="11"/>
      <c r="K1468" s="12"/>
    </row>
    <row r="1469" spans="1:11" x14ac:dyDescent="0.25">
      <c r="A1469" s="116"/>
      <c r="B1469" s="11"/>
      <c r="C1469" s="105"/>
      <c r="J1469" s="11"/>
      <c r="K1469" s="12"/>
    </row>
    <row r="1470" spans="1:11" x14ac:dyDescent="0.25">
      <c r="A1470" s="116"/>
      <c r="B1470" s="11"/>
      <c r="C1470" s="105"/>
      <c r="J1470" s="11"/>
      <c r="K1470" s="12"/>
    </row>
    <row r="1471" spans="1:11" x14ac:dyDescent="0.25">
      <c r="A1471" s="116"/>
      <c r="B1471" s="11"/>
      <c r="C1471" s="105"/>
      <c r="J1471" s="11"/>
      <c r="K1471" s="12"/>
    </row>
    <row r="1472" spans="1:11" x14ac:dyDescent="0.25">
      <c r="A1472" s="116"/>
      <c r="B1472" s="11"/>
      <c r="C1472" s="105"/>
      <c r="J1472" s="11"/>
      <c r="K1472" s="12"/>
    </row>
    <row r="1473" spans="1:11" x14ac:dyDescent="0.25">
      <c r="A1473" s="116"/>
      <c r="B1473" s="11"/>
      <c r="C1473" s="105"/>
      <c r="J1473" s="11"/>
      <c r="K1473" s="12"/>
    </row>
    <row r="1474" spans="1:11" x14ac:dyDescent="0.25">
      <c r="A1474" s="116"/>
      <c r="B1474" s="11"/>
      <c r="C1474" s="105"/>
      <c r="J1474" s="11"/>
      <c r="K1474" s="12"/>
    </row>
    <row r="1475" spans="1:11" x14ac:dyDescent="0.25">
      <c r="A1475" s="116"/>
      <c r="B1475" s="11"/>
      <c r="C1475" s="105"/>
      <c r="J1475" s="11"/>
      <c r="K1475" s="12"/>
    </row>
    <row r="1476" spans="1:11" x14ac:dyDescent="0.25">
      <c r="A1476" s="116"/>
      <c r="B1476" s="11"/>
      <c r="C1476" s="105"/>
      <c r="J1476" s="11"/>
      <c r="K1476" s="12"/>
    </row>
    <row r="1477" spans="1:11" x14ac:dyDescent="0.25">
      <c r="A1477" s="116"/>
      <c r="B1477" s="11"/>
      <c r="C1477" s="105"/>
      <c r="J1477" s="11"/>
      <c r="K1477" s="12"/>
    </row>
    <row r="1478" spans="1:11" x14ac:dyDescent="0.25">
      <c r="A1478" s="116"/>
      <c r="B1478" s="11"/>
      <c r="C1478" s="105"/>
      <c r="J1478" s="11"/>
      <c r="K1478" s="12"/>
    </row>
    <row r="1479" spans="1:11" x14ac:dyDescent="0.25">
      <c r="A1479" s="116"/>
      <c r="B1479" s="11"/>
      <c r="C1479" s="105"/>
      <c r="J1479" s="11"/>
      <c r="K1479" s="12"/>
    </row>
    <row r="1480" spans="1:11" x14ac:dyDescent="0.25">
      <c r="A1480" s="116"/>
      <c r="B1480" s="11"/>
      <c r="C1480" s="105"/>
      <c r="J1480" s="11"/>
      <c r="K1480" s="12"/>
    </row>
    <row r="1481" spans="1:11" x14ac:dyDescent="0.25">
      <c r="A1481" s="116"/>
      <c r="B1481" s="11"/>
      <c r="C1481" s="105"/>
      <c r="J1481" s="11"/>
      <c r="K1481" s="12"/>
    </row>
    <row r="1482" spans="1:11" x14ac:dyDescent="0.25">
      <c r="A1482" s="116"/>
      <c r="B1482" s="11"/>
      <c r="C1482" s="105"/>
      <c r="J1482" s="11"/>
      <c r="K1482" s="12"/>
    </row>
    <row r="1483" spans="1:11" x14ac:dyDescent="0.25">
      <c r="A1483" s="116"/>
      <c r="B1483" s="11"/>
      <c r="C1483" s="105"/>
      <c r="J1483" s="11"/>
      <c r="K1483" s="12"/>
    </row>
    <row r="1484" spans="1:11" x14ac:dyDescent="0.25">
      <c r="A1484" s="116"/>
      <c r="B1484" s="11"/>
      <c r="C1484" s="105"/>
      <c r="J1484" s="11"/>
      <c r="K1484" s="12"/>
    </row>
    <row r="1485" spans="1:11" x14ac:dyDescent="0.25">
      <c r="A1485" s="116"/>
      <c r="B1485" s="11"/>
      <c r="C1485" s="105"/>
      <c r="J1485" s="11"/>
      <c r="K1485" s="12"/>
    </row>
    <row r="1486" spans="1:11" x14ac:dyDescent="0.25">
      <c r="A1486" s="116"/>
      <c r="B1486" s="11"/>
      <c r="C1486" s="105"/>
      <c r="J1486" s="11"/>
      <c r="K1486" s="12"/>
    </row>
    <row r="1487" spans="1:11" x14ac:dyDescent="0.25">
      <c r="A1487" s="116"/>
      <c r="B1487" s="11"/>
      <c r="C1487" s="105"/>
      <c r="J1487" s="11"/>
      <c r="K1487" s="12"/>
    </row>
    <row r="1488" spans="1:11" x14ac:dyDescent="0.25">
      <c r="A1488" s="116"/>
      <c r="B1488" s="11"/>
      <c r="C1488" s="105"/>
      <c r="J1488" s="11"/>
      <c r="K1488" s="12"/>
    </row>
    <row r="1489" spans="1:11" x14ac:dyDescent="0.25">
      <c r="A1489" s="116"/>
      <c r="B1489" s="11"/>
      <c r="C1489" s="105"/>
      <c r="J1489" s="11"/>
      <c r="K1489" s="12"/>
    </row>
    <row r="1490" spans="1:11" x14ac:dyDescent="0.25">
      <c r="A1490" s="116"/>
      <c r="B1490" s="11"/>
      <c r="C1490" s="105"/>
      <c r="J1490" s="11"/>
      <c r="K1490" s="12"/>
    </row>
    <row r="1491" spans="1:11" x14ac:dyDescent="0.25">
      <c r="A1491" s="116"/>
      <c r="B1491" s="11"/>
      <c r="C1491" s="105"/>
      <c r="J1491" s="11"/>
      <c r="K1491" s="12"/>
    </row>
    <row r="1492" spans="1:11" x14ac:dyDescent="0.25">
      <c r="A1492" s="116"/>
      <c r="B1492" s="11"/>
      <c r="C1492" s="105"/>
      <c r="J1492" s="11"/>
      <c r="K1492" s="12"/>
    </row>
    <row r="1493" spans="1:11" x14ac:dyDescent="0.25">
      <c r="A1493" s="116"/>
      <c r="B1493" s="11"/>
      <c r="C1493" s="105"/>
      <c r="J1493" s="11"/>
      <c r="K1493" s="12"/>
    </row>
    <row r="1494" spans="1:11" x14ac:dyDescent="0.25">
      <c r="A1494" s="116"/>
      <c r="B1494" s="11"/>
      <c r="C1494" s="105"/>
      <c r="J1494" s="11"/>
      <c r="K1494" s="12"/>
    </row>
    <row r="1495" spans="1:11" x14ac:dyDescent="0.25">
      <c r="A1495" s="116"/>
      <c r="B1495" s="11"/>
      <c r="C1495" s="105"/>
      <c r="J1495" s="11"/>
      <c r="K1495" s="12"/>
    </row>
    <row r="1496" spans="1:11" x14ac:dyDescent="0.25">
      <c r="A1496" s="116"/>
      <c r="B1496" s="11"/>
      <c r="C1496" s="105"/>
      <c r="J1496" s="11"/>
      <c r="K1496" s="12"/>
    </row>
    <row r="1497" spans="1:11" x14ac:dyDescent="0.25">
      <c r="A1497" s="116"/>
      <c r="B1497" s="11"/>
      <c r="C1497" s="105"/>
      <c r="J1497" s="11"/>
      <c r="K1497" s="12"/>
    </row>
    <row r="1498" spans="1:11" x14ac:dyDescent="0.25">
      <c r="A1498" s="116"/>
      <c r="B1498" s="11"/>
      <c r="C1498" s="105"/>
      <c r="J1498" s="11"/>
      <c r="K1498" s="12"/>
    </row>
    <row r="1499" spans="1:11" x14ac:dyDescent="0.25">
      <c r="A1499" s="116"/>
      <c r="B1499" s="11"/>
      <c r="C1499" s="105"/>
      <c r="J1499" s="11"/>
      <c r="K1499" s="12"/>
    </row>
    <row r="1500" spans="1:11" x14ac:dyDescent="0.25">
      <c r="A1500" s="116"/>
      <c r="B1500" s="11"/>
      <c r="C1500" s="105"/>
      <c r="J1500" s="11"/>
      <c r="K1500" s="12"/>
    </row>
    <row r="1501" spans="1:11" x14ac:dyDescent="0.25">
      <c r="A1501" s="116"/>
      <c r="B1501" s="11"/>
      <c r="C1501" s="105"/>
      <c r="J1501" s="11"/>
      <c r="K1501" s="12"/>
    </row>
    <row r="1502" spans="1:11" x14ac:dyDescent="0.25">
      <c r="A1502" s="116"/>
      <c r="B1502" s="11"/>
      <c r="C1502" s="105"/>
      <c r="J1502" s="11"/>
      <c r="K1502" s="12"/>
    </row>
    <row r="1503" spans="1:11" x14ac:dyDescent="0.25">
      <c r="A1503" s="116"/>
      <c r="B1503" s="11"/>
      <c r="C1503" s="105"/>
      <c r="J1503" s="11"/>
      <c r="K1503" s="12"/>
    </row>
    <row r="1504" spans="1:11" x14ac:dyDescent="0.25">
      <c r="A1504" s="116"/>
      <c r="B1504" s="11"/>
      <c r="C1504" s="105"/>
      <c r="J1504" s="11"/>
      <c r="K1504" s="12"/>
    </row>
    <row r="1505" spans="1:11" x14ac:dyDescent="0.25">
      <c r="A1505" s="116"/>
      <c r="B1505" s="11"/>
      <c r="C1505" s="105"/>
      <c r="J1505" s="11"/>
      <c r="K1505" s="12"/>
    </row>
    <row r="1506" spans="1:11" x14ac:dyDescent="0.25">
      <c r="A1506" s="116"/>
      <c r="B1506" s="11"/>
      <c r="C1506" s="105"/>
      <c r="J1506" s="11"/>
      <c r="K1506" s="12"/>
    </row>
    <row r="1507" spans="1:11" x14ac:dyDescent="0.25">
      <c r="A1507" s="116"/>
      <c r="B1507" s="11"/>
      <c r="C1507" s="105"/>
      <c r="J1507" s="11"/>
      <c r="K1507" s="12"/>
    </row>
    <row r="1508" spans="1:11" x14ac:dyDescent="0.25">
      <c r="A1508" s="116"/>
      <c r="B1508" s="11"/>
      <c r="C1508" s="105"/>
      <c r="J1508" s="11"/>
      <c r="K1508" s="12"/>
    </row>
    <row r="1509" spans="1:11" x14ac:dyDescent="0.25">
      <c r="A1509" s="116"/>
      <c r="B1509" s="11"/>
      <c r="C1509" s="105"/>
      <c r="J1509" s="11"/>
      <c r="K1509" s="12"/>
    </row>
    <row r="1510" spans="1:11" x14ac:dyDescent="0.25">
      <c r="A1510" s="116"/>
      <c r="B1510" s="11"/>
      <c r="C1510" s="105"/>
      <c r="J1510" s="11"/>
      <c r="K1510" s="12"/>
    </row>
    <row r="1511" spans="1:11" x14ac:dyDescent="0.25">
      <c r="A1511" s="116"/>
      <c r="B1511" s="11"/>
      <c r="C1511" s="105"/>
      <c r="J1511" s="11"/>
      <c r="K1511" s="12"/>
    </row>
    <row r="1512" spans="1:11" x14ac:dyDescent="0.25">
      <c r="A1512" s="116"/>
      <c r="B1512" s="11"/>
      <c r="C1512" s="105"/>
      <c r="J1512" s="11"/>
      <c r="K1512" s="12"/>
    </row>
    <row r="1513" spans="1:11" x14ac:dyDescent="0.25">
      <c r="A1513" s="116"/>
      <c r="B1513" s="11"/>
      <c r="C1513" s="105"/>
      <c r="J1513" s="11"/>
      <c r="K1513" s="12"/>
    </row>
    <row r="1514" spans="1:11" x14ac:dyDescent="0.25">
      <c r="A1514" s="116"/>
      <c r="B1514" s="11"/>
      <c r="C1514" s="105"/>
      <c r="J1514" s="11"/>
      <c r="K1514" s="12"/>
    </row>
    <row r="1515" spans="1:11" x14ac:dyDescent="0.25">
      <c r="A1515" s="116"/>
      <c r="B1515" s="11"/>
      <c r="C1515" s="105"/>
      <c r="J1515" s="11"/>
      <c r="K1515" s="12"/>
    </row>
    <row r="1516" spans="1:11" x14ac:dyDescent="0.25">
      <c r="A1516" s="116"/>
      <c r="B1516" s="11"/>
      <c r="C1516" s="105"/>
      <c r="J1516" s="11"/>
      <c r="K1516" s="12"/>
    </row>
    <row r="1517" spans="1:11" x14ac:dyDescent="0.25">
      <c r="A1517" s="116"/>
      <c r="B1517" s="11"/>
      <c r="C1517" s="105"/>
      <c r="J1517" s="11"/>
      <c r="K1517" s="12"/>
    </row>
    <row r="1518" spans="1:11" x14ac:dyDescent="0.25">
      <c r="A1518" s="116"/>
      <c r="B1518" s="11"/>
      <c r="C1518" s="105"/>
      <c r="J1518" s="11"/>
      <c r="K1518" s="12"/>
    </row>
    <row r="1519" spans="1:11" x14ac:dyDescent="0.25">
      <c r="A1519" s="116"/>
      <c r="B1519" s="11"/>
      <c r="C1519" s="105"/>
      <c r="J1519" s="11"/>
      <c r="K1519" s="12"/>
    </row>
    <row r="1520" spans="1:11" x14ac:dyDescent="0.25">
      <c r="A1520" s="116"/>
      <c r="B1520" s="11"/>
      <c r="C1520" s="105"/>
      <c r="J1520" s="11"/>
      <c r="K1520" s="12"/>
    </row>
    <row r="1521" spans="1:11" x14ac:dyDescent="0.25">
      <c r="A1521" s="116"/>
      <c r="B1521" s="11"/>
      <c r="C1521" s="105"/>
      <c r="J1521" s="11"/>
      <c r="K1521" s="12"/>
    </row>
    <row r="1522" spans="1:11" x14ac:dyDescent="0.25">
      <c r="A1522" s="116"/>
      <c r="B1522" s="11"/>
      <c r="C1522" s="105"/>
      <c r="J1522" s="11"/>
      <c r="K1522" s="12"/>
    </row>
    <row r="1523" spans="1:11" x14ac:dyDescent="0.25">
      <c r="A1523" s="116"/>
      <c r="B1523" s="11"/>
      <c r="C1523" s="105"/>
      <c r="J1523" s="11"/>
      <c r="K1523" s="12"/>
    </row>
    <row r="1524" spans="1:11" x14ac:dyDescent="0.25">
      <c r="A1524" s="116"/>
      <c r="B1524" s="11"/>
      <c r="C1524" s="105"/>
      <c r="J1524" s="11"/>
      <c r="K1524" s="12"/>
    </row>
    <row r="1525" spans="1:11" x14ac:dyDescent="0.25">
      <c r="A1525" s="116"/>
      <c r="B1525" s="11"/>
      <c r="C1525" s="105"/>
      <c r="J1525" s="11"/>
      <c r="K1525" s="12"/>
    </row>
    <row r="1526" spans="1:11" x14ac:dyDescent="0.25">
      <c r="A1526" s="116"/>
      <c r="B1526" s="11"/>
      <c r="C1526" s="105"/>
      <c r="J1526" s="11"/>
      <c r="K1526" s="12"/>
    </row>
    <row r="1527" spans="1:11" x14ac:dyDescent="0.25">
      <c r="A1527" s="116"/>
      <c r="B1527" s="11"/>
      <c r="C1527" s="105"/>
      <c r="J1527" s="11"/>
      <c r="K1527" s="12"/>
    </row>
    <row r="1528" spans="1:11" x14ac:dyDescent="0.25">
      <c r="A1528" s="116"/>
      <c r="B1528" s="11"/>
      <c r="C1528" s="105"/>
      <c r="J1528" s="11"/>
      <c r="K1528" s="12"/>
    </row>
    <row r="1529" spans="1:11" x14ac:dyDescent="0.25">
      <c r="A1529" s="116"/>
      <c r="B1529" s="11"/>
      <c r="C1529" s="105"/>
      <c r="J1529" s="11"/>
      <c r="K1529" s="12"/>
    </row>
    <row r="1530" spans="1:11" x14ac:dyDescent="0.25">
      <c r="A1530" s="116"/>
      <c r="B1530" s="11"/>
      <c r="C1530" s="105"/>
      <c r="J1530" s="11"/>
      <c r="K1530" s="12"/>
    </row>
    <row r="1531" spans="1:11" x14ac:dyDescent="0.25">
      <c r="A1531" s="116"/>
      <c r="B1531" s="11"/>
      <c r="C1531" s="105"/>
      <c r="J1531" s="11"/>
      <c r="K1531" s="12"/>
    </row>
    <row r="1532" spans="1:11" x14ac:dyDescent="0.25">
      <c r="A1532" s="116"/>
      <c r="B1532" s="11"/>
      <c r="C1532" s="105"/>
      <c r="J1532" s="11"/>
      <c r="K1532" s="12"/>
    </row>
    <row r="1533" spans="1:11" x14ac:dyDescent="0.25">
      <c r="A1533" s="116"/>
      <c r="B1533" s="11"/>
      <c r="C1533" s="105"/>
      <c r="J1533" s="11"/>
      <c r="K1533" s="12"/>
    </row>
    <row r="1534" spans="1:11" x14ac:dyDescent="0.25">
      <c r="A1534" s="116"/>
      <c r="B1534" s="11"/>
      <c r="C1534" s="105"/>
      <c r="J1534" s="11"/>
      <c r="K1534" s="12"/>
    </row>
    <row r="1535" spans="1:11" x14ac:dyDescent="0.25">
      <c r="A1535" s="116"/>
      <c r="B1535" s="11"/>
      <c r="C1535" s="105"/>
      <c r="J1535" s="11"/>
      <c r="K1535" s="12"/>
    </row>
    <row r="1536" spans="1:11" x14ac:dyDescent="0.25">
      <c r="A1536" s="116"/>
      <c r="B1536" s="11"/>
      <c r="C1536" s="105"/>
      <c r="J1536" s="11"/>
      <c r="K1536" s="12"/>
    </row>
    <row r="1537" spans="1:11" x14ac:dyDescent="0.25">
      <c r="A1537" s="116"/>
      <c r="B1537" s="11"/>
      <c r="C1537" s="105"/>
      <c r="J1537" s="11"/>
      <c r="K1537" s="12"/>
    </row>
    <row r="1538" spans="1:11" x14ac:dyDescent="0.25">
      <c r="A1538" s="116"/>
      <c r="B1538" s="11"/>
      <c r="C1538" s="105"/>
      <c r="J1538" s="11"/>
      <c r="K1538" s="12"/>
    </row>
    <row r="1539" spans="1:11" x14ac:dyDescent="0.25">
      <c r="A1539" s="116"/>
      <c r="B1539" s="11"/>
      <c r="C1539" s="105"/>
      <c r="J1539" s="11"/>
      <c r="K1539" s="12"/>
    </row>
    <row r="1540" spans="1:11" x14ac:dyDescent="0.25">
      <c r="A1540" s="116"/>
      <c r="B1540" s="11"/>
      <c r="C1540" s="105"/>
      <c r="J1540" s="11"/>
      <c r="K1540" s="12"/>
    </row>
    <row r="1541" spans="1:11" x14ac:dyDescent="0.25">
      <c r="A1541" s="116"/>
      <c r="B1541" s="11"/>
      <c r="C1541" s="105"/>
      <c r="J1541" s="11"/>
      <c r="K1541" s="12"/>
    </row>
    <row r="1542" spans="1:11" x14ac:dyDescent="0.25">
      <c r="A1542" s="116"/>
      <c r="B1542" s="11"/>
      <c r="C1542" s="105"/>
      <c r="J1542" s="11"/>
      <c r="K1542" s="12"/>
    </row>
    <row r="1543" spans="1:11" x14ac:dyDescent="0.25">
      <c r="A1543" s="116"/>
      <c r="B1543" s="11"/>
      <c r="C1543" s="105"/>
      <c r="J1543" s="11"/>
      <c r="K1543" s="12"/>
    </row>
    <row r="1544" spans="1:11" x14ac:dyDescent="0.25">
      <c r="A1544" s="116"/>
      <c r="B1544" s="11"/>
      <c r="C1544" s="105"/>
      <c r="J1544" s="11"/>
      <c r="K1544" s="12"/>
    </row>
    <row r="1545" spans="1:11" x14ac:dyDescent="0.25">
      <c r="A1545" s="116"/>
      <c r="B1545" s="11"/>
      <c r="C1545" s="105"/>
      <c r="J1545" s="11"/>
      <c r="K1545" s="12"/>
    </row>
    <row r="1546" spans="1:11" x14ac:dyDescent="0.25">
      <c r="A1546" s="116"/>
      <c r="B1546" s="11"/>
      <c r="C1546" s="105"/>
      <c r="J1546" s="11"/>
      <c r="K1546" s="12"/>
    </row>
    <row r="1547" spans="1:11" x14ac:dyDescent="0.25">
      <c r="A1547" s="116"/>
      <c r="B1547" s="11"/>
      <c r="C1547" s="105"/>
      <c r="J1547" s="11"/>
      <c r="K1547" s="12"/>
    </row>
    <row r="1548" spans="1:11" x14ac:dyDescent="0.25">
      <c r="A1548" s="116"/>
      <c r="B1548" s="11"/>
      <c r="C1548" s="105"/>
      <c r="J1548" s="11"/>
      <c r="K1548" s="12"/>
    </row>
    <row r="1549" spans="1:11" x14ac:dyDescent="0.25">
      <c r="A1549" s="116"/>
      <c r="B1549" s="11"/>
      <c r="C1549" s="105"/>
      <c r="J1549" s="11"/>
      <c r="K1549" s="12"/>
    </row>
    <row r="1550" spans="1:11" x14ac:dyDescent="0.25">
      <c r="A1550" s="116"/>
      <c r="B1550" s="11"/>
      <c r="C1550" s="105"/>
      <c r="J1550" s="11"/>
      <c r="K1550" s="12"/>
    </row>
    <row r="1551" spans="1:11" x14ac:dyDescent="0.25">
      <c r="A1551" s="116"/>
      <c r="B1551" s="11"/>
      <c r="C1551" s="105"/>
      <c r="J1551" s="11"/>
      <c r="K1551" s="12"/>
    </row>
    <row r="1552" spans="1:11" x14ac:dyDescent="0.25">
      <c r="A1552" s="116"/>
      <c r="B1552" s="11"/>
      <c r="C1552" s="105"/>
      <c r="J1552" s="11"/>
      <c r="K1552" s="12"/>
    </row>
    <row r="1553" spans="1:11" x14ac:dyDescent="0.25">
      <c r="A1553" s="116"/>
      <c r="B1553" s="11"/>
      <c r="C1553" s="105"/>
      <c r="J1553" s="11"/>
      <c r="K1553" s="12"/>
    </row>
    <row r="1554" spans="1:11" x14ac:dyDescent="0.25">
      <c r="A1554" s="116"/>
      <c r="B1554" s="11"/>
      <c r="C1554" s="105"/>
      <c r="J1554" s="11"/>
      <c r="K1554" s="12"/>
    </row>
    <row r="1555" spans="1:11" x14ac:dyDescent="0.25">
      <c r="A1555" s="116"/>
      <c r="B1555" s="11"/>
      <c r="C1555" s="105"/>
      <c r="J1555" s="11"/>
      <c r="K1555" s="12"/>
    </row>
    <row r="1556" spans="1:11" x14ac:dyDescent="0.25">
      <c r="A1556" s="116"/>
      <c r="B1556" s="11"/>
      <c r="C1556" s="105"/>
      <c r="J1556" s="11"/>
      <c r="K1556" s="12"/>
    </row>
    <row r="1557" spans="1:11" x14ac:dyDescent="0.25">
      <c r="A1557" s="116"/>
      <c r="B1557" s="11"/>
      <c r="C1557" s="105"/>
      <c r="J1557" s="11"/>
      <c r="K1557" s="12"/>
    </row>
    <row r="1558" spans="1:11" x14ac:dyDescent="0.25">
      <c r="A1558" s="116"/>
      <c r="B1558" s="11"/>
      <c r="C1558" s="105"/>
      <c r="J1558" s="11"/>
      <c r="K1558" s="12"/>
    </row>
    <row r="1559" spans="1:11" x14ac:dyDescent="0.25">
      <c r="A1559" s="116"/>
      <c r="B1559" s="11"/>
      <c r="C1559" s="105"/>
      <c r="J1559" s="11"/>
      <c r="K1559" s="12"/>
    </row>
    <row r="1560" spans="1:11" x14ac:dyDescent="0.25">
      <c r="A1560" s="116"/>
      <c r="B1560" s="11"/>
      <c r="C1560" s="105"/>
      <c r="J1560" s="11"/>
      <c r="K1560" s="12"/>
    </row>
    <row r="1561" spans="1:11" x14ac:dyDescent="0.25">
      <c r="A1561" s="116"/>
      <c r="B1561" s="11"/>
      <c r="C1561" s="105"/>
      <c r="J1561" s="11"/>
      <c r="K1561" s="12"/>
    </row>
    <row r="1562" spans="1:11" x14ac:dyDescent="0.25">
      <c r="A1562" s="116"/>
      <c r="B1562" s="11"/>
      <c r="C1562" s="105"/>
      <c r="J1562" s="11"/>
      <c r="K1562" s="12"/>
    </row>
    <row r="1563" spans="1:11" x14ac:dyDescent="0.25">
      <c r="A1563" s="116"/>
      <c r="B1563" s="11"/>
      <c r="C1563" s="105"/>
      <c r="J1563" s="11"/>
      <c r="K1563" s="12"/>
    </row>
    <row r="1564" spans="1:11" x14ac:dyDescent="0.25">
      <c r="A1564" s="116"/>
      <c r="B1564" s="11"/>
      <c r="C1564" s="105"/>
      <c r="J1564" s="11"/>
      <c r="K1564" s="12"/>
    </row>
    <row r="1565" spans="1:11" x14ac:dyDescent="0.25">
      <c r="A1565" s="116"/>
      <c r="B1565" s="11"/>
      <c r="C1565" s="105"/>
      <c r="J1565" s="11"/>
      <c r="K1565" s="12"/>
    </row>
    <row r="1566" spans="1:11" x14ac:dyDescent="0.25">
      <c r="A1566" s="116"/>
      <c r="B1566" s="11"/>
      <c r="C1566" s="105"/>
      <c r="J1566" s="11"/>
      <c r="K1566" s="12"/>
    </row>
    <row r="1567" spans="1:11" x14ac:dyDescent="0.25">
      <c r="A1567" s="116"/>
      <c r="B1567" s="11"/>
      <c r="C1567" s="105"/>
      <c r="J1567" s="11"/>
      <c r="K1567" s="12"/>
    </row>
    <row r="1568" spans="1:11" x14ac:dyDescent="0.25">
      <c r="A1568" s="116"/>
      <c r="B1568" s="11"/>
      <c r="C1568" s="105"/>
      <c r="J1568" s="11"/>
      <c r="K1568" s="12"/>
    </row>
    <row r="1569" spans="1:11" x14ac:dyDescent="0.25">
      <c r="A1569" s="116"/>
      <c r="B1569" s="11"/>
      <c r="C1569" s="105"/>
      <c r="J1569" s="11"/>
      <c r="K1569" s="12"/>
    </row>
    <row r="1570" spans="1:11" x14ac:dyDescent="0.25">
      <c r="A1570" s="116"/>
      <c r="B1570" s="11"/>
      <c r="C1570" s="105"/>
      <c r="J1570" s="11"/>
      <c r="K1570" s="12"/>
    </row>
    <row r="1571" spans="1:11" x14ac:dyDescent="0.25">
      <c r="A1571" s="116"/>
      <c r="B1571" s="11"/>
      <c r="C1571" s="105"/>
      <c r="J1571" s="11"/>
      <c r="K1571" s="12"/>
    </row>
    <row r="1572" spans="1:11" x14ac:dyDescent="0.25">
      <c r="A1572" s="116"/>
      <c r="B1572" s="11"/>
      <c r="C1572" s="105"/>
      <c r="J1572" s="11"/>
      <c r="K1572" s="12"/>
    </row>
    <row r="1573" spans="1:11" x14ac:dyDescent="0.25">
      <c r="A1573" s="116"/>
      <c r="B1573" s="11"/>
      <c r="C1573" s="105"/>
      <c r="J1573" s="11"/>
      <c r="K1573" s="12"/>
    </row>
    <row r="1574" spans="1:11" x14ac:dyDescent="0.25">
      <c r="A1574" s="116"/>
      <c r="B1574" s="11"/>
      <c r="C1574" s="105"/>
      <c r="J1574" s="11"/>
      <c r="K1574" s="12"/>
    </row>
    <row r="1575" spans="1:11" x14ac:dyDescent="0.25">
      <c r="A1575" s="116"/>
      <c r="B1575" s="11"/>
      <c r="C1575" s="105"/>
      <c r="J1575" s="11"/>
      <c r="K1575" s="12"/>
    </row>
    <row r="1576" spans="1:11" x14ac:dyDescent="0.25">
      <c r="A1576" s="116"/>
      <c r="B1576" s="11"/>
      <c r="C1576" s="105"/>
      <c r="J1576" s="11"/>
      <c r="K1576" s="12"/>
    </row>
    <row r="1577" spans="1:11" x14ac:dyDescent="0.25">
      <c r="A1577" s="116"/>
      <c r="B1577" s="11"/>
      <c r="C1577" s="105"/>
      <c r="J1577" s="11"/>
      <c r="K1577" s="12"/>
    </row>
    <row r="1578" spans="1:11" x14ac:dyDescent="0.25">
      <c r="A1578" s="116"/>
      <c r="B1578" s="11"/>
      <c r="C1578" s="105"/>
      <c r="J1578" s="11"/>
      <c r="K1578" s="12"/>
    </row>
    <row r="1579" spans="1:11" x14ac:dyDescent="0.25">
      <c r="A1579" s="116"/>
      <c r="B1579" s="11"/>
      <c r="C1579" s="105"/>
      <c r="J1579" s="11"/>
      <c r="K1579" s="12"/>
    </row>
    <row r="1580" spans="1:11" x14ac:dyDescent="0.25">
      <c r="A1580" s="116"/>
      <c r="B1580" s="11"/>
      <c r="C1580" s="105"/>
      <c r="J1580" s="11"/>
      <c r="K1580" s="12"/>
    </row>
    <row r="1581" spans="1:11" x14ac:dyDescent="0.25">
      <c r="A1581" s="116"/>
      <c r="B1581" s="11"/>
      <c r="C1581" s="105"/>
      <c r="J1581" s="11"/>
      <c r="K1581" s="12"/>
    </row>
    <row r="1582" spans="1:11" x14ac:dyDescent="0.25">
      <c r="A1582" s="116"/>
      <c r="B1582" s="11"/>
      <c r="C1582" s="105"/>
      <c r="J1582" s="11"/>
      <c r="K1582" s="12"/>
    </row>
    <row r="1583" spans="1:11" x14ac:dyDescent="0.25">
      <c r="A1583" s="116"/>
      <c r="B1583" s="11"/>
      <c r="C1583" s="105"/>
      <c r="J1583" s="11"/>
      <c r="K1583" s="12"/>
    </row>
    <row r="1584" spans="1:11" x14ac:dyDescent="0.25">
      <c r="A1584" s="116"/>
      <c r="B1584" s="11"/>
      <c r="C1584" s="105"/>
      <c r="J1584" s="11"/>
      <c r="K1584" s="12"/>
    </row>
    <row r="1585" spans="1:11" x14ac:dyDescent="0.25">
      <c r="A1585" s="116"/>
      <c r="B1585" s="11"/>
      <c r="C1585" s="105"/>
      <c r="J1585" s="11"/>
      <c r="K1585" s="12"/>
    </row>
    <row r="1586" spans="1:11" x14ac:dyDescent="0.25">
      <c r="A1586" s="116"/>
      <c r="B1586" s="11"/>
      <c r="C1586" s="105"/>
      <c r="J1586" s="11"/>
      <c r="K1586" s="12"/>
    </row>
    <row r="1587" spans="1:11" x14ac:dyDescent="0.25">
      <c r="A1587" s="116"/>
      <c r="B1587" s="11"/>
      <c r="C1587" s="105"/>
      <c r="J1587" s="11"/>
      <c r="K1587" s="12"/>
    </row>
    <row r="1588" spans="1:11" x14ac:dyDescent="0.25">
      <c r="A1588" s="116"/>
      <c r="B1588" s="11"/>
      <c r="C1588" s="105"/>
      <c r="J1588" s="11"/>
      <c r="K1588" s="12"/>
    </row>
    <row r="1589" spans="1:11" x14ac:dyDescent="0.25">
      <c r="A1589" s="116"/>
      <c r="B1589" s="11"/>
      <c r="C1589" s="105"/>
      <c r="J1589" s="11"/>
      <c r="K1589" s="12"/>
    </row>
    <row r="1590" spans="1:11" x14ac:dyDescent="0.25">
      <c r="A1590" s="116"/>
      <c r="B1590" s="11"/>
      <c r="C1590" s="105"/>
      <c r="J1590" s="11"/>
      <c r="K1590" s="12"/>
    </row>
    <row r="1591" spans="1:11" x14ac:dyDescent="0.25">
      <c r="A1591" s="116"/>
      <c r="B1591" s="11"/>
      <c r="C1591" s="105"/>
      <c r="J1591" s="11"/>
      <c r="K1591" s="12"/>
    </row>
    <row r="1592" spans="1:11" x14ac:dyDescent="0.25">
      <c r="A1592" s="116"/>
      <c r="B1592" s="11"/>
      <c r="C1592" s="105"/>
      <c r="J1592" s="11"/>
      <c r="K1592" s="12"/>
    </row>
    <row r="1593" spans="1:11" x14ac:dyDescent="0.25">
      <c r="A1593" s="116"/>
      <c r="B1593" s="11"/>
      <c r="C1593" s="105"/>
      <c r="J1593" s="11"/>
      <c r="K1593" s="12"/>
    </row>
    <row r="1594" spans="1:11" x14ac:dyDescent="0.25">
      <c r="A1594" s="116"/>
      <c r="B1594" s="11"/>
      <c r="C1594" s="105"/>
      <c r="J1594" s="11"/>
      <c r="K1594" s="12"/>
    </row>
    <row r="1595" spans="1:11" x14ac:dyDescent="0.25">
      <c r="A1595" s="116"/>
      <c r="B1595" s="11"/>
      <c r="C1595" s="105"/>
      <c r="J1595" s="11"/>
      <c r="K1595" s="12"/>
    </row>
    <row r="1596" spans="1:11" x14ac:dyDescent="0.25">
      <c r="A1596" s="116"/>
      <c r="B1596" s="11"/>
      <c r="C1596" s="105"/>
      <c r="J1596" s="11"/>
      <c r="K1596" s="12"/>
    </row>
    <row r="1597" spans="1:11" x14ac:dyDescent="0.25">
      <c r="A1597" s="116"/>
      <c r="B1597" s="11"/>
      <c r="C1597" s="105"/>
      <c r="J1597" s="11"/>
      <c r="K1597" s="12"/>
    </row>
    <row r="1598" spans="1:11" x14ac:dyDescent="0.25">
      <c r="A1598" s="116"/>
      <c r="B1598" s="11"/>
      <c r="C1598" s="105"/>
      <c r="J1598" s="11"/>
      <c r="K1598" s="12"/>
    </row>
    <row r="1599" spans="1:11" x14ac:dyDescent="0.25">
      <c r="A1599" s="116"/>
      <c r="B1599" s="11"/>
      <c r="C1599" s="105"/>
      <c r="J1599" s="11"/>
      <c r="K1599" s="12"/>
    </row>
    <row r="1600" spans="1:11" x14ac:dyDescent="0.25">
      <c r="A1600" s="116"/>
      <c r="B1600" s="11"/>
      <c r="C1600" s="105"/>
      <c r="J1600" s="11"/>
      <c r="K1600" s="12"/>
    </row>
    <row r="1601" spans="1:11" x14ac:dyDescent="0.25">
      <c r="A1601" s="116"/>
      <c r="B1601" s="11"/>
      <c r="C1601" s="105"/>
      <c r="J1601" s="11"/>
      <c r="K1601" s="12"/>
    </row>
    <row r="1602" spans="1:11" x14ac:dyDescent="0.25">
      <c r="A1602" s="116"/>
      <c r="B1602" s="11"/>
      <c r="C1602" s="105"/>
      <c r="J1602" s="11"/>
      <c r="K1602" s="12"/>
    </row>
    <row r="1603" spans="1:11" x14ac:dyDescent="0.25">
      <c r="A1603" s="116"/>
      <c r="B1603" s="11"/>
      <c r="C1603" s="105"/>
      <c r="J1603" s="11"/>
      <c r="K1603" s="12"/>
    </row>
    <row r="1604" spans="1:11" x14ac:dyDescent="0.25">
      <c r="A1604" s="116"/>
      <c r="B1604" s="11"/>
      <c r="C1604" s="105"/>
      <c r="J1604" s="11"/>
      <c r="K1604" s="12"/>
    </row>
    <row r="1605" spans="1:11" x14ac:dyDescent="0.25">
      <c r="A1605" s="116"/>
      <c r="B1605" s="11"/>
      <c r="C1605" s="105"/>
      <c r="J1605" s="11"/>
      <c r="K1605" s="12"/>
    </row>
    <row r="1606" spans="1:11" x14ac:dyDescent="0.25">
      <c r="A1606" s="116"/>
      <c r="B1606" s="11"/>
      <c r="C1606" s="105"/>
      <c r="J1606" s="11"/>
      <c r="K1606" s="12"/>
    </row>
    <row r="1607" spans="1:11" x14ac:dyDescent="0.25">
      <c r="A1607" s="116"/>
      <c r="B1607" s="11"/>
      <c r="C1607" s="105"/>
      <c r="J1607" s="11"/>
      <c r="K1607" s="12"/>
    </row>
    <row r="1608" spans="1:11" x14ac:dyDescent="0.25">
      <c r="A1608" s="116"/>
      <c r="B1608" s="11"/>
      <c r="C1608" s="105"/>
      <c r="J1608" s="11"/>
      <c r="K1608" s="12"/>
    </row>
    <row r="1609" spans="1:11" x14ac:dyDescent="0.25">
      <c r="A1609" s="116"/>
      <c r="B1609" s="11"/>
      <c r="C1609" s="105"/>
      <c r="J1609" s="11"/>
      <c r="K1609" s="12"/>
    </row>
    <row r="1610" spans="1:11" x14ac:dyDescent="0.25">
      <c r="A1610" s="116"/>
      <c r="B1610" s="11"/>
      <c r="C1610" s="105"/>
      <c r="J1610" s="11"/>
      <c r="K1610" s="12"/>
    </row>
    <row r="1611" spans="1:11" x14ac:dyDescent="0.25">
      <c r="A1611" s="116"/>
      <c r="B1611" s="11"/>
      <c r="C1611" s="105"/>
      <c r="J1611" s="11"/>
      <c r="K1611" s="12"/>
    </row>
    <row r="1612" spans="1:11" x14ac:dyDescent="0.25">
      <c r="A1612" s="116"/>
      <c r="B1612" s="11"/>
      <c r="C1612" s="105"/>
      <c r="J1612" s="11"/>
      <c r="K1612" s="12"/>
    </row>
    <row r="1613" spans="1:11" x14ac:dyDescent="0.25">
      <c r="A1613" s="116"/>
      <c r="B1613" s="11"/>
      <c r="C1613" s="105"/>
      <c r="J1613" s="11"/>
      <c r="K1613" s="12"/>
    </row>
    <row r="1614" spans="1:11" x14ac:dyDescent="0.25">
      <c r="A1614" s="116"/>
      <c r="B1614" s="11"/>
      <c r="C1614" s="105"/>
      <c r="J1614" s="11"/>
      <c r="K1614" s="12"/>
    </row>
    <row r="1615" spans="1:11" x14ac:dyDescent="0.25">
      <c r="A1615" s="116"/>
      <c r="B1615" s="11"/>
      <c r="C1615" s="105"/>
      <c r="J1615" s="11"/>
      <c r="K1615" s="12"/>
    </row>
    <row r="1616" spans="1:11" x14ac:dyDescent="0.25">
      <c r="A1616" s="116"/>
      <c r="B1616" s="11"/>
      <c r="C1616" s="105"/>
      <c r="J1616" s="11"/>
      <c r="K1616" s="12"/>
    </row>
    <row r="1617" spans="1:11" x14ac:dyDescent="0.25">
      <c r="A1617" s="116"/>
      <c r="B1617" s="11"/>
      <c r="C1617" s="105"/>
      <c r="J1617" s="11"/>
      <c r="K1617" s="12"/>
    </row>
    <row r="1618" spans="1:11" x14ac:dyDescent="0.25">
      <c r="A1618" s="116"/>
      <c r="B1618" s="11"/>
      <c r="C1618" s="105"/>
      <c r="J1618" s="11"/>
      <c r="K1618" s="12"/>
    </row>
    <row r="1619" spans="1:11" x14ac:dyDescent="0.25">
      <c r="A1619" s="116"/>
      <c r="B1619" s="11"/>
      <c r="C1619" s="105"/>
      <c r="J1619" s="11"/>
      <c r="K1619" s="12"/>
    </row>
    <row r="1620" spans="1:11" x14ac:dyDescent="0.25">
      <c r="A1620" s="116"/>
      <c r="B1620" s="11"/>
      <c r="C1620" s="105"/>
      <c r="J1620" s="11"/>
      <c r="K1620" s="12"/>
    </row>
    <row r="1621" spans="1:11" x14ac:dyDescent="0.25">
      <c r="A1621" s="116"/>
      <c r="B1621" s="11"/>
      <c r="C1621" s="105"/>
      <c r="J1621" s="11"/>
      <c r="K1621" s="12"/>
    </row>
    <row r="1622" spans="1:11" x14ac:dyDescent="0.25">
      <c r="A1622" s="116"/>
      <c r="B1622" s="11"/>
      <c r="C1622" s="105"/>
      <c r="J1622" s="11"/>
      <c r="K1622" s="12"/>
    </row>
    <row r="1623" spans="1:11" x14ac:dyDescent="0.25">
      <c r="A1623" s="116"/>
      <c r="B1623" s="11"/>
      <c r="C1623" s="105"/>
      <c r="J1623" s="11"/>
      <c r="K1623" s="12"/>
    </row>
    <row r="1624" spans="1:11" x14ac:dyDescent="0.25">
      <c r="A1624" s="116"/>
      <c r="B1624" s="11"/>
      <c r="C1624" s="105"/>
      <c r="J1624" s="11"/>
      <c r="K1624" s="12"/>
    </row>
    <row r="1625" spans="1:11" x14ac:dyDescent="0.25">
      <c r="A1625" s="116"/>
      <c r="B1625" s="11"/>
      <c r="C1625" s="105"/>
      <c r="J1625" s="11"/>
      <c r="K1625" s="12"/>
    </row>
    <row r="1626" spans="1:11" x14ac:dyDescent="0.25">
      <c r="A1626" s="116"/>
      <c r="B1626" s="11"/>
      <c r="C1626" s="105"/>
      <c r="J1626" s="11"/>
      <c r="K1626" s="12"/>
    </row>
    <row r="1627" spans="1:11" x14ac:dyDescent="0.25">
      <c r="A1627" s="116"/>
      <c r="B1627" s="11"/>
      <c r="C1627" s="105"/>
      <c r="J1627" s="11"/>
      <c r="K1627" s="12"/>
    </row>
    <row r="1628" spans="1:11" x14ac:dyDescent="0.25">
      <c r="A1628" s="116"/>
      <c r="B1628" s="11"/>
      <c r="C1628" s="105"/>
      <c r="J1628" s="11"/>
      <c r="K1628" s="12"/>
    </row>
    <row r="1629" spans="1:11" x14ac:dyDescent="0.25">
      <c r="A1629" s="116"/>
      <c r="B1629" s="11"/>
      <c r="C1629" s="105"/>
      <c r="J1629" s="11"/>
      <c r="K1629" s="12"/>
    </row>
    <row r="1630" spans="1:11" x14ac:dyDescent="0.25">
      <c r="A1630" s="116"/>
      <c r="B1630" s="11"/>
      <c r="C1630" s="105"/>
      <c r="J1630" s="11"/>
      <c r="K1630" s="12"/>
    </row>
    <row r="1631" spans="1:11" x14ac:dyDescent="0.25">
      <c r="A1631" s="116"/>
      <c r="B1631" s="11"/>
      <c r="C1631" s="105"/>
      <c r="J1631" s="11"/>
      <c r="K1631" s="12"/>
    </row>
    <row r="1632" spans="1:11" x14ac:dyDescent="0.25">
      <c r="A1632" s="116"/>
      <c r="B1632" s="11"/>
      <c r="C1632" s="105"/>
      <c r="J1632" s="11"/>
      <c r="K1632" s="12"/>
    </row>
    <row r="1633" spans="1:11" x14ac:dyDescent="0.25">
      <c r="A1633" s="116"/>
      <c r="B1633" s="11"/>
      <c r="C1633" s="105"/>
      <c r="J1633" s="11"/>
      <c r="K1633" s="12"/>
    </row>
    <row r="1634" spans="1:11" x14ac:dyDescent="0.25">
      <c r="A1634" s="116"/>
      <c r="B1634" s="11"/>
      <c r="C1634" s="105"/>
      <c r="J1634" s="11"/>
      <c r="K1634" s="12"/>
    </row>
    <row r="1635" spans="1:11" x14ac:dyDescent="0.25">
      <c r="A1635" s="116"/>
      <c r="B1635" s="11"/>
      <c r="C1635" s="105"/>
      <c r="J1635" s="11"/>
      <c r="K1635" s="12"/>
    </row>
    <row r="1636" spans="1:11" x14ac:dyDescent="0.25">
      <c r="A1636" s="116"/>
      <c r="B1636" s="11"/>
      <c r="C1636" s="105"/>
      <c r="J1636" s="11"/>
      <c r="K1636" s="12"/>
    </row>
    <row r="1637" spans="1:11" x14ac:dyDescent="0.25">
      <c r="A1637" s="116"/>
      <c r="B1637" s="11"/>
      <c r="C1637" s="105"/>
      <c r="J1637" s="11"/>
      <c r="K1637" s="12"/>
    </row>
    <row r="1638" spans="1:11" x14ac:dyDescent="0.25">
      <c r="A1638" s="116"/>
      <c r="B1638" s="11"/>
      <c r="C1638" s="105"/>
      <c r="J1638" s="11"/>
      <c r="K1638" s="12"/>
    </row>
    <row r="1639" spans="1:11" x14ac:dyDescent="0.25">
      <c r="A1639" s="116"/>
      <c r="B1639" s="11"/>
      <c r="C1639" s="105"/>
      <c r="J1639" s="11"/>
      <c r="K1639" s="12"/>
    </row>
    <row r="1640" spans="1:11" x14ac:dyDescent="0.25">
      <c r="A1640" s="116"/>
      <c r="B1640" s="11"/>
      <c r="C1640" s="105"/>
      <c r="J1640" s="11"/>
      <c r="K1640" s="12"/>
    </row>
    <row r="1641" spans="1:11" x14ac:dyDescent="0.25">
      <c r="A1641" s="116"/>
      <c r="B1641" s="11"/>
      <c r="C1641" s="105"/>
      <c r="J1641" s="11"/>
      <c r="K1641" s="12"/>
    </row>
    <row r="1642" spans="1:11" x14ac:dyDescent="0.25">
      <c r="A1642" s="116"/>
      <c r="B1642" s="11"/>
      <c r="C1642" s="105"/>
      <c r="J1642" s="11"/>
      <c r="K1642" s="12"/>
    </row>
    <row r="1643" spans="1:11" x14ac:dyDescent="0.25">
      <c r="A1643" s="116"/>
      <c r="B1643" s="11"/>
      <c r="C1643" s="105"/>
      <c r="J1643" s="11"/>
      <c r="K1643" s="12"/>
    </row>
    <row r="1644" spans="1:11" x14ac:dyDescent="0.25">
      <c r="A1644" s="116"/>
      <c r="B1644" s="11"/>
      <c r="C1644" s="105"/>
      <c r="J1644" s="11"/>
      <c r="K1644" s="12"/>
    </row>
    <row r="1645" spans="1:11" x14ac:dyDescent="0.25">
      <c r="A1645" s="116"/>
      <c r="B1645" s="11"/>
      <c r="C1645" s="105"/>
      <c r="J1645" s="11"/>
      <c r="K1645" s="12"/>
    </row>
    <row r="1646" spans="1:11" x14ac:dyDescent="0.25">
      <c r="A1646" s="116"/>
      <c r="B1646" s="11"/>
      <c r="C1646" s="105"/>
      <c r="J1646" s="11"/>
      <c r="K1646" s="12"/>
    </row>
    <row r="1647" spans="1:11" x14ac:dyDescent="0.25">
      <c r="A1647" s="116"/>
      <c r="B1647" s="11"/>
      <c r="C1647" s="105"/>
      <c r="J1647" s="11"/>
      <c r="K1647" s="12"/>
    </row>
    <row r="1648" spans="1:11" x14ac:dyDescent="0.25">
      <c r="A1648" s="116"/>
      <c r="B1648" s="11"/>
      <c r="C1648" s="105"/>
      <c r="J1648" s="11"/>
      <c r="K1648" s="12"/>
    </row>
    <row r="1649" spans="1:11" x14ac:dyDescent="0.25">
      <c r="A1649" s="116"/>
      <c r="B1649" s="11"/>
      <c r="C1649" s="105"/>
      <c r="J1649" s="11"/>
      <c r="K1649" s="12"/>
    </row>
    <row r="1650" spans="1:11" x14ac:dyDescent="0.25">
      <c r="A1650" s="116"/>
      <c r="B1650" s="11"/>
      <c r="C1650" s="105"/>
      <c r="J1650" s="11"/>
      <c r="K1650" s="12"/>
    </row>
    <row r="1651" spans="1:11" x14ac:dyDescent="0.25">
      <c r="A1651" s="116"/>
      <c r="B1651" s="11"/>
      <c r="C1651" s="105"/>
      <c r="J1651" s="11"/>
      <c r="K1651" s="12"/>
    </row>
    <row r="1652" spans="1:11" x14ac:dyDescent="0.25">
      <c r="A1652" s="116"/>
      <c r="B1652" s="11"/>
      <c r="C1652" s="105"/>
      <c r="J1652" s="11"/>
      <c r="K1652" s="12"/>
    </row>
    <row r="1653" spans="1:11" x14ac:dyDescent="0.25">
      <c r="A1653" s="116"/>
      <c r="B1653" s="11"/>
      <c r="C1653" s="105"/>
      <c r="J1653" s="11"/>
      <c r="K1653" s="12"/>
    </row>
    <row r="1654" spans="1:11" x14ac:dyDescent="0.25">
      <c r="A1654" s="116"/>
      <c r="B1654" s="11"/>
      <c r="C1654" s="105"/>
      <c r="J1654" s="11"/>
      <c r="K1654" s="12"/>
    </row>
    <row r="1655" spans="1:11" x14ac:dyDescent="0.25">
      <c r="A1655" s="116"/>
      <c r="B1655" s="11"/>
      <c r="C1655" s="105"/>
      <c r="J1655" s="11"/>
      <c r="K1655" s="12"/>
    </row>
    <row r="1656" spans="1:11" x14ac:dyDescent="0.25">
      <c r="A1656" s="116"/>
      <c r="B1656" s="11"/>
      <c r="C1656" s="105"/>
      <c r="J1656" s="11"/>
      <c r="K1656" s="12"/>
    </row>
    <row r="1657" spans="1:11" x14ac:dyDescent="0.25">
      <c r="A1657" s="116"/>
      <c r="B1657" s="11"/>
      <c r="C1657" s="105"/>
      <c r="J1657" s="11"/>
      <c r="K1657" s="12"/>
    </row>
    <row r="1658" spans="1:11" x14ac:dyDescent="0.25">
      <c r="A1658" s="116"/>
      <c r="B1658" s="11"/>
      <c r="C1658" s="105"/>
      <c r="J1658" s="11"/>
      <c r="K1658" s="12"/>
    </row>
    <row r="1659" spans="1:11" x14ac:dyDescent="0.25">
      <c r="A1659" s="116"/>
      <c r="B1659" s="11"/>
      <c r="C1659" s="105"/>
      <c r="J1659" s="11"/>
      <c r="K1659" s="12"/>
    </row>
    <row r="1660" spans="1:11" x14ac:dyDescent="0.25">
      <c r="A1660" s="116"/>
      <c r="B1660" s="11"/>
      <c r="C1660" s="105"/>
      <c r="J1660" s="11"/>
      <c r="K1660" s="12"/>
    </row>
    <row r="1661" spans="1:11" x14ac:dyDescent="0.25">
      <c r="A1661" s="116"/>
      <c r="B1661" s="11"/>
      <c r="C1661" s="105"/>
      <c r="J1661" s="11"/>
      <c r="K1661" s="12"/>
    </row>
    <row r="1662" spans="1:11" x14ac:dyDescent="0.25">
      <c r="A1662" s="116"/>
      <c r="B1662" s="11"/>
      <c r="C1662" s="105"/>
      <c r="J1662" s="11"/>
      <c r="K1662" s="12"/>
    </row>
    <row r="1663" spans="1:11" x14ac:dyDescent="0.25">
      <c r="A1663" s="116"/>
      <c r="B1663" s="11"/>
      <c r="C1663" s="105"/>
      <c r="J1663" s="11"/>
      <c r="K1663" s="12"/>
    </row>
    <row r="1664" spans="1:11" x14ac:dyDescent="0.25">
      <c r="A1664" s="116"/>
      <c r="B1664" s="11"/>
      <c r="C1664" s="105"/>
      <c r="J1664" s="11"/>
      <c r="K1664" s="12"/>
    </row>
    <row r="1665" spans="1:11" x14ac:dyDescent="0.25">
      <c r="A1665" s="116"/>
      <c r="B1665" s="11"/>
      <c r="C1665" s="105"/>
      <c r="J1665" s="11"/>
      <c r="K1665" s="12"/>
    </row>
    <row r="1666" spans="1:11" x14ac:dyDescent="0.25">
      <c r="A1666" s="116"/>
      <c r="B1666" s="11"/>
      <c r="C1666" s="105"/>
      <c r="J1666" s="11"/>
      <c r="K1666" s="12"/>
    </row>
    <row r="1667" spans="1:11" x14ac:dyDescent="0.25">
      <c r="A1667" s="116"/>
      <c r="B1667" s="11"/>
      <c r="C1667" s="105"/>
      <c r="J1667" s="11"/>
      <c r="K1667" s="12"/>
    </row>
    <row r="1668" spans="1:11" x14ac:dyDescent="0.25">
      <c r="A1668" s="116"/>
      <c r="B1668" s="11"/>
      <c r="C1668" s="105"/>
      <c r="J1668" s="11"/>
      <c r="K1668" s="12"/>
    </row>
    <row r="1669" spans="1:11" x14ac:dyDescent="0.25">
      <c r="A1669" s="116"/>
      <c r="B1669" s="11"/>
      <c r="C1669" s="105"/>
      <c r="J1669" s="11"/>
      <c r="K1669" s="12"/>
    </row>
    <row r="1670" spans="1:11" x14ac:dyDescent="0.25">
      <c r="A1670" s="116"/>
      <c r="B1670" s="11"/>
      <c r="C1670" s="105"/>
      <c r="J1670" s="11"/>
      <c r="K1670" s="12"/>
    </row>
    <row r="1671" spans="1:11" x14ac:dyDescent="0.25">
      <c r="A1671" s="116"/>
      <c r="B1671" s="11"/>
      <c r="C1671" s="105"/>
      <c r="J1671" s="11"/>
      <c r="K1671" s="12"/>
    </row>
    <row r="1672" spans="1:11" x14ac:dyDescent="0.25">
      <c r="A1672" s="116"/>
      <c r="B1672" s="11"/>
      <c r="C1672" s="105"/>
      <c r="J1672" s="11"/>
      <c r="K1672" s="12"/>
    </row>
    <row r="1673" spans="1:11" x14ac:dyDescent="0.25">
      <c r="A1673" s="116"/>
      <c r="B1673" s="11"/>
      <c r="C1673" s="105"/>
      <c r="J1673" s="11"/>
      <c r="K1673" s="12"/>
    </row>
    <row r="1674" spans="1:11" x14ac:dyDescent="0.25">
      <c r="A1674" s="116"/>
      <c r="B1674" s="11"/>
      <c r="C1674" s="105"/>
      <c r="J1674" s="11"/>
      <c r="K1674" s="12"/>
    </row>
    <row r="1675" spans="1:11" x14ac:dyDescent="0.25">
      <c r="A1675" s="116"/>
      <c r="B1675" s="11"/>
      <c r="C1675" s="105"/>
      <c r="J1675" s="11"/>
      <c r="K1675" s="12"/>
    </row>
    <row r="1676" spans="1:11" x14ac:dyDescent="0.25">
      <c r="A1676" s="116"/>
      <c r="B1676" s="11"/>
      <c r="C1676" s="105"/>
      <c r="J1676" s="11"/>
      <c r="K1676" s="12"/>
    </row>
    <row r="1677" spans="1:11" x14ac:dyDescent="0.25">
      <c r="A1677" s="116"/>
      <c r="B1677" s="11"/>
      <c r="C1677" s="105"/>
      <c r="J1677" s="11"/>
      <c r="K1677" s="12"/>
    </row>
    <row r="1678" spans="1:11" x14ac:dyDescent="0.25">
      <c r="A1678" s="116"/>
      <c r="B1678" s="11"/>
      <c r="C1678" s="105"/>
      <c r="J1678" s="11"/>
      <c r="K1678" s="12"/>
    </row>
    <row r="1679" spans="1:11" x14ac:dyDescent="0.25">
      <c r="A1679" s="116"/>
      <c r="B1679" s="11"/>
      <c r="C1679" s="105"/>
      <c r="J1679" s="11"/>
      <c r="K1679" s="12"/>
    </row>
    <row r="1680" spans="1:11" x14ac:dyDescent="0.25">
      <c r="A1680" s="116"/>
      <c r="B1680" s="11"/>
      <c r="C1680" s="105"/>
      <c r="J1680" s="11"/>
      <c r="K1680" s="12"/>
    </row>
    <row r="1681" spans="1:11" x14ac:dyDescent="0.25">
      <c r="A1681" s="116"/>
      <c r="B1681" s="11"/>
      <c r="C1681" s="105"/>
      <c r="J1681" s="11"/>
      <c r="K1681" s="12"/>
    </row>
    <row r="1682" spans="1:11" x14ac:dyDescent="0.25">
      <c r="A1682" s="116"/>
      <c r="B1682" s="11"/>
      <c r="C1682" s="105"/>
      <c r="J1682" s="11"/>
      <c r="K1682" s="12"/>
    </row>
    <row r="1683" spans="1:11" x14ac:dyDescent="0.25">
      <c r="A1683" s="116"/>
      <c r="B1683" s="11"/>
      <c r="C1683" s="105"/>
      <c r="J1683" s="11"/>
      <c r="K1683" s="12"/>
    </row>
    <row r="1684" spans="1:11" x14ac:dyDescent="0.25">
      <c r="A1684" s="116"/>
      <c r="B1684" s="11"/>
      <c r="C1684" s="105"/>
      <c r="J1684" s="11"/>
      <c r="K1684" s="12"/>
    </row>
    <row r="1685" spans="1:11" x14ac:dyDescent="0.25">
      <c r="A1685" s="116"/>
      <c r="B1685" s="11"/>
      <c r="C1685" s="105"/>
      <c r="J1685" s="11"/>
      <c r="K1685" s="12"/>
    </row>
    <row r="1686" spans="1:11" x14ac:dyDescent="0.25">
      <c r="A1686" s="116"/>
      <c r="B1686" s="11"/>
      <c r="C1686" s="105"/>
      <c r="J1686" s="11"/>
      <c r="K1686" s="12"/>
    </row>
    <row r="1687" spans="1:11" x14ac:dyDescent="0.25">
      <c r="A1687" s="116"/>
      <c r="B1687" s="11"/>
      <c r="C1687" s="105"/>
      <c r="J1687" s="11"/>
      <c r="K1687" s="12"/>
    </row>
    <row r="1688" spans="1:11" x14ac:dyDescent="0.25">
      <c r="A1688" s="116"/>
      <c r="B1688" s="11"/>
      <c r="C1688" s="105"/>
      <c r="J1688" s="11"/>
      <c r="K1688" s="12"/>
    </row>
    <row r="1689" spans="1:11" x14ac:dyDescent="0.25">
      <c r="A1689" s="116"/>
      <c r="B1689" s="11"/>
      <c r="C1689" s="105"/>
      <c r="J1689" s="11"/>
      <c r="K1689" s="12"/>
    </row>
    <row r="1690" spans="1:11" x14ac:dyDescent="0.25">
      <c r="A1690" s="116"/>
      <c r="B1690" s="11"/>
      <c r="C1690" s="105"/>
      <c r="J1690" s="11"/>
      <c r="K1690" s="12"/>
    </row>
    <row r="1691" spans="1:11" x14ac:dyDescent="0.25">
      <c r="A1691" s="116"/>
      <c r="B1691" s="11"/>
      <c r="C1691" s="105"/>
      <c r="J1691" s="11"/>
      <c r="K1691" s="12"/>
    </row>
    <row r="1692" spans="1:11" x14ac:dyDescent="0.25">
      <c r="A1692" s="116"/>
      <c r="B1692" s="11"/>
      <c r="C1692" s="105"/>
      <c r="J1692" s="11"/>
      <c r="K1692" s="12"/>
    </row>
    <row r="1693" spans="1:11" x14ac:dyDescent="0.25">
      <c r="A1693" s="116"/>
      <c r="B1693" s="11"/>
      <c r="C1693" s="105"/>
      <c r="J1693" s="11"/>
      <c r="K1693" s="12"/>
    </row>
    <row r="1694" spans="1:11" x14ac:dyDescent="0.25">
      <c r="A1694" s="116"/>
      <c r="B1694" s="11"/>
      <c r="C1694" s="105"/>
      <c r="J1694" s="11"/>
      <c r="K1694" s="12"/>
    </row>
    <row r="1695" spans="1:11" x14ac:dyDescent="0.25">
      <c r="A1695" s="116"/>
      <c r="B1695" s="11"/>
      <c r="C1695" s="105"/>
      <c r="J1695" s="11"/>
      <c r="K1695" s="12"/>
    </row>
    <row r="1696" spans="1:11" x14ac:dyDescent="0.25">
      <c r="A1696" s="116"/>
      <c r="B1696" s="11"/>
      <c r="C1696" s="105"/>
      <c r="J1696" s="11"/>
      <c r="K1696" s="12"/>
    </row>
    <row r="1697" spans="1:11" x14ac:dyDescent="0.25">
      <c r="A1697" s="116"/>
      <c r="B1697" s="11"/>
      <c r="C1697" s="105"/>
      <c r="J1697" s="11"/>
      <c r="K1697" s="12"/>
    </row>
    <row r="1698" spans="1:11" x14ac:dyDescent="0.25">
      <c r="A1698" s="116"/>
      <c r="B1698" s="11"/>
      <c r="C1698" s="105"/>
      <c r="J1698" s="11"/>
      <c r="K1698" s="12"/>
    </row>
    <row r="1699" spans="1:11" x14ac:dyDescent="0.25">
      <c r="A1699" s="116"/>
      <c r="B1699" s="11"/>
      <c r="C1699" s="105"/>
      <c r="J1699" s="11"/>
      <c r="K1699" s="12"/>
    </row>
    <row r="1700" spans="1:11" x14ac:dyDescent="0.25">
      <c r="A1700" s="116"/>
      <c r="B1700" s="11"/>
      <c r="C1700" s="105"/>
      <c r="J1700" s="11"/>
      <c r="K1700" s="12"/>
    </row>
    <row r="1701" spans="1:11" x14ac:dyDescent="0.25">
      <c r="A1701" s="116"/>
      <c r="B1701" s="11"/>
      <c r="C1701" s="105"/>
      <c r="J1701" s="11"/>
      <c r="K1701" s="12"/>
    </row>
    <row r="1702" spans="1:11" x14ac:dyDescent="0.25">
      <c r="A1702" s="116"/>
      <c r="B1702" s="11"/>
      <c r="C1702" s="105"/>
      <c r="J1702" s="11"/>
      <c r="K1702" s="12"/>
    </row>
    <row r="1703" spans="1:11" x14ac:dyDescent="0.25">
      <c r="A1703" s="116"/>
      <c r="B1703" s="11"/>
      <c r="C1703" s="105"/>
      <c r="J1703" s="11"/>
      <c r="K1703" s="12"/>
    </row>
    <row r="1704" spans="1:11" x14ac:dyDescent="0.25">
      <c r="A1704" s="116"/>
      <c r="B1704" s="11"/>
      <c r="C1704" s="105"/>
      <c r="J1704" s="11"/>
      <c r="K1704" s="12"/>
    </row>
    <row r="1705" spans="1:11" x14ac:dyDescent="0.25">
      <c r="A1705" s="116"/>
      <c r="B1705" s="11"/>
      <c r="C1705" s="105"/>
      <c r="J1705" s="11"/>
      <c r="K1705" s="12"/>
    </row>
    <row r="1706" spans="1:11" x14ac:dyDescent="0.25">
      <c r="A1706" s="116"/>
      <c r="B1706" s="11"/>
      <c r="C1706" s="105"/>
      <c r="J1706" s="11"/>
      <c r="K1706" s="12"/>
    </row>
    <row r="1707" spans="1:11" x14ac:dyDescent="0.25">
      <c r="A1707" s="116"/>
      <c r="B1707" s="11"/>
      <c r="C1707" s="105"/>
      <c r="J1707" s="11"/>
      <c r="K1707" s="12"/>
    </row>
    <row r="1708" spans="1:11" x14ac:dyDescent="0.25">
      <c r="A1708" s="116"/>
      <c r="B1708" s="11"/>
      <c r="C1708" s="105"/>
      <c r="J1708" s="11"/>
      <c r="K1708" s="12"/>
    </row>
    <row r="1709" spans="1:11" x14ac:dyDescent="0.25">
      <c r="A1709" s="116"/>
      <c r="B1709" s="11"/>
      <c r="C1709" s="105"/>
      <c r="J1709" s="11"/>
      <c r="K1709" s="12"/>
    </row>
    <row r="1710" spans="1:11" x14ac:dyDescent="0.25">
      <c r="A1710" s="116"/>
      <c r="B1710" s="11"/>
      <c r="C1710" s="105"/>
      <c r="J1710" s="11"/>
      <c r="K1710" s="12"/>
    </row>
    <row r="1711" spans="1:11" x14ac:dyDescent="0.25">
      <c r="A1711" s="116"/>
      <c r="B1711" s="11"/>
      <c r="C1711" s="105"/>
      <c r="J1711" s="11"/>
      <c r="K1711" s="12"/>
    </row>
    <row r="1712" spans="1:11" x14ac:dyDescent="0.25">
      <c r="A1712" s="116"/>
      <c r="B1712" s="11"/>
      <c r="C1712" s="105"/>
      <c r="J1712" s="11"/>
      <c r="K1712" s="12"/>
    </row>
    <row r="1713" spans="1:11" x14ac:dyDescent="0.25">
      <c r="A1713" s="116"/>
      <c r="B1713" s="11"/>
      <c r="C1713" s="105"/>
      <c r="J1713" s="11"/>
      <c r="K1713" s="12"/>
    </row>
    <row r="1714" spans="1:11" x14ac:dyDescent="0.25">
      <c r="A1714" s="116"/>
      <c r="B1714" s="11"/>
      <c r="C1714" s="105"/>
      <c r="J1714" s="11"/>
      <c r="K1714" s="12"/>
    </row>
    <row r="1715" spans="1:11" x14ac:dyDescent="0.25">
      <c r="A1715" s="116"/>
      <c r="B1715" s="11"/>
      <c r="C1715" s="105"/>
      <c r="J1715" s="11"/>
      <c r="K1715" s="12"/>
    </row>
    <row r="1716" spans="1:11" x14ac:dyDescent="0.25">
      <c r="A1716" s="116"/>
      <c r="B1716" s="11"/>
      <c r="C1716" s="105"/>
      <c r="J1716" s="11"/>
      <c r="K1716" s="12"/>
    </row>
    <row r="1717" spans="1:11" x14ac:dyDescent="0.25">
      <c r="A1717" s="116"/>
      <c r="B1717" s="11"/>
      <c r="C1717" s="105"/>
      <c r="J1717" s="11"/>
      <c r="K1717" s="12"/>
    </row>
    <row r="1718" spans="1:11" x14ac:dyDescent="0.25">
      <c r="A1718" s="116"/>
      <c r="B1718" s="11"/>
      <c r="C1718" s="105"/>
      <c r="J1718" s="11"/>
      <c r="K1718" s="12"/>
    </row>
    <row r="1719" spans="1:11" x14ac:dyDescent="0.25">
      <c r="A1719" s="116"/>
      <c r="B1719" s="11"/>
      <c r="C1719" s="105"/>
      <c r="J1719" s="11"/>
      <c r="K1719" s="12"/>
    </row>
    <row r="1720" spans="1:11" x14ac:dyDescent="0.25">
      <c r="A1720" s="116"/>
      <c r="B1720" s="11"/>
      <c r="C1720" s="105"/>
      <c r="J1720" s="11"/>
      <c r="K1720" s="12"/>
    </row>
    <row r="1721" spans="1:11" x14ac:dyDescent="0.25">
      <c r="A1721" s="116"/>
      <c r="B1721" s="11"/>
      <c r="C1721" s="105"/>
      <c r="J1721" s="11"/>
      <c r="K1721" s="12"/>
    </row>
    <row r="1722" spans="1:11" x14ac:dyDescent="0.25">
      <c r="A1722" s="116"/>
      <c r="B1722" s="11"/>
      <c r="C1722" s="105"/>
      <c r="J1722" s="11"/>
      <c r="K1722" s="12"/>
    </row>
    <row r="1723" spans="1:11" x14ac:dyDescent="0.25">
      <c r="A1723" s="116"/>
      <c r="B1723" s="11"/>
      <c r="C1723" s="105"/>
      <c r="J1723" s="11"/>
      <c r="K1723" s="12"/>
    </row>
    <row r="1724" spans="1:11" x14ac:dyDescent="0.25">
      <c r="A1724" s="116"/>
      <c r="B1724" s="11"/>
      <c r="C1724" s="105"/>
      <c r="J1724" s="11"/>
      <c r="K1724" s="12"/>
    </row>
    <row r="1725" spans="1:11" x14ac:dyDescent="0.25">
      <c r="A1725" s="116"/>
      <c r="B1725" s="11"/>
      <c r="C1725" s="105"/>
      <c r="J1725" s="11"/>
      <c r="K1725" s="12"/>
    </row>
    <row r="1726" spans="1:11" x14ac:dyDescent="0.25">
      <c r="A1726" s="116"/>
      <c r="B1726" s="11"/>
      <c r="C1726" s="105"/>
      <c r="J1726" s="11"/>
      <c r="K1726" s="12"/>
    </row>
    <row r="1727" spans="1:11" x14ac:dyDescent="0.25">
      <c r="A1727" s="116"/>
      <c r="B1727" s="11"/>
      <c r="C1727" s="105"/>
      <c r="J1727" s="11"/>
      <c r="K1727" s="12"/>
    </row>
    <row r="1728" spans="1:11" x14ac:dyDescent="0.25">
      <c r="A1728" s="116"/>
      <c r="B1728" s="11"/>
      <c r="C1728" s="105"/>
      <c r="J1728" s="11"/>
      <c r="K1728" s="12"/>
    </row>
    <row r="1729" spans="1:11" x14ac:dyDescent="0.25">
      <c r="A1729" s="116"/>
      <c r="B1729" s="11"/>
      <c r="C1729" s="105"/>
      <c r="J1729" s="11"/>
      <c r="K1729" s="12"/>
    </row>
    <row r="1730" spans="1:11" x14ac:dyDescent="0.25">
      <c r="A1730" s="116"/>
      <c r="B1730" s="11"/>
      <c r="C1730" s="105"/>
      <c r="J1730" s="11"/>
      <c r="K1730" s="12"/>
    </row>
    <row r="1731" spans="1:11" x14ac:dyDescent="0.25">
      <c r="A1731" s="116"/>
      <c r="B1731" s="11"/>
      <c r="C1731" s="105"/>
      <c r="J1731" s="11"/>
      <c r="K1731" s="12"/>
    </row>
    <row r="1732" spans="1:11" x14ac:dyDescent="0.25">
      <c r="A1732" s="116"/>
      <c r="B1732" s="11"/>
      <c r="C1732" s="105"/>
      <c r="J1732" s="11"/>
      <c r="K1732" s="12"/>
    </row>
    <row r="1733" spans="1:11" x14ac:dyDescent="0.25">
      <c r="A1733" s="116"/>
      <c r="B1733" s="11"/>
      <c r="C1733" s="105"/>
      <c r="J1733" s="11"/>
      <c r="K1733" s="12"/>
    </row>
    <row r="1734" spans="1:11" x14ac:dyDescent="0.25">
      <c r="A1734" s="116"/>
      <c r="B1734" s="11"/>
      <c r="C1734" s="105"/>
      <c r="J1734" s="11"/>
      <c r="K1734" s="12"/>
    </row>
    <row r="1735" spans="1:11" x14ac:dyDescent="0.25">
      <c r="A1735" s="116"/>
      <c r="B1735" s="11"/>
      <c r="C1735" s="105"/>
      <c r="J1735" s="11"/>
      <c r="K1735" s="12"/>
    </row>
    <row r="1736" spans="1:11" x14ac:dyDescent="0.25">
      <c r="A1736" s="116"/>
      <c r="B1736" s="11"/>
      <c r="C1736" s="105"/>
      <c r="J1736" s="11"/>
      <c r="K1736" s="12"/>
    </row>
    <row r="1737" spans="1:11" x14ac:dyDescent="0.25">
      <c r="A1737" s="116"/>
      <c r="B1737" s="11"/>
      <c r="C1737" s="105"/>
      <c r="J1737" s="11"/>
      <c r="K1737" s="12"/>
    </row>
    <row r="1738" spans="1:11" x14ac:dyDescent="0.25">
      <c r="A1738" s="116"/>
      <c r="B1738" s="11"/>
      <c r="C1738" s="105"/>
      <c r="J1738" s="11"/>
      <c r="K1738" s="12"/>
    </row>
    <row r="1739" spans="1:11" x14ac:dyDescent="0.25">
      <c r="A1739" s="116"/>
      <c r="B1739" s="11"/>
      <c r="C1739" s="105"/>
      <c r="J1739" s="11"/>
      <c r="K1739" s="12"/>
    </row>
    <row r="1740" spans="1:11" x14ac:dyDescent="0.25">
      <c r="A1740" s="116"/>
      <c r="B1740" s="11"/>
      <c r="C1740" s="105"/>
      <c r="J1740" s="11"/>
      <c r="K1740" s="12"/>
    </row>
    <row r="1741" spans="1:11" x14ac:dyDescent="0.25">
      <c r="A1741" s="116"/>
      <c r="B1741" s="11"/>
      <c r="C1741" s="105"/>
      <c r="J1741" s="11"/>
      <c r="K1741" s="12"/>
    </row>
    <row r="1742" spans="1:11" x14ac:dyDescent="0.25">
      <c r="A1742" s="116"/>
      <c r="B1742" s="11"/>
      <c r="C1742" s="105"/>
      <c r="J1742" s="11"/>
      <c r="K1742" s="12"/>
    </row>
    <row r="1743" spans="1:11" x14ac:dyDescent="0.25">
      <c r="A1743" s="116"/>
      <c r="B1743" s="11"/>
      <c r="C1743" s="105"/>
      <c r="J1743" s="11"/>
      <c r="K1743" s="12"/>
    </row>
    <row r="1744" spans="1:11" x14ac:dyDescent="0.25">
      <c r="A1744" s="116"/>
      <c r="B1744" s="11"/>
      <c r="C1744" s="105"/>
      <c r="J1744" s="11"/>
      <c r="K1744" s="12"/>
    </row>
    <row r="1745" spans="1:11" x14ac:dyDescent="0.25">
      <c r="A1745" s="116"/>
      <c r="B1745" s="11"/>
      <c r="C1745" s="105"/>
      <c r="J1745" s="11"/>
      <c r="K1745" s="12"/>
    </row>
    <row r="1746" spans="1:11" x14ac:dyDescent="0.25">
      <c r="A1746" s="116"/>
      <c r="B1746" s="11"/>
      <c r="C1746" s="105"/>
      <c r="J1746" s="11"/>
      <c r="K1746" s="12"/>
    </row>
    <row r="1747" spans="1:11" x14ac:dyDescent="0.25">
      <c r="A1747" s="116"/>
      <c r="B1747" s="11"/>
      <c r="C1747" s="105"/>
      <c r="J1747" s="11"/>
      <c r="K1747" s="12"/>
    </row>
    <row r="1748" spans="1:11" x14ac:dyDescent="0.25">
      <c r="A1748" s="116"/>
      <c r="B1748" s="11"/>
      <c r="C1748" s="105"/>
      <c r="J1748" s="11"/>
      <c r="K1748" s="12"/>
    </row>
    <row r="1749" spans="1:11" x14ac:dyDescent="0.25">
      <c r="A1749" s="116"/>
      <c r="B1749" s="11"/>
      <c r="C1749" s="105"/>
      <c r="J1749" s="11"/>
      <c r="K1749" s="12"/>
    </row>
    <row r="1750" spans="1:11" x14ac:dyDescent="0.25">
      <c r="A1750" s="116"/>
      <c r="B1750" s="11"/>
      <c r="C1750" s="105"/>
      <c r="J1750" s="11"/>
      <c r="K1750" s="12"/>
    </row>
    <row r="1751" spans="1:11" x14ac:dyDescent="0.25">
      <c r="A1751" s="116"/>
      <c r="B1751" s="11"/>
      <c r="C1751" s="105"/>
      <c r="J1751" s="11"/>
      <c r="K1751" s="12"/>
    </row>
    <row r="1752" spans="1:11" x14ac:dyDescent="0.25">
      <c r="A1752" s="116"/>
      <c r="B1752" s="11"/>
      <c r="C1752" s="105"/>
      <c r="J1752" s="11"/>
      <c r="K1752" s="12"/>
    </row>
    <row r="1753" spans="1:11" x14ac:dyDescent="0.25">
      <c r="A1753" s="116"/>
      <c r="B1753" s="11"/>
      <c r="C1753" s="105"/>
      <c r="J1753" s="11"/>
      <c r="K1753" s="12"/>
    </row>
    <row r="1754" spans="1:11" x14ac:dyDescent="0.25">
      <c r="A1754" s="116"/>
      <c r="B1754" s="11"/>
      <c r="C1754" s="105"/>
      <c r="J1754" s="11"/>
      <c r="K1754" s="12"/>
    </row>
    <row r="1755" spans="1:11" x14ac:dyDescent="0.25">
      <c r="A1755" s="116"/>
      <c r="B1755" s="11"/>
      <c r="C1755" s="105"/>
      <c r="J1755" s="11"/>
      <c r="K1755" s="12"/>
    </row>
    <row r="1756" spans="1:11" x14ac:dyDescent="0.25">
      <c r="A1756" s="116"/>
      <c r="B1756" s="11"/>
      <c r="C1756" s="105"/>
      <c r="J1756" s="11"/>
      <c r="K1756" s="12"/>
    </row>
    <row r="1757" spans="1:11" x14ac:dyDescent="0.25">
      <c r="A1757" s="116"/>
      <c r="B1757" s="11"/>
      <c r="C1757" s="105"/>
      <c r="J1757" s="11"/>
      <c r="K1757" s="12"/>
    </row>
    <row r="1758" spans="1:11" x14ac:dyDescent="0.25">
      <c r="A1758" s="116"/>
      <c r="B1758" s="11"/>
      <c r="C1758" s="105"/>
      <c r="J1758" s="11"/>
      <c r="K1758" s="12"/>
    </row>
    <row r="1759" spans="1:11" x14ac:dyDescent="0.25">
      <c r="A1759" s="116"/>
      <c r="B1759" s="11"/>
      <c r="C1759" s="105"/>
      <c r="J1759" s="11"/>
      <c r="K1759" s="12"/>
    </row>
    <row r="1760" spans="1:11" x14ac:dyDescent="0.25">
      <c r="A1760" s="116"/>
      <c r="B1760" s="11"/>
      <c r="C1760" s="105"/>
      <c r="J1760" s="11"/>
      <c r="K1760" s="12"/>
    </row>
    <row r="1761" spans="1:11" x14ac:dyDescent="0.25">
      <c r="A1761" s="116"/>
      <c r="B1761" s="11"/>
      <c r="C1761" s="105"/>
      <c r="J1761" s="11"/>
      <c r="K1761" s="12"/>
    </row>
    <row r="1762" spans="1:11" x14ac:dyDescent="0.25">
      <c r="A1762" s="116"/>
      <c r="B1762" s="11"/>
      <c r="C1762" s="105"/>
      <c r="J1762" s="11"/>
      <c r="K1762" s="12"/>
    </row>
    <row r="1763" spans="1:11" x14ac:dyDescent="0.25">
      <c r="A1763" s="116"/>
      <c r="B1763" s="11"/>
      <c r="C1763" s="105"/>
      <c r="J1763" s="11"/>
      <c r="K1763" s="12"/>
    </row>
    <row r="1764" spans="1:11" x14ac:dyDescent="0.25">
      <c r="A1764" s="116"/>
      <c r="B1764" s="11"/>
      <c r="C1764" s="105"/>
      <c r="J1764" s="11"/>
      <c r="K1764" s="12"/>
    </row>
    <row r="1765" spans="1:11" x14ac:dyDescent="0.25">
      <c r="A1765" s="116"/>
      <c r="B1765" s="11"/>
      <c r="C1765" s="105"/>
      <c r="J1765" s="11"/>
      <c r="K1765" s="12"/>
    </row>
    <row r="1766" spans="1:11" x14ac:dyDescent="0.25">
      <c r="A1766" s="116"/>
      <c r="B1766" s="11"/>
      <c r="C1766" s="105"/>
      <c r="J1766" s="11"/>
      <c r="K1766" s="12"/>
    </row>
    <row r="1767" spans="1:11" x14ac:dyDescent="0.25">
      <c r="A1767" s="116"/>
      <c r="B1767" s="11"/>
      <c r="C1767" s="105"/>
      <c r="J1767" s="11"/>
      <c r="K1767" s="12"/>
    </row>
    <row r="1768" spans="1:11" x14ac:dyDescent="0.25">
      <c r="A1768" s="116"/>
      <c r="B1768" s="11"/>
      <c r="C1768" s="105"/>
      <c r="J1768" s="11"/>
      <c r="K1768" s="12"/>
    </row>
    <row r="1769" spans="1:11" x14ac:dyDescent="0.25">
      <c r="A1769" s="116"/>
      <c r="B1769" s="11"/>
      <c r="C1769" s="105"/>
      <c r="J1769" s="11"/>
      <c r="K1769" s="12"/>
    </row>
    <row r="1770" spans="1:11" x14ac:dyDescent="0.25">
      <c r="A1770" s="116"/>
      <c r="B1770" s="11"/>
      <c r="C1770" s="105"/>
      <c r="J1770" s="11"/>
      <c r="K1770" s="12"/>
    </row>
    <row r="1771" spans="1:11" x14ac:dyDescent="0.25">
      <c r="A1771" s="116"/>
      <c r="B1771" s="11"/>
      <c r="C1771" s="105"/>
      <c r="J1771" s="11"/>
      <c r="K1771" s="12"/>
    </row>
    <row r="1772" spans="1:11" x14ac:dyDescent="0.25">
      <c r="A1772" s="116"/>
      <c r="B1772" s="11"/>
      <c r="C1772" s="105"/>
      <c r="J1772" s="11"/>
      <c r="K1772" s="12"/>
    </row>
    <row r="1773" spans="1:11" x14ac:dyDescent="0.25">
      <c r="A1773" s="116"/>
      <c r="B1773" s="11"/>
      <c r="C1773" s="105"/>
      <c r="J1773" s="11"/>
      <c r="K1773" s="12"/>
    </row>
    <row r="1774" spans="1:11" x14ac:dyDescent="0.25">
      <c r="A1774" s="116"/>
      <c r="B1774" s="11"/>
      <c r="C1774" s="105"/>
      <c r="J1774" s="11"/>
      <c r="K1774" s="12"/>
    </row>
    <row r="1775" spans="1:11" x14ac:dyDescent="0.25">
      <c r="A1775" s="116"/>
      <c r="B1775" s="11"/>
      <c r="C1775" s="105"/>
      <c r="J1775" s="11"/>
      <c r="K1775" s="12"/>
    </row>
    <row r="1776" spans="1:11" x14ac:dyDescent="0.25">
      <c r="A1776" s="116"/>
      <c r="B1776" s="11"/>
      <c r="C1776" s="105"/>
      <c r="J1776" s="11"/>
      <c r="K1776" s="12"/>
    </row>
    <row r="1777" spans="1:11" x14ac:dyDescent="0.25">
      <c r="A1777" s="116"/>
      <c r="B1777" s="11"/>
      <c r="C1777" s="105"/>
      <c r="J1777" s="11"/>
      <c r="K1777" s="12"/>
    </row>
    <row r="1778" spans="1:11" x14ac:dyDescent="0.25">
      <c r="A1778" s="116"/>
      <c r="B1778" s="11"/>
      <c r="C1778" s="105"/>
      <c r="J1778" s="11"/>
      <c r="K1778" s="12"/>
    </row>
    <row r="1779" spans="1:11" x14ac:dyDescent="0.25">
      <c r="A1779" s="116"/>
      <c r="B1779" s="11"/>
      <c r="C1779" s="105"/>
      <c r="J1779" s="11"/>
      <c r="K1779" s="12"/>
    </row>
    <row r="1780" spans="1:11" x14ac:dyDescent="0.25">
      <c r="A1780" s="116"/>
      <c r="B1780" s="11"/>
      <c r="C1780" s="105"/>
      <c r="J1780" s="11"/>
      <c r="K1780" s="12"/>
    </row>
    <row r="1781" spans="1:11" x14ac:dyDescent="0.25">
      <c r="A1781" s="116"/>
      <c r="B1781" s="11"/>
      <c r="C1781" s="105"/>
      <c r="J1781" s="11"/>
      <c r="K1781" s="12"/>
    </row>
    <row r="1782" spans="1:11" x14ac:dyDescent="0.25">
      <c r="A1782" s="116"/>
      <c r="B1782" s="11"/>
      <c r="C1782" s="105"/>
      <c r="J1782" s="11"/>
      <c r="K1782" s="12"/>
    </row>
    <row r="1783" spans="1:11" x14ac:dyDescent="0.25">
      <c r="A1783" s="116"/>
      <c r="B1783" s="11"/>
      <c r="C1783" s="105"/>
      <c r="J1783" s="11"/>
      <c r="K1783" s="12"/>
    </row>
    <row r="1784" spans="1:11" x14ac:dyDescent="0.25">
      <c r="A1784" s="116"/>
      <c r="B1784" s="11"/>
      <c r="C1784" s="105"/>
      <c r="J1784" s="11"/>
      <c r="K1784" s="12"/>
    </row>
    <row r="1785" spans="1:11" x14ac:dyDescent="0.25">
      <c r="A1785" s="116"/>
      <c r="B1785" s="11"/>
      <c r="C1785" s="105"/>
      <c r="J1785" s="11"/>
      <c r="K1785" s="12"/>
    </row>
    <row r="1786" spans="1:11" x14ac:dyDescent="0.25">
      <c r="A1786" s="116"/>
      <c r="B1786" s="11"/>
      <c r="C1786" s="105"/>
      <c r="J1786" s="11"/>
      <c r="K1786" s="12"/>
    </row>
    <row r="1787" spans="1:11" x14ac:dyDescent="0.25">
      <c r="A1787" s="116"/>
      <c r="B1787" s="11"/>
      <c r="C1787" s="105"/>
      <c r="J1787" s="11"/>
      <c r="K1787" s="12"/>
    </row>
    <row r="1788" spans="1:11" x14ac:dyDescent="0.25">
      <c r="A1788" s="116"/>
      <c r="B1788" s="11"/>
      <c r="C1788" s="105"/>
      <c r="J1788" s="11"/>
      <c r="K1788" s="12"/>
    </row>
    <row r="1789" spans="1:11" x14ac:dyDescent="0.25">
      <c r="A1789" s="116"/>
      <c r="B1789" s="11"/>
      <c r="C1789" s="105"/>
      <c r="J1789" s="11"/>
      <c r="K1789" s="12"/>
    </row>
    <row r="1790" spans="1:11" x14ac:dyDescent="0.25">
      <c r="A1790" s="116"/>
      <c r="B1790" s="11"/>
      <c r="C1790" s="105"/>
      <c r="J1790" s="11"/>
      <c r="K1790" s="12"/>
    </row>
    <row r="1791" spans="1:11" x14ac:dyDescent="0.25">
      <c r="A1791" s="116"/>
      <c r="B1791" s="11"/>
      <c r="C1791" s="105"/>
      <c r="J1791" s="11"/>
      <c r="K1791" s="12"/>
    </row>
    <row r="1792" spans="1:11" x14ac:dyDescent="0.25">
      <c r="A1792" s="116"/>
      <c r="B1792" s="11"/>
      <c r="C1792" s="105"/>
      <c r="J1792" s="11"/>
      <c r="K1792" s="12"/>
    </row>
    <row r="1793" spans="1:11" x14ac:dyDescent="0.25">
      <c r="A1793" s="116"/>
      <c r="B1793" s="11"/>
      <c r="C1793" s="105"/>
      <c r="J1793" s="11"/>
      <c r="K1793" s="12"/>
    </row>
    <row r="1794" spans="1:11" x14ac:dyDescent="0.25">
      <c r="A1794" s="116"/>
      <c r="B1794" s="11"/>
      <c r="C1794" s="105"/>
      <c r="J1794" s="11"/>
      <c r="K1794" s="12"/>
    </row>
    <row r="1795" spans="1:11" x14ac:dyDescent="0.25">
      <c r="A1795" s="116"/>
      <c r="B1795" s="11"/>
      <c r="C1795" s="105"/>
      <c r="J1795" s="11"/>
      <c r="K1795" s="12"/>
    </row>
    <row r="1796" spans="1:11" x14ac:dyDescent="0.25">
      <c r="A1796" s="116"/>
      <c r="B1796" s="11"/>
      <c r="C1796" s="105"/>
      <c r="J1796" s="11"/>
      <c r="K1796" s="12"/>
    </row>
    <row r="1797" spans="1:11" x14ac:dyDescent="0.25">
      <c r="A1797" s="116"/>
      <c r="B1797" s="11"/>
      <c r="C1797" s="105"/>
      <c r="J1797" s="11"/>
      <c r="K1797" s="12"/>
    </row>
    <row r="1798" spans="1:11" x14ac:dyDescent="0.25">
      <c r="A1798" s="116"/>
      <c r="B1798" s="11"/>
      <c r="C1798" s="105"/>
      <c r="J1798" s="11"/>
      <c r="K1798" s="12"/>
    </row>
    <row r="1799" spans="1:11" x14ac:dyDescent="0.25">
      <c r="A1799" s="116"/>
      <c r="B1799" s="11"/>
      <c r="C1799" s="105"/>
      <c r="J1799" s="11"/>
      <c r="K1799" s="12"/>
    </row>
    <row r="1800" spans="1:11" x14ac:dyDescent="0.25">
      <c r="A1800" s="116"/>
      <c r="B1800" s="11"/>
      <c r="C1800" s="105"/>
      <c r="J1800" s="11"/>
      <c r="K1800" s="12"/>
    </row>
    <row r="1801" spans="1:11" x14ac:dyDescent="0.25">
      <c r="A1801" s="116"/>
      <c r="B1801" s="11"/>
      <c r="C1801" s="105"/>
      <c r="J1801" s="11"/>
      <c r="K1801" s="12"/>
    </row>
    <row r="1802" spans="1:11" x14ac:dyDescent="0.25">
      <c r="A1802" s="116"/>
      <c r="B1802" s="11"/>
      <c r="C1802" s="105"/>
      <c r="J1802" s="11"/>
      <c r="K1802" s="12"/>
    </row>
    <row r="1803" spans="1:11" x14ac:dyDescent="0.25">
      <c r="A1803" s="116"/>
      <c r="B1803" s="11"/>
      <c r="C1803" s="105"/>
      <c r="J1803" s="11"/>
      <c r="K1803" s="12"/>
    </row>
    <row r="1804" spans="1:11" x14ac:dyDescent="0.25">
      <c r="A1804" s="116"/>
      <c r="B1804" s="11"/>
      <c r="C1804" s="105"/>
      <c r="J1804" s="11"/>
      <c r="K1804" s="12"/>
    </row>
    <row r="1805" spans="1:11" x14ac:dyDescent="0.25">
      <c r="A1805" s="116"/>
      <c r="B1805" s="11"/>
      <c r="C1805" s="105"/>
      <c r="J1805" s="11"/>
      <c r="K1805" s="12"/>
    </row>
    <row r="1806" spans="1:11" x14ac:dyDescent="0.25">
      <c r="A1806" s="116"/>
      <c r="B1806" s="11"/>
      <c r="C1806" s="105"/>
      <c r="J1806" s="11"/>
      <c r="K1806" s="12"/>
    </row>
    <row r="1807" spans="1:11" x14ac:dyDescent="0.25">
      <c r="A1807" s="116"/>
      <c r="B1807" s="11"/>
      <c r="C1807" s="105"/>
      <c r="J1807" s="11"/>
      <c r="K1807" s="12"/>
    </row>
    <row r="1808" spans="1:11" x14ac:dyDescent="0.25">
      <c r="A1808" s="116"/>
      <c r="B1808" s="11"/>
      <c r="C1808" s="105"/>
      <c r="J1808" s="11"/>
      <c r="K1808" s="12"/>
    </row>
    <row r="1809" spans="1:11" x14ac:dyDescent="0.25">
      <c r="A1809" s="116"/>
      <c r="B1809" s="11"/>
      <c r="C1809" s="105"/>
      <c r="J1809" s="11"/>
      <c r="K1809" s="12"/>
    </row>
    <row r="1810" spans="1:11" x14ac:dyDescent="0.25">
      <c r="A1810" s="116"/>
      <c r="B1810" s="11"/>
      <c r="C1810" s="105"/>
      <c r="J1810" s="11"/>
      <c r="K1810" s="12"/>
    </row>
    <row r="1811" spans="1:11" x14ac:dyDescent="0.25">
      <c r="A1811" s="116"/>
      <c r="B1811" s="11"/>
      <c r="C1811" s="105"/>
      <c r="J1811" s="11"/>
      <c r="K1811" s="12"/>
    </row>
    <row r="1812" spans="1:11" x14ac:dyDescent="0.25">
      <c r="A1812" s="116"/>
      <c r="B1812" s="11"/>
      <c r="C1812" s="105"/>
      <c r="J1812" s="11"/>
      <c r="K1812" s="12"/>
    </row>
    <row r="1813" spans="1:11" x14ac:dyDescent="0.25">
      <c r="A1813" s="116"/>
      <c r="B1813" s="11"/>
      <c r="C1813" s="105"/>
      <c r="J1813" s="11"/>
      <c r="K1813" s="12"/>
    </row>
    <row r="1814" spans="1:11" x14ac:dyDescent="0.25">
      <c r="A1814" s="116"/>
      <c r="B1814" s="11"/>
      <c r="C1814" s="105"/>
      <c r="J1814" s="11"/>
      <c r="K1814" s="12"/>
    </row>
    <row r="1815" spans="1:11" x14ac:dyDescent="0.25">
      <c r="A1815" s="116"/>
      <c r="B1815" s="11"/>
      <c r="C1815" s="105"/>
      <c r="J1815" s="11"/>
      <c r="K1815" s="12"/>
    </row>
    <row r="1816" spans="1:11" x14ac:dyDescent="0.25">
      <c r="A1816" s="116"/>
      <c r="B1816" s="11"/>
      <c r="C1816" s="105"/>
      <c r="J1816" s="11"/>
      <c r="K1816" s="12"/>
    </row>
    <row r="1817" spans="1:11" x14ac:dyDescent="0.25">
      <c r="A1817" s="116"/>
      <c r="B1817" s="11"/>
      <c r="C1817" s="105"/>
      <c r="J1817" s="11"/>
      <c r="K1817" s="12"/>
    </row>
    <row r="1818" spans="1:11" x14ac:dyDescent="0.25">
      <c r="A1818" s="116"/>
      <c r="B1818" s="11"/>
      <c r="C1818" s="105"/>
      <c r="J1818" s="11"/>
      <c r="K1818" s="12"/>
    </row>
    <row r="1819" spans="1:11" x14ac:dyDescent="0.25">
      <c r="A1819" s="116"/>
      <c r="B1819" s="11"/>
      <c r="C1819" s="105"/>
      <c r="J1819" s="11"/>
      <c r="K1819" s="12"/>
    </row>
    <row r="1820" spans="1:11" x14ac:dyDescent="0.25">
      <c r="A1820" s="116"/>
      <c r="B1820" s="11"/>
      <c r="C1820" s="105"/>
      <c r="J1820" s="11"/>
      <c r="K1820" s="12"/>
    </row>
    <row r="1821" spans="1:11" x14ac:dyDescent="0.25">
      <c r="A1821" s="116"/>
      <c r="B1821" s="11"/>
      <c r="C1821" s="105"/>
      <c r="J1821" s="11"/>
      <c r="K1821" s="12"/>
    </row>
    <row r="1822" spans="1:11" x14ac:dyDescent="0.25">
      <c r="A1822" s="116"/>
      <c r="B1822" s="11"/>
      <c r="C1822" s="105"/>
      <c r="J1822" s="11"/>
      <c r="K1822" s="12"/>
    </row>
    <row r="1823" spans="1:11" x14ac:dyDescent="0.25">
      <c r="A1823" s="116"/>
      <c r="B1823" s="11"/>
      <c r="C1823" s="105"/>
      <c r="J1823" s="11"/>
      <c r="K1823" s="12"/>
    </row>
    <row r="1824" spans="1:11" x14ac:dyDescent="0.25">
      <c r="A1824" s="116"/>
      <c r="B1824" s="11"/>
      <c r="C1824" s="105"/>
      <c r="J1824" s="11"/>
      <c r="K1824" s="12"/>
    </row>
    <row r="1825" spans="1:11" x14ac:dyDescent="0.25">
      <c r="A1825" s="116"/>
      <c r="B1825" s="11"/>
      <c r="C1825" s="105"/>
      <c r="J1825" s="11"/>
      <c r="K1825" s="12"/>
    </row>
    <row r="1826" spans="1:11" x14ac:dyDescent="0.25">
      <c r="A1826" s="116"/>
      <c r="B1826" s="11"/>
      <c r="C1826" s="105"/>
      <c r="J1826" s="11"/>
      <c r="K1826" s="12"/>
    </row>
    <row r="1827" spans="1:11" x14ac:dyDescent="0.25">
      <c r="A1827" s="116"/>
      <c r="B1827" s="11"/>
      <c r="C1827" s="105"/>
      <c r="J1827" s="11"/>
      <c r="K1827" s="12"/>
    </row>
    <row r="1828" spans="1:11" x14ac:dyDescent="0.25">
      <c r="A1828" s="116"/>
      <c r="B1828" s="11"/>
      <c r="C1828" s="105"/>
      <c r="J1828" s="11"/>
      <c r="K1828" s="12"/>
    </row>
    <row r="1829" spans="1:11" x14ac:dyDescent="0.25">
      <c r="A1829" s="116"/>
      <c r="B1829" s="11"/>
      <c r="C1829" s="105"/>
      <c r="J1829" s="11"/>
      <c r="K1829" s="12"/>
    </row>
    <row r="1830" spans="1:11" x14ac:dyDescent="0.25">
      <c r="A1830" s="116"/>
      <c r="B1830" s="11"/>
      <c r="C1830" s="105"/>
      <c r="J1830" s="11"/>
      <c r="K1830" s="12"/>
    </row>
    <row r="1831" spans="1:11" x14ac:dyDescent="0.25">
      <c r="A1831" s="116"/>
      <c r="B1831" s="11"/>
      <c r="C1831" s="105"/>
      <c r="J1831" s="11"/>
      <c r="K1831" s="12"/>
    </row>
    <row r="1832" spans="1:11" x14ac:dyDescent="0.25">
      <c r="A1832" s="116"/>
      <c r="B1832" s="11"/>
      <c r="C1832" s="105"/>
      <c r="J1832" s="11"/>
      <c r="K1832" s="12"/>
    </row>
    <row r="1833" spans="1:11" x14ac:dyDescent="0.25">
      <c r="A1833" s="116"/>
      <c r="B1833" s="11"/>
      <c r="C1833" s="105"/>
      <c r="J1833" s="11"/>
      <c r="K1833" s="12"/>
    </row>
    <row r="1834" spans="1:11" x14ac:dyDescent="0.25">
      <c r="A1834" s="116"/>
      <c r="B1834" s="11"/>
      <c r="C1834" s="105"/>
      <c r="J1834" s="11"/>
      <c r="K1834" s="12"/>
    </row>
    <row r="1835" spans="1:11" x14ac:dyDescent="0.25">
      <c r="A1835" s="116"/>
      <c r="B1835" s="11"/>
      <c r="C1835" s="105"/>
      <c r="J1835" s="11"/>
      <c r="K1835" s="12"/>
    </row>
    <row r="1836" spans="1:11" x14ac:dyDescent="0.25">
      <c r="A1836" s="116"/>
      <c r="B1836" s="11"/>
      <c r="C1836" s="105"/>
      <c r="J1836" s="11"/>
      <c r="K1836" s="12"/>
    </row>
    <row r="1837" spans="1:11" x14ac:dyDescent="0.25">
      <c r="A1837" s="116"/>
      <c r="B1837" s="11"/>
      <c r="C1837" s="105"/>
      <c r="J1837" s="11"/>
      <c r="K1837" s="12"/>
    </row>
    <row r="1838" spans="1:11" x14ac:dyDescent="0.25">
      <c r="A1838" s="116"/>
      <c r="B1838" s="11"/>
      <c r="C1838" s="105"/>
      <c r="J1838" s="11"/>
      <c r="K1838" s="12"/>
    </row>
    <row r="1839" spans="1:11" x14ac:dyDescent="0.25">
      <c r="A1839" s="116"/>
      <c r="B1839" s="11"/>
      <c r="C1839" s="105"/>
      <c r="J1839" s="11"/>
      <c r="K1839" s="12"/>
    </row>
    <row r="1840" spans="1:11" x14ac:dyDescent="0.25">
      <c r="A1840" s="116"/>
      <c r="B1840" s="11"/>
      <c r="C1840" s="105"/>
      <c r="J1840" s="11"/>
      <c r="K1840" s="12"/>
    </row>
    <row r="1841" spans="1:11" x14ac:dyDescent="0.25">
      <c r="A1841" s="116"/>
      <c r="B1841" s="11"/>
      <c r="C1841" s="105"/>
      <c r="J1841" s="11"/>
      <c r="K1841" s="12"/>
    </row>
    <row r="1842" spans="1:11" x14ac:dyDescent="0.25">
      <c r="A1842" s="116"/>
      <c r="B1842" s="11"/>
      <c r="C1842" s="105"/>
      <c r="J1842" s="11"/>
      <c r="K1842" s="12"/>
    </row>
    <row r="1843" spans="1:11" x14ac:dyDescent="0.25">
      <c r="A1843" s="116"/>
      <c r="B1843" s="11"/>
      <c r="C1843" s="105"/>
      <c r="J1843" s="11"/>
      <c r="K1843" s="12"/>
    </row>
    <row r="1844" spans="1:11" x14ac:dyDescent="0.25">
      <c r="A1844" s="116"/>
      <c r="B1844" s="11"/>
      <c r="C1844" s="105"/>
      <c r="J1844" s="11"/>
      <c r="K1844" s="12"/>
    </row>
    <row r="1845" spans="1:11" x14ac:dyDescent="0.25">
      <c r="A1845" s="116"/>
      <c r="B1845" s="11"/>
      <c r="C1845" s="105"/>
      <c r="J1845" s="11"/>
      <c r="K1845" s="12"/>
    </row>
    <row r="1846" spans="1:11" x14ac:dyDescent="0.25">
      <c r="A1846" s="116"/>
      <c r="B1846" s="11"/>
      <c r="C1846" s="105"/>
      <c r="J1846" s="11"/>
      <c r="K1846" s="12"/>
    </row>
    <row r="1847" spans="1:11" x14ac:dyDescent="0.25">
      <c r="A1847" s="116"/>
      <c r="B1847" s="11"/>
      <c r="C1847" s="105"/>
      <c r="J1847" s="11"/>
      <c r="K1847" s="12"/>
    </row>
    <row r="1848" spans="1:11" x14ac:dyDescent="0.25">
      <c r="A1848" s="116"/>
      <c r="B1848" s="11"/>
      <c r="C1848" s="105"/>
      <c r="J1848" s="11"/>
      <c r="K1848" s="12"/>
    </row>
    <row r="1849" spans="1:11" x14ac:dyDescent="0.25">
      <c r="A1849" s="116"/>
      <c r="B1849" s="11"/>
      <c r="C1849" s="105"/>
      <c r="J1849" s="11"/>
      <c r="K1849" s="12"/>
    </row>
    <row r="1850" spans="1:11" x14ac:dyDescent="0.25">
      <c r="A1850" s="116"/>
      <c r="B1850" s="11"/>
      <c r="C1850" s="105"/>
      <c r="J1850" s="11"/>
      <c r="K1850" s="12"/>
    </row>
    <row r="1851" spans="1:11" x14ac:dyDescent="0.25">
      <c r="A1851" s="116"/>
      <c r="B1851" s="11"/>
      <c r="C1851" s="105"/>
      <c r="J1851" s="11"/>
      <c r="K1851" s="12"/>
    </row>
    <row r="1852" spans="1:11" x14ac:dyDescent="0.25">
      <c r="A1852" s="116"/>
      <c r="B1852" s="11"/>
      <c r="C1852" s="105"/>
      <c r="J1852" s="11"/>
      <c r="K1852" s="12"/>
    </row>
    <row r="1853" spans="1:11" x14ac:dyDescent="0.25">
      <c r="A1853" s="116"/>
      <c r="B1853" s="11"/>
      <c r="C1853" s="105"/>
      <c r="J1853" s="11"/>
      <c r="K1853" s="12"/>
    </row>
    <row r="1854" spans="1:11" x14ac:dyDescent="0.25">
      <c r="A1854" s="116"/>
      <c r="B1854" s="11"/>
      <c r="C1854" s="105"/>
      <c r="J1854" s="11"/>
      <c r="K1854" s="12"/>
    </row>
    <row r="1855" spans="1:11" x14ac:dyDescent="0.25">
      <c r="A1855" s="116"/>
      <c r="B1855" s="11"/>
      <c r="C1855" s="105"/>
      <c r="J1855" s="11"/>
      <c r="K1855" s="12"/>
    </row>
    <row r="1856" spans="1:11" x14ac:dyDescent="0.25">
      <c r="A1856" s="116"/>
      <c r="B1856" s="11"/>
      <c r="C1856" s="105"/>
      <c r="J1856" s="11"/>
      <c r="K1856" s="12"/>
    </row>
    <row r="1857" spans="1:11" x14ac:dyDescent="0.25">
      <c r="A1857" s="116"/>
      <c r="B1857" s="11"/>
      <c r="C1857" s="105"/>
      <c r="J1857" s="11"/>
      <c r="K1857" s="12"/>
    </row>
    <row r="1858" spans="1:11" x14ac:dyDescent="0.25">
      <c r="A1858" s="116"/>
      <c r="B1858" s="11"/>
      <c r="C1858" s="105"/>
      <c r="J1858" s="11"/>
      <c r="K1858" s="12"/>
    </row>
    <row r="1859" spans="1:11" x14ac:dyDescent="0.25">
      <c r="A1859" s="116"/>
      <c r="B1859" s="11"/>
      <c r="C1859" s="105"/>
      <c r="J1859" s="11"/>
      <c r="K1859" s="12"/>
    </row>
    <row r="1860" spans="1:11" x14ac:dyDescent="0.25">
      <c r="A1860" s="116"/>
      <c r="B1860" s="11"/>
      <c r="C1860" s="105"/>
      <c r="J1860" s="11"/>
      <c r="K1860" s="12"/>
    </row>
    <row r="1861" spans="1:11" x14ac:dyDescent="0.25">
      <c r="A1861" s="116"/>
      <c r="B1861" s="11"/>
      <c r="C1861" s="105"/>
      <c r="J1861" s="11"/>
      <c r="K1861" s="12"/>
    </row>
    <row r="1862" spans="1:11" x14ac:dyDescent="0.25">
      <c r="A1862" s="116"/>
      <c r="B1862" s="11"/>
      <c r="C1862" s="105"/>
      <c r="J1862" s="11"/>
      <c r="K1862" s="12"/>
    </row>
    <row r="1863" spans="1:11" x14ac:dyDescent="0.25">
      <c r="A1863" s="116"/>
      <c r="B1863" s="11"/>
      <c r="C1863" s="105"/>
      <c r="J1863" s="11"/>
      <c r="K1863" s="12"/>
    </row>
    <row r="1864" spans="1:11" x14ac:dyDescent="0.25">
      <c r="A1864" s="116"/>
      <c r="B1864" s="11"/>
      <c r="C1864" s="105"/>
      <c r="J1864" s="11"/>
      <c r="K1864" s="12"/>
    </row>
    <row r="1865" spans="1:11" x14ac:dyDescent="0.25">
      <c r="A1865" s="116"/>
      <c r="B1865" s="11"/>
      <c r="C1865" s="105"/>
      <c r="J1865" s="11"/>
      <c r="K1865" s="12"/>
    </row>
    <row r="1866" spans="1:11" x14ac:dyDescent="0.25">
      <c r="A1866" s="116"/>
      <c r="B1866" s="11"/>
      <c r="C1866" s="105"/>
      <c r="J1866" s="11"/>
      <c r="K1866" s="12"/>
    </row>
    <row r="1867" spans="1:11" x14ac:dyDescent="0.25">
      <c r="A1867" s="116"/>
      <c r="B1867" s="11"/>
      <c r="C1867" s="105"/>
      <c r="J1867" s="11"/>
      <c r="K1867" s="12"/>
    </row>
    <row r="1868" spans="1:11" x14ac:dyDescent="0.25">
      <c r="A1868" s="116"/>
      <c r="B1868" s="11"/>
      <c r="C1868" s="105"/>
      <c r="J1868" s="11"/>
      <c r="K1868" s="12"/>
    </row>
    <row r="1869" spans="1:11" x14ac:dyDescent="0.25">
      <c r="A1869" s="116"/>
      <c r="B1869" s="11"/>
      <c r="C1869" s="105"/>
      <c r="J1869" s="11"/>
      <c r="K1869" s="12"/>
    </row>
    <row r="1870" spans="1:11" x14ac:dyDescent="0.25">
      <c r="A1870" s="116"/>
      <c r="B1870" s="11"/>
      <c r="C1870" s="105"/>
      <c r="J1870" s="11"/>
      <c r="K1870" s="12"/>
    </row>
    <row r="1871" spans="1:11" x14ac:dyDescent="0.25">
      <c r="A1871" s="116"/>
      <c r="B1871" s="11"/>
      <c r="C1871" s="105"/>
      <c r="J1871" s="11"/>
      <c r="K1871" s="12"/>
    </row>
    <row r="1872" spans="1:11" x14ac:dyDescent="0.25">
      <c r="A1872" s="116"/>
      <c r="B1872" s="11"/>
      <c r="C1872" s="105"/>
      <c r="J1872" s="11"/>
      <c r="K1872" s="12"/>
    </row>
    <row r="1873" spans="1:11" x14ac:dyDescent="0.25">
      <c r="A1873" s="116"/>
      <c r="B1873" s="11"/>
      <c r="C1873" s="105"/>
      <c r="J1873" s="11"/>
      <c r="K1873" s="12"/>
    </row>
    <row r="1874" spans="1:11" x14ac:dyDescent="0.25">
      <c r="A1874" s="116"/>
      <c r="B1874" s="11"/>
      <c r="C1874" s="105"/>
      <c r="J1874" s="11"/>
      <c r="K1874" s="12"/>
    </row>
    <row r="1875" spans="1:11" x14ac:dyDescent="0.25">
      <c r="A1875" s="116"/>
      <c r="B1875" s="11"/>
      <c r="C1875" s="105"/>
      <c r="J1875" s="11"/>
      <c r="K1875" s="12"/>
    </row>
    <row r="1876" spans="1:11" x14ac:dyDescent="0.25">
      <c r="A1876" s="116"/>
      <c r="B1876" s="11"/>
      <c r="C1876" s="105"/>
      <c r="J1876" s="11"/>
      <c r="K1876" s="12"/>
    </row>
    <row r="1877" spans="1:11" x14ac:dyDescent="0.25">
      <c r="A1877" s="116"/>
      <c r="B1877" s="11"/>
      <c r="C1877" s="105"/>
      <c r="J1877" s="11"/>
      <c r="K1877" s="12"/>
    </row>
    <row r="1878" spans="1:11" x14ac:dyDescent="0.25">
      <c r="A1878" s="116"/>
      <c r="B1878" s="11"/>
      <c r="C1878" s="105"/>
      <c r="J1878" s="11"/>
      <c r="K1878" s="12"/>
    </row>
    <row r="1879" spans="1:11" x14ac:dyDescent="0.25">
      <c r="A1879" s="116"/>
      <c r="B1879" s="11"/>
      <c r="C1879" s="105"/>
      <c r="J1879" s="11"/>
      <c r="K1879" s="12"/>
    </row>
    <row r="1880" spans="1:11" x14ac:dyDescent="0.25">
      <c r="A1880" s="116"/>
      <c r="B1880" s="11"/>
      <c r="C1880" s="105"/>
      <c r="J1880" s="11"/>
      <c r="K1880" s="12"/>
    </row>
  </sheetData>
  <autoFilter ref="A4:M257" xr:uid="{7DEAC3D4-372C-43ED-8358-5FB8574EB51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D36F1A0214D4EA7856DEA77187B2E" ma:contentTypeVersion="12" ma:contentTypeDescription="Create a new document." ma:contentTypeScope="" ma:versionID="9b115241bbd45098268a50e84c9c0219">
  <xsd:schema xmlns:xsd="http://www.w3.org/2001/XMLSchema" xmlns:xs="http://www.w3.org/2001/XMLSchema" xmlns:p="http://schemas.microsoft.com/office/2006/metadata/properties" xmlns:ns2="8a58460c-ced0-40c0-ad58-94f4003385eb" xmlns:ns3="9de36e43-8a0b-4cd4-8dfb-ea6106f26cc0" targetNamespace="http://schemas.microsoft.com/office/2006/metadata/properties" ma:root="true" ma:fieldsID="1eca4c12eed63ab4ebc0a35727c8ab0e" ns2:_="" ns3:_="">
    <xsd:import namespace="8a58460c-ced0-40c0-ad58-94f4003385eb"/>
    <xsd:import namespace="9de36e43-8a0b-4cd4-8dfb-ea6106f26c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58460c-ced0-40c0-ad58-94f400338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e36e43-8a0b-4cd4-8dfb-ea6106f26c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de36e43-8a0b-4cd4-8dfb-ea6106f26cc0">
      <UserInfo>
        <DisplayName>Simon Gilson</DisplayName>
        <AccountId>21</AccountId>
        <AccountType/>
      </UserInfo>
    </SharedWithUsers>
  </documentManagement>
</p:properties>
</file>

<file path=customXml/itemProps1.xml><?xml version="1.0" encoding="utf-8"?>
<ds:datastoreItem xmlns:ds="http://schemas.openxmlformats.org/officeDocument/2006/customXml" ds:itemID="{6DA077F3-52A9-48B6-BA37-4B5928A74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58460c-ced0-40c0-ad58-94f4003385eb"/>
    <ds:schemaRef ds:uri="9de36e43-8a0b-4cd4-8dfb-ea6106f26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C1D11C-6CBA-451E-BB00-D7CF5BDAF31A}">
  <ds:schemaRefs>
    <ds:schemaRef ds:uri="http://schemas.microsoft.com/sharepoint/v3/contenttype/forms"/>
  </ds:schemaRefs>
</ds:datastoreItem>
</file>

<file path=customXml/itemProps3.xml><?xml version="1.0" encoding="utf-8"?>
<ds:datastoreItem xmlns:ds="http://schemas.openxmlformats.org/officeDocument/2006/customXml" ds:itemID="{7657CD18-1CA5-4D3F-B91F-64D37A34EBF7}">
  <ds:schemaRefs>
    <ds:schemaRef ds:uri="http://purl.org/dc/terms/"/>
    <ds:schemaRef ds:uri="http://schemas.openxmlformats.org/package/2006/metadata/core-properties"/>
    <ds:schemaRef ds:uri="http://purl.org/dc/dcmitype/"/>
    <ds:schemaRef ds:uri="http://schemas.microsoft.com/office/infopath/2007/PartnerControls"/>
    <ds:schemaRef ds:uri="8a58460c-ced0-40c0-ad58-94f4003385eb"/>
    <ds:schemaRef ds:uri="http://schemas.microsoft.com/office/2006/documentManagement/types"/>
    <ds:schemaRef ds:uri="http://schemas.microsoft.com/office/2006/metadata/properties"/>
    <ds:schemaRef ds:uri="9de36e43-8a0b-4cd4-8dfb-ea6106f26cc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Notes</vt:lpstr>
      <vt:lpstr>Table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COVID_-_19_visits_to_further_education_and_skills_providers_-_1_September_2020_to_31_December_2020</dc:title>
  <dc:subject/>
  <dc:creator>Ofsted@Ofsted365.onmicrosoft.com</dc:creator>
  <cp:keywords/>
  <dc:description/>
  <cp:lastModifiedBy>John Hadler</cp:lastModifiedBy>
  <cp:revision/>
  <dcterms:created xsi:type="dcterms:W3CDTF">2020-09-03T13:30:02Z</dcterms:created>
  <dcterms:modified xsi:type="dcterms:W3CDTF">2021-02-25T14:11:14Z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0x010100875D36F1A0214D4EA7856DEA77187B2E</vt:lpwstr>
  </property>
  <property fmtid="{D5CDD505-2E9C-101B-9397-08002B2CF9AE}" pid="3" name="SharedWithUsers">
    <vt:lpwstr/>
  </property>
  <property fmtid="{D5CDD505-2E9C-101B-9397-08002B2CF9AE}" pid="4" name="xd_ProgID">
    <vt:lpwstr/>
  </property>
  <property fmtid="{D5CDD505-2E9C-101B-9397-08002B2CF9AE}" pid="5" name="OfstedDepartment">
    <vt:lpwstr/>
  </property>
  <property fmtid="{D5CDD505-2E9C-101B-9397-08002B2CF9AE}" pid="6" name="Directorate">
    <vt:lpwstr/>
  </property>
  <property fmtid="{D5CDD505-2E9C-101B-9397-08002B2CF9AE}" pid="7" name="OfstedTeam">
    <vt:lpwstr/>
  </property>
  <property fmtid="{D5CDD505-2E9C-101B-9397-08002B2CF9AE}" pid="8" name="ComplianceAssetId">
    <vt:lpwstr/>
  </property>
  <property fmtid="{D5CDD505-2E9C-101B-9397-08002B2CF9AE}" pid="9" name="TemplateUrl">
    <vt:lpwstr/>
  </property>
  <property fmtid="{D5CDD505-2E9C-101B-9397-08002B2CF9AE}" pid="10" name="DocumentType">
    <vt:lpwstr/>
  </property>
  <property fmtid="{D5CDD505-2E9C-101B-9397-08002B2CF9AE}" pid="11" name="xd_Signature">
    <vt:bool>false</vt:bool>
  </property>
</Properties>
</file>