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8490" windowHeight="5175" activeTab="0"/>
  </bookViews>
  <sheets>
    <sheet name="Tech 2" sheetId="1" r:id="rId1"/>
    <sheet name="Tech 3" sheetId="2" r:id="rId2"/>
    <sheet name="B1" sheetId="3" r:id="rId3"/>
    <sheet name="B3" sheetId="4" r:id="rId4"/>
    <sheet name="B4" sheetId="5" r:id="rId5"/>
    <sheet name="B5, B6" sheetId="6" r:id="rId6"/>
    <sheet name="B2, B7, B8" sheetId="7" r:id="rId7"/>
    <sheet name="B9, B10" sheetId="8" r:id="rId8"/>
    <sheet name="C1" sheetId="9" r:id="rId9"/>
    <sheet name="C2" sheetId="10" r:id="rId10"/>
    <sheet name="C3" sheetId="11" r:id="rId11"/>
    <sheet name="C4" sheetId="12" r:id="rId12"/>
    <sheet name="C5, C6" sheetId="13" r:id="rId13"/>
  </sheets>
  <definedNames>
    <definedName name="_xlnm.Print_Area" localSheetId="0">'Tech 2'!$A$1:$O$38</definedName>
    <definedName name="_xlnm.Print_Area" localSheetId="1">'Tech 3'!$A$1:$O$18</definedName>
  </definedNames>
  <calcPr fullCalcOnLoad="1"/>
</workbook>
</file>

<file path=xl/sharedStrings.xml><?xml version="1.0" encoding="utf-8"?>
<sst xmlns="http://schemas.openxmlformats.org/spreadsheetml/2006/main" count="2620" uniqueCount="225">
  <si>
    <t>Other</t>
  </si>
  <si>
    <t>Revetment</t>
  </si>
  <si>
    <t>Seawall</t>
  </si>
  <si>
    <t>Good</t>
  </si>
  <si>
    <t>Fair</t>
  </si>
  <si>
    <t>Poor</t>
  </si>
  <si>
    <t>Very Poor</t>
  </si>
  <si>
    <t>Defence description</t>
  </si>
  <si>
    <t>25 to 35</t>
  </si>
  <si>
    <t>15 to 25</t>
  </si>
  <si>
    <t>10 to 15</t>
  </si>
  <si>
    <t>5 to 7</t>
  </si>
  <si>
    <t>Timber structures</t>
  </si>
  <si>
    <t>Gabions</t>
  </si>
  <si>
    <t>10 to 20</t>
  </si>
  <si>
    <t>8 to 12</t>
  </si>
  <si>
    <t>2 to 7</t>
  </si>
  <si>
    <t>10 to 25</t>
  </si>
  <si>
    <t>6 to 10</t>
  </si>
  <si>
    <t>4 to 7</t>
  </si>
  <si>
    <t>1 to 3</t>
  </si>
  <si>
    <t>Post event erosion</t>
  </si>
  <si>
    <t>Eroding</t>
  </si>
  <si>
    <t>Accreting</t>
  </si>
  <si>
    <t>Volatile</t>
  </si>
  <si>
    <t>Variable</t>
  </si>
  <si>
    <t>Seasonal Variation</t>
  </si>
  <si>
    <t>High</t>
  </si>
  <si>
    <t>Medium</t>
  </si>
  <si>
    <t>Low</t>
  </si>
  <si>
    <t>Post event accretion</t>
  </si>
  <si>
    <t>Stable</t>
  </si>
  <si>
    <t>Beach Stability parameter (from BaseDefence.xsd data field in NFCDD)</t>
  </si>
  <si>
    <t>FAIL</t>
  </si>
  <si>
    <t>PASS</t>
  </si>
  <si>
    <t>Action beach level</t>
  </si>
  <si>
    <t>Foreshore level</t>
  </si>
  <si>
    <t>Beach stability</t>
  </si>
  <si>
    <t xml:space="preserve">Foreshore level </t>
  </si>
  <si>
    <t>Foreshore dependency</t>
  </si>
  <si>
    <t>Condition Seaward</t>
  </si>
  <si>
    <t>Exposure</t>
  </si>
  <si>
    <t>Bad</t>
  </si>
  <si>
    <t xml:space="preserve">  mODN</t>
  </si>
  <si>
    <t>Ashphalt</t>
  </si>
  <si>
    <t>Cobbles</t>
  </si>
  <si>
    <t>Concrete precast dolos</t>
  </si>
  <si>
    <t>Concrete precast armourflex</t>
  </si>
  <si>
    <t>Concrete precast tetrapod</t>
  </si>
  <si>
    <t>Concrete precast piles</t>
  </si>
  <si>
    <t>Concrete precast other</t>
  </si>
  <si>
    <t>Concrete cladding</t>
  </si>
  <si>
    <t>Fabric</t>
  </si>
  <si>
    <t>Piles</t>
  </si>
  <si>
    <t>Piles - sheet</t>
  </si>
  <si>
    <t>Plastic</t>
  </si>
  <si>
    <t>Rock armour 1-4 tonnes</t>
  </si>
  <si>
    <t>Rock armour 5-8 tonnes</t>
  </si>
  <si>
    <t>Reno Mattress</t>
  </si>
  <si>
    <t>Rock armour 3-6 tonnes</t>
  </si>
  <si>
    <t>Shingle</t>
  </si>
  <si>
    <t>Turf</t>
  </si>
  <si>
    <t>Trees</t>
  </si>
  <si>
    <t>Wood</t>
  </si>
  <si>
    <t>Piles - timber</t>
  </si>
  <si>
    <t>Revetment Type</t>
  </si>
  <si>
    <t>1- Residual Life</t>
  </si>
  <si>
    <t>DEFRA FD 2324 - Risk Assessment of Coastal Erosion</t>
  </si>
  <si>
    <t>Crest Level</t>
  </si>
  <si>
    <t>Freeboard</t>
  </si>
  <si>
    <t>1.0-2.0 m</t>
  </si>
  <si>
    <t>&lt;=1.0 m</t>
  </si>
  <si>
    <t>&gt;2.0 m</t>
  </si>
  <si>
    <t>Freeboard &lt;=2.0 m</t>
  </si>
  <si>
    <t>Freeboard 2.0-3.0 m</t>
  </si>
  <si>
    <t>Freeboard &gt;3.0 m</t>
  </si>
  <si>
    <t>Foreshore DependencyType parameter*</t>
  </si>
  <si>
    <t>Condition Grade</t>
  </si>
  <si>
    <t>NO</t>
  </si>
  <si>
    <t>Asset condition Grade</t>
  </si>
  <si>
    <t>HAT</t>
  </si>
  <si>
    <t>Screening Parameters</t>
  </si>
  <si>
    <t>Beach Stability</t>
  </si>
  <si>
    <t>3 - Component Failure</t>
  </si>
  <si>
    <t>4 - Loss of Core</t>
  </si>
  <si>
    <t>5 - Overflow</t>
  </si>
  <si>
    <t>6 - Overtopping</t>
  </si>
  <si>
    <t>7 - Seaward Slip</t>
  </si>
  <si>
    <t>8 - Landward Slip</t>
  </si>
  <si>
    <t>2.1</t>
  </si>
  <si>
    <t>2.1, 7</t>
  </si>
  <si>
    <t>2, 2.1, 7</t>
  </si>
  <si>
    <t>5, 6, 8</t>
  </si>
  <si>
    <t>1, 5, 6, 8</t>
  </si>
  <si>
    <t>* from NFCDDcore.xsd data field in NFCDD</t>
  </si>
  <si>
    <t>Freeboard (crest level - HAT)</t>
  </si>
  <si>
    <t>Ref:</t>
  </si>
  <si>
    <t>Design water level</t>
  </si>
  <si>
    <t>Effective crest level</t>
  </si>
  <si>
    <t>Gabion</t>
  </si>
  <si>
    <t>Concrete-in-situ</t>
  </si>
  <si>
    <t>Bituminsed aggregate</t>
  </si>
  <si>
    <t>Stone</t>
  </si>
  <si>
    <t>Defence descrption</t>
  </si>
  <si>
    <t>Very Good</t>
  </si>
  <si>
    <t>YES</t>
  </si>
  <si>
    <t>Component Failure</t>
  </si>
  <si>
    <t>Toe 
Erosion</t>
  </si>
  <si>
    <t xml:space="preserve">  yrs</t>
  </si>
  <si>
    <t>Residual life</t>
  </si>
  <si>
    <t>SoP</t>
  </si>
  <si>
    <t>%</t>
  </si>
  <si>
    <t>yrs</t>
  </si>
  <si>
    <t>Residual life (Upper)</t>
  </si>
  <si>
    <t>Confidence B</t>
  </si>
  <si>
    <t>Confidence A</t>
  </si>
  <si>
    <t>Lower</t>
  </si>
  <si>
    <t>Middle</t>
  </si>
  <si>
    <t>Upper</t>
  </si>
  <si>
    <t>Year</t>
  </si>
  <si>
    <t/>
  </si>
  <si>
    <t>Prob of failure</t>
  </si>
  <si>
    <t>Prob of failure (Upper)</t>
  </si>
  <si>
    <t>Prob of failure (Lower)</t>
  </si>
  <si>
    <t>Confidence A (2,5.6,7,8)</t>
  </si>
  <si>
    <t>Plot Data</t>
  </si>
  <si>
    <t>Photo</t>
  </si>
  <si>
    <t>Revetment type</t>
  </si>
  <si>
    <t>Prob of failure  (Upper)</t>
  </si>
  <si>
    <t>Prob of failure  (Lower)</t>
  </si>
  <si>
    <t>Residual life (Lower)</t>
  </si>
  <si>
    <t>3, 6</t>
  </si>
  <si>
    <t>Med</t>
  </si>
  <si>
    <t>2 - Toe Erosion</t>
  </si>
  <si>
    <t>Historical min beach level</t>
  </si>
  <si>
    <t>Historical max water level</t>
  </si>
  <si>
    <t>Toe Erosion</t>
  </si>
  <si>
    <t>Core Erosion</t>
  </si>
  <si>
    <r>
      <t xml:space="preserve">Condition Grade: </t>
    </r>
    <r>
      <rPr>
        <b/>
        <sz val="10"/>
        <rFont val="Arial"/>
        <family val="2"/>
      </rPr>
      <t>Very Good</t>
    </r>
  </si>
  <si>
    <r>
      <t xml:space="preserve">Condition Grade: </t>
    </r>
    <r>
      <rPr>
        <b/>
        <sz val="10"/>
        <rFont val="Arial"/>
        <family val="2"/>
      </rPr>
      <t>Good</t>
    </r>
  </si>
  <si>
    <r>
      <t xml:space="preserve">Condition Grade: </t>
    </r>
    <r>
      <rPr>
        <b/>
        <sz val="10"/>
        <rFont val="Arial"/>
        <family val="2"/>
      </rPr>
      <t>Fair</t>
    </r>
  </si>
  <si>
    <r>
      <t xml:space="preserve">Condition Grade: </t>
    </r>
    <r>
      <rPr>
        <b/>
        <sz val="10"/>
        <rFont val="Arial"/>
        <family val="2"/>
      </rPr>
      <t>Poor</t>
    </r>
  </si>
  <si>
    <r>
      <t xml:space="preserve">Condition Grade: </t>
    </r>
    <r>
      <rPr>
        <b/>
        <sz val="10"/>
        <rFont val="Arial"/>
        <family val="2"/>
      </rPr>
      <t>Very Poor</t>
    </r>
  </si>
  <si>
    <t>Structure type</t>
  </si>
  <si>
    <t xml:space="preserve">  m</t>
  </si>
  <si>
    <t>Structure type reduction</t>
  </si>
  <si>
    <t>Condition type reduction</t>
  </si>
  <si>
    <t>Max safe water level</t>
  </si>
  <si>
    <t>100-year water level</t>
  </si>
  <si>
    <t>50-year water level</t>
  </si>
  <si>
    <t>Max water depth</t>
  </si>
  <si>
    <t>Depth limited wave</t>
  </si>
  <si>
    <t>100-year wave height</t>
  </si>
  <si>
    <t>50-year wave height</t>
  </si>
  <si>
    <t>100-year runup</t>
  </si>
  <si>
    <t>50-year runup</t>
  </si>
  <si>
    <t>100-year min beach level</t>
  </si>
  <si>
    <t>50-year minimum beach level</t>
  </si>
  <si>
    <t>2, 3</t>
  </si>
  <si>
    <t>Table C.2 Toe Erosion</t>
  </si>
  <si>
    <t>Table C.2</t>
  </si>
  <si>
    <t>Table C.3</t>
  </si>
  <si>
    <r>
      <t>BL</t>
    </r>
    <r>
      <rPr>
        <vertAlign val="subscript"/>
        <sz val="10"/>
        <rFont val="Arial"/>
        <family val="2"/>
      </rPr>
      <t>act</t>
    </r>
  </si>
  <si>
    <r>
      <t>BL</t>
    </r>
    <r>
      <rPr>
        <vertAlign val="subscript"/>
        <sz val="10"/>
        <rFont val="Arial"/>
        <family val="2"/>
      </rPr>
      <t>min</t>
    </r>
  </si>
  <si>
    <r>
      <t>WL</t>
    </r>
    <r>
      <rPr>
        <vertAlign val="subscript"/>
        <sz val="10"/>
        <rFont val="Arial"/>
        <family val="2"/>
      </rPr>
      <t>dest</t>
    </r>
  </si>
  <si>
    <r>
      <t>WL</t>
    </r>
    <r>
      <rPr>
        <vertAlign val="subscript"/>
        <sz val="10"/>
        <rFont val="Arial"/>
        <family val="2"/>
      </rPr>
      <t>max</t>
    </r>
  </si>
  <si>
    <r>
      <t>Bl</t>
    </r>
    <r>
      <rPr>
        <vertAlign val="subscript"/>
        <sz val="10"/>
        <rFont val="Arial"/>
        <family val="2"/>
      </rPr>
      <t xml:space="preserve">act </t>
    </r>
    <r>
      <rPr>
        <sz val="10"/>
        <rFont val="Arial"/>
        <family val="2"/>
      </rPr>
      <t>- Bl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&lt; 0</t>
    </r>
  </si>
  <si>
    <r>
      <t>Bl</t>
    </r>
    <r>
      <rPr>
        <vertAlign val="subscript"/>
        <sz val="10"/>
        <rFont val="Arial"/>
        <family val="2"/>
      </rPr>
      <t xml:space="preserve">act </t>
    </r>
    <r>
      <rPr>
        <sz val="10"/>
        <rFont val="Arial"/>
        <family val="2"/>
      </rPr>
      <t>- Bl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&gt; 0</t>
    </r>
  </si>
  <si>
    <r>
      <t>WL</t>
    </r>
    <r>
      <rPr>
        <vertAlign val="subscript"/>
        <sz val="10"/>
        <rFont val="Arial"/>
        <family val="2"/>
      </rPr>
      <t>dest</t>
    </r>
    <r>
      <rPr>
        <sz val="10"/>
        <rFont val="Arial"/>
        <family val="2"/>
      </rPr>
      <t xml:space="preserve"> - WL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&gt; 0</t>
    </r>
  </si>
  <si>
    <r>
      <t>WL</t>
    </r>
    <r>
      <rPr>
        <vertAlign val="subscript"/>
        <sz val="10"/>
        <rFont val="Arial"/>
        <family val="2"/>
      </rPr>
      <t>dest</t>
    </r>
    <r>
      <rPr>
        <sz val="10"/>
        <rFont val="Arial"/>
        <family val="2"/>
      </rPr>
      <t xml:space="preserve"> - WL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&lt; 0</t>
    </r>
  </si>
  <si>
    <t xml:space="preserve">Low </t>
  </si>
  <si>
    <t xml:space="preserve">Med </t>
  </si>
  <si>
    <t>Table C.4 Core Erosion</t>
  </si>
  <si>
    <t>Table C.3 Component Failure</t>
  </si>
  <si>
    <t>Table C.4</t>
  </si>
  <si>
    <t>r</t>
  </si>
  <si>
    <r>
      <t>k</t>
    </r>
    <r>
      <rPr>
        <vertAlign val="subscript"/>
        <sz val="10"/>
        <rFont val="Arial"/>
        <family val="2"/>
      </rPr>
      <t>c</t>
    </r>
  </si>
  <si>
    <r>
      <t>WL</t>
    </r>
    <r>
      <rPr>
        <vertAlign val="subscript"/>
        <sz val="10"/>
        <rFont val="Arial"/>
        <family val="2"/>
      </rPr>
      <t>100</t>
    </r>
  </si>
  <si>
    <r>
      <t>WL</t>
    </r>
    <r>
      <rPr>
        <vertAlign val="subscript"/>
        <sz val="10"/>
        <rFont val="Arial"/>
        <family val="2"/>
      </rPr>
      <t>50</t>
    </r>
  </si>
  <si>
    <r>
      <t>WD</t>
    </r>
    <r>
      <rPr>
        <vertAlign val="subscript"/>
        <sz val="10"/>
        <rFont val="Arial"/>
        <family val="2"/>
      </rPr>
      <t>max</t>
    </r>
  </si>
  <si>
    <r>
      <t>H</t>
    </r>
    <r>
      <rPr>
        <vertAlign val="subscript"/>
        <sz val="10"/>
        <rFont val="Arial"/>
        <family val="2"/>
      </rPr>
      <t>sd</t>
    </r>
  </si>
  <si>
    <r>
      <t>H</t>
    </r>
    <r>
      <rPr>
        <vertAlign val="subscript"/>
        <sz val="10"/>
        <rFont val="Arial"/>
        <family val="2"/>
      </rPr>
      <t>S100</t>
    </r>
  </si>
  <si>
    <r>
      <t>H</t>
    </r>
    <r>
      <rPr>
        <vertAlign val="subscript"/>
        <sz val="10"/>
        <rFont val="Arial"/>
        <family val="2"/>
      </rPr>
      <t>S50</t>
    </r>
  </si>
  <si>
    <r>
      <t>BL</t>
    </r>
    <r>
      <rPr>
        <vertAlign val="subscript"/>
        <sz val="10"/>
        <rFont val="Arial"/>
        <family val="2"/>
      </rPr>
      <t>100</t>
    </r>
  </si>
  <si>
    <r>
      <t>BL</t>
    </r>
    <r>
      <rPr>
        <vertAlign val="subscript"/>
        <sz val="10"/>
        <rFont val="Arial"/>
        <family val="2"/>
      </rPr>
      <t>50</t>
    </r>
  </si>
  <si>
    <t>2, 6, 7</t>
  </si>
  <si>
    <t>5, 8</t>
  </si>
  <si>
    <t>No of tests</t>
  </si>
  <si>
    <t>Confidence Limits %</t>
  </si>
  <si>
    <t>Lookup</t>
  </si>
  <si>
    <t>Table C.5 Confidence Limits for Part A of the timeline</t>
  </si>
  <si>
    <t>Table C.6 Confidence Limits for Part B of the timeline</t>
  </si>
  <si>
    <t>Confidence B (3,4)</t>
  </si>
  <si>
    <t>Table B.1</t>
  </si>
  <si>
    <t>Table B.1 Estimates of Redidual Life from SMP guidance</t>
  </si>
  <si>
    <t>Table B.2</t>
  </si>
  <si>
    <t>Table B.2 Toe Erosion</t>
  </si>
  <si>
    <t>Table B.3</t>
  </si>
  <si>
    <t>Table B.3 Component failure</t>
  </si>
  <si>
    <t>Table B.5</t>
  </si>
  <si>
    <t>Table B.6 Overtopping</t>
  </si>
  <si>
    <t>Table B.5 Overflow</t>
  </si>
  <si>
    <t>Table B.6</t>
  </si>
  <si>
    <t>Table B.7 Geotechnical failure, Seaward slip</t>
  </si>
  <si>
    <t>Table B.7</t>
  </si>
  <si>
    <t>Table B.8</t>
  </si>
  <si>
    <t xml:space="preserve">Loss of Core 
</t>
  </si>
  <si>
    <t>Table B.4</t>
  </si>
  <si>
    <t>Table B.4 Loss of Core</t>
  </si>
  <si>
    <t>Go Back</t>
  </si>
  <si>
    <t>Pass</t>
  </si>
  <si>
    <t>Fail</t>
  </si>
  <si>
    <t>Table B.9 Confidence Limits for Part A of the timeline</t>
  </si>
  <si>
    <t>Table B.10 Confidence Limits for Part B of the timeline</t>
  </si>
  <si>
    <t>Table C.1</t>
  </si>
  <si>
    <t>Table C.1 Estimates of Redidual Life from SMP guidance</t>
  </si>
  <si>
    <t>Foreshore Dependency</t>
  </si>
  <si>
    <t>Foreshore Level</t>
  </si>
  <si>
    <t>Table B.8 Geotechnical failure, Landward slip</t>
  </si>
  <si>
    <t>Table B.10</t>
  </si>
  <si>
    <t>Table B.9</t>
  </si>
  <si>
    <t>Table C.6</t>
  </si>
  <si>
    <t>Table C.5</t>
  </si>
  <si>
    <r>
      <t>WL</t>
    </r>
    <r>
      <rPr>
        <vertAlign val="subscript"/>
        <sz val="10"/>
        <rFont val="Arial"/>
        <family val="2"/>
      </rPr>
      <t>safe</t>
    </r>
  </si>
  <si>
    <t>v7.0_a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</si>
</sst>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22"/>
      <name val="Arial"/>
      <family val="2"/>
    </font>
    <font>
      <sz val="10.75"/>
      <name val="Arial"/>
      <family val="0"/>
    </font>
    <font>
      <sz val="1.25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8" xfId="0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" borderId="20" xfId="0" applyFont="1" applyFill="1" applyBorder="1" applyAlignment="1">
      <alignment wrapText="1"/>
    </xf>
    <xf numFmtId="0" fontId="1" fillId="3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1" xfId="0" applyFill="1" applyBorder="1" applyAlignment="1">
      <alignment/>
    </xf>
    <xf numFmtId="0" fontId="1" fillId="2" borderId="20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wrapText="1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6" xfId="0" applyFill="1" applyBorder="1" applyAlignment="1">
      <alignment wrapText="1"/>
    </xf>
    <xf numFmtId="0" fontId="1" fillId="4" borderId="0" xfId="0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 quotePrefix="1">
      <alignment/>
    </xf>
    <xf numFmtId="0" fontId="5" fillId="4" borderId="0" xfId="20" applyFill="1" applyBorder="1" applyAlignment="1">
      <alignment/>
    </xf>
    <xf numFmtId="0" fontId="0" fillId="0" borderId="0" xfId="0" applyAlignment="1">
      <alignment horizontal="right"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2" borderId="27" xfId="0" applyFont="1" applyFill="1" applyBorder="1" applyAlignment="1">
      <alignment horizontal="center"/>
    </xf>
    <xf numFmtId="0" fontId="0" fillId="3" borderId="20" xfId="0" applyFill="1" applyBorder="1" applyAlignment="1">
      <alignment wrapText="1"/>
    </xf>
    <xf numFmtId="0" fontId="0" fillId="2" borderId="0" xfId="0" applyFill="1" applyAlignment="1">
      <alignment/>
    </xf>
    <xf numFmtId="0" fontId="9" fillId="4" borderId="0" xfId="0" applyFont="1" applyFill="1" applyBorder="1" applyAlignment="1">
      <alignment/>
    </xf>
    <xf numFmtId="0" fontId="9" fillId="4" borderId="0" xfId="0" applyFont="1" applyFill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2" borderId="31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165" fontId="0" fillId="4" borderId="7" xfId="0" applyNumberFormat="1" applyFill="1" applyBorder="1" applyAlignment="1">
      <alignment horizontal="center"/>
    </xf>
    <xf numFmtId="165" fontId="0" fillId="4" borderId="0" xfId="0" applyNumberFormat="1" applyFill="1" applyAlignment="1">
      <alignment/>
    </xf>
    <xf numFmtId="0" fontId="0" fillId="2" borderId="7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7" xfId="0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4" borderId="0" xfId="0" applyNumberFormat="1" applyFill="1" applyAlignment="1">
      <alignment/>
    </xf>
    <xf numFmtId="0" fontId="0" fillId="4" borderId="0" xfId="0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5" borderId="7" xfId="0" applyFont="1" applyFill="1" applyBorder="1" applyAlignment="1" applyProtection="1">
      <alignment/>
      <protection locked="0"/>
    </xf>
    <xf numFmtId="0" fontId="4" fillId="5" borderId="7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2" borderId="20" xfId="0" applyFill="1" applyBorder="1" applyAlignment="1">
      <alignment wrapText="1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0" fillId="2" borderId="33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 wrapText="1"/>
    </xf>
    <xf numFmtId="0" fontId="0" fillId="2" borderId="32" xfId="0" applyFont="1" applyFill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31" xfId="0" applyFill="1" applyBorder="1" applyAlignment="1">
      <alignment wrapText="1"/>
    </xf>
    <xf numFmtId="0" fontId="0" fillId="2" borderId="32" xfId="0" applyFill="1" applyBorder="1" applyAlignment="1">
      <alignment wrapText="1"/>
    </xf>
    <xf numFmtId="0" fontId="0" fillId="2" borderId="33" xfId="0" applyFill="1" applyBorder="1" applyAlignment="1">
      <alignment wrapText="1"/>
    </xf>
    <xf numFmtId="0" fontId="3" fillId="4" borderId="0" xfId="0" applyFont="1" applyFill="1" applyAlignment="1">
      <alignment/>
    </xf>
    <xf numFmtId="2" fontId="1" fillId="4" borderId="0" xfId="0" applyNumberFormat="1" applyFont="1" applyFill="1" applyAlignment="1">
      <alignment/>
    </xf>
    <xf numFmtId="2" fontId="4" fillId="5" borderId="7" xfId="0" applyNumberFormat="1" applyFont="1" applyFill="1" applyBorder="1" applyAlignment="1" applyProtection="1">
      <alignment horizontal="right"/>
      <protection locked="0"/>
    </xf>
    <xf numFmtId="0" fontId="4" fillId="5" borderId="7" xfId="0" applyFon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1" fillId="4" borderId="0" xfId="0" applyFont="1" applyFill="1" applyAlignment="1">
      <alignment horizontal="right"/>
    </xf>
    <xf numFmtId="165" fontId="1" fillId="4" borderId="0" xfId="0" applyNumberFormat="1" applyFont="1" applyFill="1" applyBorder="1" applyAlignment="1">
      <alignment horizontal="right"/>
    </xf>
    <xf numFmtId="0" fontId="1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Alignment="1">
      <alignment horizontal="right"/>
    </xf>
    <xf numFmtId="0" fontId="3" fillId="4" borderId="0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0" xfId="0" applyFont="1" applyFill="1" applyBorder="1" applyAlignment="1">
      <alignment horizontal="left"/>
    </xf>
    <xf numFmtId="0" fontId="1" fillId="2" borderId="46" xfId="0" applyFont="1" applyFill="1" applyBorder="1" applyAlignment="1">
      <alignment/>
    </xf>
    <xf numFmtId="0" fontId="1" fillId="2" borderId="47" xfId="0" applyFont="1" applyFill="1" applyBorder="1" applyAlignment="1">
      <alignment/>
    </xf>
    <xf numFmtId="0" fontId="1" fillId="2" borderId="48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7" xfId="0" applyBorder="1" applyAlignment="1">
      <alignment/>
    </xf>
    <xf numFmtId="0" fontId="0" fillId="0" borderId="49" xfId="0" applyBorder="1" applyAlignment="1">
      <alignment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4" borderId="0" xfId="0" applyFont="1" applyFill="1" applyAlignment="1">
      <alignment/>
    </xf>
    <xf numFmtId="0" fontId="5" fillId="4" borderId="0" xfId="2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wrapText="1"/>
    </xf>
    <xf numFmtId="0" fontId="4" fillId="5" borderId="41" xfId="0" applyFont="1" applyFill="1" applyBorder="1" applyAlignment="1" applyProtection="1">
      <alignment/>
      <protection locked="0"/>
    </xf>
    <xf numFmtId="0" fontId="4" fillId="5" borderId="30" xfId="0" applyFont="1" applyFill="1" applyBorder="1" applyAlignment="1" applyProtection="1">
      <alignment/>
      <protection locked="0"/>
    </xf>
    <xf numFmtId="0" fontId="1" fillId="6" borderId="31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49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0" fontId="0" fillId="5" borderId="4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 textRotation="90" wrapText="1"/>
    </xf>
    <xf numFmtId="0" fontId="1" fillId="3" borderId="23" xfId="0" applyFont="1" applyFill="1" applyBorder="1" applyAlignment="1">
      <alignment horizontal="left" textRotation="90" wrapText="1"/>
    </xf>
    <xf numFmtId="0" fontId="1" fillId="3" borderId="46" xfId="0" applyFont="1" applyFill="1" applyBorder="1" applyAlignment="1">
      <alignment horizontal="left" textRotation="90" wrapText="1"/>
    </xf>
    <xf numFmtId="0" fontId="1" fillId="4" borderId="0" xfId="0" applyNumberFormat="1" applyFont="1" applyFill="1" applyBorder="1" applyAlignment="1">
      <alignment horizontal="right"/>
    </xf>
    <xf numFmtId="0" fontId="1" fillId="5" borderId="8" xfId="0" applyFont="1" applyFill="1" applyBorder="1" applyAlignment="1">
      <alignment horizontal="center"/>
    </xf>
    <xf numFmtId="0" fontId="1" fillId="5" borderId="50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0" xfId="0" applyFont="1" applyFill="1" applyBorder="1" applyAlignment="1">
      <alignment/>
    </xf>
    <xf numFmtId="0" fontId="1" fillId="5" borderId="42" xfId="0" applyFont="1" applyFill="1" applyBorder="1" applyAlignment="1">
      <alignment horizontal="center"/>
    </xf>
    <xf numFmtId="0" fontId="1" fillId="5" borderId="51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color rgb="FF008000"/>
      </font>
      <border/>
    </dxf>
    <dxf>
      <font>
        <color rgb="FFFF0000"/>
      </font>
      <border/>
    </dxf>
    <dxf>
      <fill>
        <patternFill>
          <bgColor rgb="FFFFFF00"/>
        </patternFill>
      </fill>
      <border/>
    </dxf>
    <dxf>
      <font>
        <color rgb="FFFFCC00"/>
      </font>
      <border/>
    </dxf>
    <dxf>
      <font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lineMarker"/>
        <c:varyColors val="0"/>
        <c:ser>
          <c:idx val="0"/>
          <c:order val="0"/>
          <c:tx>
            <c:v>Upper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'Tech 2'!$P$7:$P$107</c:f>
              <c:numCache/>
            </c:numRef>
          </c:xVal>
          <c:yVal>
            <c:numRef>
              <c:f>'Tech 2'!$S$7:$S$107</c:f>
              <c:numCache/>
            </c:numRef>
          </c:yVal>
          <c:smooth val="1"/>
        </c:ser>
        <c:ser>
          <c:idx val="1"/>
          <c:order val="1"/>
          <c:tx>
            <c:v>Middle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'Tech 2'!$P$7:$P$107</c:f>
              <c:numCache/>
            </c:numRef>
          </c:xVal>
          <c:yVal>
            <c:numRef>
              <c:f>'Tech 2'!$R$7:$R$107</c:f>
              <c:numCache/>
            </c:numRef>
          </c:yVal>
          <c:smooth val="1"/>
        </c:ser>
        <c:ser>
          <c:idx val="2"/>
          <c:order val="2"/>
          <c:tx>
            <c:v>Lower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'Tech 2'!$P$7:$P$107</c:f>
              <c:numCache/>
            </c:numRef>
          </c:xVal>
          <c:yVal>
            <c:numRef>
              <c:f>'Tech 2'!$Q$7:$Q$107</c:f>
              <c:numCache/>
            </c:numRef>
          </c:yVal>
          <c:smooth val="1"/>
        </c:ser>
        <c:axId val="52137302"/>
        <c:axId val="66582535"/>
      </c:scatterChart>
      <c:valAx>
        <c:axId val="52137302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582535"/>
        <c:crosses val="autoZero"/>
        <c:crossBetween val="midCat"/>
        <c:dispUnits/>
      </c:valAx>
      <c:valAx>
        <c:axId val="66582535"/>
        <c:scaling>
          <c:logBase val="10"/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21373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Upper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'Tech 2'!$P$7:$P$107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'Tech 2'!$S$7:$S$107</c:f>
              <c:numCache>
                <c:ptCount val="101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Middle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'Tech 2'!$P$7:$P$107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'Tech 2'!$R$7:$R$107</c:f>
              <c:numCache>
                <c:ptCount val="101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0.06</c:v>
                </c:pt>
                <c:pt idx="12">
                  <c:v>0.06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Lower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'Tech 2'!$P$7:$P$107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'Tech 2'!$Q$7:$Q$107</c:f>
              <c:numCache>
                <c:ptCount val="101"/>
                <c:pt idx="0">
                  <c:v>0.09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</c:numCache>
            </c:numRef>
          </c:yVal>
          <c:smooth val="1"/>
        </c:ser>
        <c:axId val="62371904"/>
        <c:axId val="24476225"/>
      </c:scatterChart>
      <c:valAx>
        <c:axId val="62371904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476225"/>
        <c:crosses val="autoZero"/>
        <c:crossBetween val="midCat"/>
        <c:dispUnits/>
      </c:valAx>
      <c:valAx>
        <c:axId val="2447622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3719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lineMarker"/>
        <c:varyColors val="0"/>
        <c:ser>
          <c:idx val="0"/>
          <c:order val="0"/>
          <c:tx>
            <c:v>Upper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'Tech 3'!$P$7:$P$107</c:f>
              <c:numCache/>
            </c:numRef>
          </c:xVal>
          <c:yVal>
            <c:numRef>
              <c:f>'Tech 3'!$S$7:$S$107</c:f>
              <c:numCache/>
            </c:numRef>
          </c:yVal>
          <c:smooth val="1"/>
        </c:ser>
        <c:ser>
          <c:idx val="1"/>
          <c:order val="1"/>
          <c:tx>
            <c:v>Middle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'Tech 3'!$P$7:$P$107</c:f>
              <c:numCache/>
            </c:numRef>
          </c:xVal>
          <c:yVal>
            <c:numRef>
              <c:f>'Tech 3'!$R$7:$R$107</c:f>
              <c:numCache/>
            </c:numRef>
          </c:yVal>
          <c:smooth val="1"/>
        </c:ser>
        <c:ser>
          <c:idx val="2"/>
          <c:order val="2"/>
          <c:tx>
            <c:v>Lower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'Tech 3'!$P$7:$P$107</c:f>
              <c:numCache/>
            </c:numRef>
          </c:xVal>
          <c:yVal>
            <c:numRef>
              <c:f>'Tech 3'!$Q$7:$Q$107</c:f>
              <c:numCache/>
            </c:numRef>
          </c:yVal>
          <c:smooth val="1"/>
        </c:ser>
        <c:axId val="18959434"/>
        <c:axId val="36417179"/>
      </c:scatterChart>
      <c:valAx>
        <c:axId val="18959434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417179"/>
        <c:crosses val="autoZero"/>
        <c:crossBetween val="midCat"/>
        <c:dispUnits/>
      </c:valAx>
      <c:valAx>
        <c:axId val="36417179"/>
        <c:scaling>
          <c:logBase val="10"/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89594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Upper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'Tech 3'!$P$7:$P$107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'Tech 3'!$S$7:$S$107</c:f>
              <c:numCache>
                <c:ptCount val="101"/>
                <c:pt idx="0">
                  <c:v>0.056999999999999995</c:v>
                </c:pt>
                <c:pt idx="1">
                  <c:v>0.056999999999999995</c:v>
                </c:pt>
                <c:pt idx="2">
                  <c:v>0.056999999999999995</c:v>
                </c:pt>
                <c:pt idx="3">
                  <c:v>0.056999999999999995</c:v>
                </c:pt>
                <c:pt idx="4">
                  <c:v>0.056999999999999995</c:v>
                </c:pt>
                <c:pt idx="5">
                  <c:v>0.056999999999999995</c:v>
                </c:pt>
                <c:pt idx="6">
                  <c:v>0.056999999999999995</c:v>
                </c:pt>
                <c:pt idx="7">
                  <c:v>0.056999999999999995</c:v>
                </c:pt>
                <c:pt idx="8">
                  <c:v>0.056999999999999995</c:v>
                </c:pt>
                <c:pt idx="9">
                  <c:v>0.056999999999999995</c:v>
                </c:pt>
                <c:pt idx="10">
                  <c:v>0.056999999999999995</c:v>
                </c:pt>
                <c:pt idx="11">
                  <c:v>0.056999999999999995</c:v>
                </c:pt>
                <c:pt idx="12">
                  <c:v>0.056999999999999995</c:v>
                </c:pt>
                <c:pt idx="13">
                  <c:v>0.056999999999999995</c:v>
                </c:pt>
                <c:pt idx="14">
                  <c:v>0.056999999999999995</c:v>
                </c:pt>
                <c:pt idx="15">
                  <c:v>0.056999999999999995</c:v>
                </c:pt>
                <c:pt idx="16">
                  <c:v>0.056999999999999995</c:v>
                </c:pt>
                <c:pt idx="17">
                  <c:v>0.056999999999999995</c:v>
                </c:pt>
                <c:pt idx="18">
                  <c:v>0.056999999999999995</c:v>
                </c:pt>
                <c:pt idx="19">
                  <c:v>0.056999999999999995</c:v>
                </c:pt>
                <c:pt idx="20">
                  <c:v>0.056999999999999995</c:v>
                </c:pt>
                <c:pt idx="21">
                  <c:v>0.056999999999999995</c:v>
                </c:pt>
                <c:pt idx="22">
                  <c:v>0.056999999999999995</c:v>
                </c:pt>
                <c:pt idx="23">
                  <c:v>0.056999999999999995</c:v>
                </c:pt>
                <c:pt idx="24">
                  <c:v>0.056999999999999995</c:v>
                </c:pt>
                <c:pt idx="25">
                  <c:v>0.056999999999999995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Middle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'Tech 3'!$P$7:$P$107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'Tech 3'!$R$7:$R$107</c:f>
              <c:numCache>
                <c:ptCount val="101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0.06</c:v>
                </c:pt>
                <c:pt idx="12">
                  <c:v>0.06</c:v>
                </c:pt>
                <c:pt idx="13">
                  <c:v>0.06</c:v>
                </c:pt>
                <c:pt idx="14">
                  <c:v>0.06</c:v>
                </c:pt>
                <c:pt idx="15">
                  <c:v>0.06</c:v>
                </c:pt>
                <c:pt idx="16">
                  <c:v>0.06</c:v>
                </c:pt>
                <c:pt idx="17">
                  <c:v>0.06</c:v>
                </c:pt>
                <c:pt idx="18">
                  <c:v>0.06</c:v>
                </c:pt>
                <c:pt idx="19">
                  <c:v>0.06</c:v>
                </c:pt>
                <c:pt idx="20">
                  <c:v>0.06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Lower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'Tech 3'!$P$7:$P$107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'Tech 3'!$Q$7:$Q$107</c:f>
              <c:numCache>
                <c:ptCount val="101"/>
                <c:pt idx="0">
                  <c:v>0.063</c:v>
                </c:pt>
                <c:pt idx="1">
                  <c:v>0.063</c:v>
                </c:pt>
                <c:pt idx="2">
                  <c:v>0.063</c:v>
                </c:pt>
                <c:pt idx="3">
                  <c:v>0.063</c:v>
                </c:pt>
                <c:pt idx="4">
                  <c:v>0.063</c:v>
                </c:pt>
                <c:pt idx="5">
                  <c:v>0.063</c:v>
                </c:pt>
                <c:pt idx="6">
                  <c:v>0.063</c:v>
                </c:pt>
                <c:pt idx="7">
                  <c:v>0.063</c:v>
                </c:pt>
                <c:pt idx="8">
                  <c:v>0.063</c:v>
                </c:pt>
                <c:pt idx="9">
                  <c:v>0.063</c:v>
                </c:pt>
                <c:pt idx="10">
                  <c:v>0.063</c:v>
                </c:pt>
                <c:pt idx="11">
                  <c:v>0.063</c:v>
                </c:pt>
                <c:pt idx="12">
                  <c:v>0.063</c:v>
                </c:pt>
                <c:pt idx="13">
                  <c:v>0.063</c:v>
                </c:pt>
                <c:pt idx="14">
                  <c:v>0.063</c:v>
                </c:pt>
                <c:pt idx="15">
                  <c:v>0.063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</c:numCache>
            </c:numRef>
          </c:yVal>
          <c:smooth val="1"/>
        </c:ser>
        <c:axId val="59319156"/>
        <c:axId val="64110357"/>
      </c:scatterChart>
      <c:valAx>
        <c:axId val="59319156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110357"/>
        <c:crosses val="autoZero"/>
        <c:crossBetween val="midCat"/>
        <c:dispUnits/>
      </c:valAx>
      <c:valAx>
        <c:axId val="6411035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3191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66675</xdr:rowOff>
    </xdr:from>
    <xdr:to>
      <xdr:col>6</xdr:col>
      <xdr:colOff>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2286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257175</xdr:colOff>
      <xdr:row>17</xdr:row>
      <xdr:rowOff>9525</xdr:rowOff>
    </xdr:from>
    <xdr:to>
      <xdr:col>13</xdr:col>
      <xdr:colOff>838200</xdr:colOff>
      <xdr:row>36</xdr:row>
      <xdr:rowOff>114300</xdr:rowOff>
    </xdr:to>
    <xdr:graphicFrame>
      <xdr:nvGraphicFramePr>
        <xdr:cNvPr id="2" name="Chart 21"/>
        <xdr:cNvGraphicFramePr/>
      </xdr:nvGraphicFramePr>
      <xdr:xfrm>
        <a:off x="5715000" y="2952750"/>
        <a:ext cx="62484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52</xdr:col>
      <xdr:colOff>371475</xdr:colOff>
      <xdr:row>20</xdr:row>
      <xdr:rowOff>38100</xdr:rowOff>
    </xdr:from>
    <xdr:to>
      <xdr:col>62</xdr:col>
      <xdr:colOff>219075</xdr:colOff>
      <xdr:row>34</xdr:row>
      <xdr:rowOff>76200</xdr:rowOff>
    </xdr:to>
    <xdr:graphicFrame>
      <xdr:nvGraphicFramePr>
        <xdr:cNvPr id="3" name="Chart 35"/>
        <xdr:cNvGraphicFramePr/>
      </xdr:nvGraphicFramePr>
      <xdr:xfrm>
        <a:off x="17706975" y="3467100"/>
        <a:ext cx="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1362075</xdr:colOff>
      <xdr:row>0</xdr:row>
      <xdr:rowOff>114300</xdr:rowOff>
    </xdr:from>
    <xdr:to>
      <xdr:col>14</xdr:col>
      <xdr:colOff>66675</xdr:colOff>
      <xdr:row>1</xdr:row>
      <xdr:rowOff>190500</xdr:rowOff>
    </xdr:to>
    <xdr:pic>
      <xdr:nvPicPr>
        <xdr:cNvPr id="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114300"/>
          <a:ext cx="1562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4</xdr:row>
      <xdr:rowOff>47625</xdr:rowOff>
    </xdr:from>
    <xdr:to>
      <xdr:col>13</xdr:col>
      <xdr:colOff>790575</xdr:colOff>
      <xdr:row>14</xdr:row>
      <xdr:rowOff>152400</xdr:rowOff>
    </xdr:to>
    <xdr:sp>
      <xdr:nvSpPr>
        <xdr:cNvPr id="5" name="Rectangle 163"/>
        <xdr:cNvSpPr>
          <a:spLocks/>
        </xdr:cNvSpPr>
      </xdr:nvSpPr>
      <xdr:spPr>
        <a:xfrm>
          <a:off x="9629775" y="885825"/>
          <a:ext cx="228600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66675</xdr:rowOff>
    </xdr:from>
    <xdr:to>
      <xdr:col>7</xdr:col>
      <xdr:colOff>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2286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266700</xdr:colOff>
      <xdr:row>16</xdr:row>
      <xdr:rowOff>142875</xdr:rowOff>
    </xdr:from>
    <xdr:to>
      <xdr:col>13</xdr:col>
      <xdr:colOff>857250</xdr:colOff>
      <xdr:row>35</xdr:row>
      <xdr:rowOff>28575</xdr:rowOff>
    </xdr:to>
    <xdr:graphicFrame>
      <xdr:nvGraphicFramePr>
        <xdr:cNvPr id="2" name="Chart 2"/>
        <xdr:cNvGraphicFramePr/>
      </xdr:nvGraphicFramePr>
      <xdr:xfrm>
        <a:off x="5715000" y="3000375"/>
        <a:ext cx="62484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52</xdr:col>
      <xdr:colOff>371475</xdr:colOff>
      <xdr:row>16</xdr:row>
      <xdr:rowOff>0</xdr:rowOff>
    </xdr:from>
    <xdr:to>
      <xdr:col>62</xdr:col>
      <xdr:colOff>219075</xdr:colOff>
      <xdr:row>17</xdr:row>
      <xdr:rowOff>0</xdr:rowOff>
    </xdr:to>
    <xdr:graphicFrame>
      <xdr:nvGraphicFramePr>
        <xdr:cNvPr id="3" name="Chart 3"/>
        <xdr:cNvGraphicFramePr/>
      </xdr:nvGraphicFramePr>
      <xdr:xfrm>
        <a:off x="17687925" y="2857500"/>
        <a:ext cx="0" cy="16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1362075</xdr:colOff>
      <xdr:row>0</xdr:row>
      <xdr:rowOff>114300</xdr:rowOff>
    </xdr:from>
    <xdr:to>
      <xdr:col>14</xdr:col>
      <xdr:colOff>66675</xdr:colOff>
      <xdr:row>1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114300"/>
          <a:ext cx="1562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4</xdr:row>
      <xdr:rowOff>47625</xdr:rowOff>
    </xdr:from>
    <xdr:to>
      <xdr:col>13</xdr:col>
      <xdr:colOff>790575</xdr:colOff>
      <xdr:row>14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9610725" y="885825"/>
          <a:ext cx="228600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47"/>
    <pageSetUpPr fitToPage="1"/>
  </sheetPr>
  <dimension ref="B1:BX201"/>
  <sheetViews>
    <sheetView tabSelected="1" zoomScale="75" zoomScaleNormal="75" workbookViewId="0" topLeftCell="A1">
      <selection activeCell="A1" sqref="A1"/>
    </sheetView>
  </sheetViews>
  <sheetFormatPr defaultColWidth="9.140625" defaultRowHeight="12.75" zeroHeight="1"/>
  <cols>
    <col min="1" max="1" width="5.57421875" style="29" customWidth="1"/>
    <col min="2" max="2" width="12.00390625" style="52" customWidth="1"/>
    <col min="3" max="3" width="3.8515625" style="30" customWidth="1"/>
    <col min="4" max="4" width="22.8515625" style="30" customWidth="1"/>
    <col min="5" max="5" width="11.00390625" style="30" customWidth="1"/>
    <col min="6" max="6" width="17.8515625" style="30" customWidth="1"/>
    <col min="7" max="7" width="8.7109375" style="30" customWidth="1"/>
    <col min="8" max="8" width="8.00390625" style="30" customWidth="1"/>
    <col min="9" max="9" width="22.00390625" style="30" customWidth="1"/>
    <col min="10" max="10" width="9.140625" style="30" customWidth="1"/>
    <col min="11" max="11" width="5.140625" style="30" customWidth="1"/>
    <col min="12" max="12" width="17.57421875" style="30" customWidth="1"/>
    <col min="13" max="13" width="23.140625" style="30" customWidth="1"/>
    <col min="14" max="14" width="19.7109375" style="30" customWidth="1"/>
    <col min="15" max="15" width="10.7109375" style="30" customWidth="1"/>
    <col min="16" max="17" width="9.140625" style="30" customWidth="1"/>
    <col min="18" max="22" width="10.00390625" style="30" customWidth="1"/>
    <col min="23" max="24" width="10.00390625" style="30" hidden="1" customWidth="1"/>
    <col min="25" max="26" width="9.140625" style="30" hidden="1" customWidth="1"/>
    <col min="27" max="27" width="5.7109375" style="30" hidden="1" customWidth="1"/>
    <col min="28" max="31" width="9.140625" style="30" hidden="1" customWidth="1"/>
    <col min="32" max="32" width="5.7109375" style="30" hidden="1" customWidth="1"/>
    <col min="33" max="36" width="9.140625" style="30" hidden="1" customWidth="1"/>
    <col min="37" max="37" width="5.7109375" style="30" hidden="1" customWidth="1"/>
    <col min="38" max="41" width="9.140625" style="30" hidden="1" customWidth="1"/>
    <col min="42" max="42" width="5.7109375" style="30" hidden="1" customWidth="1"/>
    <col min="43" max="63" width="9.140625" style="30" hidden="1" customWidth="1"/>
    <col min="64" max="16384" width="0" style="30" hidden="1" customWidth="1"/>
  </cols>
  <sheetData>
    <row r="1" spans="2:28" ht="12.75">
      <c r="B1" s="5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W1" s="29"/>
      <c r="X1" s="29"/>
      <c r="Y1" s="29"/>
      <c r="Z1" s="29"/>
      <c r="AA1" s="29"/>
      <c r="AB1" s="29"/>
    </row>
    <row r="2" spans="2:76" ht="27.75" customHeight="1">
      <c r="B2" s="33" t="s">
        <v>224</v>
      </c>
      <c r="C2" s="42" t="s">
        <v>67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W2" s="29"/>
      <c r="X2" s="29"/>
      <c r="Y2" s="29"/>
      <c r="Z2" s="29"/>
      <c r="AA2" s="29"/>
      <c r="AB2" s="29"/>
      <c r="BX2" s="29" t="s">
        <v>44</v>
      </c>
    </row>
    <row r="3" spans="2:76" ht="12.75">
      <c r="B3" s="51"/>
      <c r="C3" s="29"/>
      <c r="D3" s="31"/>
      <c r="E3" s="29"/>
      <c r="F3" s="29"/>
      <c r="G3" s="29"/>
      <c r="H3" s="29"/>
      <c r="N3" s="29"/>
      <c r="O3" s="29"/>
      <c r="P3" s="29"/>
      <c r="U3" s="29"/>
      <c r="W3" s="29"/>
      <c r="X3" s="29"/>
      <c r="Y3" s="29"/>
      <c r="Z3" s="29"/>
      <c r="AA3" s="29"/>
      <c r="AB3" s="29"/>
      <c r="BX3" s="29" t="s">
        <v>101</v>
      </c>
    </row>
    <row r="4" spans="2:76" ht="12.75" customHeight="1">
      <c r="B4" s="28" t="s">
        <v>96</v>
      </c>
      <c r="C4" s="28" t="s">
        <v>81</v>
      </c>
      <c r="E4" s="29"/>
      <c r="F4" s="29"/>
      <c r="G4" s="29"/>
      <c r="I4" s="28" t="s">
        <v>125</v>
      </c>
      <c r="J4" s="29"/>
      <c r="K4" s="29"/>
      <c r="L4" s="29"/>
      <c r="M4" s="28" t="s">
        <v>126</v>
      </c>
      <c r="P4" s="29"/>
      <c r="U4" s="29"/>
      <c r="W4" s="28" t="s">
        <v>104</v>
      </c>
      <c r="X4" s="29"/>
      <c r="Y4" s="29"/>
      <c r="Z4" s="29"/>
      <c r="AA4" s="29"/>
      <c r="AB4" s="28" t="s">
        <v>3</v>
      </c>
      <c r="AC4" s="29"/>
      <c r="AD4" s="29"/>
      <c r="AE4" s="29"/>
      <c r="AG4" s="28" t="s">
        <v>4</v>
      </c>
      <c r="AH4" s="29"/>
      <c r="AI4" s="29"/>
      <c r="AJ4" s="29"/>
      <c r="AL4" s="28" t="s">
        <v>5</v>
      </c>
      <c r="AM4" s="29"/>
      <c r="AN4" s="29"/>
      <c r="AO4" s="29"/>
      <c r="AQ4" s="28" t="s">
        <v>6</v>
      </c>
      <c r="AR4" s="29"/>
      <c r="AS4" s="29"/>
      <c r="AT4" s="29"/>
      <c r="AV4" s="87" t="s">
        <v>116</v>
      </c>
      <c r="AW4" s="87"/>
      <c r="AX4" s="87" t="s">
        <v>117</v>
      </c>
      <c r="BX4" s="29" t="s">
        <v>100</v>
      </c>
    </row>
    <row r="5" spans="2:76" ht="12.75" customHeight="1">
      <c r="B5" s="51"/>
      <c r="C5" s="46" t="s">
        <v>103</v>
      </c>
      <c r="E5" s="153" t="s">
        <v>1</v>
      </c>
      <c r="F5" s="154"/>
      <c r="G5" s="29"/>
      <c r="I5" s="47" t="s">
        <v>121</v>
      </c>
      <c r="J5" s="121">
        <v>0.06</v>
      </c>
      <c r="K5" s="93"/>
      <c r="L5" s="93"/>
      <c r="P5" s="29"/>
      <c r="U5" s="29"/>
      <c r="W5" s="82" t="s">
        <v>114</v>
      </c>
      <c r="Y5" s="30">
        <f>IF($E$6="Very Good",IF($E$19="GOTO 2.1",(COUNTIF($E$21,"FAIL")*15)+((COUNTIF($E$29:$E$35,"FAIL")*15)+15),(COUNTIF($E$19,"FAIL")*15)+((COUNTIF($E$29:$E$35,"FAIL")*15)+15)),"")</f>
      </c>
      <c r="Z5" s="29" t="s">
        <v>111</v>
      </c>
      <c r="AA5" s="29"/>
      <c r="AB5" s="82" t="s">
        <v>114</v>
      </c>
      <c r="AD5" s="30">
        <f>IF($E$6="Good",IF($E$19="GOTO 2.1",(COUNTIF($E$21,"FAIL")*15)+((COUNTIF($E$29:$E$35,"FAIL")*15)+15),(COUNTIF($E$19,"FAIL")*15)+((COUNTIF($E$29:$E$35,"FAIL")*15)+15)),"")</f>
      </c>
      <c r="AE5" s="29" t="s">
        <v>111</v>
      </c>
      <c r="AG5" s="82" t="s">
        <v>114</v>
      </c>
      <c r="AI5" s="30">
        <f>IF($E$6="Fair",IF($E$19="GOTO 2.1",(COUNTIF($E$21,"FAIL")*15)+((COUNTIF($E$29:$E$35,"FAIL")*15)+15),(COUNTIF($E$19,"FAIL")*15)+((COUNTIF($E$29:$E$35,"FAIL")*15)+15)),"")</f>
        <v>60</v>
      </c>
      <c r="AJ5" s="29" t="s">
        <v>111</v>
      </c>
      <c r="AL5" s="82" t="s">
        <v>114</v>
      </c>
      <c r="AN5" s="30">
        <f>IF($E$6="Poor",IF($E$19="GOTO 2.1",(COUNTIF($E$21,"FAIL")*15)+((COUNTIF($E$29:$E$35,"FAIL")*15)+15),(COUNTIF($E$19,"FAIL")*15)+((COUNTIF($E$29:$E$35,"FAIL")*15)+15)),"")</f>
      </c>
      <c r="AO5" s="29" t="s">
        <v>111</v>
      </c>
      <c r="AQ5" s="82" t="s">
        <v>114</v>
      </c>
      <c r="AS5" s="30">
        <f>IF($E$6="Very Poor",IF($E$19="GOTO 2.1",(COUNTIF($E$21,"FAIL")*15)+((COUNTIF($E$29:$E$35,"FAIL")*15)+15),(COUNTIF($E$19,"FAIL")*15)+((COUNTIF($E$29:$E$35,"FAIL")*15)+15)),"")</f>
      </c>
      <c r="AT5" s="29" t="s">
        <v>111</v>
      </c>
      <c r="AU5" s="30" t="s">
        <v>104</v>
      </c>
      <c r="AV5" s="88">
        <f>MIN(X22:X94)</f>
        <v>0</v>
      </c>
      <c r="AW5" s="89" t="e">
        <f>VLOOKUP(AV5,$X$22:$AB$94,5,FALSE)</f>
        <v>#N/A</v>
      </c>
      <c r="AX5" s="89">
        <f>MIN(Y22:Y94)</f>
        <v>0</v>
      </c>
      <c r="AY5" s="89" t="e">
        <f>VLOOKUP(AX5,$Y$22:$AB$94,4,FALSE)</f>
        <v>#N/A</v>
      </c>
      <c r="AZ5" s="89">
        <f>MIN(Z22:Z94)</f>
        <v>0</v>
      </c>
      <c r="BA5" s="89" t="e">
        <f>VLOOKUP(AZ5,$Z$22:$AB$94,3,FALSE)</f>
        <v>#N/A</v>
      </c>
      <c r="BX5" s="29" t="s">
        <v>46</v>
      </c>
    </row>
    <row r="6" spans="2:76" ht="12.75" customHeight="1">
      <c r="B6" s="91" t="s">
        <v>93</v>
      </c>
      <c r="C6" s="46" t="s">
        <v>79</v>
      </c>
      <c r="E6" s="94" t="s">
        <v>4</v>
      </c>
      <c r="G6" s="29"/>
      <c r="I6" s="82" t="s">
        <v>109</v>
      </c>
      <c r="J6" s="122">
        <f>INDEX('B1'!$B$14:$G$18,MATCH($E$5,'B1'!$B$14:$B$18,),MATCH(IF($E$6="Very Good",1,IF($E$6="Good",2,IF($E$6="Fair",3,IF($E$6="Poor",4,IF($E$6="Very Poor",5,FALSE))))),'B1'!$B$14:$G$14,))</f>
        <v>12</v>
      </c>
      <c r="K6" s="29" t="s">
        <v>112</v>
      </c>
      <c r="L6" s="29"/>
      <c r="P6" s="84" t="s">
        <v>119</v>
      </c>
      <c r="Q6" s="84" t="s">
        <v>116</v>
      </c>
      <c r="R6" s="84" t="s">
        <v>117</v>
      </c>
      <c r="S6" s="84" t="s">
        <v>118</v>
      </c>
      <c r="U6" s="29"/>
      <c r="W6" s="82" t="s">
        <v>115</v>
      </c>
      <c r="Y6" s="29">
        <f>IF($E$6="Very Good",(COUNTIF($E$24:$E$27,"FAIL")*25)+25,"")</f>
      </c>
      <c r="Z6" s="29" t="s">
        <v>111</v>
      </c>
      <c r="AA6" s="29"/>
      <c r="AB6" s="82" t="s">
        <v>115</v>
      </c>
      <c r="AD6" s="29">
        <f>IF($E$6="Good",(COUNTIF($E$24:$E$27,"FAIL")*25)+25,"")</f>
      </c>
      <c r="AE6" s="29" t="s">
        <v>111</v>
      </c>
      <c r="AG6" s="82" t="s">
        <v>115</v>
      </c>
      <c r="AI6" s="29">
        <f>IF($E$6="Fair",(COUNTIF($E$24:$E$27,"FAIL")*25)+25,"")</f>
        <v>50</v>
      </c>
      <c r="AJ6" s="29" t="s">
        <v>111</v>
      </c>
      <c r="AL6" s="82" t="s">
        <v>115</v>
      </c>
      <c r="AN6" s="29">
        <f>IF($E$6="Poor",(COUNTIF($E$24:$E$27,"FAIL")*25)+25,"")</f>
      </c>
      <c r="AO6" s="29" t="s">
        <v>111</v>
      </c>
      <c r="AQ6" s="82" t="s">
        <v>115</v>
      </c>
      <c r="AS6" s="29">
        <f>IF($E$6="Very Poor",(COUNTIF($E$24:$E$27,"FAIL")*25)+25,"")</f>
      </c>
      <c r="AT6" s="29" t="s">
        <v>111</v>
      </c>
      <c r="AU6" s="30" t="s">
        <v>3</v>
      </c>
      <c r="AV6" s="86">
        <f>MIN(AC22:AC94)</f>
        <v>0</v>
      </c>
      <c r="AW6" s="89" t="e">
        <f>VLOOKUP(AV6,$AC$22:$AG$94,5,FALSE)</f>
        <v>#N/A</v>
      </c>
      <c r="AX6" s="89">
        <f>MIN(AD22:AD94)</f>
        <v>0</v>
      </c>
      <c r="AY6" s="89" t="e">
        <f>VLOOKUP(AX6,$AD$22:$AG$94,4,FALSE)</f>
        <v>#N/A</v>
      </c>
      <c r="AZ6" s="89">
        <f>MIN(AE22:AE94)</f>
        <v>0</v>
      </c>
      <c r="BA6" s="89" t="e">
        <f>VLOOKUP(AZ6,$AE$22:$AG$94,3,FALSE)</f>
        <v>#N/A</v>
      </c>
      <c r="BX6" s="29" t="s">
        <v>48</v>
      </c>
    </row>
    <row r="7" spans="2:76" ht="12.75" customHeight="1">
      <c r="B7" s="91" t="s">
        <v>131</v>
      </c>
      <c r="C7" s="46" t="s">
        <v>41</v>
      </c>
      <c r="E7" s="95" t="s">
        <v>27</v>
      </c>
      <c r="G7" s="29"/>
      <c r="J7" s="123"/>
      <c r="K7" s="92"/>
      <c r="L7" s="92"/>
      <c r="P7" s="81">
        <v>0</v>
      </c>
      <c r="Q7" s="79">
        <f>IF(OR(J$5="",J$8=""),"",IF(P7&lt;=J$14,(J$5*(1+(J$8/100))),IF(P7&gt;J$14,1,FALSE)))</f>
        <v>0.09</v>
      </c>
      <c r="R7" s="79">
        <f aca="true" t="shared" si="0" ref="R7:R38">IF(OR(J$5="",J$6=""),"",IF(P7&lt;=J$6,J$5,IF(P7&gt;J$6,1,FALSE)))</f>
        <v>0.06</v>
      </c>
      <c r="S7" s="79">
        <f>IF(OR(J$5="",J$8=""),"",IF(P7&lt;=J$15,(J$5-(J$5*(J$8/100))),IF(P7&gt;J$15,1,FALSE)))</f>
        <v>0.03</v>
      </c>
      <c r="U7" s="29"/>
      <c r="W7" s="83"/>
      <c r="AA7" s="29"/>
      <c r="AB7" s="83"/>
      <c r="AG7" s="83"/>
      <c r="AL7" s="83"/>
      <c r="AQ7" s="83"/>
      <c r="AU7" s="30" t="s">
        <v>4</v>
      </c>
      <c r="AV7" s="88">
        <f>MIN(AH22:AH94)</f>
        <v>0.016</v>
      </c>
      <c r="AW7" s="89">
        <f>VLOOKUP(AV7,$AH$22:$AL$94,5,FALSE)</f>
        <v>6</v>
      </c>
      <c r="AX7" s="89">
        <f>MIN(AI22:AI94)</f>
        <v>0.01</v>
      </c>
      <c r="AY7" s="89">
        <f>VLOOKUP(AX7,$AI$22:$AL$94,4,FALSE)</f>
        <v>12</v>
      </c>
      <c r="AZ7" s="89">
        <f>MIN(AJ22:AJ94)</f>
        <v>0.004</v>
      </c>
      <c r="BA7" s="89">
        <f>VLOOKUP(AZ7,$AJ$22:$AL$94,3,FALSE)</f>
        <v>18</v>
      </c>
      <c r="BX7" s="29" t="s">
        <v>47</v>
      </c>
    </row>
    <row r="8" spans="2:76" ht="12.75" customHeight="1">
      <c r="B8" s="91" t="s">
        <v>90</v>
      </c>
      <c r="C8" s="46" t="s">
        <v>38</v>
      </c>
      <c r="E8" s="95" t="s">
        <v>28</v>
      </c>
      <c r="G8" s="29"/>
      <c r="I8" s="82" t="s">
        <v>192</v>
      </c>
      <c r="J8" s="124">
        <f>VLOOKUP(CONCATENATE(COUNTIF(E24,"PASS")+COUNTIF(E27,"PASS"),COUNTIF(E24,"FAIL")+COUNTIF(E27,"FAIL")),'B9, B10'!D6:E8,2,FALSE)</f>
        <v>50</v>
      </c>
      <c r="K8" s="29" t="s">
        <v>111</v>
      </c>
      <c r="L8" s="44" t="s">
        <v>220</v>
      </c>
      <c r="P8" s="81">
        <v>1</v>
      </c>
      <c r="Q8" s="79">
        <f>IF(OR(J$5="",J$8=""),"",IF(P8&lt;=J$15,(J$5*(1+(J$8/100))),IF(P8&gt;J$15,1,FALSE)))</f>
        <v>0.09</v>
      </c>
      <c r="R8" s="79">
        <f t="shared" si="0"/>
        <v>0.06</v>
      </c>
      <c r="S8" s="79">
        <f>IF(OR(J$5="",J$8=""),"",IF(P8&lt;=J$14,(J$5-(J$5*(J$8/100))),IF(P8&gt;J$14,1,FALSE)))</f>
        <v>0.03</v>
      </c>
      <c r="U8" s="29"/>
      <c r="W8" s="82" t="s">
        <v>110</v>
      </c>
      <c r="Y8" s="29">
        <v>0.01</v>
      </c>
      <c r="Z8" s="29" t="s">
        <v>112</v>
      </c>
      <c r="AA8" s="29"/>
      <c r="AB8" s="82" t="s">
        <v>110</v>
      </c>
      <c r="AD8" s="29">
        <v>0.01</v>
      </c>
      <c r="AE8" s="29" t="s">
        <v>112</v>
      </c>
      <c r="AG8" s="82" t="s">
        <v>110</v>
      </c>
      <c r="AI8" s="29">
        <v>0.01</v>
      </c>
      <c r="AJ8" s="29" t="s">
        <v>112</v>
      </c>
      <c r="AL8" s="82" t="s">
        <v>110</v>
      </c>
      <c r="AN8" s="29">
        <v>0.01</v>
      </c>
      <c r="AO8" s="29" t="s">
        <v>112</v>
      </c>
      <c r="AQ8" s="82" t="s">
        <v>110</v>
      </c>
      <c r="AS8" s="29">
        <v>0.01</v>
      </c>
      <c r="AT8" s="29" t="s">
        <v>112</v>
      </c>
      <c r="AU8" s="30" t="s">
        <v>5</v>
      </c>
      <c r="AV8" s="88">
        <f>MIN(AM22:AM94)</f>
        <v>0</v>
      </c>
      <c r="AW8" s="89" t="e">
        <f>VLOOKUP(AV8,$AM$22:$AQ$94,5,FALSE)</f>
        <v>#N/A</v>
      </c>
      <c r="AX8" s="89">
        <f>MIN(AN22:AN94)</f>
        <v>0</v>
      </c>
      <c r="AY8" s="89" t="e">
        <f>VLOOKUP(AX8,$AN$22:$AQ$94,4,FALSE)</f>
        <v>#N/A</v>
      </c>
      <c r="AZ8" s="89">
        <f>MIN(AO22:AO94)</f>
        <v>0</v>
      </c>
      <c r="BA8" s="89" t="e">
        <f>VLOOKUP(AZ8,$AO$22:$AQ$94,3,FALSE)</f>
        <v>#N/A</v>
      </c>
      <c r="BX8" s="29" t="s">
        <v>49</v>
      </c>
    </row>
    <row r="9" spans="2:76" ht="12.75" customHeight="1">
      <c r="B9" s="91" t="s">
        <v>91</v>
      </c>
      <c r="C9" s="47" t="s">
        <v>37</v>
      </c>
      <c r="E9" s="153" t="s">
        <v>22</v>
      </c>
      <c r="F9" s="154"/>
      <c r="G9" s="29"/>
      <c r="I9" s="82" t="s">
        <v>124</v>
      </c>
      <c r="J9" s="122">
        <f>VLOOKUP(CONCATENATE(IF(E19="GOTO 2.1",COUNTIF(E21,"PASS"),COUNTIF(E19,"PASS"))+COUNTIF(E29,"PASS")+COUNTIF(E31,"PASS")+COUNTIF(E33,"PASS")+COUNTIF(E35,"PASS"),IF(E19="GOTO 2.1",COUNTIF(E21,"FAIL"),COUNTIF(E19,"FAIL"))+COUNTIF(E29,"FAIL")+COUNTIF(E31,"FAIL")+COUNTIF(E33,"FAIL")+COUNTIF(E35,"FAIL")),'B9, B10'!D14:E19,2,FALSE)</f>
        <v>60</v>
      </c>
      <c r="K9" s="29" t="s">
        <v>111</v>
      </c>
      <c r="L9" s="44" t="s">
        <v>219</v>
      </c>
      <c r="P9" s="81">
        <v>2</v>
      </c>
      <c r="Q9" s="79">
        <f>IF(OR(J$5="",J$8=""),"",IF(P9&lt;=J$15,(J$5*(1+(J$8/100))),IF(P9&gt;J$15,1,FALSE)))</f>
        <v>0.09</v>
      </c>
      <c r="R9" s="79">
        <f t="shared" si="0"/>
        <v>0.06</v>
      </c>
      <c r="S9" s="79">
        <f>IF(OR(J$5="",J$8=""),"",IF(P9&lt;=J$14,(J$5-(J$5*(J$8/100))),IF(P9&gt;J$14,1,FALSE)))</f>
        <v>0.03</v>
      </c>
      <c r="U9" s="29"/>
      <c r="W9" s="82" t="s">
        <v>109</v>
      </c>
      <c r="Y9" s="29">
        <f>IF($E$6="Very Good",INDEX('B1'!$B$14:$G$18,MATCH($E$5,'B1'!$B$14:$B$18,),MATCH(IF($E$6="Very Good",1,IF($E$6="Good",2,IF($E$6="Fair",3,IF($E$6="Poor",4,IF($E$6="Very Poor",5,FALSE))))),'B1'!$B$14:$G$14,)),"")</f>
      </c>
      <c r="Z9" s="29" t="s">
        <v>112</v>
      </c>
      <c r="AA9" s="29"/>
      <c r="AB9" s="82" t="s">
        <v>109</v>
      </c>
      <c r="AD9" s="29">
        <f>IF($E$6="Good",INDEX('B1'!$B$14:$G$18,MATCH($E$5,'B1'!$B$14:$B$18,),MATCH(IF($E$6="Very Good",1,IF($E$6="Good",2,IF($E$6="Fair",3,IF($E$6="Poor",4,IF($E$6="Very Poor",5,FALSE))))),'B1'!$B$14:$G$14,)),"")</f>
      </c>
      <c r="AE9" s="29" t="s">
        <v>112</v>
      </c>
      <c r="AG9" s="82" t="s">
        <v>109</v>
      </c>
      <c r="AI9" s="29">
        <f>IF($E$6="Fair",INDEX('B1'!$B$14:$G$18,MATCH($E$5,'B1'!$B$14:$B$18,),MATCH(IF($E$6="Very Good",1,IF($E$6="Good",2,IF($E$6="Fair",3,IF($E$6="Poor",4,IF($E$6="Very Poor",5,FALSE))))),'B1'!$B$14:$G$14,)),"")</f>
        <v>12</v>
      </c>
      <c r="AJ9" s="29" t="s">
        <v>112</v>
      </c>
      <c r="AL9" s="82" t="s">
        <v>109</v>
      </c>
      <c r="AN9" s="29">
        <f>IF($E$6="Poor",INDEX('B1'!$B$14:$G$18,MATCH($E$5,'B1'!$B$14:$B$18,),MATCH(IF($E$6="Very Good",1,IF($E$6="Good",2,IF($E$6="Fair",3,IF($E$6="Poor",4,IF($E$6="Very Poor",5,FALSE))))),'B1'!$B$14:$G$14,)),"")</f>
      </c>
      <c r="AO9" s="29" t="s">
        <v>112</v>
      </c>
      <c r="AQ9" s="82" t="s">
        <v>109</v>
      </c>
      <c r="AS9" s="29">
        <f>IF($E$6="Very Poor",INDEX('B1'!$B$14:$G$18,MATCH($E$5,'B1'!$B$14:$B$18,),MATCH(IF($E$6="Very Good",1,IF($E$6="Good",2,IF($E$6="Fair",3,IF($E$6="Poor",4,IF($E$6="Very Poor",5,FALSE))))),'B1'!$B$14:$G$14,)),"")</f>
      </c>
      <c r="AT9" s="29" t="s">
        <v>112</v>
      </c>
      <c r="AU9" s="30" t="s">
        <v>6</v>
      </c>
      <c r="AV9" s="86">
        <f>MIN(AR22:AR94)</f>
        <v>0</v>
      </c>
      <c r="AW9" s="89"/>
      <c r="AX9" s="80">
        <f>MIN(AS22:AS94)</f>
        <v>0</v>
      </c>
      <c r="AY9" s="89" t="e">
        <f>VLOOKUP(AX9,$AS$22:$AV$94,4,FALSE)</f>
        <v>#N/A</v>
      </c>
      <c r="AZ9" s="80">
        <f>MIN(AT22:AT94)</f>
        <v>0</v>
      </c>
      <c r="BA9" s="89"/>
      <c r="BX9" s="29" t="s">
        <v>50</v>
      </c>
    </row>
    <row r="10" spans="2:76" ht="12.75" customHeight="1">
      <c r="B10" s="91"/>
      <c r="C10" s="32"/>
      <c r="G10" s="29"/>
      <c r="J10" s="123"/>
      <c r="K10" s="29"/>
      <c r="L10" s="29"/>
      <c r="P10" s="81">
        <v>3</v>
      </c>
      <c r="Q10" s="79">
        <f>IF(OR(J$5="",J$8=""),"",IF(P10&lt;=J$15,(J$5*(1+(J$8/100))),IF(P10&gt;J$15,1,FALSE)))</f>
        <v>0.09</v>
      </c>
      <c r="R10" s="79">
        <f t="shared" si="0"/>
        <v>0.06</v>
      </c>
      <c r="S10" s="79">
        <f>IF(OR(J$5="",J$8=""),"",IF(P10&lt;=J$14,(J$5-(J$5*(J$8/100))),IF(P10&gt;J$14,1,FALSE)))</f>
        <v>0.03</v>
      </c>
      <c r="U10" s="29"/>
      <c r="W10" s="83"/>
      <c r="AA10" s="29"/>
      <c r="AB10" s="83"/>
      <c r="AG10" s="83"/>
      <c r="AL10" s="83"/>
      <c r="AQ10" s="83"/>
      <c r="BX10" s="29" t="s">
        <v>51</v>
      </c>
    </row>
    <row r="11" spans="2:76" ht="12.75" customHeight="1">
      <c r="B11" s="91">
        <v>2</v>
      </c>
      <c r="C11" s="46" t="s">
        <v>36</v>
      </c>
      <c r="E11" s="120">
        <v>5</v>
      </c>
      <c r="F11" s="34" t="s">
        <v>43</v>
      </c>
      <c r="G11" s="29"/>
      <c r="I11" s="82" t="s">
        <v>122</v>
      </c>
      <c r="J11" s="125">
        <f>J5-(J5*((J8/100)))</f>
        <v>0.03</v>
      </c>
      <c r="K11" s="29"/>
      <c r="L11" s="29"/>
      <c r="P11" s="81">
        <v>4</v>
      </c>
      <c r="Q11" s="79">
        <f>IF(OR(J$5="",J$8=""),"",IF(P11&lt;=J$15,(J$5*(1+(J$8/100))),IF(P11&gt;J$15,1,FALSE)))</f>
        <v>0.09</v>
      </c>
      <c r="R11" s="79">
        <f t="shared" si="0"/>
        <v>0.06</v>
      </c>
      <c r="S11" s="79">
        <f>IF(OR(J$5="",J$8=""),"",IF(P11&lt;=J$14,(J$5-(J$5*(J$8/100))),IF(P11&gt;J$14,1,FALSE)))</f>
        <v>0.03</v>
      </c>
      <c r="U11" s="29"/>
      <c r="BX11" s="29" t="s">
        <v>52</v>
      </c>
    </row>
    <row r="12" spans="2:76" ht="12.75" customHeight="1">
      <c r="B12" s="91">
        <v>2</v>
      </c>
      <c r="C12" s="46" t="s">
        <v>35</v>
      </c>
      <c r="E12" s="120">
        <v>4.5</v>
      </c>
      <c r="F12" s="34" t="s">
        <v>43</v>
      </c>
      <c r="G12" s="29"/>
      <c r="I12" s="82" t="s">
        <v>123</v>
      </c>
      <c r="J12" s="125">
        <f>J5*(1+(J8/100))</f>
        <v>0.09</v>
      </c>
      <c r="P12" s="81">
        <v>5</v>
      </c>
      <c r="Q12" s="79">
        <f>IF(OR(J$5="",J$8=""),"",IF(P12&lt;=J$15,(J$5*(1+(J$8/100))),IF(P12&gt;J$15,1,FALSE)))</f>
        <v>1</v>
      </c>
      <c r="R12" s="79">
        <f t="shared" si="0"/>
        <v>0.06</v>
      </c>
      <c r="S12" s="79">
        <f>IF(OR(J$5="",J$8=""),"",IF(P12&lt;=J$14,(J$5-(J$5*(J$8/100))),IF(P12&gt;J$14,1,FALSE)))</f>
        <v>0.03</v>
      </c>
      <c r="U12" s="29"/>
      <c r="W12" s="82" t="s">
        <v>128</v>
      </c>
      <c r="Y12" s="29">
        <f>IF($E$6="Very Good",Y8-(Y8*((Y5/100))),"")</f>
      </c>
      <c r="Z12" s="29" t="s">
        <v>112</v>
      </c>
      <c r="AA12" s="29"/>
      <c r="AB12" s="82" t="s">
        <v>128</v>
      </c>
      <c r="AD12" s="29">
        <f>IF($E$6="Good",AD8-(AD8*((AD5/100))),"")</f>
      </c>
      <c r="AE12" s="29" t="s">
        <v>112</v>
      </c>
      <c r="AG12" s="82" t="s">
        <v>128</v>
      </c>
      <c r="AI12" s="29">
        <f>IF($E$6="Fair",AI8-(AI8*((AI5/100))),"")</f>
        <v>0.004</v>
      </c>
      <c r="AJ12" s="29" t="s">
        <v>112</v>
      </c>
      <c r="AL12" s="82" t="s">
        <v>128</v>
      </c>
      <c r="AN12" s="29">
        <f>IF($E$6="Poor",AN8-(AN8*((AN5/100))),"")</f>
      </c>
      <c r="AO12" s="29" t="s">
        <v>112</v>
      </c>
      <c r="AQ12" s="82" t="s">
        <v>128</v>
      </c>
      <c r="AS12" s="29">
        <f>IF($E$6="Very Poor",AS8-(AS8*((AS5/100))),"")</f>
      </c>
      <c r="AT12" s="29" t="s">
        <v>112</v>
      </c>
      <c r="BX12" s="29" t="s">
        <v>99</v>
      </c>
    </row>
    <row r="13" spans="2:76" ht="12.75" customHeight="1">
      <c r="B13" s="91" t="s">
        <v>92</v>
      </c>
      <c r="C13" s="46" t="s">
        <v>68</v>
      </c>
      <c r="E13" s="120">
        <v>6</v>
      </c>
      <c r="F13" s="29" t="s">
        <v>43</v>
      </c>
      <c r="G13" s="29"/>
      <c r="I13" s="83"/>
      <c r="J13" s="123"/>
      <c r="P13" s="81">
        <v>6</v>
      </c>
      <c r="Q13" s="79">
        <f>IF(OR(J$5="",J$8=""),"",IF(P13&lt;=J$15,(J$5*(1+(J$8/100))),IF(P13&gt;J$15,1,FALSE)))</f>
        <v>1</v>
      </c>
      <c r="R13" s="79">
        <f t="shared" si="0"/>
        <v>0.06</v>
      </c>
      <c r="S13" s="79">
        <f>IF(OR(J$5="",J$8=""),"",IF(P13&lt;=J$14,(J$5-(J$5*(J$8/100))),IF(P13&gt;J$14,1,FALSE)))</f>
        <v>0.03</v>
      </c>
      <c r="U13" s="29"/>
      <c r="W13" s="82" t="s">
        <v>129</v>
      </c>
      <c r="Y13" s="29">
        <f>IF($E$6="Very Good",Y8*(1+(Y5/100)),"")</f>
      </c>
      <c r="Z13" s="29" t="s">
        <v>112</v>
      </c>
      <c r="AA13" s="29"/>
      <c r="AB13" s="82" t="s">
        <v>129</v>
      </c>
      <c r="AD13" s="29">
        <f>IF($E$6="Good",AD8*(1+(AD5/100)),"")</f>
      </c>
      <c r="AE13" s="29" t="s">
        <v>112</v>
      </c>
      <c r="AG13" s="82" t="s">
        <v>129</v>
      </c>
      <c r="AI13" s="29">
        <f>IF($E$6="Fair",AI8*(1+(AI5/100)),"")</f>
        <v>0.016</v>
      </c>
      <c r="AJ13" s="29" t="s">
        <v>112</v>
      </c>
      <c r="AL13" s="82" t="s">
        <v>129</v>
      </c>
      <c r="AN13" s="29">
        <f>IF($E$6="Poor",AN8*(1+(AN5/100)),"")</f>
      </c>
      <c r="AO13" s="29" t="s">
        <v>112</v>
      </c>
      <c r="AQ13" s="82" t="s">
        <v>129</v>
      </c>
      <c r="AS13" s="29">
        <f>IF($E$6="Very Poor",AS8*(1+(AS5/100)),"")</f>
      </c>
      <c r="AT13" s="29" t="s">
        <v>112</v>
      </c>
      <c r="BX13" s="29" t="s">
        <v>53</v>
      </c>
    </row>
    <row r="14" spans="2:76" ht="12.75" customHeight="1">
      <c r="B14" s="91" t="s">
        <v>92</v>
      </c>
      <c r="C14" s="46" t="s">
        <v>80</v>
      </c>
      <c r="E14" s="120">
        <v>4.5</v>
      </c>
      <c r="F14" s="29" t="s">
        <v>43</v>
      </c>
      <c r="G14" s="29"/>
      <c r="I14" s="82" t="s">
        <v>113</v>
      </c>
      <c r="J14" s="122">
        <f>IF(J6&gt;0,INT(1/(1/(J6*(1+(J9/100))))),0)</f>
        <v>19</v>
      </c>
      <c r="K14" s="29" t="s">
        <v>112</v>
      </c>
      <c r="L14" s="29"/>
      <c r="P14" s="81">
        <v>7</v>
      </c>
      <c r="Q14" s="79">
        <f>IF(OR(J$5="",J$8=""),"",IF(P14&lt;=J$15,(J$5*(1+(J$8/100))),IF(P14&gt;J$15,1,FALSE)))</f>
        <v>1</v>
      </c>
      <c r="R14" s="79">
        <f t="shared" si="0"/>
        <v>0.06</v>
      </c>
      <c r="S14" s="79">
        <f>IF(OR(J$5="",J$8=""),"",IF(P14&lt;=J$14,(J$5-(J$5*(J$8/100))),IF(P14&gt;J$14,1,FALSE)))</f>
        <v>0.03</v>
      </c>
      <c r="U14" s="29"/>
      <c r="W14" s="83"/>
      <c r="AA14" s="29"/>
      <c r="AB14" s="83"/>
      <c r="AG14" s="83"/>
      <c r="AL14" s="83"/>
      <c r="AQ14" s="83"/>
      <c r="BX14" s="29" t="s">
        <v>54</v>
      </c>
    </row>
    <row r="15" spans="7:76" ht="12.75">
      <c r="G15" s="29"/>
      <c r="I15" s="82" t="s">
        <v>130</v>
      </c>
      <c r="J15" s="122">
        <f>IF(J6&gt;0,INT(1/(1/(J6-(J6*(J9/100))))),0)</f>
        <v>4</v>
      </c>
      <c r="K15" s="29" t="s">
        <v>112</v>
      </c>
      <c r="L15" s="29"/>
      <c r="P15" s="81">
        <v>8</v>
      </c>
      <c r="Q15" s="79">
        <f>IF(OR(J$5="",J$8=""),"",IF(P15&lt;=J$15,(J$5*(1+(J$8/100))),IF(P15&gt;J$15,1,FALSE)))</f>
        <v>1</v>
      </c>
      <c r="R15" s="79">
        <f t="shared" si="0"/>
        <v>0.06</v>
      </c>
      <c r="S15" s="79">
        <f>IF(OR(J$5="",J$8=""),"",IF(P15&lt;=J$14,(J$5-(J$5*(J$8/100))),IF(P15&gt;J$14,1,FALSE)))</f>
        <v>0.03</v>
      </c>
      <c r="U15" s="29"/>
      <c r="W15" s="83"/>
      <c r="AA15" s="29"/>
      <c r="AB15" s="83"/>
      <c r="AG15" s="83"/>
      <c r="AL15" s="83"/>
      <c r="AQ15" s="83"/>
      <c r="BX15" s="29" t="s">
        <v>64</v>
      </c>
    </row>
    <row r="16" spans="2:76" ht="12.75">
      <c r="B16" s="51"/>
      <c r="G16" s="29"/>
      <c r="N16" s="29"/>
      <c r="O16" s="29"/>
      <c r="P16" s="81">
        <v>9</v>
      </c>
      <c r="Q16" s="79">
        <f>IF(OR(J$5="",J$8=""),"",IF(P16&lt;=J$15,(J$5*(1+(J$8/100))),IF(P16&gt;J$15,1,FALSE)))</f>
        <v>1</v>
      </c>
      <c r="R16" s="79">
        <f t="shared" si="0"/>
        <v>0.06</v>
      </c>
      <c r="S16" s="79">
        <f>IF(OR(J$5="",J$8=""),"",IF(P16&lt;=J$14,(J$5-(J$5*(J$8/100))),IF(P16&gt;J$14,1,FALSE)))</f>
        <v>0.03</v>
      </c>
      <c r="U16" s="29"/>
      <c r="W16" s="82" t="s">
        <v>113</v>
      </c>
      <c r="Y16" s="29">
        <f>IF($E$6="Very Good",INT(1/(1/(Y9*(1+(Y6/100))))),"")</f>
      </c>
      <c r="Z16" s="29" t="s">
        <v>112</v>
      </c>
      <c r="AA16" s="29"/>
      <c r="AB16" s="82" t="s">
        <v>113</v>
      </c>
      <c r="AD16" s="29">
        <f>IF($E$6="Good",INT(1/(1/(AD9*(1+(AD6/100))))),"")</f>
      </c>
      <c r="AE16" s="29" t="s">
        <v>112</v>
      </c>
      <c r="AG16" s="82" t="s">
        <v>113</v>
      </c>
      <c r="AI16" s="29">
        <f>IF($E$6="Fair",INT(1/(1/(AI9*(1+(AI6/100))))),"")</f>
        <v>18</v>
      </c>
      <c r="AJ16" s="29" t="s">
        <v>112</v>
      </c>
      <c r="AL16" s="82" t="s">
        <v>113</v>
      </c>
      <c r="AN16" s="29">
        <f>IF($E$6="Poor",INT(1/(1/(AN9*(1+(AN6/100))))),"")</f>
      </c>
      <c r="AO16" s="29" t="s">
        <v>112</v>
      </c>
      <c r="AQ16" s="82" t="s">
        <v>113</v>
      </c>
      <c r="AS16" s="29">
        <f>IF(AND($E$6="Very Poor",AS9&lt;&gt;0),INT(1/(1/(AS9*(1+(AS6/100))))),"")</f>
      </c>
      <c r="AT16" s="29" t="s">
        <v>112</v>
      </c>
      <c r="BX16" s="29" t="s">
        <v>55</v>
      </c>
    </row>
    <row r="17" spans="2:76" ht="12.75">
      <c r="B17" s="44" t="s">
        <v>193</v>
      </c>
      <c r="C17" s="33" t="s">
        <v>66</v>
      </c>
      <c r="E17" s="126" t="str">
        <f>INDEX('B1'!$B$4:$G$8,MATCH(E5,'B1'!$B$4:$B$8,),MATCH(IF(E6="Very Good",1,IF(E6="Good",2,IF(E6="Fair",3,IF(E6="Poor",4,IF(E6="Very Poor",5,FALSE))))),'B1'!$B$4:$G$4,))</f>
        <v>10 to 15</v>
      </c>
      <c r="F17" s="31" t="s">
        <v>108</v>
      </c>
      <c r="G17" s="29"/>
      <c r="N17" s="29"/>
      <c r="O17" s="29"/>
      <c r="P17" s="81">
        <v>10</v>
      </c>
      <c r="Q17" s="79">
        <f>IF(OR(J$5="",J$8=""),"",IF(P17&lt;=J$15,(J$5*(1+(J$8/100))),IF(P17&gt;J$15,1,FALSE)))</f>
        <v>1</v>
      </c>
      <c r="R17" s="79">
        <f t="shared" si="0"/>
        <v>0.06</v>
      </c>
      <c r="S17" s="79">
        <f>IF(OR(J$5="",J$8=""),"",IF(P17&lt;=J$14,(J$5-(J$5*(J$8/100))),IF(P17&gt;J$14,1,FALSE)))</f>
        <v>0.03</v>
      </c>
      <c r="U17" s="29"/>
      <c r="W17" s="82" t="s">
        <v>130</v>
      </c>
      <c r="Y17" s="29">
        <f>IF($E$6="Very Good",INT(1/(1/(Y9-(Y9*(Y6/100))))),"")</f>
      </c>
      <c r="Z17" s="29" t="s">
        <v>112</v>
      </c>
      <c r="AA17" s="29"/>
      <c r="AB17" s="82" t="s">
        <v>130</v>
      </c>
      <c r="AD17" s="29">
        <f>IF($E$6="Good",INT(1/(1/(AD9-(AD9*(AD6/100))))),"")</f>
      </c>
      <c r="AE17" s="29" t="s">
        <v>112</v>
      </c>
      <c r="AG17" s="82" t="s">
        <v>130</v>
      </c>
      <c r="AI17" s="29">
        <f>IF($E$6="Fair",INT(1/(1/(AI9-(AI9*(AI6/100))))),"")</f>
        <v>6</v>
      </c>
      <c r="AJ17" s="29" t="s">
        <v>112</v>
      </c>
      <c r="AL17" s="82" t="s">
        <v>130</v>
      </c>
      <c r="AN17" s="29">
        <f>IF($E$6="Poor",INT(1/(1/(AN9-(AN9*(AN6/100))))),"")</f>
      </c>
      <c r="AO17" s="29" t="s">
        <v>112</v>
      </c>
      <c r="AQ17" s="82" t="s">
        <v>130</v>
      </c>
      <c r="AS17" s="29">
        <f>IF(AND($E$6="Very Poor",AS9&lt;&gt;0),INT(1/(1/(AS9-(AS9*(AS6/100))))),"")</f>
      </c>
      <c r="AT17" s="29" t="s">
        <v>112</v>
      </c>
      <c r="BX17" s="29" t="s">
        <v>58</v>
      </c>
    </row>
    <row r="18" spans="2:76" ht="12.75">
      <c r="B18" s="29"/>
      <c r="C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81">
        <v>11</v>
      </c>
      <c r="Q18" s="79">
        <f>IF(OR(J$5="",J$8=""),"",IF(P18&lt;=J$15,(J$5*(1+(J$8/100))),IF(P18&gt;J$15,1,FALSE)))</f>
        <v>1</v>
      </c>
      <c r="R18" s="79">
        <f t="shared" si="0"/>
        <v>0.06</v>
      </c>
      <c r="S18" s="79">
        <f>IF(OR(J$5="",J$8=""),"",IF(P18&lt;=J$14,(J$5-(J$5*(J$8/100))),IF(P18&gt;J$14,1,FALSE)))</f>
        <v>0.03</v>
      </c>
      <c r="U18" s="29"/>
      <c r="W18" s="29"/>
      <c r="X18" s="29"/>
      <c r="Y18" s="29"/>
      <c r="Z18" s="29"/>
      <c r="AA18" s="29"/>
      <c r="AB18" s="29"/>
      <c r="AC18" s="29"/>
      <c r="AD18" s="29"/>
      <c r="AE18" s="29"/>
      <c r="AG18" s="29"/>
      <c r="AH18" s="29"/>
      <c r="AI18" s="29"/>
      <c r="AJ18" s="29"/>
      <c r="AL18" s="29"/>
      <c r="AM18" s="29"/>
      <c r="AN18" s="29"/>
      <c r="AO18" s="29"/>
      <c r="AQ18" s="29"/>
      <c r="AR18" s="29"/>
      <c r="AS18" s="29"/>
      <c r="AT18" s="29"/>
      <c r="BX18" s="29" t="s">
        <v>56</v>
      </c>
    </row>
    <row r="19" spans="2:76" ht="12.75">
      <c r="B19" s="44" t="s">
        <v>195</v>
      </c>
      <c r="C19" s="33" t="s">
        <v>133</v>
      </c>
      <c r="E19" s="33" t="str">
        <f>IF(AND(E11&gt;E12,OR(E9="Post event accretion",E9="Stable",E9="Accreting")),"PASS","GOTO 2.1")</f>
        <v>GOTO 2.1</v>
      </c>
      <c r="F19" s="33"/>
      <c r="G19" s="29"/>
      <c r="N19" s="29"/>
      <c r="O19" s="29"/>
      <c r="P19" s="81">
        <v>12</v>
      </c>
      <c r="Q19" s="79">
        <f>IF(OR(J$5="",J$8=""),"",IF(P19&lt;=J$15,(J$5*(1+(J$8/100))),IF(P19&gt;J$15,1,FALSE)))</f>
        <v>1</v>
      </c>
      <c r="R19" s="79">
        <f t="shared" si="0"/>
        <v>0.06</v>
      </c>
      <c r="S19" s="79">
        <f>IF(OR(J$5="",J$8=""),"",IF(P19&lt;=J$14,(J$5-(J$5*(J$8/100))),IF(P19&gt;J$14,1,FALSE)))</f>
        <v>0.03</v>
      </c>
      <c r="U19" s="29"/>
      <c r="W19" s="29"/>
      <c r="X19" s="29"/>
      <c r="Y19" s="29"/>
      <c r="Z19" s="29"/>
      <c r="AA19" s="29"/>
      <c r="AB19" s="29"/>
      <c r="AC19" s="29"/>
      <c r="AD19" s="29"/>
      <c r="AE19" s="29"/>
      <c r="AG19" s="29"/>
      <c r="AH19" s="29"/>
      <c r="AI19" s="29"/>
      <c r="AJ19" s="29"/>
      <c r="AL19" s="29"/>
      <c r="AM19" s="29"/>
      <c r="AN19" s="29"/>
      <c r="AO19" s="29"/>
      <c r="AQ19" s="29"/>
      <c r="AR19" s="29"/>
      <c r="AS19" s="29"/>
      <c r="AT19" s="29"/>
      <c r="BX19" s="29" t="s">
        <v>59</v>
      </c>
    </row>
    <row r="20" spans="2:76" ht="12.75" customHeight="1">
      <c r="B20" s="29"/>
      <c r="C20" s="29"/>
      <c r="E20" s="29"/>
      <c r="F20" s="29"/>
      <c r="G20" s="29"/>
      <c r="N20" s="29"/>
      <c r="O20" s="29"/>
      <c r="P20" s="81">
        <v>13</v>
      </c>
      <c r="Q20" s="79">
        <f>IF(OR(J$5="",J$8=""),"",IF(P20&lt;=J$15,(J$5*(1+(J$8/100))),IF(P20&gt;J$15,1,FALSE)))</f>
        <v>1</v>
      </c>
      <c r="R20" s="79">
        <f t="shared" si="0"/>
        <v>1</v>
      </c>
      <c r="S20" s="79">
        <f>IF(OR(J$5="",J$8=""),"",IF(P20&lt;=J$14,(J$5-(J$5*(J$8/100))),IF(P20&gt;J$14,1,FALSE)))</f>
        <v>0.03</v>
      </c>
      <c r="U20" s="29"/>
      <c r="W20" s="29"/>
      <c r="X20" s="29"/>
      <c r="Y20" s="29"/>
      <c r="Z20" s="29"/>
      <c r="AA20" s="29"/>
      <c r="AB20" s="29"/>
      <c r="AC20" s="29"/>
      <c r="AD20" s="29"/>
      <c r="AE20" s="29"/>
      <c r="AG20" s="29"/>
      <c r="AH20" s="29"/>
      <c r="AI20" s="29"/>
      <c r="AJ20" s="29"/>
      <c r="AL20" s="29"/>
      <c r="AM20" s="29"/>
      <c r="AN20" s="29"/>
      <c r="AO20" s="29"/>
      <c r="AQ20" s="29"/>
      <c r="AR20" s="29"/>
      <c r="AS20" s="29"/>
      <c r="AT20" s="29"/>
      <c r="BX20" s="29" t="s">
        <v>57</v>
      </c>
    </row>
    <row r="21" spans="4:76" ht="12.75">
      <c r="D21" s="43" t="s">
        <v>89</v>
      </c>
      <c r="E21" s="33" t="str">
        <f>IF(E8="High",INDEX('B2, B7, B8'!$B$6:$E$14,MATCH(E9,'B2, B7, B8'!$B$6:$B$14,),MATCH(E22,'B2, B7, B8'!$B$6:$E$6,)),IF(E8="Medium",INDEX('B2, B7, B8'!$G$6:$J$14,MATCH(E9,'B2, B7, B8'!$G$6:$G$14,),MATCH(E22,'B2, B7, B8'!$G$6:$J$6,)),IF(E8="Low",INDEX('B2, B7, B8'!$L$6:$O$14,MATCH(E9,'B2, B7, B8'!$L$6:$L$14,),MATCH(E22,'B2, B7, B8'!$L$6:$O$6,)))))</f>
        <v>PASS</v>
      </c>
      <c r="F21" s="33"/>
      <c r="G21" s="29"/>
      <c r="N21" s="90"/>
      <c r="P21" s="81">
        <v>14</v>
      </c>
      <c r="Q21" s="79">
        <f>IF(OR(J$5="",J$8=""),"",IF(P21&lt;=J$15,(J$5*(1+(J$8/100))),IF(P21&gt;J$15,1,FALSE)))</f>
        <v>1</v>
      </c>
      <c r="R21" s="79">
        <f t="shared" si="0"/>
        <v>1</v>
      </c>
      <c r="S21" s="79">
        <f>IF(OR(J$5="",J$8=""),"",IF(P21&lt;=J$14,(J$5-(J$5*(J$8/100))),IF(P21&gt;J$14,1,FALSE)))</f>
        <v>0.03</v>
      </c>
      <c r="W21" s="84" t="s">
        <v>119</v>
      </c>
      <c r="X21" s="84" t="s">
        <v>116</v>
      </c>
      <c r="Y21" s="84" t="s">
        <v>117</v>
      </c>
      <c r="Z21" s="84" t="s">
        <v>118</v>
      </c>
      <c r="AA21" s="29"/>
      <c r="AB21" s="84" t="s">
        <v>119</v>
      </c>
      <c r="AC21" s="84" t="s">
        <v>116</v>
      </c>
      <c r="AD21" s="84" t="s">
        <v>117</v>
      </c>
      <c r="AE21" s="84" t="s">
        <v>118</v>
      </c>
      <c r="AG21" s="84" t="s">
        <v>119</v>
      </c>
      <c r="AH21" s="84" t="s">
        <v>116</v>
      </c>
      <c r="AI21" s="84" t="s">
        <v>117</v>
      </c>
      <c r="AJ21" s="84" t="s">
        <v>118</v>
      </c>
      <c r="AL21" s="84" t="s">
        <v>119</v>
      </c>
      <c r="AM21" s="84" t="s">
        <v>116</v>
      </c>
      <c r="AN21" s="84" t="s">
        <v>117</v>
      </c>
      <c r="AO21" s="84" t="s">
        <v>118</v>
      </c>
      <c r="AQ21" s="84" t="s">
        <v>119</v>
      </c>
      <c r="AR21" s="84" t="s">
        <v>116</v>
      </c>
      <c r="AS21" s="84" t="s">
        <v>117</v>
      </c>
      <c r="AT21" s="84" t="s">
        <v>118</v>
      </c>
      <c r="AV21" s="84" t="s">
        <v>119</v>
      </c>
      <c r="AW21" s="84" t="s">
        <v>116</v>
      </c>
      <c r="AX21" s="84" t="s">
        <v>117</v>
      </c>
      <c r="AY21" s="84" t="s">
        <v>118</v>
      </c>
      <c r="AZ21" s="29"/>
      <c r="BX21" s="29" t="s">
        <v>60</v>
      </c>
    </row>
    <row r="22" spans="2:76" ht="12.75">
      <c r="B22" s="30"/>
      <c r="D22" s="46" t="s">
        <v>39</v>
      </c>
      <c r="E22" s="95" t="s">
        <v>29</v>
      </c>
      <c r="F22" s="29"/>
      <c r="G22" s="29"/>
      <c r="N22" s="85"/>
      <c r="P22" s="81">
        <v>15</v>
      </c>
      <c r="Q22" s="79">
        <f>IF(OR(J$5="",J$8=""),"",IF(P22&lt;=J$15,(J$5*(1+(J$8/100))),IF(P22&gt;J$15,1,FALSE)))</f>
        <v>1</v>
      </c>
      <c r="R22" s="79">
        <f t="shared" si="0"/>
        <v>1</v>
      </c>
      <c r="S22" s="79">
        <f>IF(OR(J$5="",J$8=""),"",IF(P22&lt;=J$14,(J$5-(J$5*(J$8/100))),IF(P22&gt;J$14,1,FALSE)))</f>
        <v>0.03</v>
      </c>
      <c r="W22" s="81">
        <v>0</v>
      </c>
      <c r="X22" s="79">
        <f>IF(OR(Y$8="",Y$5=""),"",IF(W22=Y$17,(Y$8*(1+(Y$5/100))),IF(W22&lt;Y$17,"",IF(W22&gt;Y$17,1,FALSE))))</f>
      </c>
      <c r="Y22" s="79">
        <f>IF(OR(Y$8="",Y$9=""),"",IF(W22&lt;Y$9,"",IF(W22=Y$9,Y$8,IF(W22&gt;Y$9,1,FALSE))))</f>
      </c>
      <c r="Z22" s="79">
        <f>IF(OR(Y$8="",Y$5=""),"",IF(W22&lt;Y$16,"",IF(W22=Y$16,(Y$8-(Y$8*(Y$5/100))),IF(W22&gt;Y$16,1,FALSE))))</f>
      </c>
      <c r="AA22" s="29"/>
      <c r="AB22" s="81">
        <v>0</v>
      </c>
      <c r="AC22" s="79">
        <f>IF(OR(AD$8="",AD$5=""),"",IF(AB22=AD$17,(AD$8*(1+(AD$5/100))),IF(AB22&lt;AD$17,"",IF(AB22&gt;AD$17,1,FALSE))))</f>
      </c>
      <c r="AD22" s="79">
        <f>IF(OR(AD$8="",AD$9=""),"",IF(AB22&lt;AD$9,"",IF(AB22=AD$9,AD$8,IF(AB22&gt;AD$9,1,FALSE))))</f>
      </c>
      <c r="AE22" s="79">
        <f>IF(OR(AD$8="",AD$5=""),"",IF(AB22&lt;AD$16,"",IF(AB22=AD$16,(AD$8-(AD$8*(AD$5/100))),IF(AB22&gt;AD$16,1,FALSE))))</f>
      </c>
      <c r="AG22" s="81">
        <v>0</v>
      </c>
      <c r="AH22" s="79">
        <f>IF(OR(AI$8="",AI$5=""),"",IF(AG22=AI$17,(AI$8*(1+(AI$5/100))),IF(AG22&lt;AI$17,"",IF(AG22&gt;AI$17,1,FALSE))))</f>
      </c>
      <c r="AI22" s="79">
        <f>IF(OR(AI$8="",AI$9=""),"",IF(AG22&lt;AI$9,"",IF(AG22=AI$9,AI$8,IF(AG22&gt;AI$9,1,FALSE))))</f>
      </c>
      <c r="AJ22" s="79">
        <f>IF(OR(AI$8="",AI$5=""),"",IF(AG22&lt;AI$16,"",IF(AG22=AI$16,(AI$8-(AI$8*(AI$5/100))),IF(AG22&gt;AI$16,1,FALSE))))</f>
      </c>
      <c r="AL22" s="81">
        <v>0</v>
      </c>
      <c r="AM22" s="79">
        <f>IF(OR(AN$8="",AN$5=""),"",IF(AL22=AN$17,AN$8*(1+(AN$5/100)),IF(AL22&lt;AN$17,"",IF(AL22&gt;AN$17,1,FALSE))))</f>
      </c>
      <c r="AN22" s="79">
        <f>IF(OR(AN$8="",AN$9=""),"",IF(AL22&lt;AN$9,"",IF(AL22=AN$9,AN$8,IF(AL22&gt;AN$9,1,FALSE))))</f>
      </c>
      <c r="AO22" s="79">
        <f>IF(OR(AN$8="",AN$5=""),"",IF(AL22&lt;AN$16,"",IF(AL22=AN$16,(AN$8-(AN$8*(AN$5/100))),IF(AL22&gt;AN$16,1,FALSE))))</f>
      </c>
      <c r="AQ22" s="81">
        <v>0</v>
      </c>
      <c r="AR22" s="79">
        <f>IF(OR(AS$8="",AS$5=""),"",IF(AQ22=AS$17,(AS$8*(1+(AS$5/100))),IF(AQ22&lt;AS$17,"",IF(AQ22&gt;AS$17,1,FALSE))))</f>
      </c>
      <c r="AS22" s="79">
        <f>IF(OR(AS$8="",AS$9=""),"",IF(AQ22&lt;AS$9,"",IF(AQ22=AS$9,AS$8,IF(AQ22&gt;AS$9,1,FALSE))))</f>
      </c>
      <c r="AT22" s="79">
        <f>IF(OR(AS$8="",AS$5=""),"",IF(AQ22&lt;AS$16,"",IF(AQ22=AS$16,(AS$8-(AS$8*(AS$5/100))),IF(AQ22&gt;AS$16,1,FALSE))))</f>
      </c>
      <c r="AV22" s="81">
        <v>0</v>
      </c>
      <c r="AW22" s="79" t="e">
        <f>IF($AV22=$AW$5,$AV$5,IF($AV22=$AW$6,$AV$6,IF($AV22=$AW$7,$AV$7,IF($AV22=$AW$8,$AV$8,IF(AND($AV22&gt;$AW$5,$AV22&gt;$AW$6,$AV22&gt;$AW$7,$AV22&gt;$AW$8),1,"")))))</f>
        <v>#N/A</v>
      </c>
      <c r="AX22" s="79" t="e">
        <f>IF($AV22=$AY$5,$AX$5,IF($AV22=$AY$6,$AX$6,IF($AV22=$AY$7,$AX$7,IF($AV22=$AY$8,$AX$8,IF($AV22=$AY$9,$AX$9,IF(AND($AV22&gt;$AY$5,$AV22&gt;$AY$6,$AV22&gt;$AY$7,$AV22&gt;$AY$8,$AV22&gt;$AY$9),1,""))))))</f>
        <v>#N/A</v>
      </c>
      <c r="AY22" s="79" t="e">
        <f>IF($AV22=$BA$5,$AZ$5,IF($AV22=$BA$6,$AZ$6,IF($AV22=$BA$7,$AZ$7,IF($AV22=$BA$8,$AZ$8,IF(AND($AV22&gt;$BA$5,$AV22&gt;$BA$6,$AV22&gt;$BA$7,$AV22&gt;$BA$8),1,"")))))</f>
        <v>#N/A</v>
      </c>
      <c r="AZ22" s="29"/>
      <c r="BX22" s="29" t="s">
        <v>102</v>
      </c>
    </row>
    <row r="23" spans="2:76" ht="12.75">
      <c r="B23" s="29"/>
      <c r="C23" s="29"/>
      <c r="E23" s="29"/>
      <c r="F23" s="29"/>
      <c r="G23" s="29"/>
      <c r="N23" s="85"/>
      <c r="P23" s="81">
        <v>16</v>
      </c>
      <c r="Q23" s="79">
        <f>IF(OR(J$5="",J$8=""),"",IF(P23&lt;=J$15,(J$5*(1+(J$8/100))),IF(P23&gt;J$15,1,FALSE)))</f>
        <v>1</v>
      </c>
      <c r="R23" s="79">
        <f t="shared" si="0"/>
        <v>1</v>
      </c>
      <c r="S23" s="79">
        <f>IF(OR(J$5="",J$8=""),"",IF(P23&lt;=J$14,(J$5-(J$5*(J$8/100))),IF(P23&gt;J$14,1,FALSE)))</f>
        <v>0.03</v>
      </c>
      <c r="W23" s="81">
        <v>1</v>
      </c>
      <c r="X23" s="79">
        <f aca="true" t="shared" si="1" ref="X23:X58">IF(OR(Y$8="",Y$5=""),"",IF(W23=Y$17,(Y$8*(1+(Y$5/100))),IF(W23&lt;Y$17,"",IF(W23&gt;Y$17,1,FALSE))))</f>
      </c>
      <c r="Y23" s="79">
        <f aca="true" t="shared" si="2" ref="Y23:Y58">IF(OR(Y$8="",Y$9=""),"",IF(W23&lt;Y$9,"",IF(W23=Y$9,Y$8,IF(W23&gt;Y$9,1,FALSE))))</f>
      </c>
      <c r="Z23" s="79">
        <f aca="true" t="shared" si="3" ref="Z23:Z58">IF(OR(Y$8="",Y$5=""),"",IF(W23&lt;Y$16,"",IF(W23=Y$16,(Y$8-(Y$8*(Y$5/100))),IF(W23&gt;Y$16,1,FALSE))))</f>
      </c>
      <c r="AA23" s="29"/>
      <c r="AB23" s="81">
        <v>1</v>
      </c>
      <c r="AC23" s="79">
        <f aca="true" t="shared" si="4" ref="AC23:AC58">IF(OR(AD$8="",AD$5=""),"",IF(AB23=AD$17,(AD$8*(1+(AD$5/100))),IF(AB23&lt;AD$17,"",IF(AB23&gt;AD$17,1,FALSE))))</f>
      </c>
      <c r="AD23" s="79">
        <f aca="true" t="shared" si="5" ref="AD23:AD58">IF(OR(AD$8="",AD$9=""),"",IF(AB23&lt;AD$9,"",IF(AB23=AD$9,AD$8,IF(AB23&gt;AD$9,1,FALSE))))</f>
      </c>
      <c r="AE23" s="79">
        <f aca="true" t="shared" si="6" ref="AE23:AE58">IF(OR(AD$8="",AD$5=""),"",IF(AB23&lt;AD$16,"",IF(AB23=AD$16,(AD$8-(AD$8*(AD$5/100))),IF(AB23&gt;AD$16,1,FALSE))))</f>
      </c>
      <c r="AG23" s="81">
        <v>1</v>
      </c>
      <c r="AH23" s="79">
        <f aca="true" t="shared" si="7" ref="AH23:AH58">IF(OR(AI$8="",AI$5=""),"",IF(AG23=AI$17,(AI$8*(1+(AI$5/100))),IF(AG23&lt;AI$17,"",IF(AG23&gt;AI$17,1,FALSE))))</f>
      </c>
      <c r="AI23" s="79">
        <f aca="true" t="shared" si="8" ref="AI23:AI58">IF(OR(AI$8="",AI$9=""),"",IF(AG23&lt;AI$9,"",IF(AG23=AI$9,AI$8,IF(AG23&gt;AI$9,1,FALSE))))</f>
      </c>
      <c r="AJ23" s="79">
        <f aca="true" t="shared" si="9" ref="AJ23:AJ58">IF(OR(AI$8="",AI$5=""),"",IF(AG23&lt;AI$16,"",IF(AG23=AI$16,(AI$8-(AI$8*(AI$5/100))),IF(AG23&gt;AI$16,1,FALSE))))</f>
      </c>
      <c r="AL23" s="81">
        <v>1</v>
      </c>
      <c r="AM23" s="79">
        <f aca="true" t="shared" si="10" ref="AM23:AM58">IF(OR(AN$8="",AN$5=""),"",IF(AL23=AN$17,AN$8*(1+(AN$5/100)),IF(AL23&lt;AN$17,"",IF(AL23&gt;AN$17,1,FALSE))))</f>
      </c>
      <c r="AN23" s="79">
        <f aca="true" t="shared" si="11" ref="AN23:AN58">IF(OR(AN$8="",AN$9=""),"",IF(AL23&lt;AN$9,"",IF(AL23=AN$9,AN$8,IF(AL23&gt;AN$9,1,FALSE))))</f>
      </c>
      <c r="AO23" s="79">
        <f aca="true" t="shared" si="12" ref="AO23:AO58">IF(OR(AN$8="",AN$5=""),"",IF(AL23&lt;AN$16,"",IF(AL23=AN$16,(AN$8-(AN$8*(AN$5/100))),IF(AL23&gt;AN$16,1,FALSE))))</f>
      </c>
      <c r="AQ23" s="81">
        <v>1</v>
      </c>
      <c r="AR23" s="79">
        <f aca="true" t="shared" si="13" ref="AR23:AR58">IF(OR(AS$8="",AS$5=""),"",IF(AQ23=AS$17,(AS$8*(1+(AS$5/100))),IF(AQ23&lt;AS$17,"",IF(AQ23&gt;AS$17,1,FALSE))))</f>
      </c>
      <c r="AS23" s="79">
        <f aca="true" t="shared" si="14" ref="AS23:AS58">IF(OR(AS$8="",AS$9=""),"",IF(AQ23&lt;AS$9,"",IF(AQ23=AS$9,AS$8,IF(AQ23&gt;AS$9,1,FALSE))))</f>
      </c>
      <c r="AT23" s="79">
        <f aca="true" t="shared" si="15" ref="AT23:AT58">IF(OR(AS$8="",AS$5=""),"",IF(AQ23&lt;AS$16,"",IF(AQ23=AS$16,(AS$8-(AS$8*(AS$5/100))),IF(AQ23&gt;AS$16,1,FALSE))))</f>
      </c>
      <c r="AV23" s="81">
        <v>1</v>
      </c>
      <c r="AW23" s="79" t="e">
        <f aca="true" t="shared" si="16" ref="AW23:AW58">IF($AV23=$AW$5,$AV$5,IF($AV23=$AW$6,$AV$6,IF($AV23=$AW$7,$AV$7,IF($AV23=$AW$8,$AV$8,IF(AND($AV23&gt;$AW$5,$AV23&gt;$AW$6,$AV23&gt;$AW$7,$AV23&gt;$AW$8),1,"")))))</f>
        <v>#N/A</v>
      </c>
      <c r="AX23" s="79" t="e">
        <f aca="true" t="shared" si="17" ref="AX23:AX58">IF($AV23=$AY$5,$AX$5,IF($AV23=$AY$6,$AX$6,IF($AV23=$AY$7,$AX$7,IF($AV23=$AY$8,$AX$8,IF($AV23=$AY$9,$AX$9,IF(AND($AV23&gt;$AY$5,$AV23&gt;$AY$6,$AV23&gt;$AY$7,$AV23&gt;$AY$8,$AV23&gt;$AY$9),1,""))))))</f>
        <v>#N/A</v>
      </c>
      <c r="AY23" s="79" t="e">
        <f aca="true" t="shared" si="18" ref="AY23:AY58">IF($AV23=$BA$5,$AZ$5,IF($AV23=$BA$6,$AZ$6,IF($AV23=$BA$7,$AZ$7,IF($AV23=$BA$8,$AZ$8,IF(AND($AV23&gt;$BA$5,$AV23&gt;$BA$6,$AV23&gt;$BA$7,$AV23&gt;$BA$8),1,"")))))</f>
        <v>#N/A</v>
      </c>
      <c r="AZ23" s="29"/>
      <c r="BX23" s="29" t="s">
        <v>62</v>
      </c>
    </row>
    <row r="24" spans="2:76" ht="12.75">
      <c r="B24" s="44" t="s">
        <v>197</v>
      </c>
      <c r="C24" s="33" t="s">
        <v>83</v>
      </c>
      <c r="E24" s="33" t="str">
        <f>IF(E6="Very Good",INDEX('B3'!$B$13:$E$40,MATCH(E25,'B3'!$B$13:$B$40,),MATCH(E7,'B3'!$B$13:$E$13,)),IF(E6="Good",INDEX('B3'!$G$13:$J$40,MATCH(E25,'B3'!$G$13:$G$40,),MATCH(E7,'B3'!$G$13:$J$13,)),IF(E6="Fair",INDEX('B3'!$L$13:$O$40,MATCH(E25,'B3'!$L$13:$L$40,),MATCH(E7,'B3'!$L$13:$O$13,)),IF(E6="Poor",INDEX('B3'!$Q$13:$T$40,MATCH(E25,'B3'!$Q$13:$Q$40,),MATCH(E7,'B3'!$Q$13:$T$13,)),IF(E6="Very Poor","FAIL",FALSE)))))</f>
        <v>FAIL</v>
      </c>
      <c r="F24" s="33"/>
      <c r="G24" s="29"/>
      <c r="N24" s="85"/>
      <c r="P24" s="81">
        <v>17</v>
      </c>
      <c r="Q24" s="79">
        <f>IF(OR(J$5="",J$8=""),"",IF(P24&lt;=J$15,(J$5*(1+(J$8/100))),IF(P24&gt;J$15,1,FALSE)))</f>
        <v>1</v>
      </c>
      <c r="R24" s="79">
        <f t="shared" si="0"/>
        <v>1</v>
      </c>
      <c r="S24" s="79">
        <f>IF(OR(J$5="",J$8=""),"",IF(P24&lt;=J$14,(J$5-(J$5*(J$8/100))),IF(P24&gt;J$14,1,FALSE)))</f>
        <v>0.03</v>
      </c>
      <c r="W24" s="81">
        <v>2</v>
      </c>
      <c r="X24" s="79">
        <f t="shared" si="1"/>
      </c>
      <c r="Y24" s="79">
        <f t="shared" si="2"/>
      </c>
      <c r="Z24" s="79">
        <f t="shared" si="3"/>
      </c>
      <c r="AA24" s="29"/>
      <c r="AB24" s="81">
        <v>2</v>
      </c>
      <c r="AC24" s="79">
        <f t="shared" si="4"/>
      </c>
      <c r="AD24" s="79">
        <f t="shared" si="5"/>
      </c>
      <c r="AE24" s="79">
        <f t="shared" si="6"/>
      </c>
      <c r="AG24" s="81">
        <v>2</v>
      </c>
      <c r="AH24" s="79">
        <f t="shared" si="7"/>
      </c>
      <c r="AI24" s="79">
        <f t="shared" si="8"/>
      </c>
      <c r="AJ24" s="79">
        <f t="shared" si="9"/>
      </c>
      <c r="AL24" s="81">
        <v>2</v>
      </c>
      <c r="AM24" s="79">
        <f t="shared" si="10"/>
      </c>
      <c r="AN24" s="79">
        <f t="shared" si="11"/>
      </c>
      <c r="AO24" s="79">
        <f t="shared" si="12"/>
      </c>
      <c r="AQ24" s="81">
        <v>2</v>
      </c>
      <c r="AR24" s="79">
        <f t="shared" si="13"/>
      </c>
      <c r="AS24" s="79">
        <f t="shared" si="14"/>
      </c>
      <c r="AT24" s="79">
        <f t="shared" si="15"/>
      </c>
      <c r="AV24" s="81">
        <v>2</v>
      </c>
      <c r="AW24" s="79" t="e">
        <f t="shared" si="16"/>
        <v>#N/A</v>
      </c>
      <c r="AX24" s="79" t="e">
        <f t="shared" si="17"/>
        <v>#N/A</v>
      </c>
      <c r="AY24" s="79" t="e">
        <f t="shared" si="18"/>
        <v>#N/A</v>
      </c>
      <c r="AZ24" s="29"/>
      <c r="BX24" s="29" t="s">
        <v>61</v>
      </c>
    </row>
    <row r="25" spans="2:76" ht="12.75">
      <c r="B25" s="33"/>
      <c r="D25" s="46" t="s">
        <v>127</v>
      </c>
      <c r="E25" s="153" t="s">
        <v>56</v>
      </c>
      <c r="F25" s="154"/>
      <c r="G25" s="29"/>
      <c r="N25" s="85"/>
      <c r="P25" s="81">
        <v>18</v>
      </c>
      <c r="Q25" s="79">
        <f>IF(OR(J$5="",J$8=""),"",IF(P25&lt;=J$15,(J$5*(1+(J$8/100))),IF(P25&gt;J$15,1,FALSE)))</f>
        <v>1</v>
      </c>
      <c r="R25" s="79">
        <f t="shared" si="0"/>
        <v>1</v>
      </c>
      <c r="S25" s="79">
        <f>IF(OR(J$5="",J$8=""),"",IF(P25&lt;=J$14,(J$5-(J$5*(J$8/100))),IF(P25&gt;J$14,1,FALSE)))</f>
        <v>0.03</v>
      </c>
      <c r="U25" s="90"/>
      <c r="W25" s="81">
        <v>3</v>
      </c>
      <c r="X25" s="79">
        <f t="shared" si="1"/>
      </c>
      <c r="Y25" s="79">
        <f t="shared" si="2"/>
      </c>
      <c r="Z25" s="79">
        <f t="shared" si="3"/>
      </c>
      <c r="AA25" s="29"/>
      <c r="AB25" s="81">
        <v>3</v>
      </c>
      <c r="AC25" s="79">
        <f t="shared" si="4"/>
      </c>
      <c r="AD25" s="79">
        <f t="shared" si="5"/>
      </c>
      <c r="AE25" s="79">
        <f t="shared" si="6"/>
      </c>
      <c r="AG25" s="81">
        <v>3</v>
      </c>
      <c r="AH25" s="79">
        <f t="shared" si="7"/>
      </c>
      <c r="AI25" s="79">
        <f t="shared" si="8"/>
      </c>
      <c r="AJ25" s="79">
        <f t="shared" si="9"/>
      </c>
      <c r="AL25" s="81">
        <v>3</v>
      </c>
      <c r="AM25" s="79">
        <f t="shared" si="10"/>
      </c>
      <c r="AN25" s="79">
        <f t="shared" si="11"/>
      </c>
      <c r="AO25" s="79">
        <f t="shared" si="12"/>
      </c>
      <c r="AQ25" s="81">
        <v>3</v>
      </c>
      <c r="AR25" s="79">
        <f t="shared" si="13"/>
      </c>
      <c r="AS25" s="79">
        <f t="shared" si="14"/>
      </c>
      <c r="AT25" s="79">
        <f t="shared" si="15"/>
      </c>
      <c r="AV25" s="81">
        <v>3</v>
      </c>
      <c r="AW25" s="79" t="e">
        <f t="shared" si="16"/>
        <v>#N/A</v>
      </c>
      <c r="AX25" s="79" t="e">
        <f t="shared" si="17"/>
        <v>#N/A</v>
      </c>
      <c r="AY25" s="79" t="e">
        <f t="shared" si="18"/>
        <v>#N/A</v>
      </c>
      <c r="AZ25" s="29"/>
      <c r="BX25" s="29" t="s">
        <v>63</v>
      </c>
    </row>
    <row r="26" spans="2:76" ht="12.75">
      <c r="B26" s="29"/>
      <c r="C26" s="29"/>
      <c r="E26" s="29"/>
      <c r="F26" s="29"/>
      <c r="G26" s="29"/>
      <c r="N26" s="85"/>
      <c r="P26" s="81">
        <v>19</v>
      </c>
      <c r="Q26" s="79">
        <f>IF(OR(J$5="",J$8=""),"",IF(P26&lt;=J$15,(J$5*(1+(J$8/100))),IF(P26&gt;J$15,1,FALSE)))</f>
        <v>1</v>
      </c>
      <c r="R26" s="79">
        <f t="shared" si="0"/>
        <v>1</v>
      </c>
      <c r="S26" s="79">
        <f>IF(OR(J$5="",J$8=""),"",IF(P26&lt;=J$14,(J$5-(J$5*(J$8/100))),IF(P26&gt;J$14,1,FALSE)))</f>
        <v>0.03</v>
      </c>
      <c r="U26" s="85"/>
      <c r="W26" s="81">
        <v>4</v>
      </c>
      <c r="X26" s="79">
        <f t="shared" si="1"/>
      </c>
      <c r="Y26" s="79">
        <f t="shared" si="2"/>
      </c>
      <c r="Z26" s="79">
        <f t="shared" si="3"/>
      </c>
      <c r="AA26" s="29"/>
      <c r="AB26" s="81">
        <v>4</v>
      </c>
      <c r="AC26" s="79">
        <f t="shared" si="4"/>
      </c>
      <c r="AD26" s="79">
        <f t="shared" si="5"/>
      </c>
      <c r="AE26" s="79">
        <f t="shared" si="6"/>
      </c>
      <c r="AG26" s="81">
        <v>4</v>
      </c>
      <c r="AH26" s="79">
        <f t="shared" si="7"/>
      </c>
      <c r="AI26" s="79">
        <f t="shared" si="8"/>
      </c>
      <c r="AJ26" s="79">
        <f t="shared" si="9"/>
      </c>
      <c r="AL26" s="81">
        <v>4</v>
      </c>
      <c r="AM26" s="79">
        <f t="shared" si="10"/>
      </c>
      <c r="AN26" s="79">
        <f t="shared" si="11"/>
      </c>
      <c r="AO26" s="79">
        <f t="shared" si="12"/>
      </c>
      <c r="AQ26" s="81">
        <v>4</v>
      </c>
      <c r="AR26" s="79">
        <f t="shared" si="13"/>
      </c>
      <c r="AS26" s="79">
        <f t="shared" si="14"/>
      </c>
      <c r="AT26" s="79">
        <f t="shared" si="15"/>
      </c>
      <c r="AV26" s="81">
        <v>4</v>
      </c>
      <c r="AW26" s="79" t="e">
        <f t="shared" si="16"/>
        <v>#N/A</v>
      </c>
      <c r="AX26" s="79" t="e">
        <f t="shared" si="17"/>
        <v>#N/A</v>
      </c>
      <c r="AY26" s="79" t="e">
        <f t="shared" si="18"/>
        <v>#N/A</v>
      </c>
      <c r="AZ26" s="29"/>
      <c r="BX26" s="29" t="s">
        <v>0</v>
      </c>
    </row>
    <row r="27" spans="2:52" ht="12.75">
      <c r="B27" s="44" t="s">
        <v>207</v>
      </c>
      <c r="C27" s="33" t="s">
        <v>84</v>
      </c>
      <c r="E27" s="33" t="str">
        <f>IF(OR(AND(OR(E19="FAIL",AND(E19="Goto 2.1",E21="FAIL")),E24="FAIL"),E6="Very Poor",E6="Poor"),"FAIL","PASS")</f>
        <v>PASS</v>
      </c>
      <c r="F27" s="33"/>
      <c r="G27" s="29"/>
      <c r="N27" s="85"/>
      <c r="P27" s="81">
        <v>20</v>
      </c>
      <c r="Q27" s="79">
        <f>IF(OR(J$5="",J$8=""),"",IF(P27&lt;=J$15,(J$5*(1+(J$8/100))),IF(P27&gt;J$15,1,FALSE)))</f>
        <v>1</v>
      </c>
      <c r="R27" s="79">
        <f t="shared" si="0"/>
        <v>1</v>
      </c>
      <c r="S27" s="79">
        <f>IF(OR(J$5="",J$8=""),"",IF(P27&lt;=J$14,(J$5-(J$5*(J$8/100))),IF(P27&gt;J$14,1,FALSE)))</f>
        <v>1</v>
      </c>
      <c r="U27" s="85"/>
      <c r="W27" s="81">
        <v>5</v>
      </c>
      <c r="X27" s="79">
        <f t="shared" si="1"/>
      </c>
      <c r="Y27" s="79">
        <f t="shared" si="2"/>
      </c>
      <c r="Z27" s="79">
        <f t="shared" si="3"/>
      </c>
      <c r="AA27" s="29"/>
      <c r="AB27" s="81">
        <v>5</v>
      </c>
      <c r="AC27" s="79">
        <f t="shared" si="4"/>
      </c>
      <c r="AD27" s="79">
        <f t="shared" si="5"/>
      </c>
      <c r="AE27" s="79">
        <f t="shared" si="6"/>
      </c>
      <c r="AG27" s="81">
        <v>5</v>
      </c>
      <c r="AH27" s="79">
        <f t="shared" si="7"/>
      </c>
      <c r="AI27" s="79">
        <f t="shared" si="8"/>
      </c>
      <c r="AJ27" s="79">
        <f t="shared" si="9"/>
      </c>
      <c r="AL27" s="81">
        <v>5</v>
      </c>
      <c r="AM27" s="79">
        <f t="shared" si="10"/>
      </c>
      <c r="AN27" s="79">
        <f t="shared" si="11"/>
      </c>
      <c r="AO27" s="79">
        <f t="shared" si="12"/>
      </c>
      <c r="AQ27" s="81">
        <v>5</v>
      </c>
      <c r="AR27" s="79">
        <f t="shared" si="13"/>
      </c>
      <c r="AS27" s="79">
        <f t="shared" si="14"/>
      </c>
      <c r="AT27" s="79">
        <f t="shared" si="15"/>
      </c>
      <c r="AV27" s="81">
        <v>5</v>
      </c>
      <c r="AW27" s="79" t="e">
        <f t="shared" si="16"/>
        <v>#N/A</v>
      </c>
      <c r="AX27" s="79" t="e">
        <f t="shared" si="17"/>
        <v>#N/A</v>
      </c>
      <c r="AY27" s="79" t="e">
        <f t="shared" si="18"/>
        <v>#N/A</v>
      </c>
      <c r="AZ27" s="29"/>
    </row>
    <row r="28" spans="2:52" ht="12.75">
      <c r="B28" s="29"/>
      <c r="C28" s="29"/>
      <c r="E28" s="29"/>
      <c r="F28" s="29"/>
      <c r="G28" s="29"/>
      <c r="N28" s="85"/>
      <c r="P28" s="81">
        <v>21</v>
      </c>
      <c r="Q28" s="79">
        <f>IF(OR(J$5="",J$8=""),"",IF(P28&lt;=J$15,(J$5*(1+(J$8/100))),IF(P28&gt;J$15,1,FALSE)))</f>
        <v>1</v>
      </c>
      <c r="R28" s="79">
        <f t="shared" si="0"/>
        <v>1</v>
      </c>
      <c r="S28" s="79">
        <f>IF(OR(J$5="",J$8=""),"",IF(P28&lt;=J$14,(J$5-(J$5*(J$8/100))),IF(P28&gt;J$14,1,FALSE)))</f>
        <v>1</v>
      </c>
      <c r="U28" s="85"/>
      <c r="W28" s="81">
        <v>6</v>
      </c>
      <c r="X28" s="79">
        <f t="shared" si="1"/>
      </c>
      <c r="Y28" s="79">
        <f t="shared" si="2"/>
      </c>
      <c r="Z28" s="79">
        <f t="shared" si="3"/>
      </c>
      <c r="AA28" s="29"/>
      <c r="AB28" s="81">
        <v>6</v>
      </c>
      <c r="AC28" s="79">
        <f t="shared" si="4"/>
      </c>
      <c r="AD28" s="79">
        <f t="shared" si="5"/>
      </c>
      <c r="AE28" s="79">
        <f t="shared" si="6"/>
      </c>
      <c r="AG28" s="81">
        <v>6</v>
      </c>
      <c r="AH28" s="79">
        <f t="shared" si="7"/>
        <v>0.016</v>
      </c>
      <c r="AI28" s="79">
        <f t="shared" si="8"/>
      </c>
      <c r="AJ28" s="79">
        <f t="shared" si="9"/>
      </c>
      <c r="AL28" s="81">
        <v>6</v>
      </c>
      <c r="AM28" s="79">
        <f t="shared" si="10"/>
      </c>
      <c r="AN28" s="79">
        <f t="shared" si="11"/>
      </c>
      <c r="AO28" s="79">
        <f t="shared" si="12"/>
      </c>
      <c r="AQ28" s="81">
        <v>6</v>
      </c>
      <c r="AR28" s="79">
        <f t="shared" si="13"/>
      </c>
      <c r="AS28" s="79">
        <f t="shared" si="14"/>
      </c>
      <c r="AT28" s="79">
        <f t="shared" si="15"/>
      </c>
      <c r="AV28" s="81">
        <v>6</v>
      </c>
      <c r="AW28" s="79" t="e">
        <f t="shared" si="16"/>
        <v>#N/A</v>
      </c>
      <c r="AX28" s="79" t="e">
        <f t="shared" si="17"/>
        <v>#N/A</v>
      </c>
      <c r="AY28" s="79" t="e">
        <f t="shared" si="18"/>
        <v>#N/A</v>
      </c>
      <c r="AZ28" s="29"/>
    </row>
    <row r="29" spans="2:52" ht="12.75">
      <c r="B29" s="44" t="s">
        <v>199</v>
      </c>
      <c r="C29" s="33" t="s">
        <v>85</v>
      </c>
      <c r="E29" s="33" t="str">
        <f>IF((E13-E14)&lt;=1,INDEX('B5, B6'!$B$4:$G$7,MATCH("&lt;=1.0 m",'B5, B6'!$B$4:$B$7,),MATCH(E6,'B5, B6'!$B$4:$G$4,)),IF(AND((E13-E14)&gt;1,(E13-E14)&lt;=2),INDEX('B5, B6'!$B$4:$G$7,MATCH("1.0-2.0 m",'B5, B6'!$B$4:$B$7,),MATCH(E6,'B5, B6'!$B$4:$G$4,)),IF((E13-E14)&gt;2,INDEX('B5, B6'!$B$4:$G$7,MATCH("&gt;2.0 m",'B5, B6'!$B$4:$B$7,),MATCH(E6,'B5, B6'!$B$4:$G$4,)),FALSE)))</f>
        <v>PASS</v>
      </c>
      <c r="F29" s="33"/>
      <c r="G29" s="29"/>
      <c r="N29" s="85"/>
      <c r="P29" s="81">
        <v>22</v>
      </c>
      <c r="Q29" s="79">
        <f>IF(OR(J$5="",J$8=""),"",IF(P29&lt;=J$15,(J$5*(1+(J$8/100))),IF(P29&gt;J$15,1,FALSE)))</f>
        <v>1</v>
      </c>
      <c r="R29" s="79">
        <f t="shared" si="0"/>
        <v>1</v>
      </c>
      <c r="S29" s="79">
        <f>IF(OR(J$5="",J$8=""),"",IF(P29&lt;=J$14,(J$5-(J$5*(J$8/100))),IF(P29&gt;J$14,1,FALSE)))</f>
        <v>1</v>
      </c>
      <c r="U29" s="85"/>
      <c r="W29" s="81">
        <v>7</v>
      </c>
      <c r="X29" s="79">
        <f t="shared" si="1"/>
      </c>
      <c r="Y29" s="79">
        <f t="shared" si="2"/>
      </c>
      <c r="Z29" s="79">
        <f t="shared" si="3"/>
      </c>
      <c r="AA29" s="29"/>
      <c r="AB29" s="81">
        <v>7</v>
      </c>
      <c r="AC29" s="79">
        <f t="shared" si="4"/>
      </c>
      <c r="AD29" s="79">
        <f t="shared" si="5"/>
      </c>
      <c r="AE29" s="79">
        <f t="shared" si="6"/>
      </c>
      <c r="AG29" s="81">
        <v>7</v>
      </c>
      <c r="AH29" s="79">
        <f t="shared" si="7"/>
        <v>1</v>
      </c>
      <c r="AI29" s="79">
        <f t="shared" si="8"/>
      </c>
      <c r="AJ29" s="79">
        <f t="shared" si="9"/>
      </c>
      <c r="AL29" s="81">
        <v>7</v>
      </c>
      <c r="AM29" s="79">
        <f t="shared" si="10"/>
      </c>
      <c r="AN29" s="79">
        <f t="shared" si="11"/>
      </c>
      <c r="AO29" s="79">
        <f t="shared" si="12"/>
      </c>
      <c r="AQ29" s="81">
        <v>7</v>
      </c>
      <c r="AR29" s="79">
        <f t="shared" si="13"/>
      </c>
      <c r="AS29" s="79">
        <f t="shared" si="14"/>
      </c>
      <c r="AT29" s="79">
        <f t="shared" si="15"/>
      </c>
      <c r="AV29" s="81">
        <v>7</v>
      </c>
      <c r="AW29" s="79" t="e">
        <f t="shared" si="16"/>
        <v>#N/A</v>
      </c>
      <c r="AX29" s="79" t="e">
        <f t="shared" si="17"/>
        <v>#N/A</v>
      </c>
      <c r="AY29" s="79" t="e">
        <f t="shared" si="18"/>
        <v>#N/A</v>
      </c>
      <c r="AZ29" s="29"/>
    </row>
    <row r="30" spans="2:52" ht="12.75">
      <c r="B30" s="30"/>
      <c r="G30" s="29"/>
      <c r="N30" s="85"/>
      <c r="P30" s="81">
        <v>23</v>
      </c>
      <c r="Q30" s="79">
        <f>IF(OR(J$5="",J$8=""),"",IF(P30&lt;=J$15,(J$5*(1+(J$8/100))),IF(P30&gt;J$15,1,FALSE)))</f>
        <v>1</v>
      </c>
      <c r="R30" s="79">
        <f t="shared" si="0"/>
        <v>1</v>
      </c>
      <c r="S30" s="79">
        <f>IF(OR(J$5="",J$8=""),"",IF(P30&lt;=J$14,(J$5-(J$5*(J$8/100))),IF(P30&gt;J$14,1,FALSE)))</f>
        <v>1</v>
      </c>
      <c r="U30" s="85"/>
      <c r="W30" s="81">
        <v>8</v>
      </c>
      <c r="X30" s="79">
        <f t="shared" si="1"/>
      </c>
      <c r="Y30" s="79">
        <f t="shared" si="2"/>
      </c>
      <c r="Z30" s="79">
        <f t="shared" si="3"/>
      </c>
      <c r="AA30" s="29"/>
      <c r="AB30" s="81">
        <v>8</v>
      </c>
      <c r="AC30" s="79">
        <f t="shared" si="4"/>
      </c>
      <c r="AD30" s="79">
        <f t="shared" si="5"/>
      </c>
      <c r="AE30" s="79">
        <f t="shared" si="6"/>
      </c>
      <c r="AG30" s="81">
        <v>8</v>
      </c>
      <c r="AH30" s="79">
        <f t="shared" si="7"/>
        <v>1</v>
      </c>
      <c r="AI30" s="79">
        <f t="shared" si="8"/>
      </c>
      <c r="AJ30" s="79">
        <f t="shared" si="9"/>
      </c>
      <c r="AL30" s="81">
        <v>8</v>
      </c>
      <c r="AM30" s="79">
        <f t="shared" si="10"/>
      </c>
      <c r="AN30" s="79">
        <f t="shared" si="11"/>
      </c>
      <c r="AO30" s="79">
        <f t="shared" si="12"/>
      </c>
      <c r="AQ30" s="81">
        <v>8</v>
      </c>
      <c r="AR30" s="79">
        <f t="shared" si="13"/>
      </c>
      <c r="AS30" s="79">
        <f t="shared" si="14"/>
      </c>
      <c r="AT30" s="79">
        <f t="shared" si="15"/>
      </c>
      <c r="AV30" s="81">
        <v>8</v>
      </c>
      <c r="AW30" s="79" t="e">
        <f t="shared" si="16"/>
        <v>#N/A</v>
      </c>
      <c r="AX30" s="79" t="e">
        <f t="shared" si="17"/>
        <v>#N/A</v>
      </c>
      <c r="AY30" s="79" t="e">
        <f t="shared" si="18"/>
        <v>#N/A</v>
      </c>
      <c r="AZ30" s="29"/>
    </row>
    <row r="31" spans="2:52" ht="12.75">
      <c r="B31" s="149" t="s">
        <v>202</v>
      </c>
      <c r="C31" s="33" t="s">
        <v>86</v>
      </c>
      <c r="E31" s="33" t="str">
        <f>IF((E13-E14)&lt;=2,INDEX('B5, B6'!$B$12:$G$15,MATCH(E7,'B5, B6'!$B$12:$B$15,),MATCH(E6,'B5, B6'!$B$12:$G$12,)),IF(AND((E13-E14)&gt;2,(E13-E14)&lt;=3),INDEX('B5, B6'!$B$19:$G$22,MATCH(E7,'B5, B6'!$B$19:$B$22,),MATCH(E6,'B5, B6'!$B$19:$G$19,)),IF((E13-E14)&gt;3,INDEX('B5, B6'!$B$26:$G$29,MATCH(E7,'B5, B6'!$B$26:$B$29,),MATCH(E6,'B5, B6'!$B$26:$G$26,)),FALSE)))</f>
        <v>FAIL</v>
      </c>
      <c r="F31" s="33"/>
      <c r="G31" s="29"/>
      <c r="N31" s="85"/>
      <c r="P31" s="81">
        <v>24</v>
      </c>
      <c r="Q31" s="79">
        <f>IF(OR(J$5="",J$8=""),"",IF(P31&lt;=J$15,(J$5*(1+(J$8/100))),IF(P31&gt;J$15,1,FALSE)))</f>
        <v>1</v>
      </c>
      <c r="R31" s="79">
        <f t="shared" si="0"/>
        <v>1</v>
      </c>
      <c r="S31" s="79">
        <f>IF(OR(J$5="",J$8=""),"",IF(P31&lt;=J$14,(J$5-(J$5*(J$8/100))),IF(P31&gt;J$14,1,FALSE)))</f>
        <v>1</v>
      </c>
      <c r="U31" s="85"/>
      <c r="W31" s="81">
        <v>9</v>
      </c>
      <c r="X31" s="79">
        <f t="shared" si="1"/>
      </c>
      <c r="Y31" s="79">
        <f t="shared" si="2"/>
      </c>
      <c r="Z31" s="79">
        <f t="shared" si="3"/>
      </c>
      <c r="AA31" s="29"/>
      <c r="AB31" s="81">
        <v>9</v>
      </c>
      <c r="AC31" s="79">
        <f t="shared" si="4"/>
      </c>
      <c r="AD31" s="79">
        <f t="shared" si="5"/>
      </c>
      <c r="AE31" s="79">
        <f t="shared" si="6"/>
      </c>
      <c r="AG31" s="81">
        <v>9</v>
      </c>
      <c r="AH31" s="79">
        <f t="shared" si="7"/>
        <v>1</v>
      </c>
      <c r="AI31" s="79">
        <f t="shared" si="8"/>
      </c>
      <c r="AJ31" s="79">
        <f t="shared" si="9"/>
      </c>
      <c r="AL31" s="81">
        <v>9</v>
      </c>
      <c r="AM31" s="79">
        <f t="shared" si="10"/>
      </c>
      <c r="AN31" s="79">
        <f t="shared" si="11"/>
      </c>
      <c r="AO31" s="79">
        <f t="shared" si="12"/>
      </c>
      <c r="AQ31" s="81">
        <v>9</v>
      </c>
      <c r="AR31" s="79">
        <f t="shared" si="13"/>
      </c>
      <c r="AS31" s="79">
        <f t="shared" si="14"/>
      </c>
      <c r="AT31" s="79">
        <f t="shared" si="15"/>
      </c>
      <c r="AV31" s="81">
        <v>9</v>
      </c>
      <c r="AW31" s="79" t="e">
        <f t="shared" si="16"/>
        <v>#N/A</v>
      </c>
      <c r="AX31" s="79" t="e">
        <f t="shared" si="17"/>
        <v>#N/A</v>
      </c>
      <c r="AY31" s="79" t="e">
        <f t="shared" si="18"/>
        <v>#N/A</v>
      </c>
      <c r="AZ31" s="29"/>
    </row>
    <row r="32" spans="2:52" ht="12.75">
      <c r="B32" s="29"/>
      <c r="C32" s="29"/>
      <c r="E32" s="29"/>
      <c r="F32" s="29"/>
      <c r="G32" s="29"/>
      <c r="N32" s="85"/>
      <c r="P32" s="81">
        <v>25</v>
      </c>
      <c r="Q32" s="79">
        <f>IF(OR(J$5="",J$8=""),"",IF(P32&lt;=J$15,(J$5*(1+(J$8/100))),IF(P32&gt;J$15,1,FALSE)))</f>
        <v>1</v>
      </c>
      <c r="R32" s="79">
        <f t="shared" si="0"/>
        <v>1</v>
      </c>
      <c r="S32" s="79">
        <f>IF(OR(J$5="",J$8=""),"",IF(P32&lt;=J$14,(J$5-(J$5*(J$8/100))),IF(P32&gt;J$14,1,FALSE)))</f>
        <v>1</v>
      </c>
      <c r="U32" s="85"/>
      <c r="W32" s="81">
        <v>10</v>
      </c>
      <c r="X32" s="79">
        <f t="shared" si="1"/>
      </c>
      <c r="Y32" s="79">
        <f t="shared" si="2"/>
      </c>
      <c r="Z32" s="79">
        <f t="shared" si="3"/>
      </c>
      <c r="AA32" s="29"/>
      <c r="AB32" s="81">
        <v>10</v>
      </c>
      <c r="AC32" s="79">
        <f t="shared" si="4"/>
      </c>
      <c r="AD32" s="79">
        <f t="shared" si="5"/>
      </c>
      <c r="AE32" s="79">
        <f t="shared" si="6"/>
      </c>
      <c r="AG32" s="81">
        <v>10</v>
      </c>
      <c r="AH32" s="79">
        <f t="shared" si="7"/>
        <v>1</v>
      </c>
      <c r="AI32" s="79">
        <f t="shared" si="8"/>
      </c>
      <c r="AJ32" s="79">
        <f t="shared" si="9"/>
      </c>
      <c r="AL32" s="81">
        <v>10</v>
      </c>
      <c r="AM32" s="79">
        <f t="shared" si="10"/>
      </c>
      <c r="AN32" s="79">
        <f t="shared" si="11"/>
      </c>
      <c r="AO32" s="79">
        <f t="shared" si="12"/>
      </c>
      <c r="AQ32" s="81">
        <v>10</v>
      </c>
      <c r="AR32" s="79">
        <f t="shared" si="13"/>
      </c>
      <c r="AS32" s="79">
        <f t="shared" si="14"/>
      </c>
      <c r="AT32" s="79">
        <f t="shared" si="15"/>
      </c>
      <c r="AV32" s="81">
        <v>10</v>
      </c>
      <c r="AW32" s="79" t="e">
        <f t="shared" si="16"/>
        <v>#N/A</v>
      </c>
      <c r="AX32" s="79" t="e">
        <f t="shared" si="17"/>
        <v>#N/A</v>
      </c>
      <c r="AY32" s="79" t="e">
        <f t="shared" si="18"/>
        <v>#N/A</v>
      </c>
      <c r="AZ32" s="29"/>
    </row>
    <row r="33" spans="2:52" ht="12.75">
      <c r="B33" s="44" t="s">
        <v>204</v>
      </c>
      <c r="C33" s="33" t="s">
        <v>87</v>
      </c>
      <c r="E33" s="33" t="str">
        <f>INDEX('B2, B7, B8'!$B$20:$E$28,MATCH(E9,'B2, B7, B8'!$B$20:$B$28,),MATCH(E8,'B2, B7, B8'!$B$20:$E$20,))</f>
        <v>FAIL</v>
      </c>
      <c r="F33" s="33"/>
      <c r="G33" s="29"/>
      <c r="N33" s="85"/>
      <c r="P33" s="81">
        <v>26</v>
      </c>
      <c r="Q33" s="79">
        <f>IF(OR(J$5="",J$8=""),"",IF(P33&lt;=J$15,(J$5*(1+(J$8/100))),IF(P33&gt;J$15,1,FALSE)))</f>
        <v>1</v>
      </c>
      <c r="R33" s="79">
        <f t="shared" si="0"/>
        <v>1</v>
      </c>
      <c r="S33" s="79">
        <f>IF(OR(J$5="",J$8=""),"",IF(P33&lt;=J$14,(J$5-(J$5*(J$8/100))),IF(P33&gt;J$14,1,FALSE)))</f>
        <v>1</v>
      </c>
      <c r="U33" s="85"/>
      <c r="W33" s="81">
        <v>11</v>
      </c>
      <c r="X33" s="79">
        <f t="shared" si="1"/>
      </c>
      <c r="Y33" s="79">
        <f t="shared" si="2"/>
      </c>
      <c r="Z33" s="79">
        <f t="shared" si="3"/>
      </c>
      <c r="AA33" s="29"/>
      <c r="AB33" s="81">
        <v>11</v>
      </c>
      <c r="AC33" s="79">
        <f t="shared" si="4"/>
      </c>
      <c r="AD33" s="79">
        <f t="shared" si="5"/>
      </c>
      <c r="AE33" s="79">
        <f t="shared" si="6"/>
      </c>
      <c r="AG33" s="81">
        <v>11</v>
      </c>
      <c r="AH33" s="79">
        <f t="shared" si="7"/>
        <v>1</v>
      </c>
      <c r="AI33" s="79">
        <f t="shared" si="8"/>
      </c>
      <c r="AJ33" s="79">
        <f t="shared" si="9"/>
      </c>
      <c r="AL33" s="81">
        <v>11</v>
      </c>
      <c r="AM33" s="79">
        <f t="shared" si="10"/>
      </c>
      <c r="AN33" s="79">
        <f t="shared" si="11"/>
      </c>
      <c r="AO33" s="79">
        <f t="shared" si="12"/>
      </c>
      <c r="AQ33" s="81">
        <v>11</v>
      </c>
      <c r="AR33" s="79">
        <f t="shared" si="13"/>
      </c>
      <c r="AS33" s="79">
        <f t="shared" si="14"/>
      </c>
      <c r="AT33" s="79">
        <f t="shared" si="15"/>
      </c>
      <c r="AV33" s="81">
        <v>11</v>
      </c>
      <c r="AW33" s="79" t="e">
        <f t="shared" si="16"/>
        <v>#N/A</v>
      </c>
      <c r="AX33" s="79" t="e">
        <f t="shared" si="17"/>
        <v>#N/A</v>
      </c>
      <c r="AY33" s="79" t="e">
        <f t="shared" si="18"/>
        <v>#N/A</v>
      </c>
      <c r="AZ33" s="29"/>
    </row>
    <row r="34" spans="2:52" ht="12.75">
      <c r="B34" s="29"/>
      <c r="C34" s="29"/>
      <c r="E34" s="29"/>
      <c r="F34" s="29"/>
      <c r="N34" s="85"/>
      <c r="P34" s="81">
        <v>27</v>
      </c>
      <c r="Q34" s="79">
        <f>IF(OR(J$5="",J$8=""),"",IF(P34&lt;=J$15,(J$5*(1+(J$8/100))),IF(P34&gt;J$15,1,FALSE)))</f>
        <v>1</v>
      </c>
      <c r="R34" s="79">
        <f t="shared" si="0"/>
        <v>1</v>
      </c>
      <c r="S34" s="79">
        <f>IF(OR(J$5="",J$8=""),"",IF(P34&lt;=J$14,(J$5-(J$5*(J$8/100))),IF(P34&gt;J$14,1,FALSE)))</f>
        <v>1</v>
      </c>
      <c r="U34" s="85"/>
      <c r="W34" s="81">
        <v>12</v>
      </c>
      <c r="X34" s="79">
        <f t="shared" si="1"/>
      </c>
      <c r="Y34" s="79">
        <f t="shared" si="2"/>
      </c>
      <c r="Z34" s="79">
        <f t="shared" si="3"/>
      </c>
      <c r="AA34" s="29"/>
      <c r="AB34" s="81">
        <v>12</v>
      </c>
      <c r="AC34" s="79">
        <f t="shared" si="4"/>
      </c>
      <c r="AD34" s="79">
        <f t="shared" si="5"/>
      </c>
      <c r="AE34" s="79">
        <f t="shared" si="6"/>
      </c>
      <c r="AG34" s="81">
        <v>12</v>
      </c>
      <c r="AH34" s="79">
        <f t="shared" si="7"/>
        <v>1</v>
      </c>
      <c r="AI34" s="79">
        <f t="shared" si="8"/>
        <v>0.01</v>
      </c>
      <c r="AJ34" s="79">
        <f t="shared" si="9"/>
      </c>
      <c r="AL34" s="81">
        <v>12</v>
      </c>
      <c r="AM34" s="79">
        <f t="shared" si="10"/>
      </c>
      <c r="AN34" s="79">
        <f t="shared" si="11"/>
      </c>
      <c r="AO34" s="79">
        <f t="shared" si="12"/>
      </c>
      <c r="AQ34" s="81">
        <v>12</v>
      </c>
      <c r="AR34" s="79">
        <f t="shared" si="13"/>
      </c>
      <c r="AS34" s="79">
        <f t="shared" si="14"/>
      </c>
      <c r="AT34" s="79">
        <f t="shared" si="15"/>
      </c>
      <c r="AV34" s="81">
        <v>12</v>
      </c>
      <c r="AW34" s="79" t="e">
        <f t="shared" si="16"/>
        <v>#N/A</v>
      </c>
      <c r="AX34" s="79" t="e">
        <f t="shared" si="17"/>
        <v>#N/A</v>
      </c>
      <c r="AY34" s="79" t="e">
        <f t="shared" si="18"/>
        <v>#N/A</v>
      </c>
      <c r="AZ34" s="29"/>
    </row>
    <row r="35" spans="2:52" ht="12.75">
      <c r="B35" s="44" t="s">
        <v>205</v>
      </c>
      <c r="C35" s="33" t="s">
        <v>88</v>
      </c>
      <c r="E35" s="41" t="str">
        <f>IF((E13-E14)&lt;=1,INDEX('B2, B7, B8'!$B$34:$I$37,MATCH("&lt;=1.0 m",'B2, B7, B8'!$B$34:$B$37,),MATCH(E6,'B2, B7, B8'!$B$34:$I$34,)),IF(AND((E13-E14)&gt;1,(E13-E14)&lt;=2),INDEX('B2, B7, B8'!$B$34:$I$37,MATCH("1.0-2.0 m",'B2, B7, B8'!$B$34:$B$37,),MATCH(E6,'B2, B7, B8'!$B$34:$I$34,)),IF((E13-E14)&gt;2,INDEX('B2, B7, B8'!$B$34:$I$37,MATCH("&gt;2.0 m",'B2, B7, B8'!$B$34:$B$37,),MATCH(E6,'B2, B7, B8'!$B$34:$I$34,)),FALSE)))</f>
        <v>FAIL</v>
      </c>
      <c r="F35" s="41"/>
      <c r="N35" s="85"/>
      <c r="P35" s="81">
        <v>28</v>
      </c>
      <c r="Q35" s="79">
        <f>IF(OR(J$5="",J$8=""),"",IF(P35&lt;=J$15,(J$5*(1+(J$8/100))),IF(P35&gt;J$15,1,FALSE)))</f>
        <v>1</v>
      </c>
      <c r="R35" s="79">
        <f t="shared" si="0"/>
        <v>1</v>
      </c>
      <c r="S35" s="79">
        <f>IF(OR(J$5="",J$8=""),"",IF(P35&lt;=J$14,(J$5-(J$5*(J$8/100))),IF(P35&gt;J$14,1,FALSE)))</f>
        <v>1</v>
      </c>
      <c r="U35" s="85"/>
      <c r="W35" s="81">
        <v>13</v>
      </c>
      <c r="X35" s="79">
        <f t="shared" si="1"/>
      </c>
      <c r="Y35" s="79">
        <f t="shared" si="2"/>
      </c>
      <c r="Z35" s="79">
        <f t="shared" si="3"/>
      </c>
      <c r="AA35" s="29"/>
      <c r="AB35" s="81">
        <v>13</v>
      </c>
      <c r="AC35" s="79">
        <f t="shared" si="4"/>
      </c>
      <c r="AD35" s="79">
        <f t="shared" si="5"/>
      </c>
      <c r="AE35" s="79">
        <f t="shared" si="6"/>
      </c>
      <c r="AG35" s="81">
        <v>13</v>
      </c>
      <c r="AH35" s="79">
        <f t="shared" si="7"/>
        <v>1</v>
      </c>
      <c r="AI35" s="79">
        <f t="shared" si="8"/>
        <v>1</v>
      </c>
      <c r="AJ35" s="79">
        <f t="shared" si="9"/>
      </c>
      <c r="AL35" s="81">
        <v>13</v>
      </c>
      <c r="AM35" s="79">
        <f t="shared" si="10"/>
      </c>
      <c r="AN35" s="79">
        <f t="shared" si="11"/>
      </c>
      <c r="AO35" s="79">
        <f t="shared" si="12"/>
      </c>
      <c r="AQ35" s="81">
        <v>13</v>
      </c>
      <c r="AR35" s="79">
        <f t="shared" si="13"/>
      </c>
      <c r="AS35" s="79">
        <f t="shared" si="14"/>
      </c>
      <c r="AT35" s="79">
        <f t="shared" si="15"/>
      </c>
      <c r="AV35" s="81">
        <v>13</v>
      </c>
      <c r="AW35" s="79" t="e">
        <f t="shared" si="16"/>
        <v>#N/A</v>
      </c>
      <c r="AX35" s="79" t="e">
        <f t="shared" si="17"/>
        <v>#N/A</v>
      </c>
      <c r="AY35" s="79" t="e">
        <f t="shared" si="18"/>
        <v>#N/A</v>
      </c>
      <c r="AZ35" s="29"/>
    </row>
    <row r="36" spans="2:52" ht="12.75">
      <c r="B36" s="51"/>
      <c r="C36" s="46"/>
      <c r="F36" s="29"/>
      <c r="N36" s="85"/>
      <c r="P36" s="81">
        <v>29</v>
      </c>
      <c r="Q36" s="79">
        <f>IF(OR(J$5="",J$8=""),"",IF(P36&lt;=J$15,(J$5*(1+(J$8/100))),IF(P36&gt;J$15,1,FALSE)))</f>
        <v>1</v>
      </c>
      <c r="R36" s="79">
        <f t="shared" si="0"/>
        <v>1</v>
      </c>
      <c r="S36" s="79">
        <f>IF(OR(J$5="",J$8=""),"",IF(P36&lt;=J$14,(J$5-(J$5*(J$8/100))),IF(P36&gt;J$14,1,FALSE)))</f>
        <v>1</v>
      </c>
      <c r="U36" s="85"/>
      <c r="W36" s="81">
        <v>14</v>
      </c>
      <c r="X36" s="79">
        <f t="shared" si="1"/>
      </c>
      <c r="Y36" s="79">
        <f t="shared" si="2"/>
      </c>
      <c r="Z36" s="79">
        <f t="shared" si="3"/>
      </c>
      <c r="AA36" s="29"/>
      <c r="AB36" s="81">
        <v>14</v>
      </c>
      <c r="AC36" s="79">
        <f t="shared" si="4"/>
      </c>
      <c r="AD36" s="79">
        <f t="shared" si="5"/>
      </c>
      <c r="AE36" s="79">
        <f t="shared" si="6"/>
      </c>
      <c r="AG36" s="81">
        <v>14</v>
      </c>
      <c r="AH36" s="79">
        <f t="shared" si="7"/>
        <v>1</v>
      </c>
      <c r="AI36" s="79">
        <f t="shared" si="8"/>
        <v>1</v>
      </c>
      <c r="AJ36" s="79">
        <f t="shared" si="9"/>
      </c>
      <c r="AL36" s="81">
        <v>14</v>
      </c>
      <c r="AM36" s="79">
        <f t="shared" si="10"/>
      </c>
      <c r="AN36" s="79">
        <f t="shared" si="11"/>
      </c>
      <c r="AO36" s="79">
        <f t="shared" si="12"/>
      </c>
      <c r="AQ36" s="81">
        <v>14</v>
      </c>
      <c r="AR36" s="79">
        <f t="shared" si="13"/>
      </c>
      <c r="AS36" s="79">
        <f t="shared" si="14"/>
      </c>
      <c r="AT36" s="79">
        <f t="shared" si="15"/>
      </c>
      <c r="AV36" s="81">
        <v>14</v>
      </c>
      <c r="AW36" s="79" t="e">
        <f t="shared" si="16"/>
        <v>#N/A</v>
      </c>
      <c r="AX36" s="79" t="e">
        <f t="shared" si="17"/>
        <v>#N/A</v>
      </c>
      <c r="AY36" s="79" t="e">
        <f t="shared" si="18"/>
        <v>#N/A</v>
      </c>
      <c r="AZ36" s="29"/>
    </row>
    <row r="37" spans="2:52" ht="12.75">
      <c r="B37" s="30"/>
      <c r="N37" s="85"/>
      <c r="P37" s="81">
        <v>30</v>
      </c>
      <c r="Q37" s="79">
        <f>IF(OR(J$5="",J$8=""),"",IF(P37&lt;=J$15,(J$5*(1+(J$8/100))),IF(P37&gt;J$15,1,FALSE)))</f>
        <v>1</v>
      </c>
      <c r="R37" s="79">
        <f t="shared" si="0"/>
        <v>1</v>
      </c>
      <c r="S37" s="79">
        <f>IF(OR(J$5="",J$8=""),"",IF(P37&lt;=J$14,(J$5-(J$5*(J$8/100))),IF(P37&gt;J$14,1,FALSE)))</f>
        <v>1</v>
      </c>
      <c r="U37" s="85"/>
      <c r="W37" s="81">
        <v>15</v>
      </c>
      <c r="X37" s="79">
        <f t="shared" si="1"/>
      </c>
      <c r="Y37" s="79">
        <f t="shared" si="2"/>
      </c>
      <c r="Z37" s="79">
        <f t="shared" si="3"/>
      </c>
      <c r="AA37" s="29"/>
      <c r="AB37" s="81">
        <v>15</v>
      </c>
      <c r="AC37" s="79">
        <f t="shared" si="4"/>
      </c>
      <c r="AD37" s="79">
        <f t="shared" si="5"/>
      </c>
      <c r="AE37" s="79">
        <f t="shared" si="6"/>
      </c>
      <c r="AG37" s="81">
        <v>15</v>
      </c>
      <c r="AH37" s="79">
        <f t="shared" si="7"/>
        <v>1</v>
      </c>
      <c r="AI37" s="79">
        <f t="shared" si="8"/>
        <v>1</v>
      </c>
      <c r="AJ37" s="79">
        <f t="shared" si="9"/>
      </c>
      <c r="AL37" s="81">
        <v>15</v>
      </c>
      <c r="AM37" s="79">
        <f t="shared" si="10"/>
      </c>
      <c r="AN37" s="79">
        <f t="shared" si="11"/>
      </c>
      <c r="AO37" s="79">
        <f t="shared" si="12"/>
      </c>
      <c r="AQ37" s="81">
        <v>15</v>
      </c>
      <c r="AR37" s="79">
        <f t="shared" si="13"/>
      </c>
      <c r="AS37" s="79">
        <f t="shared" si="14"/>
      </c>
      <c r="AT37" s="79">
        <f t="shared" si="15"/>
      </c>
      <c r="AV37" s="81">
        <v>15</v>
      </c>
      <c r="AW37" s="79" t="e">
        <f t="shared" si="16"/>
        <v>#N/A</v>
      </c>
      <c r="AX37" s="79" t="e">
        <f t="shared" si="17"/>
        <v>#N/A</v>
      </c>
      <c r="AY37" s="79" t="e">
        <f t="shared" si="18"/>
        <v>#N/A</v>
      </c>
      <c r="AZ37" s="29"/>
    </row>
    <row r="38" spans="2:52" ht="12.75">
      <c r="B38" s="51"/>
      <c r="C38" s="29"/>
      <c r="F38" s="29"/>
      <c r="N38" s="85"/>
      <c r="P38" s="81">
        <v>31</v>
      </c>
      <c r="Q38" s="79">
        <f>IF(OR(J$5="",J$8=""),"",IF(P38&lt;=J$15,(J$5*(1+(J$8/100))),IF(P38&gt;J$15,1,FALSE)))</f>
        <v>1</v>
      </c>
      <c r="R38" s="79">
        <f t="shared" si="0"/>
        <v>1</v>
      </c>
      <c r="S38" s="79">
        <f>IF(OR(J$5="",J$8=""),"",IF(P38&lt;=J$14,(J$5-(J$5*(J$8/100))),IF(P38&gt;J$14,1,FALSE)))</f>
        <v>1</v>
      </c>
      <c r="U38" s="85"/>
      <c r="W38" s="81">
        <v>16</v>
      </c>
      <c r="X38" s="79">
        <f t="shared" si="1"/>
      </c>
      <c r="Y38" s="79">
        <f t="shared" si="2"/>
      </c>
      <c r="Z38" s="79">
        <f t="shared" si="3"/>
      </c>
      <c r="AA38" s="29"/>
      <c r="AB38" s="81">
        <v>16</v>
      </c>
      <c r="AC38" s="79">
        <f t="shared" si="4"/>
      </c>
      <c r="AD38" s="79">
        <f t="shared" si="5"/>
      </c>
      <c r="AE38" s="79">
        <f t="shared" si="6"/>
      </c>
      <c r="AG38" s="81">
        <v>16</v>
      </c>
      <c r="AH38" s="79">
        <f t="shared" si="7"/>
        <v>1</v>
      </c>
      <c r="AI38" s="79">
        <f t="shared" si="8"/>
        <v>1</v>
      </c>
      <c r="AJ38" s="79">
        <f t="shared" si="9"/>
      </c>
      <c r="AL38" s="81">
        <v>16</v>
      </c>
      <c r="AM38" s="79">
        <f t="shared" si="10"/>
      </c>
      <c r="AN38" s="79">
        <f t="shared" si="11"/>
      </c>
      <c r="AO38" s="79">
        <f t="shared" si="12"/>
      </c>
      <c r="AQ38" s="81">
        <v>16</v>
      </c>
      <c r="AR38" s="79">
        <f t="shared" si="13"/>
      </c>
      <c r="AS38" s="79">
        <f t="shared" si="14"/>
      </c>
      <c r="AT38" s="79">
        <f t="shared" si="15"/>
      </c>
      <c r="AV38" s="81">
        <v>16</v>
      </c>
      <c r="AW38" s="79" t="e">
        <f t="shared" si="16"/>
        <v>#N/A</v>
      </c>
      <c r="AX38" s="79" t="e">
        <f t="shared" si="17"/>
        <v>#N/A</v>
      </c>
      <c r="AY38" s="79" t="e">
        <f t="shared" si="18"/>
        <v>#N/A</v>
      </c>
      <c r="AZ38" s="29"/>
    </row>
    <row r="39" spans="2:52" ht="12.75">
      <c r="B39" s="51"/>
      <c r="C39" s="29"/>
      <c r="F39" s="29"/>
      <c r="N39" s="85"/>
      <c r="P39" s="81">
        <v>32</v>
      </c>
      <c r="Q39" s="79">
        <f>IF(OR(J$5="",J$8=""),"",IF(P39&lt;=J$15,(J$5*(1+(J$8/100))),IF(P39&gt;J$15,1,FALSE)))</f>
        <v>1</v>
      </c>
      <c r="R39" s="79">
        <f aca="true" t="shared" si="19" ref="R39:R70">IF(OR(J$5="",J$6=""),"",IF(P39&lt;=J$6,J$5,IF(P39&gt;J$6,1,FALSE)))</f>
        <v>1</v>
      </c>
      <c r="S39" s="79">
        <f>IF(OR(J$5="",J$8=""),"",IF(P39&lt;=J$14,(J$5-(J$5*(J$8/100))),IF(P39&gt;J$14,1,FALSE)))</f>
        <v>1</v>
      </c>
      <c r="U39" s="85"/>
      <c r="W39" s="81">
        <v>17</v>
      </c>
      <c r="X39" s="79">
        <f t="shared" si="1"/>
      </c>
      <c r="Y39" s="79">
        <f t="shared" si="2"/>
      </c>
      <c r="Z39" s="79">
        <f t="shared" si="3"/>
      </c>
      <c r="AA39" s="29"/>
      <c r="AB39" s="81">
        <v>17</v>
      </c>
      <c r="AC39" s="79">
        <f t="shared" si="4"/>
      </c>
      <c r="AD39" s="79">
        <f t="shared" si="5"/>
      </c>
      <c r="AE39" s="79">
        <f t="shared" si="6"/>
      </c>
      <c r="AG39" s="81">
        <v>17</v>
      </c>
      <c r="AH39" s="79">
        <f t="shared" si="7"/>
        <v>1</v>
      </c>
      <c r="AI39" s="79">
        <f t="shared" si="8"/>
        <v>1</v>
      </c>
      <c r="AJ39" s="79">
        <f t="shared" si="9"/>
      </c>
      <c r="AL39" s="81">
        <v>17</v>
      </c>
      <c r="AM39" s="79">
        <f t="shared" si="10"/>
      </c>
      <c r="AN39" s="79">
        <f t="shared" si="11"/>
      </c>
      <c r="AO39" s="79">
        <f t="shared" si="12"/>
      </c>
      <c r="AQ39" s="81">
        <v>17</v>
      </c>
      <c r="AR39" s="79">
        <f t="shared" si="13"/>
      </c>
      <c r="AS39" s="79">
        <f t="shared" si="14"/>
      </c>
      <c r="AT39" s="79">
        <f t="shared" si="15"/>
      </c>
      <c r="AV39" s="81">
        <v>17</v>
      </c>
      <c r="AW39" s="79" t="e">
        <f t="shared" si="16"/>
        <v>#N/A</v>
      </c>
      <c r="AX39" s="79" t="e">
        <f t="shared" si="17"/>
        <v>#N/A</v>
      </c>
      <c r="AY39" s="79" t="e">
        <f t="shared" si="18"/>
        <v>#N/A</v>
      </c>
      <c r="AZ39" s="29"/>
    </row>
    <row r="40" spans="2:52" ht="12.75">
      <c r="B40" s="51"/>
      <c r="C40" s="29"/>
      <c r="D40" s="29"/>
      <c r="E40" s="29"/>
      <c r="F40" s="29"/>
      <c r="N40" s="85"/>
      <c r="P40" s="81">
        <v>33</v>
      </c>
      <c r="Q40" s="79">
        <f>IF(OR(J$5="",J$8=""),"",IF(P40&lt;=J$15,(J$5*(1+(J$8/100))),IF(P40&gt;J$15,1,FALSE)))</f>
        <v>1</v>
      </c>
      <c r="R40" s="79">
        <f t="shared" si="19"/>
        <v>1</v>
      </c>
      <c r="S40" s="79">
        <f>IF(OR(J$5="",J$8=""),"",IF(P40&lt;=J$14,(J$5-(J$5*(J$8/100))),IF(P40&gt;J$14,1,FALSE)))</f>
        <v>1</v>
      </c>
      <c r="U40" s="85"/>
      <c r="W40" s="81">
        <v>18</v>
      </c>
      <c r="X40" s="79">
        <f t="shared" si="1"/>
      </c>
      <c r="Y40" s="79">
        <f t="shared" si="2"/>
      </c>
      <c r="Z40" s="79">
        <f t="shared" si="3"/>
      </c>
      <c r="AA40" s="29"/>
      <c r="AB40" s="81">
        <v>18</v>
      </c>
      <c r="AC40" s="79">
        <f t="shared" si="4"/>
      </c>
      <c r="AD40" s="79">
        <f t="shared" si="5"/>
      </c>
      <c r="AE40" s="79">
        <f t="shared" si="6"/>
      </c>
      <c r="AG40" s="81">
        <v>18</v>
      </c>
      <c r="AH40" s="79">
        <f t="shared" si="7"/>
        <v>1</v>
      </c>
      <c r="AI40" s="79">
        <f t="shared" si="8"/>
        <v>1</v>
      </c>
      <c r="AJ40" s="79">
        <f t="shared" si="9"/>
        <v>0.004</v>
      </c>
      <c r="AL40" s="81">
        <v>18</v>
      </c>
      <c r="AM40" s="79">
        <f t="shared" si="10"/>
      </c>
      <c r="AN40" s="79">
        <f t="shared" si="11"/>
      </c>
      <c r="AO40" s="79">
        <f t="shared" si="12"/>
      </c>
      <c r="AQ40" s="81">
        <v>18</v>
      </c>
      <c r="AR40" s="79">
        <f t="shared" si="13"/>
      </c>
      <c r="AS40" s="79">
        <f t="shared" si="14"/>
      </c>
      <c r="AT40" s="79">
        <f t="shared" si="15"/>
      </c>
      <c r="AV40" s="81">
        <v>18</v>
      </c>
      <c r="AW40" s="79" t="e">
        <f t="shared" si="16"/>
        <v>#N/A</v>
      </c>
      <c r="AX40" s="79" t="e">
        <f t="shared" si="17"/>
        <v>#N/A</v>
      </c>
      <c r="AY40" s="79" t="e">
        <f t="shared" si="18"/>
        <v>#N/A</v>
      </c>
      <c r="AZ40" s="29"/>
    </row>
    <row r="41" spans="14:51" ht="12.75">
      <c r="N41" s="85"/>
      <c r="P41" s="81">
        <v>34</v>
      </c>
      <c r="Q41" s="79">
        <f>IF(OR(J$5="",J$8=""),"",IF(P41&lt;=J$15,(J$5*(1+(J$8/100))),IF(P41&gt;J$15,1,FALSE)))</f>
        <v>1</v>
      </c>
      <c r="R41" s="79">
        <f t="shared" si="19"/>
        <v>1</v>
      </c>
      <c r="S41" s="79">
        <f>IF(OR(J$5="",J$8=""),"",IF(P41&lt;=J$14,(J$5-(J$5*(J$8/100))),IF(P41&gt;J$14,1,FALSE)))</f>
        <v>1</v>
      </c>
      <c r="U41" s="85"/>
      <c r="W41" s="81">
        <v>47</v>
      </c>
      <c r="X41" s="79">
        <f t="shared" si="1"/>
      </c>
      <c r="Y41" s="79">
        <f t="shared" si="2"/>
      </c>
      <c r="Z41" s="79">
        <f t="shared" si="3"/>
      </c>
      <c r="AB41" s="81">
        <v>47</v>
      </c>
      <c r="AC41" s="79">
        <f t="shared" si="4"/>
      </c>
      <c r="AD41" s="79">
        <f t="shared" si="5"/>
      </c>
      <c r="AE41" s="79">
        <f t="shared" si="6"/>
      </c>
      <c r="AG41" s="81">
        <v>47</v>
      </c>
      <c r="AH41" s="79">
        <f t="shared" si="7"/>
        <v>1</v>
      </c>
      <c r="AI41" s="79">
        <f t="shared" si="8"/>
        <v>1</v>
      </c>
      <c r="AJ41" s="79">
        <f t="shared" si="9"/>
        <v>1</v>
      </c>
      <c r="AL41" s="81">
        <v>47</v>
      </c>
      <c r="AM41" s="79">
        <f t="shared" si="10"/>
      </c>
      <c r="AN41" s="79">
        <f t="shared" si="11"/>
      </c>
      <c r="AO41" s="79">
        <f t="shared" si="12"/>
      </c>
      <c r="AQ41" s="81">
        <v>47</v>
      </c>
      <c r="AR41" s="79">
        <f t="shared" si="13"/>
      </c>
      <c r="AS41" s="79">
        <f t="shared" si="14"/>
      </c>
      <c r="AT41" s="79">
        <f t="shared" si="15"/>
      </c>
      <c r="AV41" s="81">
        <v>47</v>
      </c>
      <c r="AW41" s="79" t="e">
        <f t="shared" si="16"/>
        <v>#N/A</v>
      </c>
      <c r="AX41" s="79" t="e">
        <f t="shared" si="17"/>
        <v>#N/A</v>
      </c>
      <c r="AY41" s="79" t="e">
        <f t="shared" si="18"/>
        <v>#N/A</v>
      </c>
    </row>
    <row r="42" spans="14:51" ht="12.75">
      <c r="N42" s="85"/>
      <c r="P42" s="81">
        <v>35</v>
      </c>
      <c r="Q42" s="79">
        <f>IF(OR(J$5="",J$8=""),"",IF(P42&lt;=J$15,(J$5*(1+(J$8/100))),IF(P42&gt;J$15,1,FALSE)))</f>
        <v>1</v>
      </c>
      <c r="R42" s="79">
        <f t="shared" si="19"/>
        <v>1</v>
      </c>
      <c r="S42" s="79">
        <f>IF(OR(J$5="",J$8=""),"",IF(P42&lt;=J$14,(J$5-(J$5*(J$8/100))),IF(P42&gt;J$14,1,FALSE)))</f>
        <v>1</v>
      </c>
      <c r="U42" s="85"/>
      <c r="W42" s="81">
        <v>48</v>
      </c>
      <c r="X42" s="79">
        <f t="shared" si="1"/>
      </c>
      <c r="Y42" s="79">
        <f t="shared" si="2"/>
      </c>
      <c r="Z42" s="79">
        <f t="shared" si="3"/>
      </c>
      <c r="AB42" s="81">
        <v>48</v>
      </c>
      <c r="AC42" s="79">
        <f t="shared" si="4"/>
      </c>
      <c r="AD42" s="79">
        <f t="shared" si="5"/>
      </c>
      <c r="AE42" s="79">
        <f t="shared" si="6"/>
      </c>
      <c r="AG42" s="81">
        <v>48</v>
      </c>
      <c r="AH42" s="79">
        <f t="shared" si="7"/>
        <v>1</v>
      </c>
      <c r="AI42" s="79">
        <f t="shared" si="8"/>
        <v>1</v>
      </c>
      <c r="AJ42" s="79">
        <f t="shared" si="9"/>
        <v>1</v>
      </c>
      <c r="AL42" s="81">
        <v>48</v>
      </c>
      <c r="AM42" s="79">
        <f t="shared" si="10"/>
      </c>
      <c r="AN42" s="79">
        <f t="shared" si="11"/>
      </c>
      <c r="AO42" s="79">
        <f t="shared" si="12"/>
      </c>
      <c r="AQ42" s="81">
        <v>48</v>
      </c>
      <c r="AR42" s="79">
        <f t="shared" si="13"/>
      </c>
      <c r="AS42" s="79">
        <f t="shared" si="14"/>
      </c>
      <c r="AT42" s="79">
        <f t="shared" si="15"/>
      </c>
      <c r="AV42" s="81">
        <v>48</v>
      </c>
      <c r="AW42" s="79" t="e">
        <f t="shared" si="16"/>
        <v>#N/A</v>
      </c>
      <c r="AX42" s="79" t="e">
        <f t="shared" si="17"/>
        <v>#N/A</v>
      </c>
      <c r="AY42" s="79" t="e">
        <f t="shared" si="18"/>
        <v>#N/A</v>
      </c>
    </row>
    <row r="43" spans="14:51" ht="12.75">
      <c r="N43" s="85"/>
      <c r="P43" s="81">
        <v>36</v>
      </c>
      <c r="Q43" s="79">
        <f>IF(OR(J$5="",J$8=""),"",IF(P43&lt;=J$15,(J$5*(1+(J$8/100))),IF(P43&gt;J$15,1,FALSE)))</f>
        <v>1</v>
      </c>
      <c r="R43" s="79">
        <f t="shared" si="19"/>
        <v>1</v>
      </c>
      <c r="S43" s="79">
        <f>IF(OR(J$5="",J$8=""),"",IF(P43&lt;=J$14,(J$5-(J$5*(J$8/100))),IF(P43&gt;J$14,1,FALSE)))</f>
        <v>1</v>
      </c>
      <c r="U43" s="85"/>
      <c r="W43" s="81">
        <v>49</v>
      </c>
      <c r="X43" s="79">
        <f t="shared" si="1"/>
      </c>
      <c r="Y43" s="79">
        <f t="shared" si="2"/>
      </c>
      <c r="Z43" s="79">
        <f t="shared" si="3"/>
      </c>
      <c r="AB43" s="81">
        <v>49</v>
      </c>
      <c r="AC43" s="79">
        <f t="shared" si="4"/>
      </c>
      <c r="AD43" s="79">
        <f t="shared" si="5"/>
      </c>
      <c r="AE43" s="79">
        <f t="shared" si="6"/>
      </c>
      <c r="AG43" s="81">
        <v>49</v>
      </c>
      <c r="AH43" s="79">
        <f t="shared" si="7"/>
        <v>1</v>
      </c>
      <c r="AI43" s="79">
        <f t="shared" si="8"/>
        <v>1</v>
      </c>
      <c r="AJ43" s="79">
        <f t="shared" si="9"/>
        <v>1</v>
      </c>
      <c r="AL43" s="81">
        <v>49</v>
      </c>
      <c r="AM43" s="79">
        <f t="shared" si="10"/>
      </c>
      <c r="AN43" s="79">
        <f t="shared" si="11"/>
      </c>
      <c r="AO43" s="79">
        <f t="shared" si="12"/>
      </c>
      <c r="AQ43" s="81">
        <v>49</v>
      </c>
      <c r="AR43" s="79">
        <f t="shared" si="13"/>
      </c>
      <c r="AS43" s="79">
        <f t="shared" si="14"/>
      </c>
      <c r="AT43" s="79">
        <f t="shared" si="15"/>
      </c>
      <c r="AV43" s="81">
        <v>49</v>
      </c>
      <c r="AW43" s="79" t="e">
        <f t="shared" si="16"/>
        <v>#N/A</v>
      </c>
      <c r="AX43" s="79" t="e">
        <f t="shared" si="17"/>
        <v>#N/A</v>
      </c>
      <c r="AY43" s="79" t="e">
        <f t="shared" si="18"/>
        <v>#N/A</v>
      </c>
    </row>
    <row r="44" spans="14:51" ht="12.75">
      <c r="N44" s="85"/>
      <c r="P44" s="81">
        <v>37</v>
      </c>
      <c r="Q44" s="79">
        <f>IF(OR(J$5="",J$8=""),"",IF(P44&lt;=J$15,(J$5*(1+(J$8/100))),IF(P44&gt;J$15,1,FALSE)))</f>
        <v>1</v>
      </c>
      <c r="R44" s="79">
        <f t="shared" si="19"/>
        <v>1</v>
      </c>
      <c r="S44" s="79">
        <f>IF(OR(J$5="",J$8=""),"",IF(P44&lt;=J$14,(J$5-(J$5*(J$8/100))),IF(P44&gt;J$14,1,FALSE)))</f>
        <v>1</v>
      </c>
      <c r="U44" s="85"/>
      <c r="W44" s="81">
        <v>50</v>
      </c>
      <c r="X44" s="79">
        <f t="shared" si="1"/>
      </c>
      <c r="Y44" s="79">
        <f t="shared" si="2"/>
      </c>
      <c r="Z44" s="79">
        <f t="shared" si="3"/>
      </c>
      <c r="AB44" s="81">
        <v>50</v>
      </c>
      <c r="AC44" s="79">
        <f t="shared" si="4"/>
      </c>
      <c r="AD44" s="79">
        <f t="shared" si="5"/>
      </c>
      <c r="AE44" s="79">
        <f t="shared" si="6"/>
      </c>
      <c r="AG44" s="81">
        <v>50</v>
      </c>
      <c r="AH44" s="79">
        <f t="shared" si="7"/>
        <v>1</v>
      </c>
      <c r="AI44" s="79">
        <f t="shared" si="8"/>
        <v>1</v>
      </c>
      <c r="AJ44" s="79">
        <f t="shared" si="9"/>
        <v>1</v>
      </c>
      <c r="AL44" s="81">
        <v>50</v>
      </c>
      <c r="AM44" s="79">
        <f t="shared" si="10"/>
      </c>
      <c r="AN44" s="79">
        <f t="shared" si="11"/>
      </c>
      <c r="AO44" s="79">
        <f t="shared" si="12"/>
      </c>
      <c r="AQ44" s="81">
        <v>50</v>
      </c>
      <c r="AR44" s="79">
        <f t="shared" si="13"/>
      </c>
      <c r="AS44" s="79">
        <f t="shared" si="14"/>
      </c>
      <c r="AT44" s="79">
        <f t="shared" si="15"/>
      </c>
      <c r="AV44" s="81">
        <v>50</v>
      </c>
      <c r="AW44" s="79" t="e">
        <f t="shared" si="16"/>
        <v>#N/A</v>
      </c>
      <c r="AX44" s="79" t="e">
        <f t="shared" si="17"/>
        <v>#N/A</v>
      </c>
      <c r="AY44" s="79" t="e">
        <f t="shared" si="18"/>
        <v>#N/A</v>
      </c>
    </row>
    <row r="45" spans="14:51" ht="12.75">
      <c r="N45" s="85"/>
      <c r="P45" s="81">
        <v>38</v>
      </c>
      <c r="Q45" s="79">
        <f>IF(OR(J$5="",J$8=""),"",IF(P45&lt;=J$15,(J$5*(1+(J$8/100))),IF(P45&gt;J$15,1,FALSE)))</f>
        <v>1</v>
      </c>
      <c r="R45" s="79">
        <f t="shared" si="19"/>
        <v>1</v>
      </c>
      <c r="S45" s="79">
        <f>IF(OR(J$5="",J$8=""),"",IF(P45&lt;=J$14,(J$5-(J$5*(J$8/100))),IF(P45&gt;J$14,1,FALSE)))</f>
        <v>1</v>
      </c>
      <c r="U45" s="85"/>
      <c r="W45" s="81">
        <v>51</v>
      </c>
      <c r="X45" s="79">
        <f t="shared" si="1"/>
      </c>
      <c r="Y45" s="79">
        <f t="shared" si="2"/>
      </c>
      <c r="Z45" s="79">
        <f t="shared" si="3"/>
      </c>
      <c r="AB45" s="81">
        <v>51</v>
      </c>
      <c r="AC45" s="79">
        <f t="shared" si="4"/>
      </c>
      <c r="AD45" s="79">
        <f t="shared" si="5"/>
      </c>
      <c r="AE45" s="79">
        <f t="shared" si="6"/>
      </c>
      <c r="AG45" s="81">
        <v>51</v>
      </c>
      <c r="AH45" s="79">
        <f t="shared" si="7"/>
        <v>1</v>
      </c>
      <c r="AI45" s="79">
        <f t="shared" si="8"/>
        <v>1</v>
      </c>
      <c r="AJ45" s="79">
        <f t="shared" si="9"/>
        <v>1</v>
      </c>
      <c r="AL45" s="81">
        <v>51</v>
      </c>
      <c r="AM45" s="79">
        <f t="shared" si="10"/>
      </c>
      <c r="AN45" s="79">
        <f t="shared" si="11"/>
      </c>
      <c r="AO45" s="79">
        <f t="shared" si="12"/>
      </c>
      <c r="AQ45" s="81">
        <v>51</v>
      </c>
      <c r="AR45" s="79">
        <f t="shared" si="13"/>
      </c>
      <c r="AS45" s="79">
        <f t="shared" si="14"/>
      </c>
      <c r="AT45" s="79">
        <f t="shared" si="15"/>
      </c>
      <c r="AV45" s="81">
        <v>51</v>
      </c>
      <c r="AW45" s="79" t="e">
        <f t="shared" si="16"/>
        <v>#N/A</v>
      </c>
      <c r="AX45" s="79" t="e">
        <f t="shared" si="17"/>
        <v>#N/A</v>
      </c>
      <c r="AY45" s="79" t="e">
        <f t="shared" si="18"/>
        <v>#N/A</v>
      </c>
    </row>
    <row r="46" spans="14:51" ht="12.75">
      <c r="N46" s="85"/>
      <c r="P46" s="81">
        <v>39</v>
      </c>
      <c r="Q46" s="79">
        <f>IF(OR(J$5="",J$8=""),"",IF(P46&lt;=J$15,(J$5*(1+(J$8/100))),IF(P46&gt;J$15,1,FALSE)))</f>
        <v>1</v>
      </c>
      <c r="R46" s="79">
        <f t="shared" si="19"/>
        <v>1</v>
      </c>
      <c r="S46" s="79">
        <f>IF(OR(J$5="",J$8=""),"",IF(P46&lt;=J$14,(J$5-(J$5*(J$8/100))),IF(P46&gt;J$14,1,FALSE)))</f>
        <v>1</v>
      </c>
      <c r="U46" s="85"/>
      <c r="W46" s="81">
        <v>52</v>
      </c>
      <c r="X46" s="79">
        <f t="shared" si="1"/>
      </c>
      <c r="Y46" s="79">
        <f t="shared" si="2"/>
      </c>
      <c r="Z46" s="79">
        <f t="shared" si="3"/>
      </c>
      <c r="AB46" s="81">
        <v>52</v>
      </c>
      <c r="AC46" s="79">
        <f t="shared" si="4"/>
      </c>
      <c r="AD46" s="79">
        <f t="shared" si="5"/>
      </c>
      <c r="AE46" s="79">
        <f t="shared" si="6"/>
      </c>
      <c r="AG46" s="81">
        <v>52</v>
      </c>
      <c r="AH46" s="79">
        <f t="shared" si="7"/>
        <v>1</v>
      </c>
      <c r="AI46" s="79">
        <f t="shared" si="8"/>
        <v>1</v>
      </c>
      <c r="AJ46" s="79">
        <f t="shared" si="9"/>
        <v>1</v>
      </c>
      <c r="AL46" s="81">
        <v>52</v>
      </c>
      <c r="AM46" s="79">
        <f t="shared" si="10"/>
      </c>
      <c r="AN46" s="79">
        <f t="shared" si="11"/>
      </c>
      <c r="AO46" s="79">
        <f t="shared" si="12"/>
      </c>
      <c r="AQ46" s="81">
        <v>52</v>
      </c>
      <c r="AR46" s="79">
        <f t="shared" si="13"/>
      </c>
      <c r="AS46" s="79">
        <f t="shared" si="14"/>
      </c>
      <c r="AT46" s="79">
        <f t="shared" si="15"/>
      </c>
      <c r="AV46" s="81">
        <v>52</v>
      </c>
      <c r="AW46" s="79" t="e">
        <f t="shared" si="16"/>
        <v>#N/A</v>
      </c>
      <c r="AX46" s="79" t="e">
        <f t="shared" si="17"/>
        <v>#N/A</v>
      </c>
      <c r="AY46" s="79" t="e">
        <f t="shared" si="18"/>
        <v>#N/A</v>
      </c>
    </row>
    <row r="47" spans="14:51" ht="12.75">
      <c r="N47" s="85"/>
      <c r="P47" s="81">
        <v>40</v>
      </c>
      <c r="Q47" s="79">
        <f>IF(OR(J$5="",J$8=""),"",IF(P47&lt;=J$15,(J$5*(1+(J$8/100))),IF(P47&gt;J$15,1,FALSE)))</f>
        <v>1</v>
      </c>
      <c r="R47" s="79">
        <f t="shared" si="19"/>
        <v>1</v>
      </c>
      <c r="S47" s="79">
        <f>IF(OR(J$5="",J$8=""),"",IF(P47&lt;=J$14,(J$5-(J$5*(J$8/100))),IF(P47&gt;J$14,1,FALSE)))</f>
        <v>1</v>
      </c>
      <c r="U47" s="85"/>
      <c r="W47" s="81">
        <v>53</v>
      </c>
      <c r="X47" s="79">
        <f t="shared" si="1"/>
      </c>
      <c r="Y47" s="79">
        <f t="shared" si="2"/>
      </c>
      <c r="Z47" s="79">
        <f t="shared" si="3"/>
      </c>
      <c r="AB47" s="81">
        <v>53</v>
      </c>
      <c r="AC47" s="79">
        <f t="shared" si="4"/>
      </c>
      <c r="AD47" s="79">
        <f t="shared" si="5"/>
      </c>
      <c r="AE47" s="79">
        <f t="shared" si="6"/>
      </c>
      <c r="AG47" s="81">
        <v>53</v>
      </c>
      <c r="AH47" s="79">
        <f t="shared" si="7"/>
        <v>1</v>
      </c>
      <c r="AI47" s="79">
        <f t="shared" si="8"/>
        <v>1</v>
      </c>
      <c r="AJ47" s="79">
        <f t="shared" si="9"/>
        <v>1</v>
      </c>
      <c r="AL47" s="81">
        <v>53</v>
      </c>
      <c r="AM47" s="79">
        <f t="shared" si="10"/>
      </c>
      <c r="AN47" s="79">
        <f t="shared" si="11"/>
      </c>
      <c r="AO47" s="79">
        <f t="shared" si="12"/>
      </c>
      <c r="AQ47" s="81">
        <v>53</v>
      </c>
      <c r="AR47" s="79">
        <f t="shared" si="13"/>
      </c>
      <c r="AS47" s="79">
        <f t="shared" si="14"/>
      </c>
      <c r="AT47" s="79">
        <f t="shared" si="15"/>
      </c>
      <c r="AV47" s="81">
        <v>53</v>
      </c>
      <c r="AW47" s="79" t="e">
        <f t="shared" si="16"/>
        <v>#N/A</v>
      </c>
      <c r="AX47" s="79" t="e">
        <f t="shared" si="17"/>
        <v>#N/A</v>
      </c>
      <c r="AY47" s="79" t="e">
        <f t="shared" si="18"/>
        <v>#N/A</v>
      </c>
    </row>
    <row r="48" spans="14:51" ht="12.75">
      <c r="N48" s="85"/>
      <c r="P48" s="81">
        <v>41</v>
      </c>
      <c r="Q48" s="79">
        <f>IF(OR(J$5="",J$8=""),"",IF(P48&lt;=J$15,(J$5*(1+(J$8/100))),IF(P48&gt;J$15,1,FALSE)))</f>
        <v>1</v>
      </c>
      <c r="R48" s="79">
        <f t="shared" si="19"/>
        <v>1</v>
      </c>
      <c r="S48" s="79">
        <f>IF(OR(J$5="",J$8=""),"",IF(P48&lt;=J$14,(J$5-(J$5*(J$8/100))),IF(P48&gt;J$14,1,FALSE)))</f>
        <v>1</v>
      </c>
      <c r="U48" s="85"/>
      <c r="W48" s="81">
        <v>54</v>
      </c>
      <c r="X48" s="79">
        <f t="shared" si="1"/>
      </c>
      <c r="Y48" s="79">
        <f t="shared" si="2"/>
      </c>
      <c r="Z48" s="79">
        <f t="shared" si="3"/>
      </c>
      <c r="AB48" s="81">
        <v>54</v>
      </c>
      <c r="AC48" s="79">
        <f t="shared" si="4"/>
      </c>
      <c r="AD48" s="79">
        <f t="shared" si="5"/>
      </c>
      <c r="AE48" s="79">
        <f t="shared" si="6"/>
      </c>
      <c r="AG48" s="81">
        <v>54</v>
      </c>
      <c r="AH48" s="79">
        <f t="shared" si="7"/>
        <v>1</v>
      </c>
      <c r="AI48" s="79">
        <f t="shared" si="8"/>
        <v>1</v>
      </c>
      <c r="AJ48" s="79">
        <f t="shared" si="9"/>
        <v>1</v>
      </c>
      <c r="AL48" s="81">
        <v>54</v>
      </c>
      <c r="AM48" s="79">
        <f t="shared" si="10"/>
      </c>
      <c r="AN48" s="79">
        <f t="shared" si="11"/>
      </c>
      <c r="AO48" s="79">
        <f t="shared" si="12"/>
      </c>
      <c r="AQ48" s="81">
        <v>54</v>
      </c>
      <c r="AR48" s="79">
        <f t="shared" si="13"/>
      </c>
      <c r="AS48" s="79">
        <f t="shared" si="14"/>
      </c>
      <c r="AT48" s="79">
        <f t="shared" si="15"/>
      </c>
      <c r="AV48" s="81">
        <v>54</v>
      </c>
      <c r="AW48" s="79" t="e">
        <f t="shared" si="16"/>
        <v>#N/A</v>
      </c>
      <c r="AX48" s="79" t="e">
        <f t="shared" si="17"/>
        <v>#N/A</v>
      </c>
      <c r="AY48" s="79" t="e">
        <f t="shared" si="18"/>
        <v>#N/A</v>
      </c>
    </row>
    <row r="49" spans="14:51" ht="12.75">
      <c r="N49" s="85"/>
      <c r="P49" s="81">
        <v>42</v>
      </c>
      <c r="Q49" s="79">
        <f>IF(OR(J$5="",J$8=""),"",IF(P49&lt;=J$15,(J$5*(1+(J$8/100))),IF(P49&gt;J$15,1,FALSE)))</f>
        <v>1</v>
      </c>
      <c r="R49" s="79">
        <f t="shared" si="19"/>
        <v>1</v>
      </c>
      <c r="S49" s="79">
        <f>IF(OR(J$5="",J$8=""),"",IF(P49&lt;=J$14,(J$5-(J$5*(J$8/100))),IF(P49&gt;J$14,1,FALSE)))</f>
        <v>1</v>
      </c>
      <c r="U49" s="85"/>
      <c r="W49" s="81">
        <v>55</v>
      </c>
      <c r="X49" s="79">
        <f t="shared" si="1"/>
      </c>
      <c r="Y49" s="79">
        <f t="shared" si="2"/>
      </c>
      <c r="Z49" s="79">
        <f t="shared" si="3"/>
      </c>
      <c r="AB49" s="81">
        <v>55</v>
      </c>
      <c r="AC49" s="79">
        <f t="shared" si="4"/>
      </c>
      <c r="AD49" s="79">
        <f t="shared" si="5"/>
      </c>
      <c r="AE49" s="79">
        <f t="shared" si="6"/>
      </c>
      <c r="AG49" s="81">
        <v>55</v>
      </c>
      <c r="AH49" s="79">
        <f t="shared" si="7"/>
        <v>1</v>
      </c>
      <c r="AI49" s="79">
        <f t="shared" si="8"/>
        <v>1</v>
      </c>
      <c r="AJ49" s="79">
        <f t="shared" si="9"/>
        <v>1</v>
      </c>
      <c r="AL49" s="81">
        <v>55</v>
      </c>
      <c r="AM49" s="79">
        <f t="shared" si="10"/>
      </c>
      <c r="AN49" s="79">
        <f t="shared" si="11"/>
      </c>
      <c r="AO49" s="79">
        <f t="shared" si="12"/>
      </c>
      <c r="AQ49" s="81">
        <v>55</v>
      </c>
      <c r="AR49" s="79">
        <f t="shared" si="13"/>
      </c>
      <c r="AS49" s="79">
        <f t="shared" si="14"/>
      </c>
      <c r="AT49" s="79">
        <f t="shared" si="15"/>
      </c>
      <c r="AV49" s="81">
        <v>55</v>
      </c>
      <c r="AW49" s="79" t="e">
        <f t="shared" si="16"/>
        <v>#N/A</v>
      </c>
      <c r="AX49" s="79" t="e">
        <f t="shared" si="17"/>
        <v>#N/A</v>
      </c>
      <c r="AY49" s="79" t="e">
        <f t="shared" si="18"/>
        <v>#N/A</v>
      </c>
    </row>
    <row r="50" spans="14:51" ht="12.75">
      <c r="N50" s="85"/>
      <c r="P50" s="81">
        <v>43</v>
      </c>
      <c r="Q50" s="79">
        <f>IF(OR(J$5="",J$8=""),"",IF(P50&lt;=J$15,(J$5*(1+(J$8/100))),IF(P50&gt;J$15,1,FALSE)))</f>
        <v>1</v>
      </c>
      <c r="R50" s="79">
        <f t="shared" si="19"/>
        <v>1</v>
      </c>
      <c r="S50" s="79">
        <f>IF(OR(J$5="",J$8=""),"",IF(P50&lt;=J$14,(J$5-(J$5*(J$8/100))),IF(P50&gt;J$14,1,FALSE)))</f>
        <v>1</v>
      </c>
      <c r="U50" s="85"/>
      <c r="W50" s="81">
        <v>56</v>
      </c>
      <c r="X50" s="79">
        <f t="shared" si="1"/>
      </c>
      <c r="Y50" s="79">
        <f t="shared" si="2"/>
      </c>
      <c r="Z50" s="79">
        <f t="shared" si="3"/>
      </c>
      <c r="AB50" s="81">
        <v>56</v>
      </c>
      <c r="AC50" s="79">
        <f t="shared" si="4"/>
      </c>
      <c r="AD50" s="79">
        <f t="shared" si="5"/>
      </c>
      <c r="AE50" s="79">
        <f t="shared" si="6"/>
      </c>
      <c r="AG50" s="81">
        <v>56</v>
      </c>
      <c r="AH50" s="79">
        <f t="shared" si="7"/>
        <v>1</v>
      </c>
      <c r="AI50" s="79">
        <f t="shared" si="8"/>
        <v>1</v>
      </c>
      <c r="AJ50" s="79">
        <f t="shared" si="9"/>
        <v>1</v>
      </c>
      <c r="AL50" s="81">
        <v>56</v>
      </c>
      <c r="AM50" s="79">
        <f t="shared" si="10"/>
      </c>
      <c r="AN50" s="79">
        <f t="shared" si="11"/>
      </c>
      <c r="AO50" s="79">
        <f t="shared" si="12"/>
      </c>
      <c r="AQ50" s="81">
        <v>56</v>
      </c>
      <c r="AR50" s="79">
        <f t="shared" si="13"/>
      </c>
      <c r="AS50" s="79">
        <f t="shared" si="14"/>
      </c>
      <c r="AT50" s="79">
        <f t="shared" si="15"/>
      </c>
      <c r="AV50" s="81">
        <v>56</v>
      </c>
      <c r="AW50" s="79" t="e">
        <f t="shared" si="16"/>
        <v>#N/A</v>
      </c>
      <c r="AX50" s="79" t="e">
        <f t="shared" si="17"/>
        <v>#N/A</v>
      </c>
      <c r="AY50" s="79" t="e">
        <f t="shared" si="18"/>
        <v>#N/A</v>
      </c>
    </row>
    <row r="51" spans="14:51" ht="12.75">
      <c r="N51" s="85"/>
      <c r="P51" s="81">
        <v>44</v>
      </c>
      <c r="Q51" s="79">
        <f>IF(OR(J$5="",J$8=""),"",IF(P51&lt;=J$15,(J$5*(1+(J$8/100))),IF(P51&gt;J$15,1,FALSE)))</f>
        <v>1</v>
      </c>
      <c r="R51" s="79">
        <f t="shared" si="19"/>
        <v>1</v>
      </c>
      <c r="S51" s="79">
        <f>IF(OR(J$5="",J$8=""),"",IF(P51&lt;=J$14,(J$5-(J$5*(J$8/100))),IF(P51&gt;J$14,1,FALSE)))</f>
        <v>1</v>
      </c>
      <c r="U51" s="85"/>
      <c r="W51" s="81">
        <v>57</v>
      </c>
      <c r="X51" s="79">
        <f t="shared" si="1"/>
      </c>
      <c r="Y51" s="79">
        <f t="shared" si="2"/>
      </c>
      <c r="Z51" s="79">
        <f t="shared" si="3"/>
      </c>
      <c r="AB51" s="81">
        <v>57</v>
      </c>
      <c r="AC51" s="79">
        <f t="shared" si="4"/>
      </c>
      <c r="AD51" s="79">
        <f t="shared" si="5"/>
      </c>
      <c r="AE51" s="79">
        <f t="shared" si="6"/>
      </c>
      <c r="AG51" s="81">
        <v>57</v>
      </c>
      <c r="AH51" s="79">
        <f t="shared" si="7"/>
        <v>1</v>
      </c>
      <c r="AI51" s="79">
        <f t="shared" si="8"/>
        <v>1</v>
      </c>
      <c r="AJ51" s="79">
        <f t="shared" si="9"/>
        <v>1</v>
      </c>
      <c r="AL51" s="81">
        <v>57</v>
      </c>
      <c r="AM51" s="79">
        <f t="shared" si="10"/>
      </c>
      <c r="AN51" s="79">
        <f t="shared" si="11"/>
      </c>
      <c r="AO51" s="79">
        <f t="shared" si="12"/>
      </c>
      <c r="AQ51" s="81">
        <v>57</v>
      </c>
      <c r="AR51" s="79">
        <f t="shared" si="13"/>
      </c>
      <c r="AS51" s="79">
        <f t="shared" si="14"/>
      </c>
      <c r="AT51" s="79">
        <f t="shared" si="15"/>
      </c>
      <c r="AV51" s="81">
        <v>57</v>
      </c>
      <c r="AW51" s="79" t="e">
        <f t="shared" si="16"/>
        <v>#N/A</v>
      </c>
      <c r="AX51" s="79" t="e">
        <f t="shared" si="17"/>
        <v>#N/A</v>
      </c>
      <c r="AY51" s="79" t="e">
        <f t="shared" si="18"/>
        <v>#N/A</v>
      </c>
    </row>
    <row r="52" spans="14:51" ht="12.75">
      <c r="N52" s="85"/>
      <c r="P52" s="81">
        <v>45</v>
      </c>
      <c r="Q52" s="79">
        <f>IF(OR(J$5="",J$8=""),"",IF(P52&lt;=J$15,(J$5*(1+(J$8/100))),IF(P52&gt;J$15,1,FALSE)))</f>
        <v>1</v>
      </c>
      <c r="R52" s="79">
        <f t="shared" si="19"/>
        <v>1</v>
      </c>
      <c r="S52" s="79">
        <f>IF(OR(J$5="",J$8=""),"",IF(P52&lt;=J$14,(J$5-(J$5*(J$8/100))),IF(P52&gt;J$14,1,FALSE)))</f>
        <v>1</v>
      </c>
      <c r="U52" s="85"/>
      <c r="W52" s="81">
        <v>58</v>
      </c>
      <c r="X52" s="79">
        <f t="shared" si="1"/>
      </c>
      <c r="Y52" s="79">
        <f t="shared" si="2"/>
      </c>
      <c r="Z52" s="79">
        <f t="shared" si="3"/>
      </c>
      <c r="AB52" s="81">
        <v>58</v>
      </c>
      <c r="AC52" s="79">
        <f t="shared" si="4"/>
      </c>
      <c r="AD52" s="79">
        <f t="shared" si="5"/>
      </c>
      <c r="AE52" s="79">
        <f t="shared" si="6"/>
      </c>
      <c r="AG52" s="81">
        <v>58</v>
      </c>
      <c r="AH52" s="79">
        <f t="shared" si="7"/>
        <v>1</v>
      </c>
      <c r="AI52" s="79">
        <f t="shared" si="8"/>
        <v>1</v>
      </c>
      <c r="AJ52" s="79">
        <f t="shared" si="9"/>
        <v>1</v>
      </c>
      <c r="AL52" s="81">
        <v>58</v>
      </c>
      <c r="AM52" s="79">
        <f t="shared" si="10"/>
      </c>
      <c r="AN52" s="79">
        <f t="shared" si="11"/>
      </c>
      <c r="AO52" s="79">
        <f t="shared" si="12"/>
      </c>
      <c r="AQ52" s="81">
        <v>58</v>
      </c>
      <c r="AR52" s="79">
        <f t="shared" si="13"/>
      </c>
      <c r="AS52" s="79">
        <f t="shared" si="14"/>
      </c>
      <c r="AT52" s="79">
        <f t="shared" si="15"/>
      </c>
      <c r="AV52" s="81">
        <v>58</v>
      </c>
      <c r="AW52" s="79" t="e">
        <f t="shared" si="16"/>
        <v>#N/A</v>
      </c>
      <c r="AX52" s="79" t="e">
        <f t="shared" si="17"/>
        <v>#N/A</v>
      </c>
      <c r="AY52" s="79" t="e">
        <f t="shared" si="18"/>
        <v>#N/A</v>
      </c>
    </row>
    <row r="53" spans="14:51" ht="12.75">
      <c r="N53" s="85"/>
      <c r="P53" s="81">
        <v>46</v>
      </c>
      <c r="Q53" s="79">
        <f>IF(OR(J$5="",J$8=""),"",IF(P53&lt;=J$15,(J$5*(1+(J$8/100))),IF(P53&gt;J$15,1,FALSE)))</f>
        <v>1</v>
      </c>
      <c r="R53" s="79">
        <f t="shared" si="19"/>
        <v>1</v>
      </c>
      <c r="S53" s="79">
        <f>IF(OR(J$5="",J$8=""),"",IF(P53&lt;=J$14,(J$5-(J$5*(J$8/100))),IF(P53&gt;J$14,1,FALSE)))</f>
        <v>1</v>
      </c>
      <c r="U53" s="85"/>
      <c r="W53" s="81">
        <v>59</v>
      </c>
      <c r="X53" s="79">
        <f t="shared" si="1"/>
      </c>
      <c r="Y53" s="79">
        <f t="shared" si="2"/>
      </c>
      <c r="Z53" s="79">
        <f t="shared" si="3"/>
      </c>
      <c r="AB53" s="81">
        <v>59</v>
      </c>
      <c r="AC53" s="79">
        <f t="shared" si="4"/>
      </c>
      <c r="AD53" s="79">
        <f t="shared" si="5"/>
      </c>
      <c r="AE53" s="79">
        <f t="shared" si="6"/>
      </c>
      <c r="AG53" s="81">
        <v>59</v>
      </c>
      <c r="AH53" s="79">
        <f t="shared" si="7"/>
        <v>1</v>
      </c>
      <c r="AI53" s="79">
        <f t="shared" si="8"/>
        <v>1</v>
      </c>
      <c r="AJ53" s="79">
        <f t="shared" si="9"/>
        <v>1</v>
      </c>
      <c r="AL53" s="81">
        <v>59</v>
      </c>
      <c r="AM53" s="79">
        <f t="shared" si="10"/>
      </c>
      <c r="AN53" s="79">
        <f t="shared" si="11"/>
      </c>
      <c r="AO53" s="79">
        <f t="shared" si="12"/>
      </c>
      <c r="AQ53" s="81">
        <v>59</v>
      </c>
      <c r="AR53" s="79">
        <f t="shared" si="13"/>
      </c>
      <c r="AS53" s="79">
        <f t="shared" si="14"/>
      </c>
      <c r="AT53" s="79">
        <f t="shared" si="15"/>
      </c>
      <c r="AV53" s="81">
        <v>59</v>
      </c>
      <c r="AW53" s="79" t="e">
        <f t="shared" si="16"/>
        <v>#N/A</v>
      </c>
      <c r="AX53" s="79" t="e">
        <f t="shared" si="17"/>
        <v>#N/A</v>
      </c>
      <c r="AY53" s="79" t="e">
        <f t="shared" si="18"/>
        <v>#N/A</v>
      </c>
    </row>
    <row r="54" spans="14:51" ht="12.75">
      <c r="N54" s="85"/>
      <c r="P54" s="81">
        <v>47</v>
      </c>
      <c r="Q54" s="79">
        <f>IF(OR(J$5="",J$8=""),"",IF(P54&lt;=J$15,(J$5*(1+(J$8/100))),IF(P54&gt;J$15,1,FALSE)))</f>
        <v>1</v>
      </c>
      <c r="R54" s="79">
        <f t="shared" si="19"/>
        <v>1</v>
      </c>
      <c r="S54" s="79">
        <f>IF(OR(J$5="",J$8=""),"",IF(P54&lt;=J$14,(J$5-(J$5*(J$8/100))),IF(P54&gt;J$14,1,FALSE)))</f>
        <v>1</v>
      </c>
      <c r="U54" s="85"/>
      <c r="W54" s="81">
        <v>60</v>
      </c>
      <c r="X54" s="79">
        <f t="shared" si="1"/>
      </c>
      <c r="Y54" s="79">
        <f t="shared" si="2"/>
      </c>
      <c r="Z54" s="79">
        <f t="shared" si="3"/>
      </c>
      <c r="AB54" s="81">
        <v>60</v>
      </c>
      <c r="AC54" s="79">
        <f t="shared" si="4"/>
      </c>
      <c r="AD54" s="79">
        <f t="shared" si="5"/>
      </c>
      <c r="AE54" s="79">
        <f t="shared" si="6"/>
      </c>
      <c r="AG54" s="81">
        <v>60</v>
      </c>
      <c r="AH54" s="79">
        <f t="shared" si="7"/>
        <v>1</v>
      </c>
      <c r="AI54" s="79">
        <f t="shared" si="8"/>
        <v>1</v>
      </c>
      <c r="AJ54" s="79">
        <f t="shared" si="9"/>
        <v>1</v>
      </c>
      <c r="AL54" s="81">
        <v>60</v>
      </c>
      <c r="AM54" s="79">
        <f t="shared" si="10"/>
      </c>
      <c r="AN54" s="79">
        <f t="shared" si="11"/>
      </c>
      <c r="AO54" s="79">
        <f t="shared" si="12"/>
      </c>
      <c r="AQ54" s="81">
        <v>60</v>
      </c>
      <c r="AR54" s="79">
        <f t="shared" si="13"/>
      </c>
      <c r="AS54" s="79">
        <f t="shared" si="14"/>
      </c>
      <c r="AT54" s="79">
        <f t="shared" si="15"/>
      </c>
      <c r="AV54" s="81">
        <v>60</v>
      </c>
      <c r="AW54" s="79" t="e">
        <f t="shared" si="16"/>
        <v>#N/A</v>
      </c>
      <c r="AX54" s="79" t="e">
        <f t="shared" si="17"/>
        <v>#N/A</v>
      </c>
      <c r="AY54" s="79" t="e">
        <f t="shared" si="18"/>
        <v>#N/A</v>
      </c>
    </row>
    <row r="55" spans="14:51" ht="12.75">
      <c r="N55" s="85"/>
      <c r="P55" s="81">
        <v>48</v>
      </c>
      <c r="Q55" s="79">
        <f>IF(OR(J$5="",J$8=""),"",IF(P55&lt;=J$15,(J$5*(1+(J$8/100))),IF(P55&gt;J$15,1,FALSE)))</f>
        <v>1</v>
      </c>
      <c r="R55" s="79">
        <f t="shared" si="19"/>
        <v>1</v>
      </c>
      <c r="S55" s="79">
        <f>IF(OR(J$5="",J$8=""),"",IF(P55&lt;=J$14,(J$5-(J$5*(J$8/100))),IF(P55&gt;J$14,1,FALSE)))</f>
        <v>1</v>
      </c>
      <c r="U55" s="85"/>
      <c r="W55" s="81">
        <v>61</v>
      </c>
      <c r="X55" s="79">
        <f t="shared" si="1"/>
      </c>
      <c r="Y55" s="79">
        <f t="shared" si="2"/>
      </c>
      <c r="Z55" s="79">
        <f t="shared" si="3"/>
      </c>
      <c r="AB55" s="81">
        <v>61</v>
      </c>
      <c r="AC55" s="79">
        <f t="shared" si="4"/>
      </c>
      <c r="AD55" s="79">
        <f t="shared" si="5"/>
      </c>
      <c r="AE55" s="79">
        <f t="shared" si="6"/>
      </c>
      <c r="AG55" s="81">
        <v>61</v>
      </c>
      <c r="AH55" s="79">
        <f t="shared" si="7"/>
        <v>1</v>
      </c>
      <c r="AI55" s="79">
        <f t="shared" si="8"/>
        <v>1</v>
      </c>
      <c r="AJ55" s="79">
        <f t="shared" si="9"/>
        <v>1</v>
      </c>
      <c r="AL55" s="81">
        <v>61</v>
      </c>
      <c r="AM55" s="79">
        <f t="shared" si="10"/>
      </c>
      <c r="AN55" s="79">
        <f t="shared" si="11"/>
      </c>
      <c r="AO55" s="79">
        <f t="shared" si="12"/>
      </c>
      <c r="AQ55" s="81">
        <v>61</v>
      </c>
      <c r="AR55" s="79">
        <f t="shared" si="13"/>
      </c>
      <c r="AS55" s="79">
        <f t="shared" si="14"/>
      </c>
      <c r="AT55" s="79">
        <f t="shared" si="15"/>
      </c>
      <c r="AV55" s="81">
        <v>61</v>
      </c>
      <c r="AW55" s="79" t="e">
        <f t="shared" si="16"/>
        <v>#N/A</v>
      </c>
      <c r="AX55" s="79" t="e">
        <f t="shared" si="17"/>
        <v>#N/A</v>
      </c>
      <c r="AY55" s="79" t="e">
        <f t="shared" si="18"/>
        <v>#N/A</v>
      </c>
    </row>
    <row r="56" spans="14:51" ht="12.75">
      <c r="N56" s="85"/>
      <c r="P56" s="81">
        <v>49</v>
      </c>
      <c r="Q56" s="79">
        <f>IF(OR(J$5="",J$8=""),"",IF(P56&lt;=J$15,(J$5*(1+(J$8/100))),IF(P56&gt;J$15,1,FALSE)))</f>
        <v>1</v>
      </c>
      <c r="R56" s="79">
        <f t="shared" si="19"/>
        <v>1</v>
      </c>
      <c r="S56" s="79">
        <f>IF(OR(J$5="",J$8=""),"",IF(P56&lt;=J$14,(J$5-(J$5*(J$8/100))),IF(P56&gt;J$14,1,FALSE)))</f>
        <v>1</v>
      </c>
      <c r="U56" s="85"/>
      <c r="W56" s="81">
        <v>62</v>
      </c>
      <c r="X56" s="79">
        <f t="shared" si="1"/>
      </c>
      <c r="Y56" s="79">
        <f t="shared" si="2"/>
      </c>
      <c r="Z56" s="79">
        <f t="shared" si="3"/>
      </c>
      <c r="AB56" s="81">
        <v>62</v>
      </c>
      <c r="AC56" s="79">
        <f t="shared" si="4"/>
      </c>
      <c r="AD56" s="79">
        <f t="shared" si="5"/>
      </c>
      <c r="AE56" s="79">
        <f t="shared" si="6"/>
      </c>
      <c r="AG56" s="81">
        <v>62</v>
      </c>
      <c r="AH56" s="79">
        <f t="shared" si="7"/>
        <v>1</v>
      </c>
      <c r="AI56" s="79">
        <f t="shared" si="8"/>
        <v>1</v>
      </c>
      <c r="AJ56" s="79">
        <f t="shared" si="9"/>
        <v>1</v>
      </c>
      <c r="AL56" s="81">
        <v>62</v>
      </c>
      <c r="AM56" s="79">
        <f t="shared" si="10"/>
      </c>
      <c r="AN56" s="79">
        <f t="shared" si="11"/>
      </c>
      <c r="AO56" s="79">
        <f t="shared" si="12"/>
      </c>
      <c r="AQ56" s="81">
        <v>62</v>
      </c>
      <c r="AR56" s="79">
        <f t="shared" si="13"/>
      </c>
      <c r="AS56" s="79">
        <f t="shared" si="14"/>
      </c>
      <c r="AT56" s="79">
        <f t="shared" si="15"/>
      </c>
      <c r="AV56" s="81">
        <v>62</v>
      </c>
      <c r="AW56" s="79" t="e">
        <f t="shared" si="16"/>
        <v>#N/A</v>
      </c>
      <c r="AX56" s="79" t="e">
        <f t="shared" si="17"/>
        <v>#N/A</v>
      </c>
      <c r="AY56" s="79" t="e">
        <f t="shared" si="18"/>
        <v>#N/A</v>
      </c>
    </row>
    <row r="57" spans="14:51" ht="12.75">
      <c r="N57" s="85"/>
      <c r="P57" s="81">
        <v>50</v>
      </c>
      <c r="Q57" s="79">
        <f>IF(OR(J$5="",J$8=""),"",IF(P57&lt;=J$15,(J$5*(1+(J$8/100))),IF(P57&gt;J$15,1,FALSE)))</f>
        <v>1</v>
      </c>
      <c r="R57" s="79">
        <f t="shared" si="19"/>
        <v>1</v>
      </c>
      <c r="S57" s="79">
        <f>IF(OR(J$5="",J$8=""),"",IF(P57&lt;=J$14,(J$5-(J$5*(J$8/100))),IF(P57&gt;J$14,1,FALSE)))</f>
        <v>1</v>
      </c>
      <c r="U57" s="85"/>
      <c r="W57" s="81">
        <v>63</v>
      </c>
      <c r="X57" s="79">
        <f t="shared" si="1"/>
      </c>
      <c r="Y57" s="79">
        <f t="shared" si="2"/>
      </c>
      <c r="Z57" s="79">
        <f t="shared" si="3"/>
      </c>
      <c r="AB57" s="81">
        <v>63</v>
      </c>
      <c r="AC57" s="79">
        <f t="shared" si="4"/>
      </c>
      <c r="AD57" s="79">
        <f t="shared" si="5"/>
      </c>
      <c r="AE57" s="79">
        <f t="shared" si="6"/>
      </c>
      <c r="AG57" s="81">
        <v>63</v>
      </c>
      <c r="AH57" s="79">
        <f t="shared" si="7"/>
        <v>1</v>
      </c>
      <c r="AI57" s="79">
        <f t="shared" si="8"/>
        <v>1</v>
      </c>
      <c r="AJ57" s="79">
        <f t="shared" si="9"/>
        <v>1</v>
      </c>
      <c r="AL57" s="81">
        <v>63</v>
      </c>
      <c r="AM57" s="79">
        <f t="shared" si="10"/>
      </c>
      <c r="AN57" s="79">
        <f t="shared" si="11"/>
      </c>
      <c r="AO57" s="79">
        <f t="shared" si="12"/>
      </c>
      <c r="AQ57" s="81">
        <v>63</v>
      </c>
      <c r="AR57" s="79">
        <f t="shared" si="13"/>
      </c>
      <c r="AS57" s="79">
        <f t="shared" si="14"/>
      </c>
      <c r="AT57" s="79">
        <f t="shared" si="15"/>
      </c>
      <c r="AV57" s="81">
        <v>63</v>
      </c>
      <c r="AW57" s="79" t="e">
        <f t="shared" si="16"/>
        <v>#N/A</v>
      </c>
      <c r="AX57" s="79" t="e">
        <f t="shared" si="17"/>
        <v>#N/A</v>
      </c>
      <c r="AY57" s="79" t="e">
        <f t="shared" si="18"/>
        <v>#N/A</v>
      </c>
    </row>
    <row r="58" spans="14:51" ht="12.75">
      <c r="N58" s="85"/>
      <c r="P58" s="81">
        <v>51</v>
      </c>
      <c r="Q58" s="79">
        <f>IF(OR(J$5="",J$8=""),"",IF(P58&lt;=J$15,(J$5*(1+(J$8/100))),IF(P58&gt;J$15,1,FALSE)))</f>
        <v>1</v>
      </c>
      <c r="R58" s="79">
        <f t="shared" si="19"/>
        <v>1</v>
      </c>
      <c r="S58" s="79">
        <f>IF(OR(J$5="",J$8=""),"",IF(P58&lt;=J$14,(J$5-(J$5*(J$8/100))),IF(P58&gt;J$14,1,FALSE)))</f>
        <v>1</v>
      </c>
      <c r="U58" s="85"/>
      <c r="W58" s="81">
        <v>64</v>
      </c>
      <c r="X58" s="79">
        <f t="shared" si="1"/>
      </c>
      <c r="Y58" s="79">
        <f t="shared" si="2"/>
      </c>
      <c r="Z58" s="79">
        <f t="shared" si="3"/>
      </c>
      <c r="AB58" s="81">
        <v>64</v>
      </c>
      <c r="AC58" s="79">
        <f t="shared" si="4"/>
      </c>
      <c r="AD58" s="79">
        <f t="shared" si="5"/>
      </c>
      <c r="AE58" s="79">
        <f t="shared" si="6"/>
      </c>
      <c r="AG58" s="81">
        <v>64</v>
      </c>
      <c r="AH58" s="79">
        <f t="shared" si="7"/>
        <v>1</v>
      </c>
      <c r="AI58" s="79">
        <f t="shared" si="8"/>
        <v>1</v>
      </c>
      <c r="AJ58" s="79">
        <f t="shared" si="9"/>
        <v>1</v>
      </c>
      <c r="AL58" s="81">
        <v>64</v>
      </c>
      <c r="AM58" s="79">
        <f t="shared" si="10"/>
      </c>
      <c r="AN58" s="79">
        <f t="shared" si="11"/>
      </c>
      <c r="AO58" s="79">
        <f t="shared" si="12"/>
      </c>
      <c r="AQ58" s="81">
        <v>64</v>
      </c>
      <c r="AR58" s="79">
        <f t="shared" si="13"/>
      </c>
      <c r="AS58" s="79">
        <f t="shared" si="14"/>
      </c>
      <c r="AT58" s="79">
        <f t="shared" si="15"/>
      </c>
      <c r="AV58" s="81">
        <v>64</v>
      </c>
      <c r="AW58" s="79" t="e">
        <f t="shared" si="16"/>
        <v>#N/A</v>
      </c>
      <c r="AX58" s="79" t="e">
        <f t="shared" si="17"/>
        <v>#N/A</v>
      </c>
      <c r="AY58" s="79" t="e">
        <f t="shared" si="18"/>
        <v>#N/A</v>
      </c>
    </row>
    <row r="59" spans="14:51" ht="12.75">
      <c r="N59" s="85"/>
      <c r="P59" s="81">
        <v>52</v>
      </c>
      <c r="Q59" s="79">
        <f>IF(OR(J$5="",J$8=""),"",IF(P59&lt;=J$15,(J$5*(1+(J$8/100))),IF(P59&gt;J$15,1,FALSE)))</f>
        <v>1</v>
      </c>
      <c r="R59" s="79">
        <f t="shared" si="19"/>
        <v>1</v>
      </c>
      <c r="S59" s="79">
        <f>IF(OR(J$5="",J$8=""),"",IF(P59&lt;=J$14,(J$5-(J$5*(J$8/100))),IF(P59&gt;J$14,1,FALSE)))</f>
        <v>1</v>
      </c>
      <c r="U59" s="85"/>
      <c r="W59" s="81">
        <v>65</v>
      </c>
      <c r="X59" s="79">
        <f aca="true" t="shared" si="20" ref="X59:X94">IF(OR(Y$8="",Y$5=""),"",IF(W59=Y$17,(Y$8*(1+(Y$5/100))),IF(W59&lt;Y$17,"",IF(W59&gt;Y$17,1,FALSE))))</f>
      </c>
      <c r="Y59" s="79">
        <f aca="true" t="shared" si="21" ref="Y59:Y94">IF(OR(Y$8="",Y$9=""),"",IF(W59&lt;Y$9,"",IF(W59=Y$9,Y$8,IF(W59&gt;Y$9,1,FALSE))))</f>
      </c>
      <c r="Z59" s="79">
        <f aca="true" t="shared" si="22" ref="Z59:Z94">IF(OR(Y$8="",Y$5=""),"",IF(W59&lt;Y$16,"",IF(W59=Y$16,(Y$8-(Y$8*(Y$5/100))),IF(W59&gt;Y$16,1,FALSE))))</f>
      </c>
      <c r="AB59" s="81">
        <v>65</v>
      </c>
      <c r="AC59" s="79">
        <f aca="true" t="shared" si="23" ref="AC59:AC94">IF(OR(AD$8="",AD$5=""),"",IF(AB59=AD$17,(AD$8*(1+(AD$5/100))),IF(AB59&lt;AD$17,"",IF(AB59&gt;AD$17,1,FALSE))))</f>
      </c>
      <c r="AD59" s="79">
        <f aca="true" t="shared" si="24" ref="AD59:AD94">IF(OR(AD$8="",AD$9=""),"",IF(AB59&lt;AD$9,"",IF(AB59=AD$9,AD$8,IF(AB59&gt;AD$9,1,FALSE))))</f>
      </c>
      <c r="AE59" s="79">
        <f aca="true" t="shared" si="25" ref="AE59:AE94">IF(OR(AD$8="",AD$5=""),"",IF(AB59&lt;AD$16,"",IF(AB59=AD$16,(AD$8-(AD$8*(AD$5/100))),IF(AB59&gt;AD$16,1,FALSE))))</f>
      </c>
      <c r="AG59" s="81">
        <v>65</v>
      </c>
      <c r="AH59" s="79">
        <f aca="true" t="shared" si="26" ref="AH59:AH94">IF(OR(AI$8="",AI$5=""),"",IF(AG59=AI$17,(AI$8*(1+(AI$5/100))),IF(AG59&lt;AI$17,"",IF(AG59&gt;AI$17,1,FALSE))))</f>
        <v>1</v>
      </c>
      <c r="AI59" s="79">
        <f aca="true" t="shared" si="27" ref="AI59:AI94">IF(OR(AI$8="",AI$9=""),"",IF(AG59&lt;AI$9,"",IF(AG59=AI$9,AI$8,IF(AG59&gt;AI$9,1,FALSE))))</f>
        <v>1</v>
      </c>
      <c r="AJ59" s="79">
        <f aca="true" t="shared" si="28" ref="AJ59:AJ94">IF(OR(AI$8="",AI$5=""),"",IF(AG59&lt;AI$16,"",IF(AG59=AI$16,(AI$8-(AI$8*(AI$5/100))),IF(AG59&gt;AI$16,1,FALSE))))</f>
        <v>1</v>
      </c>
      <c r="AL59" s="81">
        <v>65</v>
      </c>
      <c r="AM59" s="79">
        <f aca="true" t="shared" si="29" ref="AM59:AM94">IF(OR(AN$8="",AN$5=""),"",IF(AL59=AN$17,AN$8*(1+(AN$5/100)),IF(AL59&lt;AN$17,"",IF(AL59&gt;AN$17,1,FALSE))))</f>
      </c>
      <c r="AN59" s="79">
        <f aca="true" t="shared" si="30" ref="AN59:AN94">IF(OR(AN$8="",AN$9=""),"",IF(AL59&lt;AN$9,"",IF(AL59=AN$9,AN$8,IF(AL59&gt;AN$9,1,FALSE))))</f>
      </c>
      <c r="AO59" s="79">
        <f aca="true" t="shared" si="31" ref="AO59:AO94">IF(OR(AN$8="",AN$5=""),"",IF(AL59&lt;AN$16,"",IF(AL59=AN$16,(AN$8-(AN$8*(AN$5/100))),IF(AL59&gt;AN$16,1,FALSE))))</f>
      </c>
      <c r="AQ59" s="81">
        <v>65</v>
      </c>
      <c r="AR59" s="79">
        <f aca="true" t="shared" si="32" ref="AR59:AR94">IF(OR(AS$8="",AS$5=""),"",IF(AQ59=AS$17,(AS$8*(1+(AS$5/100))),IF(AQ59&lt;AS$17,"",IF(AQ59&gt;AS$17,1,FALSE))))</f>
      </c>
      <c r="AS59" s="79">
        <f aca="true" t="shared" si="33" ref="AS59:AS94">IF(OR(AS$8="",AS$9=""),"",IF(AQ59&lt;AS$9,"",IF(AQ59=AS$9,AS$8,IF(AQ59&gt;AS$9,1,FALSE))))</f>
      </c>
      <c r="AT59" s="79">
        <f aca="true" t="shared" si="34" ref="AT59:AT94">IF(OR(AS$8="",AS$5=""),"",IF(AQ59&lt;AS$16,"",IF(AQ59=AS$16,(AS$8-(AS$8*(AS$5/100))),IF(AQ59&gt;AS$16,1,FALSE))))</f>
      </c>
      <c r="AV59" s="81">
        <v>65</v>
      </c>
      <c r="AW59" s="79" t="e">
        <f aca="true" t="shared" si="35" ref="AW59:AW94">IF($AV59=$AW$5,$AV$5,IF($AV59=$AW$6,$AV$6,IF($AV59=$AW$7,$AV$7,IF($AV59=$AW$8,$AV$8,IF(AND($AV59&gt;$AW$5,$AV59&gt;$AW$6,$AV59&gt;$AW$7,$AV59&gt;$AW$8),1,"")))))</f>
        <v>#N/A</v>
      </c>
      <c r="AX59" s="79" t="e">
        <f aca="true" t="shared" si="36" ref="AX59:AX94">IF($AV59=$AY$5,$AX$5,IF($AV59=$AY$6,$AX$6,IF($AV59=$AY$7,$AX$7,IF($AV59=$AY$8,$AX$8,IF($AV59=$AY$9,$AX$9,IF(AND($AV59&gt;$AY$5,$AV59&gt;$AY$6,$AV59&gt;$AY$7,$AV59&gt;$AY$8,$AV59&gt;$AY$9),1,""))))))</f>
        <v>#N/A</v>
      </c>
      <c r="AY59" s="79" t="e">
        <f aca="true" t="shared" si="37" ref="AY59:AY94">IF($AV59=$BA$5,$AZ$5,IF($AV59=$BA$6,$AZ$6,IF($AV59=$BA$7,$AZ$7,IF($AV59=$BA$8,$AZ$8,IF(AND($AV59&gt;$BA$5,$AV59&gt;$BA$6,$AV59&gt;$BA$7,$AV59&gt;$BA$8),1,"")))))</f>
        <v>#N/A</v>
      </c>
    </row>
    <row r="60" spans="14:51" ht="12.75">
      <c r="N60" s="85"/>
      <c r="P60" s="81">
        <v>53</v>
      </c>
      <c r="Q60" s="79">
        <f>IF(OR(J$5="",J$8=""),"",IF(P60&lt;=J$15,(J$5*(1+(J$8/100))),IF(P60&gt;J$15,1,FALSE)))</f>
        <v>1</v>
      </c>
      <c r="R60" s="79">
        <f t="shared" si="19"/>
        <v>1</v>
      </c>
      <c r="S60" s="79">
        <f>IF(OR(J$5="",J$8=""),"",IF(P60&lt;=J$14,(J$5-(J$5*(J$8/100))),IF(P60&gt;J$14,1,FALSE)))</f>
        <v>1</v>
      </c>
      <c r="U60" s="85"/>
      <c r="W60" s="81">
        <v>66</v>
      </c>
      <c r="X60" s="79">
        <f t="shared" si="20"/>
      </c>
      <c r="Y60" s="79">
        <f t="shared" si="21"/>
      </c>
      <c r="Z60" s="79">
        <f t="shared" si="22"/>
      </c>
      <c r="AB60" s="81">
        <v>66</v>
      </c>
      <c r="AC60" s="79">
        <f t="shared" si="23"/>
      </c>
      <c r="AD60" s="79">
        <f t="shared" si="24"/>
      </c>
      <c r="AE60" s="79">
        <f t="shared" si="25"/>
      </c>
      <c r="AG60" s="81">
        <v>66</v>
      </c>
      <c r="AH60" s="79">
        <f t="shared" si="26"/>
        <v>1</v>
      </c>
      <c r="AI60" s="79">
        <f t="shared" si="27"/>
        <v>1</v>
      </c>
      <c r="AJ60" s="79">
        <f t="shared" si="28"/>
        <v>1</v>
      </c>
      <c r="AL60" s="81">
        <v>66</v>
      </c>
      <c r="AM60" s="79">
        <f t="shared" si="29"/>
      </c>
      <c r="AN60" s="79">
        <f t="shared" si="30"/>
      </c>
      <c r="AO60" s="79">
        <f t="shared" si="31"/>
      </c>
      <c r="AQ60" s="81">
        <v>66</v>
      </c>
      <c r="AR60" s="79">
        <f t="shared" si="32"/>
      </c>
      <c r="AS60" s="79">
        <f t="shared" si="33"/>
      </c>
      <c r="AT60" s="79">
        <f t="shared" si="34"/>
      </c>
      <c r="AV60" s="81">
        <v>66</v>
      </c>
      <c r="AW60" s="79" t="e">
        <f t="shared" si="35"/>
        <v>#N/A</v>
      </c>
      <c r="AX60" s="79" t="e">
        <f t="shared" si="36"/>
        <v>#N/A</v>
      </c>
      <c r="AY60" s="79" t="e">
        <f t="shared" si="37"/>
        <v>#N/A</v>
      </c>
    </row>
    <row r="61" spans="14:51" ht="12.75">
      <c r="N61" s="85"/>
      <c r="P61" s="81">
        <v>54</v>
      </c>
      <c r="Q61" s="79">
        <f>IF(OR(J$5="",J$8=""),"",IF(P61&lt;=J$15,(J$5*(1+(J$8/100))),IF(P61&gt;J$15,1,FALSE)))</f>
        <v>1</v>
      </c>
      <c r="R61" s="79">
        <f t="shared" si="19"/>
        <v>1</v>
      </c>
      <c r="S61" s="79">
        <f>IF(OR(J$5="",J$8=""),"",IF(P61&lt;=J$14,(J$5-(J$5*(J$8/100))),IF(P61&gt;J$14,1,FALSE)))</f>
        <v>1</v>
      </c>
      <c r="U61" s="85"/>
      <c r="W61" s="81">
        <v>67</v>
      </c>
      <c r="X61" s="79">
        <f t="shared" si="20"/>
      </c>
      <c r="Y61" s="79">
        <f t="shared" si="21"/>
      </c>
      <c r="Z61" s="79">
        <f t="shared" si="22"/>
      </c>
      <c r="AB61" s="81">
        <v>67</v>
      </c>
      <c r="AC61" s="79">
        <f t="shared" si="23"/>
      </c>
      <c r="AD61" s="79">
        <f t="shared" si="24"/>
      </c>
      <c r="AE61" s="79">
        <f t="shared" si="25"/>
      </c>
      <c r="AG61" s="81">
        <v>67</v>
      </c>
      <c r="AH61" s="79">
        <f t="shared" si="26"/>
        <v>1</v>
      </c>
      <c r="AI61" s="79">
        <f t="shared" si="27"/>
        <v>1</v>
      </c>
      <c r="AJ61" s="79">
        <f t="shared" si="28"/>
        <v>1</v>
      </c>
      <c r="AL61" s="81">
        <v>67</v>
      </c>
      <c r="AM61" s="79">
        <f t="shared" si="29"/>
      </c>
      <c r="AN61" s="79">
        <f t="shared" si="30"/>
      </c>
      <c r="AO61" s="79">
        <f t="shared" si="31"/>
      </c>
      <c r="AQ61" s="81">
        <v>67</v>
      </c>
      <c r="AR61" s="79">
        <f t="shared" si="32"/>
      </c>
      <c r="AS61" s="79">
        <f t="shared" si="33"/>
      </c>
      <c r="AT61" s="79">
        <f t="shared" si="34"/>
      </c>
      <c r="AV61" s="81">
        <v>67</v>
      </c>
      <c r="AW61" s="79" t="e">
        <f t="shared" si="35"/>
        <v>#N/A</v>
      </c>
      <c r="AX61" s="79" t="e">
        <f t="shared" si="36"/>
        <v>#N/A</v>
      </c>
      <c r="AY61" s="79" t="e">
        <f t="shared" si="37"/>
        <v>#N/A</v>
      </c>
    </row>
    <row r="62" spans="14:51" ht="12.75">
      <c r="N62" s="85"/>
      <c r="P62" s="81">
        <v>55</v>
      </c>
      <c r="Q62" s="79">
        <f>IF(OR(J$5="",J$8=""),"",IF(P62&lt;=J$15,(J$5*(1+(J$8/100))),IF(P62&gt;J$15,1,FALSE)))</f>
        <v>1</v>
      </c>
      <c r="R62" s="79">
        <f t="shared" si="19"/>
        <v>1</v>
      </c>
      <c r="S62" s="79">
        <f>IF(OR(J$5="",J$8=""),"",IF(P62&lt;=J$14,(J$5-(J$5*(J$8/100))),IF(P62&gt;J$14,1,FALSE)))</f>
        <v>1</v>
      </c>
      <c r="U62" s="85"/>
      <c r="W62" s="81">
        <v>68</v>
      </c>
      <c r="X62" s="79">
        <f t="shared" si="20"/>
      </c>
      <c r="Y62" s="79">
        <f t="shared" si="21"/>
      </c>
      <c r="Z62" s="79">
        <f t="shared" si="22"/>
      </c>
      <c r="AB62" s="81">
        <v>68</v>
      </c>
      <c r="AC62" s="79">
        <f t="shared" si="23"/>
      </c>
      <c r="AD62" s="79">
        <f t="shared" si="24"/>
      </c>
      <c r="AE62" s="79">
        <f t="shared" si="25"/>
      </c>
      <c r="AG62" s="81">
        <v>68</v>
      </c>
      <c r="AH62" s="79">
        <f t="shared" si="26"/>
        <v>1</v>
      </c>
      <c r="AI62" s="79">
        <f t="shared" si="27"/>
        <v>1</v>
      </c>
      <c r="AJ62" s="79">
        <f t="shared" si="28"/>
        <v>1</v>
      </c>
      <c r="AL62" s="81">
        <v>68</v>
      </c>
      <c r="AM62" s="79">
        <f t="shared" si="29"/>
      </c>
      <c r="AN62" s="79">
        <f t="shared" si="30"/>
      </c>
      <c r="AO62" s="79">
        <f t="shared" si="31"/>
      </c>
      <c r="AQ62" s="81">
        <v>68</v>
      </c>
      <c r="AR62" s="79">
        <f t="shared" si="32"/>
      </c>
      <c r="AS62" s="79">
        <f t="shared" si="33"/>
      </c>
      <c r="AT62" s="79">
        <f t="shared" si="34"/>
      </c>
      <c r="AV62" s="81">
        <v>68</v>
      </c>
      <c r="AW62" s="79" t="e">
        <f t="shared" si="35"/>
        <v>#N/A</v>
      </c>
      <c r="AX62" s="79" t="e">
        <f t="shared" si="36"/>
        <v>#N/A</v>
      </c>
      <c r="AY62" s="79" t="e">
        <f t="shared" si="37"/>
        <v>#N/A</v>
      </c>
    </row>
    <row r="63" spans="14:51" ht="12.75">
      <c r="N63" s="85"/>
      <c r="P63" s="81">
        <v>56</v>
      </c>
      <c r="Q63" s="79">
        <f>IF(OR(J$5="",J$8=""),"",IF(P63&lt;=J$15,(J$5*(1+(J$8/100))),IF(P63&gt;J$15,1,FALSE)))</f>
        <v>1</v>
      </c>
      <c r="R63" s="79">
        <f t="shared" si="19"/>
        <v>1</v>
      </c>
      <c r="S63" s="79">
        <f>IF(OR(J$5="",J$8=""),"",IF(P63&lt;=J$14,(J$5-(J$5*(J$8/100))),IF(P63&gt;J$14,1,FALSE)))</f>
        <v>1</v>
      </c>
      <c r="U63" s="85"/>
      <c r="W63" s="81">
        <v>69</v>
      </c>
      <c r="X63" s="79">
        <f t="shared" si="20"/>
      </c>
      <c r="Y63" s="79">
        <f t="shared" si="21"/>
      </c>
      <c r="Z63" s="79">
        <f t="shared" si="22"/>
      </c>
      <c r="AB63" s="81">
        <v>69</v>
      </c>
      <c r="AC63" s="79">
        <f t="shared" si="23"/>
      </c>
      <c r="AD63" s="79">
        <f t="shared" si="24"/>
      </c>
      <c r="AE63" s="79">
        <f t="shared" si="25"/>
      </c>
      <c r="AG63" s="81">
        <v>69</v>
      </c>
      <c r="AH63" s="79">
        <f t="shared" si="26"/>
        <v>1</v>
      </c>
      <c r="AI63" s="79">
        <f t="shared" si="27"/>
        <v>1</v>
      </c>
      <c r="AJ63" s="79">
        <f t="shared" si="28"/>
        <v>1</v>
      </c>
      <c r="AL63" s="81">
        <v>69</v>
      </c>
      <c r="AM63" s="79">
        <f t="shared" si="29"/>
      </c>
      <c r="AN63" s="79">
        <f t="shared" si="30"/>
      </c>
      <c r="AO63" s="79">
        <f t="shared" si="31"/>
      </c>
      <c r="AQ63" s="81">
        <v>69</v>
      </c>
      <c r="AR63" s="79">
        <f t="shared" si="32"/>
      </c>
      <c r="AS63" s="79">
        <f t="shared" si="33"/>
      </c>
      <c r="AT63" s="79">
        <f t="shared" si="34"/>
      </c>
      <c r="AV63" s="81">
        <v>69</v>
      </c>
      <c r="AW63" s="79" t="e">
        <f t="shared" si="35"/>
        <v>#N/A</v>
      </c>
      <c r="AX63" s="79" t="e">
        <f t="shared" si="36"/>
        <v>#N/A</v>
      </c>
      <c r="AY63" s="79" t="e">
        <f t="shared" si="37"/>
        <v>#N/A</v>
      </c>
    </row>
    <row r="64" spans="14:51" ht="12.75">
      <c r="N64" s="85"/>
      <c r="P64" s="81">
        <v>57</v>
      </c>
      <c r="Q64" s="79">
        <f>IF(OR(J$5="",J$8=""),"",IF(P64&lt;=J$15,(J$5*(1+(J$8/100))),IF(P64&gt;J$15,1,FALSE)))</f>
        <v>1</v>
      </c>
      <c r="R64" s="79">
        <f t="shared" si="19"/>
        <v>1</v>
      </c>
      <c r="S64" s="79">
        <f>IF(OR(J$5="",J$8=""),"",IF(P64&lt;=J$14,(J$5-(J$5*(J$8/100))),IF(P64&gt;J$14,1,FALSE)))</f>
        <v>1</v>
      </c>
      <c r="U64" s="85"/>
      <c r="W64" s="81">
        <v>70</v>
      </c>
      <c r="X64" s="79">
        <f t="shared" si="20"/>
      </c>
      <c r="Y64" s="79">
        <f t="shared" si="21"/>
      </c>
      <c r="Z64" s="79">
        <f t="shared" si="22"/>
      </c>
      <c r="AB64" s="81">
        <v>70</v>
      </c>
      <c r="AC64" s="79">
        <f t="shared" si="23"/>
      </c>
      <c r="AD64" s="79">
        <f t="shared" si="24"/>
      </c>
      <c r="AE64" s="79">
        <f t="shared" si="25"/>
      </c>
      <c r="AG64" s="81">
        <v>70</v>
      </c>
      <c r="AH64" s="79">
        <f t="shared" si="26"/>
        <v>1</v>
      </c>
      <c r="AI64" s="79">
        <f t="shared" si="27"/>
        <v>1</v>
      </c>
      <c r="AJ64" s="79">
        <f t="shared" si="28"/>
        <v>1</v>
      </c>
      <c r="AL64" s="81">
        <v>70</v>
      </c>
      <c r="AM64" s="79">
        <f t="shared" si="29"/>
      </c>
      <c r="AN64" s="79">
        <f t="shared" si="30"/>
      </c>
      <c r="AO64" s="79">
        <f t="shared" si="31"/>
      </c>
      <c r="AQ64" s="81">
        <v>70</v>
      </c>
      <c r="AR64" s="79">
        <f t="shared" si="32"/>
      </c>
      <c r="AS64" s="79">
        <f t="shared" si="33"/>
      </c>
      <c r="AT64" s="79">
        <f t="shared" si="34"/>
      </c>
      <c r="AV64" s="81">
        <v>70</v>
      </c>
      <c r="AW64" s="79" t="e">
        <f t="shared" si="35"/>
        <v>#N/A</v>
      </c>
      <c r="AX64" s="79" t="e">
        <f t="shared" si="36"/>
        <v>#N/A</v>
      </c>
      <c r="AY64" s="79" t="e">
        <f t="shared" si="37"/>
        <v>#N/A</v>
      </c>
    </row>
    <row r="65" spans="14:51" ht="12.75">
      <c r="N65" s="85"/>
      <c r="P65" s="81">
        <v>58</v>
      </c>
      <c r="Q65" s="79">
        <f>IF(OR(J$5="",J$8=""),"",IF(P65&lt;=J$15,(J$5*(1+(J$8/100))),IF(P65&gt;J$15,1,FALSE)))</f>
        <v>1</v>
      </c>
      <c r="R65" s="79">
        <f t="shared" si="19"/>
        <v>1</v>
      </c>
      <c r="S65" s="79">
        <f>IF(OR(J$5="",J$8=""),"",IF(P65&lt;=J$14,(J$5-(J$5*(J$8/100))),IF(P65&gt;J$14,1,FALSE)))</f>
        <v>1</v>
      </c>
      <c r="U65" s="85"/>
      <c r="W65" s="81">
        <v>71</v>
      </c>
      <c r="X65" s="79">
        <f t="shared" si="20"/>
      </c>
      <c r="Y65" s="79">
        <f t="shared" si="21"/>
      </c>
      <c r="Z65" s="79">
        <f t="shared" si="22"/>
      </c>
      <c r="AB65" s="81">
        <v>71</v>
      </c>
      <c r="AC65" s="79">
        <f t="shared" si="23"/>
      </c>
      <c r="AD65" s="79">
        <f t="shared" si="24"/>
      </c>
      <c r="AE65" s="79">
        <f t="shared" si="25"/>
      </c>
      <c r="AG65" s="81">
        <v>71</v>
      </c>
      <c r="AH65" s="79">
        <f t="shared" si="26"/>
        <v>1</v>
      </c>
      <c r="AI65" s="79">
        <f t="shared" si="27"/>
        <v>1</v>
      </c>
      <c r="AJ65" s="79">
        <f t="shared" si="28"/>
        <v>1</v>
      </c>
      <c r="AL65" s="81">
        <v>71</v>
      </c>
      <c r="AM65" s="79">
        <f t="shared" si="29"/>
      </c>
      <c r="AN65" s="79">
        <f t="shared" si="30"/>
      </c>
      <c r="AO65" s="79">
        <f t="shared" si="31"/>
      </c>
      <c r="AQ65" s="81">
        <v>71</v>
      </c>
      <c r="AR65" s="79">
        <f t="shared" si="32"/>
      </c>
      <c r="AS65" s="79">
        <f t="shared" si="33"/>
      </c>
      <c r="AT65" s="79">
        <f t="shared" si="34"/>
      </c>
      <c r="AV65" s="81">
        <v>71</v>
      </c>
      <c r="AW65" s="79" t="e">
        <f t="shared" si="35"/>
        <v>#N/A</v>
      </c>
      <c r="AX65" s="79" t="e">
        <f t="shared" si="36"/>
        <v>#N/A</v>
      </c>
      <c r="AY65" s="79" t="e">
        <f t="shared" si="37"/>
        <v>#N/A</v>
      </c>
    </row>
    <row r="66" spans="14:51" ht="12.75">
      <c r="N66" s="85"/>
      <c r="P66" s="81">
        <v>59</v>
      </c>
      <c r="Q66" s="79">
        <f>IF(OR(J$5="",J$8=""),"",IF(P66&lt;=J$15,(J$5*(1+(J$8/100))),IF(P66&gt;J$15,1,FALSE)))</f>
        <v>1</v>
      </c>
      <c r="R66" s="79">
        <f t="shared" si="19"/>
        <v>1</v>
      </c>
      <c r="S66" s="79">
        <f>IF(OR(J$5="",J$8=""),"",IF(P66&lt;=J$14,(J$5-(J$5*(J$8/100))),IF(P66&gt;J$14,1,FALSE)))</f>
        <v>1</v>
      </c>
      <c r="U66" s="85"/>
      <c r="W66" s="81">
        <v>72</v>
      </c>
      <c r="X66" s="79">
        <f t="shared" si="20"/>
      </c>
      <c r="Y66" s="79">
        <f t="shared" si="21"/>
      </c>
      <c r="Z66" s="79">
        <f t="shared" si="22"/>
      </c>
      <c r="AB66" s="81">
        <v>72</v>
      </c>
      <c r="AC66" s="79">
        <f t="shared" si="23"/>
      </c>
      <c r="AD66" s="79">
        <f t="shared" si="24"/>
      </c>
      <c r="AE66" s="79">
        <f t="shared" si="25"/>
      </c>
      <c r="AG66" s="81">
        <v>72</v>
      </c>
      <c r="AH66" s="79">
        <f t="shared" si="26"/>
        <v>1</v>
      </c>
      <c r="AI66" s="79">
        <f t="shared" si="27"/>
        <v>1</v>
      </c>
      <c r="AJ66" s="79">
        <f t="shared" si="28"/>
        <v>1</v>
      </c>
      <c r="AL66" s="81">
        <v>72</v>
      </c>
      <c r="AM66" s="79">
        <f t="shared" si="29"/>
      </c>
      <c r="AN66" s="79">
        <f t="shared" si="30"/>
      </c>
      <c r="AO66" s="79">
        <f t="shared" si="31"/>
      </c>
      <c r="AQ66" s="81">
        <v>72</v>
      </c>
      <c r="AR66" s="79">
        <f t="shared" si="32"/>
      </c>
      <c r="AS66" s="79">
        <f t="shared" si="33"/>
      </c>
      <c r="AT66" s="79">
        <f t="shared" si="34"/>
      </c>
      <c r="AV66" s="81">
        <v>72</v>
      </c>
      <c r="AW66" s="79" t="e">
        <f t="shared" si="35"/>
        <v>#N/A</v>
      </c>
      <c r="AX66" s="79" t="e">
        <f t="shared" si="36"/>
        <v>#N/A</v>
      </c>
      <c r="AY66" s="79" t="e">
        <f t="shared" si="37"/>
        <v>#N/A</v>
      </c>
    </row>
    <row r="67" spans="14:51" ht="12.75">
      <c r="N67" s="85"/>
      <c r="P67" s="81">
        <v>60</v>
      </c>
      <c r="Q67" s="79">
        <f>IF(OR(J$5="",J$8=""),"",IF(P67&lt;=J$15,(J$5*(1+(J$8/100))),IF(P67&gt;J$15,1,FALSE)))</f>
        <v>1</v>
      </c>
      <c r="R67" s="79">
        <f t="shared" si="19"/>
        <v>1</v>
      </c>
      <c r="S67" s="79">
        <f>IF(OR(J$5="",J$8=""),"",IF(P67&lt;=J$14,(J$5-(J$5*(J$8/100))),IF(P67&gt;J$14,1,FALSE)))</f>
        <v>1</v>
      </c>
      <c r="U67" s="85"/>
      <c r="W67" s="81">
        <v>73</v>
      </c>
      <c r="X67" s="79">
        <f t="shared" si="20"/>
      </c>
      <c r="Y67" s="79">
        <f t="shared" si="21"/>
      </c>
      <c r="Z67" s="79">
        <f t="shared" si="22"/>
      </c>
      <c r="AB67" s="81">
        <v>73</v>
      </c>
      <c r="AC67" s="79">
        <f t="shared" si="23"/>
      </c>
      <c r="AD67" s="79">
        <f t="shared" si="24"/>
      </c>
      <c r="AE67" s="79">
        <f t="shared" si="25"/>
      </c>
      <c r="AG67" s="81">
        <v>73</v>
      </c>
      <c r="AH67" s="79">
        <f t="shared" si="26"/>
        <v>1</v>
      </c>
      <c r="AI67" s="79">
        <f t="shared" si="27"/>
        <v>1</v>
      </c>
      <c r="AJ67" s="79">
        <f t="shared" si="28"/>
        <v>1</v>
      </c>
      <c r="AL67" s="81">
        <v>73</v>
      </c>
      <c r="AM67" s="79">
        <f t="shared" si="29"/>
      </c>
      <c r="AN67" s="79">
        <f t="shared" si="30"/>
      </c>
      <c r="AO67" s="79">
        <f t="shared" si="31"/>
      </c>
      <c r="AQ67" s="81">
        <v>73</v>
      </c>
      <c r="AR67" s="79">
        <f t="shared" si="32"/>
      </c>
      <c r="AS67" s="79">
        <f t="shared" si="33"/>
      </c>
      <c r="AT67" s="79">
        <f t="shared" si="34"/>
      </c>
      <c r="AV67" s="81">
        <v>73</v>
      </c>
      <c r="AW67" s="79" t="e">
        <f t="shared" si="35"/>
        <v>#N/A</v>
      </c>
      <c r="AX67" s="79" t="e">
        <f t="shared" si="36"/>
        <v>#N/A</v>
      </c>
      <c r="AY67" s="79" t="e">
        <f t="shared" si="37"/>
        <v>#N/A</v>
      </c>
    </row>
    <row r="68" spans="14:51" ht="12.75">
      <c r="N68" s="85"/>
      <c r="P68" s="81">
        <v>61</v>
      </c>
      <c r="Q68" s="79">
        <f>IF(OR(J$5="",J$8=""),"",IF(P68&lt;=J$15,(J$5*(1+(J$8/100))),IF(P68&gt;J$15,1,FALSE)))</f>
        <v>1</v>
      </c>
      <c r="R68" s="79">
        <f t="shared" si="19"/>
        <v>1</v>
      </c>
      <c r="S68" s="79">
        <f>IF(OR(J$5="",J$8=""),"",IF(P68&lt;=J$14,(J$5-(J$5*(J$8/100))),IF(P68&gt;J$14,1,FALSE)))</f>
        <v>1</v>
      </c>
      <c r="U68" s="85"/>
      <c r="W68" s="81">
        <v>74</v>
      </c>
      <c r="X68" s="79">
        <f t="shared" si="20"/>
      </c>
      <c r="Y68" s="79">
        <f t="shared" si="21"/>
      </c>
      <c r="Z68" s="79">
        <f t="shared" si="22"/>
      </c>
      <c r="AB68" s="81">
        <v>74</v>
      </c>
      <c r="AC68" s="79">
        <f t="shared" si="23"/>
      </c>
      <c r="AD68" s="79">
        <f t="shared" si="24"/>
      </c>
      <c r="AE68" s="79">
        <f t="shared" si="25"/>
      </c>
      <c r="AG68" s="81">
        <v>74</v>
      </c>
      <c r="AH68" s="79">
        <f t="shared" si="26"/>
        <v>1</v>
      </c>
      <c r="AI68" s="79">
        <f t="shared" si="27"/>
        <v>1</v>
      </c>
      <c r="AJ68" s="79">
        <f t="shared" si="28"/>
        <v>1</v>
      </c>
      <c r="AL68" s="81">
        <v>74</v>
      </c>
      <c r="AM68" s="79">
        <f t="shared" si="29"/>
      </c>
      <c r="AN68" s="79">
        <f t="shared" si="30"/>
      </c>
      <c r="AO68" s="79">
        <f t="shared" si="31"/>
      </c>
      <c r="AQ68" s="81">
        <v>74</v>
      </c>
      <c r="AR68" s="79">
        <f t="shared" si="32"/>
      </c>
      <c r="AS68" s="79">
        <f t="shared" si="33"/>
      </c>
      <c r="AT68" s="79">
        <f t="shared" si="34"/>
      </c>
      <c r="AV68" s="81">
        <v>74</v>
      </c>
      <c r="AW68" s="79" t="e">
        <f t="shared" si="35"/>
        <v>#N/A</v>
      </c>
      <c r="AX68" s="79" t="e">
        <f t="shared" si="36"/>
        <v>#N/A</v>
      </c>
      <c r="AY68" s="79" t="e">
        <f t="shared" si="37"/>
        <v>#N/A</v>
      </c>
    </row>
    <row r="69" spans="14:51" ht="12.75">
      <c r="N69" s="85"/>
      <c r="P69" s="81">
        <v>62</v>
      </c>
      <c r="Q69" s="79">
        <f>IF(OR(J$5="",J$8=""),"",IF(P69&lt;=J$15,(J$5*(1+(J$8/100))),IF(P69&gt;J$15,1,FALSE)))</f>
        <v>1</v>
      </c>
      <c r="R69" s="79">
        <f t="shared" si="19"/>
        <v>1</v>
      </c>
      <c r="S69" s="79">
        <f>IF(OR(J$5="",J$8=""),"",IF(P69&lt;=J$14,(J$5-(J$5*(J$8/100))),IF(P69&gt;J$14,1,FALSE)))</f>
        <v>1</v>
      </c>
      <c r="U69" s="85"/>
      <c r="W69" s="81">
        <v>75</v>
      </c>
      <c r="X69" s="79">
        <f t="shared" si="20"/>
      </c>
      <c r="Y69" s="79">
        <f t="shared" si="21"/>
      </c>
      <c r="Z69" s="79">
        <f t="shared" si="22"/>
      </c>
      <c r="AB69" s="81">
        <v>75</v>
      </c>
      <c r="AC69" s="79">
        <f t="shared" si="23"/>
      </c>
      <c r="AD69" s="79">
        <f t="shared" si="24"/>
      </c>
      <c r="AE69" s="79">
        <f t="shared" si="25"/>
      </c>
      <c r="AG69" s="81">
        <v>75</v>
      </c>
      <c r="AH69" s="79">
        <f t="shared" si="26"/>
        <v>1</v>
      </c>
      <c r="AI69" s="79">
        <f t="shared" si="27"/>
        <v>1</v>
      </c>
      <c r="AJ69" s="79">
        <f t="shared" si="28"/>
        <v>1</v>
      </c>
      <c r="AL69" s="81">
        <v>75</v>
      </c>
      <c r="AM69" s="79">
        <f t="shared" si="29"/>
      </c>
      <c r="AN69" s="79">
        <f t="shared" si="30"/>
      </c>
      <c r="AO69" s="79">
        <f t="shared" si="31"/>
      </c>
      <c r="AQ69" s="81">
        <v>75</v>
      </c>
      <c r="AR69" s="79">
        <f t="shared" si="32"/>
      </c>
      <c r="AS69" s="79">
        <f t="shared" si="33"/>
      </c>
      <c r="AT69" s="79">
        <f t="shared" si="34"/>
      </c>
      <c r="AV69" s="81">
        <v>75</v>
      </c>
      <c r="AW69" s="79" t="e">
        <f t="shared" si="35"/>
        <v>#N/A</v>
      </c>
      <c r="AX69" s="79" t="e">
        <f t="shared" si="36"/>
        <v>#N/A</v>
      </c>
      <c r="AY69" s="79" t="e">
        <f t="shared" si="37"/>
        <v>#N/A</v>
      </c>
    </row>
    <row r="70" spans="14:51" ht="12.75">
      <c r="N70" s="85"/>
      <c r="P70" s="81">
        <v>63</v>
      </c>
      <c r="Q70" s="79">
        <f>IF(OR(J$5="",J$8=""),"",IF(P70&lt;=J$15,(J$5*(1+(J$8/100))),IF(P70&gt;J$15,1,FALSE)))</f>
        <v>1</v>
      </c>
      <c r="R70" s="79">
        <f t="shared" si="19"/>
        <v>1</v>
      </c>
      <c r="S70" s="79">
        <f>IF(OR(J$5="",J$8=""),"",IF(P70&lt;=J$14,(J$5-(J$5*(J$8/100))),IF(P70&gt;J$14,1,FALSE)))</f>
        <v>1</v>
      </c>
      <c r="U70" s="85"/>
      <c r="W70" s="81">
        <v>76</v>
      </c>
      <c r="X70" s="79">
        <f t="shared" si="20"/>
      </c>
      <c r="Y70" s="79">
        <f t="shared" si="21"/>
      </c>
      <c r="Z70" s="79">
        <f t="shared" si="22"/>
      </c>
      <c r="AB70" s="81">
        <v>76</v>
      </c>
      <c r="AC70" s="79">
        <f t="shared" si="23"/>
      </c>
      <c r="AD70" s="79">
        <f t="shared" si="24"/>
      </c>
      <c r="AE70" s="79">
        <f t="shared" si="25"/>
      </c>
      <c r="AG70" s="81">
        <v>76</v>
      </c>
      <c r="AH70" s="79">
        <f t="shared" si="26"/>
        <v>1</v>
      </c>
      <c r="AI70" s="79">
        <f t="shared" si="27"/>
        <v>1</v>
      </c>
      <c r="AJ70" s="79">
        <f t="shared" si="28"/>
        <v>1</v>
      </c>
      <c r="AL70" s="81">
        <v>76</v>
      </c>
      <c r="AM70" s="79">
        <f t="shared" si="29"/>
      </c>
      <c r="AN70" s="79">
        <f t="shared" si="30"/>
      </c>
      <c r="AO70" s="79">
        <f t="shared" si="31"/>
      </c>
      <c r="AQ70" s="81">
        <v>76</v>
      </c>
      <c r="AR70" s="79">
        <f t="shared" si="32"/>
      </c>
      <c r="AS70" s="79">
        <f t="shared" si="33"/>
      </c>
      <c r="AT70" s="79">
        <f t="shared" si="34"/>
      </c>
      <c r="AV70" s="81">
        <v>76</v>
      </c>
      <c r="AW70" s="79" t="e">
        <f t="shared" si="35"/>
        <v>#N/A</v>
      </c>
      <c r="AX70" s="79" t="e">
        <f t="shared" si="36"/>
        <v>#N/A</v>
      </c>
      <c r="AY70" s="79" t="e">
        <f t="shared" si="37"/>
        <v>#N/A</v>
      </c>
    </row>
    <row r="71" spans="14:51" ht="12.75">
      <c r="N71" s="85"/>
      <c r="P71" s="81">
        <v>64</v>
      </c>
      <c r="Q71" s="79">
        <f>IF(OR(J$5="",J$8=""),"",IF(P71&lt;=J$15,(J$5*(1+(J$8/100))),IF(P71&gt;J$15,1,FALSE)))</f>
        <v>1</v>
      </c>
      <c r="R71" s="79">
        <f aca="true" t="shared" si="38" ref="R71:R107">IF(OR(J$5="",J$6=""),"",IF(P71&lt;=J$6,J$5,IF(P71&gt;J$6,1,FALSE)))</f>
        <v>1</v>
      </c>
      <c r="S71" s="79">
        <f>IF(OR(J$5="",J$8=""),"",IF(P71&lt;=J$14,(J$5-(J$5*(J$8/100))),IF(P71&gt;J$14,1,FALSE)))</f>
        <v>1</v>
      </c>
      <c r="U71" s="85"/>
      <c r="W71" s="81">
        <v>77</v>
      </c>
      <c r="X71" s="79">
        <f t="shared" si="20"/>
      </c>
      <c r="Y71" s="79">
        <f t="shared" si="21"/>
      </c>
      <c r="Z71" s="79">
        <f t="shared" si="22"/>
      </c>
      <c r="AB71" s="81">
        <v>77</v>
      </c>
      <c r="AC71" s="79">
        <f t="shared" si="23"/>
      </c>
      <c r="AD71" s="79">
        <f t="shared" si="24"/>
      </c>
      <c r="AE71" s="79">
        <f t="shared" si="25"/>
      </c>
      <c r="AG71" s="81">
        <v>77</v>
      </c>
      <c r="AH71" s="79">
        <f t="shared" si="26"/>
        <v>1</v>
      </c>
      <c r="AI71" s="79">
        <f t="shared" si="27"/>
        <v>1</v>
      </c>
      <c r="AJ71" s="79">
        <f t="shared" si="28"/>
        <v>1</v>
      </c>
      <c r="AL71" s="81">
        <v>77</v>
      </c>
      <c r="AM71" s="79">
        <f t="shared" si="29"/>
      </c>
      <c r="AN71" s="79">
        <f t="shared" si="30"/>
      </c>
      <c r="AO71" s="79">
        <f t="shared" si="31"/>
      </c>
      <c r="AQ71" s="81">
        <v>77</v>
      </c>
      <c r="AR71" s="79">
        <f t="shared" si="32"/>
      </c>
      <c r="AS71" s="79">
        <f t="shared" si="33"/>
      </c>
      <c r="AT71" s="79">
        <f t="shared" si="34"/>
      </c>
      <c r="AV71" s="81">
        <v>77</v>
      </c>
      <c r="AW71" s="79" t="e">
        <f t="shared" si="35"/>
        <v>#N/A</v>
      </c>
      <c r="AX71" s="79" t="e">
        <f t="shared" si="36"/>
        <v>#N/A</v>
      </c>
      <c r="AY71" s="79" t="e">
        <f t="shared" si="37"/>
        <v>#N/A</v>
      </c>
    </row>
    <row r="72" spans="14:51" ht="12.75">
      <c r="N72" s="85"/>
      <c r="P72" s="81">
        <v>65</v>
      </c>
      <c r="Q72" s="79">
        <f>IF(OR(J$5="",J$8=""),"",IF(P72&lt;=J$15,(J$5*(1+(J$8/100))),IF(P72&gt;J$15,1,FALSE)))</f>
        <v>1</v>
      </c>
      <c r="R72" s="79">
        <f t="shared" si="38"/>
        <v>1</v>
      </c>
      <c r="S72" s="79">
        <f>IF(OR(J$5="",J$8=""),"",IF(P72&lt;=J$14,(J$5-(J$5*(J$8/100))),IF(P72&gt;J$14,1,FALSE)))</f>
        <v>1</v>
      </c>
      <c r="U72" s="85"/>
      <c r="W72" s="81">
        <v>78</v>
      </c>
      <c r="X72" s="79">
        <f t="shared" si="20"/>
      </c>
      <c r="Y72" s="79">
        <f t="shared" si="21"/>
      </c>
      <c r="Z72" s="79">
        <f t="shared" si="22"/>
      </c>
      <c r="AB72" s="81">
        <v>78</v>
      </c>
      <c r="AC72" s="79">
        <f t="shared" si="23"/>
      </c>
      <c r="AD72" s="79">
        <f t="shared" si="24"/>
      </c>
      <c r="AE72" s="79">
        <f t="shared" si="25"/>
      </c>
      <c r="AG72" s="81">
        <v>78</v>
      </c>
      <c r="AH72" s="79">
        <f t="shared" si="26"/>
        <v>1</v>
      </c>
      <c r="AI72" s="79">
        <f t="shared" si="27"/>
        <v>1</v>
      </c>
      <c r="AJ72" s="79">
        <f t="shared" si="28"/>
        <v>1</v>
      </c>
      <c r="AL72" s="81">
        <v>78</v>
      </c>
      <c r="AM72" s="79">
        <f t="shared" si="29"/>
      </c>
      <c r="AN72" s="79">
        <f t="shared" si="30"/>
      </c>
      <c r="AO72" s="79">
        <f t="shared" si="31"/>
      </c>
      <c r="AQ72" s="81">
        <v>78</v>
      </c>
      <c r="AR72" s="79">
        <f t="shared" si="32"/>
      </c>
      <c r="AS72" s="79">
        <f t="shared" si="33"/>
      </c>
      <c r="AT72" s="79">
        <f t="shared" si="34"/>
      </c>
      <c r="AV72" s="81">
        <v>78</v>
      </c>
      <c r="AW72" s="79" t="e">
        <f t="shared" si="35"/>
        <v>#N/A</v>
      </c>
      <c r="AX72" s="79" t="e">
        <f t="shared" si="36"/>
        <v>#N/A</v>
      </c>
      <c r="AY72" s="79" t="e">
        <f t="shared" si="37"/>
        <v>#N/A</v>
      </c>
    </row>
    <row r="73" spans="14:51" ht="12.75">
      <c r="N73" s="85"/>
      <c r="P73" s="81">
        <v>66</v>
      </c>
      <c r="Q73" s="79">
        <f>IF(OR(J$5="",J$8=""),"",IF(P73&lt;=J$15,(J$5*(1+(J$8/100))),IF(P73&gt;J$15,1,FALSE)))</f>
        <v>1</v>
      </c>
      <c r="R73" s="79">
        <f t="shared" si="38"/>
        <v>1</v>
      </c>
      <c r="S73" s="79">
        <f>IF(OR(J$5="",J$8=""),"",IF(P73&lt;=J$14,(J$5-(J$5*(J$8/100))),IF(P73&gt;J$14,1,FALSE)))</f>
        <v>1</v>
      </c>
      <c r="U73" s="85"/>
      <c r="W73" s="81">
        <v>79</v>
      </c>
      <c r="X73" s="79">
        <f t="shared" si="20"/>
      </c>
      <c r="Y73" s="79">
        <f t="shared" si="21"/>
      </c>
      <c r="Z73" s="79">
        <f t="shared" si="22"/>
      </c>
      <c r="AB73" s="81">
        <v>79</v>
      </c>
      <c r="AC73" s="79">
        <f t="shared" si="23"/>
      </c>
      <c r="AD73" s="79">
        <f t="shared" si="24"/>
      </c>
      <c r="AE73" s="79">
        <f t="shared" si="25"/>
      </c>
      <c r="AG73" s="81">
        <v>79</v>
      </c>
      <c r="AH73" s="79">
        <f t="shared" si="26"/>
        <v>1</v>
      </c>
      <c r="AI73" s="79">
        <f t="shared" si="27"/>
        <v>1</v>
      </c>
      <c r="AJ73" s="79">
        <f t="shared" si="28"/>
        <v>1</v>
      </c>
      <c r="AL73" s="81">
        <v>79</v>
      </c>
      <c r="AM73" s="79">
        <f t="shared" si="29"/>
      </c>
      <c r="AN73" s="79">
        <f t="shared" si="30"/>
      </c>
      <c r="AO73" s="79">
        <f t="shared" si="31"/>
      </c>
      <c r="AQ73" s="81">
        <v>79</v>
      </c>
      <c r="AR73" s="79">
        <f t="shared" si="32"/>
      </c>
      <c r="AS73" s="79">
        <f t="shared" si="33"/>
      </c>
      <c r="AT73" s="79">
        <f t="shared" si="34"/>
      </c>
      <c r="AV73" s="81">
        <v>79</v>
      </c>
      <c r="AW73" s="79" t="e">
        <f t="shared" si="35"/>
        <v>#N/A</v>
      </c>
      <c r="AX73" s="79" t="e">
        <f t="shared" si="36"/>
        <v>#N/A</v>
      </c>
      <c r="AY73" s="79" t="e">
        <f t="shared" si="37"/>
        <v>#N/A</v>
      </c>
    </row>
    <row r="74" spans="14:51" ht="12.75">
      <c r="N74" s="85"/>
      <c r="P74" s="81">
        <v>67</v>
      </c>
      <c r="Q74" s="79">
        <f>IF(OR(J$5="",J$8=""),"",IF(P74&lt;=J$15,(J$5*(1+(J$8/100))),IF(P74&gt;J$15,1,FALSE)))</f>
        <v>1</v>
      </c>
      <c r="R74" s="79">
        <f t="shared" si="38"/>
        <v>1</v>
      </c>
      <c r="S74" s="79">
        <f>IF(OR(J$5="",J$8=""),"",IF(P74&lt;=J$14,(J$5-(J$5*(J$8/100))),IF(P74&gt;J$14,1,FALSE)))</f>
        <v>1</v>
      </c>
      <c r="U74" s="85"/>
      <c r="W74" s="81">
        <v>80</v>
      </c>
      <c r="X74" s="79">
        <f t="shared" si="20"/>
      </c>
      <c r="Y74" s="79">
        <f t="shared" si="21"/>
      </c>
      <c r="Z74" s="79">
        <f t="shared" si="22"/>
      </c>
      <c r="AB74" s="81">
        <v>80</v>
      </c>
      <c r="AC74" s="79">
        <f t="shared" si="23"/>
      </c>
      <c r="AD74" s="79">
        <f t="shared" si="24"/>
      </c>
      <c r="AE74" s="79">
        <f t="shared" si="25"/>
      </c>
      <c r="AG74" s="81">
        <v>80</v>
      </c>
      <c r="AH74" s="79">
        <f t="shared" si="26"/>
        <v>1</v>
      </c>
      <c r="AI74" s="79">
        <f t="shared" si="27"/>
        <v>1</v>
      </c>
      <c r="AJ74" s="79">
        <f t="shared" si="28"/>
        <v>1</v>
      </c>
      <c r="AL74" s="81">
        <v>80</v>
      </c>
      <c r="AM74" s="79">
        <f t="shared" si="29"/>
      </c>
      <c r="AN74" s="79">
        <f t="shared" si="30"/>
      </c>
      <c r="AO74" s="79">
        <f t="shared" si="31"/>
      </c>
      <c r="AQ74" s="81">
        <v>80</v>
      </c>
      <c r="AR74" s="79">
        <f t="shared" si="32"/>
      </c>
      <c r="AS74" s="79">
        <f t="shared" si="33"/>
      </c>
      <c r="AT74" s="79">
        <f t="shared" si="34"/>
      </c>
      <c r="AV74" s="81">
        <v>80</v>
      </c>
      <c r="AW74" s="79" t="e">
        <f t="shared" si="35"/>
        <v>#N/A</v>
      </c>
      <c r="AX74" s="79" t="e">
        <f t="shared" si="36"/>
        <v>#N/A</v>
      </c>
      <c r="AY74" s="79" t="e">
        <f t="shared" si="37"/>
        <v>#N/A</v>
      </c>
    </row>
    <row r="75" spans="14:51" ht="12.75">
      <c r="N75" s="85"/>
      <c r="P75" s="81">
        <v>68</v>
      </c>
      <c r="Q75" s="79">
        <f>IF(OR(J$5="",J$8=""),"",IF(P75&lt;=J$15,(J$5*(1+(J$8/100))),IF(P75&gt;J$15,1,FALSE)))</f>
        <v>1</v>
      </c>
      <c r="R75" s="79">
        <f t="shared" si="38"/>
        <v>1</v>
      </c>
      <c r="S75" s="79">
        <f>IF(OR(J$5="",J$8=""),"",IF(P75&lt;=J$14,(J$5-(J$5*(J$8/100))),IF(P75&gt;J$14,1,FALSE)))</f>
        <v>1</v>
      </c>
      <c r="U75" s="85"/>
      <c r="W75" s="81">
        <v>81</v>
      </c>
      <c r="X75" s="79">
        <f t="shared" si="20"/>
      </c>
      <c r="Y75" s="79">
        <f t="shared" si="21"/>
      </c>
      <c r="Z75" s="79">
        <f t="shared" si="22"/>
      </c>
      <c r="AB75" s="81">
        <v>81</v>
      </c>
      <c r="AC75" s="79">
        <f t="shared" si="23"/>
      </c>
      <c r="AD75" s="79">
        <f t="shared" si="24"/>
      </c>
      <c r="AE75" s="79">
        <f t="shared" si="25"/>
      </c>
      <c r="AG75" s="81">
        <v>81</v>
      </c>
      <c r="AH75" s="79">
        <f t="shared" si="26"/>
        <v>1</v>
      </c>
      <c r="AI75" s="79">
        <f t="shared" si="27"/>
        <v>1</v>
      </c>
      <c r="AJ75" s="79">
        <f t="shared" si="28"/>
        <v>1</v>
      </c>
      <c r="AL75" s="81">
        <v>81</v>
      </c>
      <c r="AM75" s="79">
        <f t="shared" si="29"/>
      </c>
      <c r="AN75" s="79">
        <f t="shared" si="30"/>
      </c>
      <c r="AO75" s="79">
        <f t="shared" si="31"/>
      </c>
      <c r="AQ75" s="81">
        <v>81</v>
      </c>
      <c r="AR75" s="79">
        <f t="shared" si="32"/>
      </c>
      <c r="AS75" s="79">
        <f t="shared" si="33"/>
      </c>
      <c r="AT75" s="79">
        <f t="shared" si="34"/>
      </c>
      <c r="AV75" s="81">
        <v>81</v>
      </c>
      <c r="AW75" s="79" t="e">
        <f t="shared" si="35"/>
        <v>#N/A</v>
      </c>
      <c r="AX75" s="79" t="e">
        <f t="shared" si="36"/>
        <v>#N/A</v>
      </c>
      <c r="AY75" s="79" t="e">
        <f t="shared" si="37"/>
        <v>#N/A</v>
      </c>
    </row>
    <row r="76" spans="14:51" ht="12.75">
      <c r="N76" s="85"/>
      <c r="P76" s="81">
        <v>69</v>
      </c>
      <c r="Q76" s="79">
        <f>IF(OR(J$5="",J$8=""),"",IF(P76&lt;=J$15,(J$5*(1+(J$8/100))),IF(P76&gt;J$15,1,FALSE)))</f>
        <v>1</v>
      </c>
      <c r="R76" s="79">
        <f t="shared" si="38"/>
        <v>1</v>
      </c>
      <c r="S76" s="79">
        <f>IF(OR(J$5="",J$8=""),"",IF(P76&lt;=J$14,(J$5-(J$5*(J$8/100))),IF(P76&gt;J$14,1,FALSE)))</f>
        <v>1</v>
      </c>
      <c r="U76" s="85"/>
      <c r="W76" s="81">
        <v>82</v>
      </c>
      <c r="X76" s="79">
        <f t="shared" si="20"/>
      </c>
      <c r="Y76" s="79">
        <f t="shared" si="21"/>
      </c>
      <c r="Z76" s="79">
        <f t="shared" si="22"/>
      </c>
      <c r="AB76" s="81">
        <v>82</v>
      </c>
      <c r="AC76" s="79">
        <f t="shared" si="23"/>
      </c>
      <c r="AD76" s="79">
        <f t="shared" si="24"/>
      </c>
      <c r="AE76" s="79">
        <f t="shared" si="25"/>
      </c>
      <c r="AG76" s="81">
        <v>82</v>
      </c>
      <c r="AH76" s="79">
        <f t="shared" si="26"/>
        <v>1</v>
      </c>
      <c r="AI76" s="79">
        <f t="shared" si="27"/>
        <v>1</v>
      </c>
      <c r="AJ76" s="79">
        <f t="shared" si="28"/>
        <v>1</v>
      </c>
      <c r="AL76" s="81">
        <v>82</v>
      </c>
      <c r="AM76" s="79">
        <f t="shared" si="29"/>
      </c>
      <c r="AN76" s="79">
        <f t="shared" si="30"/>
      </c>
      <c r="AO76" s="79">
        <f t="shared" si="31"/>
      </c>
      <c r="AQ76" s="81">
        <v>82</v>
      </c>
      <c r="AR76" s="79">
        <f t="shared" si="32"/>
      </c>
      <c r="AS76" s="79">
        <f t="shared" si="33"/>
      </c>
      <c r="AT76" s="79">
        <f t="shared" si="34"/>
      </c>
      <c r="AV76" s="81">
        <v>82</v>
      </c>
      <c r="AW76" s="79" t="e">
        <f t="shared" si="35"/>
        <v>#N/A</v>
      </c>
      <c r="AX76" s="79" t="e">
        <f t="shared" si="36"/>
        <v>#N/A</v>
      </c>
      <c r="AY76" s="79" t="e">
        <f t="shared" si="37"/>
        <v>#N/A</v>
      </c>
    </row>
    <row r="77" spans="14:51" ht="12.75">
      <c r="N77" s="85"/>
      <c r="P77" s="81">
        <v>70</v>
      </c>
      <c r="Q77" s="79">
        <f>IF(OR(J$5="",J$8=""),"",IF(P77&lt;=J$15,(J$5*(1+(J$8/100))),IF(P77&gt;J$15,1,FALSE)))</f>
        <v>1</v>
      </c>
      <c r="R77" s="79">
        <f t="shared" si="38"/>
        <v>1</v>
      </c>
      <c r="S77" s="79">
        <f>IF(OR(J$5="",J$8=""),"",IF(P77&lt;=J$14,(J$5-(J$5*(J$8/100))),IF(P77&gt;J$14,1,FALSE)))</f>
        <v>1</v>
      </c>
      <c r="T77" s="85"/>
      <c r="U77" s="85"/>
      <c r="W77" s="81">
        <v>83</v>
      </c>
      <c r="X77" s="79">
        <f t="shared" si="20"/>
      </c>
      <c r="Y77" s="79">
        <f t="shared" si="21"/>
      </c>
      <c r="Z77" s="79">
        <f t="shared" si="22"/>
      </c>
      <c r="AB77" s="81">
        <v>83</v>
      </c>
      <c r="AC77" s="79">
        <f t="shared" si="23"/>
      </c>
      <c r="AD77" s="79">
        <f t="shared" si="24"/>
      </c>
      <c r="AE77" s="79">
        <f t="shared" si="25"/>
      </c>
      <c r="AG77" s="81">
        <v>83</v>
      </c>
      <c r="AH77" s="79">
        <f t="shared" si="26"/>
        <v>1</v>
      </c>
      <c r="AI77" s="79">
        <f t="shared" si="27"/>
        <v>1</v>
      </c>
      <c r="AJ77" s="79">
        <f t="shared" si="28"/>
        <v>1</v>
      </c>
      <c r="AL77" s="81">
        <v>83</v>
      </c>
      <c r="AM77" s="79">
        <f t="shared" si="29"/>
      </c>
      <c r="AN77" s="79">
        <f t="shared" si="30"/>
      </c>
      <c r="AO77" s="79">
        <f t="shared" si="31"/>
      </c>
      <c r="AQ77" s="81">
        <v>83</v>
      </c>
      <c r="AR77" s="79">
        <f t="shared" si="32"/>
      </c>
      <c r="AS77" s="79">
        <f t="shared" si="33"/>
      </c>
      <c r="AT77" s="79">
        <f t="shared" si="34"/>
      </c>
      <c r="AV77" s="81">
        <v>83</v>
      </c>
      <c r="AW77" s="79" t="e">
        <f t="shared" si="35"/>
        <v>#N/A</v>
      </c>
      <c r="AX77" s="79" t="e">
        <f t="shared" si="36"/>
        <v>#N/A</v>
      </c>
      <c r="AY77" s="79" t="e">
        <f t="shared" si="37"/>
        <v>#N/A</v>
      </c>
    </row>
    <row r="78" spans="14:51" ht="12.75">
      <c r="N78" s="85"/>
      <c r="P78" s="81">
        <v>71</v>
      </c>
      <c r="Q78" s="79">
        <f>IF(OR(J$5="",J$8=""),"",IF(P78&lt;=J$15,(J$5*(1+(J$8/100))),IF(P78&gt;J$15,1,FALSE)))</f>
        <v>1</v>
      </c>
      <c r="R78" s="79">
        <f t="shared" si="38"/>
        <v>1</v>
      </c>
      <c r="S78" s="79">
        <f>IF(OR(J$5="",J$8=""),"",IF(P78&lt;=J$14,(J$5-(J$5*(J$8/100))),IF(P78&gt;J$14,1,FALSE)))</f>
        <v>1</v>
      </c>
      <c r="T78" s="85"/>
      <c r="U78" s="85"/>
      <c r="W78" s="81">
        <v>84</v>
      </c>
      <c r="X78" s="79">
        <f t="shared" si="20"/>
      </c>
      <c r="Y78" s="79">
        <f t="shared" si="21"/>
      </c>
      <c r="Z78" s="79">
        <f t="shared" si="22"/>
      </c>
      <c r="AB78" s="81">
        <v>84</v>
      </c>
      <c r="AC78" s="79">
        <f t="shared" si="23"/>
      </c>
      <c r="AD78" s="79">
        <f t="shared" si="24"/>
      </c>
      <c r="AE78" s="79">
        <f t="shared" si="25"/>
      </c>
      <c r="AG78" s="81">
        <v>84</v>
      </c>
      <c r="AH78" s="79">
        <f t="shared" si="26"/>
        <v>1</v>
      </c>
      <c r="AI78" s="79">
        <f t="shared" si="27"/>
        <v>1</v>
      </c>
      <c r="AJ78" s="79">
        <f t="shared" si="28"/>
        <v>1</v>
      </c>
      <c r="AL78" s="81">
        <v>84</v>
      </c>
      <c r="AM78" s="79">
        <f t="shared" si="29"/>
      </c>
      <c r="AN78" s="79">
        <f t="shared" si="30"/>
      </c>
      <c r="AO78" s="79">
        <f t="shared" si="31"/>
      </c>
      <c r="AQ78" s="81">
        <v>84</v>
      </c>
      <c r="AR78" s="79">
        <f t="shared" si="32"/>
      </c>
      <c r="AS78" s="79">
        <f t="shared" si="33"/>
      </c>
      <c r="AT78" s="79">
        <f t="shared" si="34"/>
      </c>
      <c r="AV78" s="81">
        <v>84</v>
      </c>
      <c r="AW78" s="79" t="e">
        <f t="shared" si="35"/>
        <v>#N/A</v>
      </c>
      <c r="AX78" s="79" t="e">
        <f t="shared" si="36"/>
        <v>#N/A</v>
      </c>
      <c r="AY78" s="79" t="e">
        <f t="shared" si="37"/>
        <v>#N/A</v>
      </c>
    </row>
    <row r="79" spans="14:51" ht="12.75">
      <c r="N79" s="85"/>
      <c r="P79" s="81">
        <v>72</v>
      </c>
      <c r="Q79" s="79">
        <f>IF(OR(J$5="",J$8=""),"",IF(P79&lt;=J$15,(J$5*(1+(J$8/100))),IF(P79&gt;J$15,1,FALSE)))</f>
        <v>1</v>
      </c>
      <c r="R79" s="79">
        <f t="shared" si="38"/>
        <v>1</v>
      </c>
      <c r="S79" s="79">
        <f>IF(OR(J$5="",J$8=""),"",IF(P79&lt;=J$14,(J$5-(J$5*(J$8/100))),IF(P79&gt;J$14,1,FALSE)))</f>
        <v>1</v>
      </c>
      <c r="T79" s="85"/>
      <c r="U79" s="85"/>
      <c r="W79" s="81">
        <v>85</v>
      </c>
      <c r="X79" s="79">
        <f t="shared" si="20"/>
      </c>
      <c r="Y79" s="79">
        <f t="shared" si="21"/>
      </c>
      <c r="Z79" s="79">
        <f t="shared" si="22"/>
      </c>
      <c r="AB79" s="81">
        <v>85</v>
      </c>
      <c r="AC79" s="79">
        <f t="shared" si="23"/>
      </c>
      <c r="AD79" s="79">
        <f t="shared" si="24"/>
      </c>
      <c r="AE79" s="79">
        <f t="shared" si="25"/>
      </c>
      <c r="AG79" s="81">
        <v>85</v>
      </c>
      <c r="AH79" s="79">
        <f t="shared" si="26"/>
        <v>1</v>
      </c>
      <c r="AI79" s="79">
        <f t="shared" si="27"/>
        <v>1</v>
      </c>
      <c r="AJ79" s="79">
        <f t="shared" si="28"/>
        <v>1</v>
      </c>
      <c r="AL79" s="81">
        <v>85</v>
      </c>
      <c r="AM79" s="79">
        <f t="shared" si="29"/>
      </c>
      <c r="AN79" s="79">
        <f t="shared" si="30"/>
      </c>
      <c r="AO79" s="79">
        <f t="shared" si="31"/>
      </c>
      <c r="AQ79" s="81">
        <v>85</v>
      </c>
      <c r="AR79" s="79">
        <f t="shared" si="32"/>
      </c>
      <c r="AS79" s="79">
        <f t="shared" si="33"/>
      </c>
      <c r="AT79" s="79">
        <f t="shared" si="34"/>
      </c>
      <c r="AV79" s="81">
        <v>85</v>
      </c>
      <c r="AW79" s="79" t="e">
        <f t="shared" si="35"/>
        <v>#N/A</v>
      </c>
      <c r="AX79" s="79" t="e">
        <f t="shared" si="36"/>
        <v>#N/A</v>
      </c>
      <c r="AY79" s="79" t="e">
        <f t="shared" si="37"/>
        <v>#N/A</v>
      </c>
    </row>
    <row r="80" spans="14:51" ht="12.75">
      <c r="N80" s="85"/>
      <c r="P80" s="81">
        <v>73</v>
      </c>
      <c r="Q80" s="79">
        <f>IF(OR(J$5="",J$8=""),"",IF(P80&lt;=J$15,(J$5*(1+(J$8/100))),IF(P80&gt;J$15,1,FALSE)))</f>
        <v>1</v>
      </c>
      <c r="R80" s="79">
        <f t="shared" si="38"/>
        <v>1</v>
      </c>
      <c r="S80" s="79">
        <f>IF(OR(J$5="",J$8=""),"",IF(P80&lt;=J$14,(J$5-(J$5*(J$8/100))),IF(P80&gt;J$14,1,FALSE)))</f>
        <v>1</v>
      </c>
      <c r="T80" s="85"/>
      <c r="U80" s="85"/>
      <c r="W80" s="81">
        <v>86</v>
      </c>
      <c r="X80" s="79">
        <f t="shared" si="20"/>
      </c>
      <c r="Y80" s="79">
        <f t="shared" si="21"/>
      </c>
      <c r="Z80" s="79">
        <f t="shared" si="22"/>
      </c>
      <c r="AB80" s="81">
        <v>86</v>
      </c>
      <c r="AC80" s="79">
        <f t="shared" si="23"/>
      </c>
      <c r="AD80" s="79">
        <f t="shared" si="24"/>
      </c>
      <c r="AE80" s="79">
        <f t="shared" si="25"/>
      </c>
      <c r="AG80" s="81">
        <v>86</v>
      </c>
      <c r="AH80" s="79">
        <f t="shared" si="26"/>
        <v>1</v>
      </c>
      <c r="AI80" s="79">
        <f t="shared" si="27"/>
        <v>1</v>
      </c>
      <c r="AJ80" s="79">
        <f t="shared" si="28"/>
        <v>1</v>
      </c>
      <c r="AL80" s="81">
        <v>86</v>
      </c>
      <c r="AM80" s="79">
        <f t="shared" si="29"/>
      </c>
      <c r="AN80" s="79">
        <f t="shared" si="30"/>
      </c>
      <c r="AO80" s="79">
        <f t="shared" si="31"/>
      </c>
      <c r="AQ80" s="81">
        <v>86</v>
      </c>
      <c r="AR80" s="79">
        <f t="shared" si="32"/>
      </c>
      <c r="AS80" s="79">
        <f t="shared" si="33"/>
      </c>
      <c r="AT80" s="79">
        <f t="shared" si="34"/>
      </c>
      <c r="AV80" s="81">
        <v>86</v>
      </c>
      <c r="AW80" s="79" t="e">
        <f t="shared" si="35"/>
        <v>#N/A</v>
      </c>
      <c r="AX80" s="79" t="e">
        <f t="shared" si="36"/>
        <v>#N/A</v>
      </c>
      <c r="AY80" s="79" t="e">
        <f t="shared" si="37"/>
        <v>#N/A</v>
      </c>
    </row>
    <row r="81" spans="14:51" ht="12.75">
      <c r="N81" s="85"/>
      <c r="P81" s="81">
        <v>74</v>
      </c>
      <c r="Q81" s="79">
        <f>IF(OR(J$5="",J$8=""),"",IF(P81&lt;=J$15,(J$5*(1+(J$8/100))),IF(P81&gt;J$15,1,FALSE)))</f>
        <v>1</v>
      </c>
      <c r="R81" s="79">
        <f t="shared" si="38"/>
        <v>1</v>
      </c>
      <c r="S81" s="79">
        <f>IF(OR(J$5="",J$8=""),"",IF(P81&lt;=J$14,(J$5-(J$5*(J$8/100))),IF(P81&gt;J$14,1,FALSE)))</f>
        <v>1</v>
      </c>
      <c r="T81" s="85"/>
      <c r="U81" s="85"/>
      <c r="W81" s="81">
        <v>87</v>
      </c>
      <c r="X81" s="79">
        <f t="shared" si="20"/>
      </c>
      <c r="Y81" s="79">
        <f t="shared" si="21"/>
      </c>
      <c r="Z81" s="79">
        <f t="shared" si="22"/>
      </c>
      <c r="AB81" s="81">
        <v>87</v>
      </c>
      <c r="AC81" s="79">
        <f t="shared" si="23"/>
      </c>
      <c r="AD81" s="79">
        <f t="shared" si="24"/>
      </c>
      <c r="AE81" s="79">
        <f t="shared" si="25"/>
      </c>
      <c r="AG81" s="81">
        <v>87</v>
      </c>
      <c r="AH81" s="79">
        <f t="shared" si="26"/>
        <v>1</v>
      </c>
      <c r="AI81" s="79">
        <f t="shared" si="27"/>
        <v>1</v>
      </c>
      <c r="AJ81" s="79">
        <f t="shared" si="28"/>
        <v>1</v>
      </c>
      <c r="AL81" s="81">
        <v>87</v>
      </c>
      <c r="AM81" s="79">
        <f t="shared" si="29"/>
      </c>
      <c r="AN81" s="79">
        <f t="shared" si="30"/>
      </c>
      <c r="AO81" s="79">
        <f t="shared" si="31"/>
      </c>
      <c r="AQ81" s="81">
        <v>87</v>
      </c>
      <c r="AR81" s="79">
        <f t="shared" si="32"/>
      </c>
      <c r="AS81" s="79">
        <f t="shared" si="33"/>
      </c>
      <c r="AT81" s="79">
        <f t="shared" si="34"/>
      </c>
      <c r="AV81" s="81">
        <v>87</v>
      </c>
      <c r="AW81" s="79" t="e">
        <f t="shared" si="35"/>
        <v>#N/A</v>
      </c>
      <c r="AX81" s="79" t="e">
        <f t="shared" si="36"/>
        <v>#N/A</v>
      </c>
      <c r="AY81" s="79" t="e">
        <f t="shared" si="37"/>
        <v>#N/A</v>
      </c>
    </row>
    <row r="82" spans="14:51" ht="12.75">
      <c r="N82" s="85"/>
      <c r="P82" s="81">
        <v>75</v>
      </c>
      <c r="Q82" s="79">
        <f>IF(OR(J$5="",J$8=""),"",IF(P82&lt;=J$15,(J$5*(1+(J$8/100))),IF(P82&gt;J$15,1,FALSE)))</f>
        <v>1</v>
      </c>
      <c r="R82" s="79">
        <f t="shared" si="38"/>
        <v>1</v>
      </c>
      <c r="S82" s="79">
        <f>IF(OR(J$5="",J$8=""),"",IF(P82&lt;=J$14,(J$5-(J$5*(J$8/100))),IF(P82&gt;J$14,1,FALSE)))</f>
        <v>1</v>
      </c>
      <c r="T82" s="85"/>
      <c r="U82" s="85"/>
      <c r="W82" s="81">
        <v>88</v>
      </c>
      <c r="X82" s="79">
        <f t="shared" si="20"/>
      </c>
      <c r="Y82" s="79">
        <f t="shared" si="21"/>
      </c>
      <c r="Z82" s="79">
        <f t="shared" si="22"/>
      </c>
      <c r="AB82" s="81">
        <v>88</v>
      </c>
      <c r="AC82" s="79">
        <f t="shared" si="23"/>
      </c>
      <c r="AD82" s="79">
        <f t="shared" si="24"/>
      </c>
      <c r="AE82" s="79">
        <f t="shared" si="25"/>
      </c>
      <c r="AG82" s="81">
        <v>88</v>
      </c>
      <c r="AH82" s="79">
        <f t="shared" si="26"/>
        <v>1</v>
      </c>
      <c r="AI82" s="79">
        <f t="shared" si="27"/>
        <v>1</v>
      </c>
      <c r="AJ82" s="79">
        <f t="shared" si="28"/>
        <v>1</v>
      </c>
      <c r="AL82" s="81">
        <v>88</v>
      </c>
      <c r="AM82" s="79">
        <f t="shared" si="29"/>
      </c>
      <c r="AN82" s="79">
        <f t="shared" si="30"/>
      </c>
      <c r="AO82" s="79">
        <f t="shared" si="31"/>
      </c>
      <c r="AQ82" s="81">
        <v>88</v>
      </c>
      <c r="AR82" s="79">
        <f t="shared" si="32"/>
      </c>
      <c r="AS82" s="79">
        <f t="shared" si="33"/>
      </c>
      <c r="AT82" s="79">
        <f t="shared" si="34"/>
      </c>
      <c r="AV82" s="81">
        <v>88</v>
      </c>
      <c r="AW82" s="79" t="e">
        <f t="shared" si="35"/>
        <v>#N/A</v>
      </c>
      <c r="AX82" s="79" t="e">
        <f t="shared" si="36"/>
        <v>#N/A</v>
      </c>
      <c r="AY82" s="79" t="e">
        <f t="shared" si="37"/>
        <v>#N/A</v>
      </c>
    </row>
    <row r="83" spans="14:51" ht="12.75">
      <c r="N83" s="85"/>
      <c r="P83" s="81">
        <v>76</v>
      </c>
      <c r="Q83" s="79">
        <f>IF(OR(J$5="",J$8=""),"",IF(P83&lt;=J$15,(J$5*(1+(J$8/100))),IF(P83&gt;J$15,1,FALSE)))</f>
        <v>1</v>
      </c>
      <c r="R83" s="79">
        <f t="shared" si="38"/>
        <v>1</v>
      </c>
      <c r="S83" s="79">
        <f>IF(OR(J$5="",J$8=""),"",IF(P83&lt;=J$14,(J$5-(J$5*(J$8/100))),IF(P83&gt;J$14,1,FALSE)))</f>
        <v>1</v>
      </c>
      <c r="T83" s="85"/>
      <c r="U83" s="85"/>
      <c r="W83" s="81">
        <v>89</v>
      </c>
      <c r="X83" s="79">
        <f t="shared" si="20"/>
      </c>
      <c r="Y83" s="79">
        <f t="shared" si="21"/>
      </c>
      <c r="Z83" s="79">
        <f t="shared" si="22"/>
      </c>
      <c r="AB83" s="81">
        <v>89</v>
      </c>
      <c r="AC83" s="79">
        <f t="shared" si="23"/>
      </c>
      <c r="AD83" s="79">
        <f t="shared" si="24"/>
      </c>
      <c r="AE83" s="79">
        <f t="shared" si="25"/>
      </c>
      <c r="AG83" s="81">
        <v>89</v>
      </c>
      <c r="AH83" s="79">
        <f t="shared" si="26"/>
        <v>1</v>
      </c>
      <c r="AI83" s="79">
        <f t="shared" si="27"/>
        <v>1</v>
      </c>
      <c r="AJ83" s="79">
        <f t="shared" si="28"/>
        <v>1</v>
      </c>
      <c r="AL83" s="81">
        <v>89</v>
      </c>
      <c r="AM83" s="79">
        <f t="shared" si="29"/>
      </c>
      <c r="AN83" s="79">
        <f t="shared" si="30"/>
      </c>
      <c r="AO83" s="79">
        <f t="shared" si="31"/>
      </c>
      <c r="AQ83" s="81">
        <v>89</v>
      </c>
      <c r="AR83" s="79">
        <f t="shared" si="32"/>
      </c>
      <c r="AS83" s="79">
        <f t="shared" si="33"/>
      </c>
      <c r="AT83" s="79">
        <f t="shared" si="34"/>
      </c>
      <c r="AV83" s="81">
        <v>89</v>
      </c>
      <c r="AW83" s="79" t="e">
        <f t="shared" si="35"/>
        <v>#N/A</v>
      </c>
      <c r="AX83" s="79" t="e">
        <f t="shared" si="36"/>
        <v>#N/A</v>
      </c>
      <c r="AY83" s="79" t="e">
        <f t="shared" si="37"/>
        <v>#N/A</v>
      </c>
    </row>
    <row r="84" spans="14:51" ht="12.75">
      <c r="N84" s="85"/>
      <c r="P84" s="81">
        <v>77</v>
      </c>
      <c r="Q84" s="79">
        <f>IF(OR(J$5="",J$8=""),"",IF(P84&lt;=J$15,(J$5*(1+(J$8/100))),IF(P84&gt;J$15,1,FALSE)))</f>
        <v>1</v>
      </c>
      <c r="R84" s="79">
        <f t="shared" si="38"/>
        <v>1</v>
      </c>
      <c r="S84" s="79">
        <f>IF(OR(J$5="",J$8=""),"",IF(P84&lt;=J$14,(J$5-(J$5*(J$8/100))),IF(P84&gt;J$14,1,FALSE)))</f>
        <v>1</v>
      </c>
      <c r="T84" s="85"/>
      <c r="U84" s="85"/>
      <c r="W84" s="81">
        <v>90</v>
      </c>
      <c r="X84" s="79">
        <f t="shared" si="20"/>
      </c>
      <c r="Y84" s="79">
        <f t="shared" si="21"/>
      </c>
      <c r="Z84" s="79">
        <f t="shared" si="22"/>
      </c>
      <c r="AB84" s="81">
        <v>90</v>
      </c>
      <c r="AC84" s="79">
        <f t="shared" si="23"/>
      </c>
      <c r="AD84" s="79">
        <f t="shared" si="24"/>
      </c>
      <c r="AE84" s="79">
        <f t="shared" si="25"/>
      </c>
      <c r="AG84" s="81">
        <v>90</v>
      </c>
      <c r="AH84" s="79">
        <f t="shared" si="26"/>
        <v>1</v>
      </c>
      <c r="AI84" s="79">
        <f t="shared" si="27"/>
        <v>1</v>
      </c>
      <c r="AJ84" s="79">
        <f t="shared" si="28"/>
        <v>1</v>
      </c>
      <c r="AL84" s="81">
        <v>90</v>
      </c>
      <c r="AM84" s="79">
        <f t="shared" si="29"/>
      </c>
      <c r="AN84" s="79">
        <f t="shared" si="30"/>
      </c>
      <c r="AO84" s="79">
        <f t="shared" si="31"/>
      </c>
      <c r="AQ84" s="81">
        <v>90</v>
      </c>
      <c r="AR84" s="79">
        <f t="shared" si="32"/>
      </c>
      <c r="AS84" s="79">
        <f t="shared" si="33"/>
      </c>
      <c r="AT84" s="79">
        <f t="shared" si="34"/>
      </c>
      <c r="AV84" s="81">
        <v>90</v>
      </c>
      <c r="AW84" s="79" t="e">
        <f t="shared" si="35"/>
        <v>#N/A</v>
      </c>
      <c r="AX84" s="79" t="e">
        <f t="shared" si="36"/>
        <v>#N/A</v>
      </c>
      <c r="AY84" s="79" t="e">
        <f t="shared" si="37"/>
        <v>#N/A</v>
      </c>
    </row>
    <row r="85" spans="14:51" ht="12.75">
      <c r="N85" s="85"/>
      <c r="P85" s="81">
        <v>78</v>
      </c>
      <c r="Q85" s="79">
        <f>IF(OR(J$5="",J$8=""),"",IF(P85&lt;=J$15,(J$5*(1+(J$8/100))),IF(P85&gt;J$15,1,FALSE)))</f>
        <v>1</v>
      </c>
      <c r="R85" s="79">
        <f t="shared" si="38"/>
        <v>1</v>
      </c>
      <c r="S85" s="79">
        <f>IF(OR(J$5="",J$8=""),"",IF(P85&lt;=J$14,(J$5-(J$5*(J$8/100))),IF(P85&gt;J$14,1,FALSE)))</f>
        <v>1</v>
      </c>
      <c r="T85" s="85"/>
      <c r="U85" s="85"/>
      <c r="W85" s="81">
        <v>91</v>
      </c>
      <c r="X85" s="79">
        <f t="shared" si="20"/>
      </c>
      <c r="Y85" s="79">
        <f t="shared" si="21"/>
      </c>
      <c r="Z85" s="79">
        <f t="shared" si="22"/>
      </c>
      <c r="AB85" s="81">
        <v>91</v>
      </c>
      <c r="AC85" s="79">
        <f t="shared" si="23"/>
      </c>
      <c r="AD85" s="79">
        <f t="shared" si="24"/>
      </c>
      <c r="AE85" s="79">
        <f t="shared" si="25"/>
      </c>
      <c r="AG85" s="81">
        <v>91</v>
      </c>
      <c r="AH85" s="79">
        <f t="shared" si="26"/>
        <v>1</v>
      </c>
      <c r="AI85" s="79">
        <f t="shared" si="27"/>
        <v>1</v>
      </c>
      <c r="AJ85" s="79">
        <f t="shared" si="28"/>
        <v>1</v>
      </c>
      <c r="AL85" s="81">
        <v>91</v>
      </c>
      <c r="AM85" s="79">
        <f t="shared" si="29"/>
      </c>
      <c r="AN85" s="79">
        <f t="shared" si="30"/>
      </c>
      <c r="AO85" s="79">
        <f t="shared" si="31"/>
      </c>
      <c r="AQ85" s="81">
        <v>91</v>
      </c>
      <c r="AR85" s="79">
        <f t="shared" si="32"/>
      </c>
      <c r="AS85" s="79">
        <f t="shared" si="33"/>
      </c>
      <c r="AT85" s="79">
        <f t="shared" si="34"/>
      </c>
      <c r="AV85" s="81">
        <v>91</v>
      </c>
      <c r="AW85" s="79" t="e">
        <f t="shared" si="35"/>
        <v>#N/A</v>
      </c>
      <c r="AX85" s="79" t="e">
        <f t="shared" si="36"/>
        <v>#N/A</v>
      </c>
      <c r="AY85" s="79" t="e">
        <f t="shared" si="37"/>
        <v>#N/A</v>
      </c>
    </row>
    <row r="86" spans="14:51" ht="12.75">
      <c r="N86" s="85"/>
      <c r="P86" s="81">
        <v>79</v>
      </c>
      <c r="Q86" s="79">
        <f>IF(OR(J$5="",J$8=""),"",IF(P86&lt;=J$15,(J$5*(1+(J$8/100))),IF(P86&gt;J$15,1,FALSE)))</f>
        <v>1</v>
      </c>
      <c r="R86" s="79">
        <f t="shared" si="38"/>
        <v>1</v>
      </c>
      <c r="S86" s="79">
        <f>IF(OR(J$5="",J$8=""),"",IF(P86&lt;=J$14,(J$5-(J$5*(J$8/100))),IF(P86&gt;J$14,1,FALSE)))</f>
        <v>1</v>
      </c>
      <c r="T86" s="85"/>
      <c r="U86" s="85"/>
      <c r="W86" s="81">
        <v>92</v>
      </c>
      <c r="X86" s="79">
        <f t="shared" si="20"/>
      </c>
      <c r="Y86" s="79">
        <f t="shared" si="21"/>
      </c>
      <c r="Z86" s="79">
        <f t="shared" si="22"/>
      </c>
      <c r="AB86" s="81">
        <v>92</v>
      </c>
      <c r="AC86" s="79">
        <f t="shared" si="23"/>
      </c>
      <c r="AD86" s="79">
        <f t="shared" si="24"/>
      </c>
      <c r="AE86" s="79">
        <f t="shared" si="25"/>
      </c>
      <c r="AG86" s="81">
        <v>92</v>
      </c>
      <c r="AH86" s="79">
        <f t="shared" si="26"/>
        <v>1</v>
      </c>
      <c r="AI86" s="79">
        <f t="shared" si="27"/>
        <v>1</v>
      </c>
      <c r="AJ86" s="79">
        <f t="shared" si="28"/>
        <v>1</v>
      </c>
      <c r="AL86" s="81">
        <v>92</v>
      </c>
      <c r="AM86" s="79">
        <f t="shared" si="29"/>
      </c>
      <c r="AN86" s="79">
        <f t="shared" si="30"/>
      </c>
      <c r="AO86" s="79">
        <f t="shared" si="31"/>
      </c>
      <c r="AQ86" s="81">
        <v>92</v>
      </c>
      <c r="AR86" s="79">
        <f t="shared" si="32"/>
      </c>
      <c r="AS86" s="79">
        <f t="shared" si="33"/>
      </c>
      <c r="AT86" s="79">
        <f t="shared" si="34"/>
      </c>
      <c r="AV86" s="81">
        <v>92</v>
      </c>
      <c r="AW86" s="79" t="e">
        <f t="shared" si="35"/>
        <v>#N/A</v>
      </c>
      <c r="AX86" s="79" t="e">
        <f t="shared" si="36"/>
        <v>#N/A</v>
      </c>
      <c r="AY86" s="79" t="e">
        <f t="shared" si="37"/>
        <v>#N/A</v>
      </c>
    </row>
    <row r="87" spans="14:51" ht="12.75">
      <c r="N87" s="85"/>
      <c r="P87" s="81">
        <v>80</v>
      </c>
      <c r="Q87" s="79">
        <f>IF(OR(J$5="",J$8=""),"",IF(P87&lt;=J$15,(J$5*(1+(J$8/100))),IF(P87&gt;J$15,1,FALSE)))</f>
        <v>1</v>
      </c>
      <c r="R87" s="79">
        <f t="shared" si="38"/>
        <v>1</v>
      </c>
      <c r="S87" s="79">
        <f>IF(OR(J$5="",J$8=""),"",IF(P87&lt;=J$14,(J$5-(J$5*(J$8/100))),IF(P87&gt;J$14,1,FALSE)))</f>
        <v>1</v>
      </c>
      <c r="T87" s="85"/>
      <c r="U87" s="85"/>
      <c r="W87" s="81">
        <v>93</v>
      </c>
      <c r="X87" s="79">
        <f t="shared" si="20"/>
      </c>
      <c r="Y87" s="79">
        <f t="shared" si="21"/>
      </c>
      <c r="Z87" s="79">
        <f t="shared" si="22"/>
      </c>
      <c r="AB87" s="81">
        <v>93</v>
      </c>
      <c r="AC87" s="79">
        <f t="shared" si="23"/>
      </c>
      <c r="AD87" s="79">
        <f t="shared" si="24"/>
      </c>
      <c r="AE87" s="79">
        <f t="shared" si="25"/>
      </c>
      <c r="AG87" s="81">
        <v>93</v>
      </c>
      <c r="AH87" s="79">
        <f t="shared" si="26"/>
        <v>1</v>
      </c>
      <c r="AI87" s="79">
        <f t="shared" si="27"/>
        <v>1</v>
      </c>
      <c r="AJ87" s="79">
        <f t="shared" si="28"/>
        <v>1</v>
      </c>
      <c r="AL87" s="81">
        <v>93</v>
      </c>
      <c r="AM87" s="79">
        <f t="shared" si="29"/>
      </c>
      <c r="AN87" s="79">
        <f t="shared" si="30"/>
      </c>
      <c r="AO87" s="79">
        <f t="shared" si="31"/>
      </c>
      <c r="AQ87" s="81">
        <v>93</v>
      </c>
      <c r="AR87" s="79">
        <f t="shared" si="32"/>
      </c>
      <c r="AS87" s="79">
        <f t="shared" si="33"/>
      </c>
      <c r="AT87" s="79">
        <f t="shared" si="34"/>
      </c>
      <c r="AV87" s="81">
        <v>93</v>
      </c>
      <c r="AW87" s="79" t="e">
        <f t="shared" si="35"/>
        <v>#N/A</v>
      </c>
      <c r="AX87" s="79" t="e">
        <f t="shared" si="36"/>
        <v>#N/A</v>
      </c>
      <c r="AY87" s="79" t="e">
        <f t="shared" si="37"/>
        <v>#N/A</v>
      </c>
    </row>
    <row r="88" spans="14:51" ht="12.75">
      <c r="N88" s="85"/>
      <c r="P88" s="81">
        <v>81</v>
      </c>
      <c r="Q88" s="79">
        <f>IF(OR(J$5="",J$8=""),"",IF(P88&lt;=J$15,(J$5*(1+(J$8/100))),IF(P88&gt;J$15,1,FALSE)))</f>
        <v>1</v>
      </c>
      <c r="R88" s="79">
        <f t="shared" si="38"/>
        <v>1</v>
      </c>
      <c r="S88" s="79">
        <f>IF(OR(J$5="",J$8=""),"",IF(P88&lt;=J$14,(J$5-(J$5*(J$8/100))),IF(P88&gt;J$14,1,FALSE)))</f>
        <v>1</v>
      </c>
      <c r="T88" s="85"/>
      <c r="U88" s="85"/>
      <c r="W88" s="81">
        <v>94</v>
      </c>
      <c r="X88" s="79">
        <f t="shared" si="20"/>
      </c>
      <c r="Y88" s="79">
        <f t="shared" si="21"/>
      </c>
      <c r="Z88" s="79">
        <f t="shared" si="22"/>
      </c>
      <c r="AB88" s="81">
        <v>94</v>
      </c>
      <c r="AC88" s="79">
        <f t="shared" si="23"/>
      </c>
      <c r="AD88" s="79">
        <f t="shared" si="24"/>
      </c>
      <c r="AE88" s="79">
        <f t="shared" si="25"/>
      </c>
      <c r="AG88" s="81">
        <v>94</v>
      </c>
      <c r="AH88" s="79">
        <f t="shared" si="26"/>
        <v>1</v>
      </c>
      <c r="AI88" s="79">
        <f t="shared" si="27"/>
        <v>1</v>
      </c>
      <c r="AJ88" s="79">
        <f t="shared" si="28"/>
        <v>1</v>
      </c>
      <c r="AL88" s="81">
        <v>94</v>
      </c>
      <c r="AM88" s="79">
        <f t="shared" si="29"/>
      </c>
      <c r="AN88" s="79">
        <f t="shared" si="30"/>
      </c>
      <c r="AO88" s="79">
        <f t="shared" si="31"/>
      </c>
      <c r="AQ88" s="81">
        <v>94</v>
      </c>
      <c r="AR88" s="79">
        <f t="shared" si="32"/>
      </c>
      <c r="AS88" s="79">
        <f t="shared" si="33"/>
      </c>
      <c r="AT88" s="79">
        <f t="shared" si="34"/>
      </c>
      <c r="AV88" s="81">
        <v>94</v>
      </c>
      <c r="AW88" s="79" t="e">
        <f t="shared" si="35"/>
        <v>#N/A</v>
      </c>
      <c r="AX88" s="79" t="e">
        <f t="shared" si="36"/>
        <v>#N/A</v>
      </c>
      <c r="AY88" s="79" t="e">
        <f t="shared" si="37"/>
        <v>#N/A</v>
      </c>
    </row>
    <row r="89" spans="14:51" ht="12.75">
      <c r="N89" s="85"/>
      <c r="P89" s="81">
        <v>82</v>
      </c>
      <c r="Q89" s="79">
        <f>IF(OR(J$5="",J$8=""),"",IF(P89&lt;=J$15,(J$5*(1+(J$8/100))),IF(P89&gt;J$15,1,FALSE)))</f>
        <v>1</v>
      </c>
      <c r="R89" s="79">
        <f t="shared" si="38"/>
        <v>1</v>
      </c>
      <c r="S89" s="79">
        <f>IF(OR(J$5="",J$8=""),"",IF(P89&lt;=J$14,(J$5-(J$5*(J$8/100))),IF(P89&gt;J$14,1,FALSE)))</f>
        <v>1</v>
      </c>
      <c r="T89" s="85"/>
      <c r="U89" s="85"/>
      <c r="W89" s="81">
        <v>95</v>
      </c>
      <c r="X89" s="79">
        <f t="shared" si="20"/>
      </c>
      <c r="Y89" s="79">
        <f t="shared" si="21"/>
      </c>
      <c r="Z89" s="79">
        <f t="shared" si="22"/>
      </c>
      <c r="AB89" s="81">
        <v>95</v>
      </c>
      <c r="AC89" s="79">
        <f t="shared" si="23"/>
      </c>
      <c r="AD89" s="79">
        <f t="shared" si="24"/>
      </c>
      <c r="AE89" s="79">
        <f t="shared" si="25"/>
      </c>
      <c r="AG89" s="81">
        <v>95</v>
      </c>
      <c r="AH89" s="79">
        <f t="shared" si="26"/>
        <v>1</v>
      </c>
      <c r="AI89" s="79">
        <f t="shared" si="27"/>
        <v>1</v>
      </c>
      <c r="AJ89" s="79">
        <f t="shared" si="28"/>
        <v>1</v>
      </c>
      <c r="AL89" s="81">
        <v>95</v>
      </c>
      <c r="AM89" s="79">
        <f t="shared" si="29"/>
      </c>
      <c r="AN89" s="79">
        <f t="shared" si="30"/>
      </c>
      <c r="AO89" s="79">
        <f t="shared" si="31"/>
      </c>
      <c r="AQ89" s="81">
        <v>95</v>
      </c>
      <c r="AR89" s="79">
        <f t="shared" si="32"/>
      </c>
      <c r="AS89" s="79">
        <f t="shared" si="33"/>
      </c>
      <c r="AT89" s="79">
        <f t="shared" si="34"/>
      </c>
      <c r="AV89" s="81">
        <v>95</v>
      </c>
      <c r="AW89" s="79" t="e">
        <f t="shared" si="35"/>
        <v>#N/A</v>
      </c>
      <c r="AX89" s="79" t="e">
        <f t="shared" si="36"/>
        <v>#N/A</v>
      </c>
      <c r="AY89" s="79" t="e">
        <f t="shared" si="37"/>
        <v>#N/A</v>
      </c>
    </row>
    <row r="90" spans="14:51" ht="12.75">
      <c r="N90" s="85"/>
      <c r="P90" s="81">
        <v>83</v>
      </c>
      <c r="Q90" s="79">
        <f>IF(OR(J$5="",J$8=""),"",IF(P90&lt;=J$15,(J$5*(1+(J$8/100))),IF(P90&gt;J$15,1,FALSE)))</f>
        <v>1</v>
      </c>
      <c r="R90" s="79">
        <f t="shared" si="38"/>
        <v>1</v>
      </c>
      <c r="S90" s="79">
        <f>IF(OR(J$5="",J$8=""),"",IF(P90&lt;=J$14,(J$5-(J$5*(J$8/100))),IF(P90&gt;J$14,1,FALSE)))</f>
        <v>1</v>
      </c>
      <c r="T90" s="85"/>
      <c r="U90" s="85"/>
      <c r="W90" s="81">
        <v>96</v>
      </c>
      <c r="X90" s="79">
        <f t="shared" si="20"/>
      </c>
      <c r="Y90" s="79">
        <f t="shared" si="21"/>
      </c>
      <c r="Z90" s="79">
        <f t="shared" si="22"/>
      </c>
      <c r="AB90" s="81">
        <v>96</v>
      </c>
      <c r="AC90" s="79">
        <f t="shared" si="23"/>
      </c>
      <c r="AD90" s="79">
        <f t="shared" si="24"/>
      </c>
      <c r="AE90" s="79">
        <f t="shared" si="25"/>
      </c>
      <c r="AG90" s="81">
        <v>96</v>
      </c>
      <c r="AH90" s="79">
        <f t="shared" si="26"/>
        <v>1</v>
      </c>
      <c r="AI90" s="79">
        <f t="shared" si="27"/>
        <v>1</v>
      </c>
      <c r="AJ90" s="79">
        <f t="shared" si="28"/>
        <v>1</v>
      </c>
      <c r="AL90" s="81">
        <v>96</v>
      </c>
      <c r="AM90" s="79">
        <f t="shared" si="29"/>
      </c>
      <c r="AN90" s="79">
        <f t="shared" si="30"/>
      </c>
      <c r="AO90" s="79">
        <f t="shared" si="31"/>
      </c>
      <c r="AQ90" s="81">
        <v>96</v>
      </c>
      <c r="AR90" s="79">
        <f t="shared" si="32"/>
      </c>
      <c r="AS90" s="79">
        <f t="shared" si="33"/>
      </c>
      <c r="AT90" s="79">
        <f t="shared" si="34"/>
      </c>
      <c r="AV90" s="81">
        <v>96</v>
      </c>
      <c r="AW90" s="79" t="e">
        <f t="shared" si="35"/>
        <v>#N/A</v>
      </c>
      <c r="AX90" s="79" t="e">
        <f t="shared" si="36"/>
        <v>#N/A</v>
      </c>
      <c r="AY90" s="79" t="e">
        <f t="shared" si="37"/>
        <v>#N/A</v>
      </c>
    </row>
    <row r="91" spans="14:51" ht="12.75">
      <c r="N91" s="85"/>
      <c r="P91" s="81">
        <v>84</v>
      </c>
      <c r="Q91" s="79">
        <f>IF(OR(J$5="",J$8=""),"",IF(P91&lt;=J$15,(J$5*(1+(J$8/100))),IF(P91&gt;J$15,1,FALSE)))</f>
        <v>1</v>
      </c>
      <c r="R91" s="79">
        <f t="shared" si="38"/>
        <v>1</v>
      </c>
      <c r="S91" s="79">
        <f>IF(OR(J$5="",J$8=""),"",IF(P91&lt;=J$14,(J$5-(J$5*(J$8/100))),IF(P91&gt;J$14,1,FALSE)))</f>
        <v>1</v>
      </c>
      <c r="T91" s="85"/>
      <c r="U91" s="85"/>
      <c r="W91" s="81">
        <v>97</v>
      </c>
      <c r="X91" s="79">
        <f t="shared" si="20"/>
      </c>
      <c r="Y91" s="79">
        <f t="shared" si="21"/>
      </c>
      <c r="Z91" s="79">
        <f t="shared" si="22"/>
      </c>
      <c r="AB91" s="81">
        <v>97</v>
      </c>
      <c r="AC91" s="79">
        <f t="shared" si="23"/>
      </c>
      <c r="AD91" s="79">
        <f t="shared" si="24"/>
      </c>
      <c r="AE91" s="79">
        <f t="shared" si="25"/>
      </c>
      <c r="AG91" s="81">
        <v>97</v>
      </c>
      <c r="AH91" s="79">
        <f t="shared" si="26"/>
        <v>1</v>
      </c>
      <c r="AI91" s="79">
        <f t="shared" si="27"/>
        <v>1</v>
      </c>
      <c r="AJ91" s="79">
        <f t="shared" si="28"/>
        <v>1</v>
      </c>
      <c r="AL91" s="81">
        <v>97</v>
      </c>
      <c r="AM91" s="79">
        <f t="shared" si="29"/>
      </c>
      <c r="AN91" s="79">
        <f t="shared" si="30"/>
      </c>
      <c r="AO91" s="79">
        <f t="shared" si="31"/>
      </c>
      <c r="AQ91" s="81">
        <v>97</v>
      </c>
      <c r="AR91" s="79">
        <f t="shared" si="32"/>
      </c>
      <c r="AS91" s="79">
        <f t="shared" si="33"/>
      </c>
      <c r="AT91" s="79">
        <f t="shared" si="34"/>
      </c>
      <c r="AV91" s="81">
        <v>97</v>
      </c>
      <c r="AW91" s="79" t="e">
        <f t="shared" si="35"/>
        <v>#N/A</v>
      </c>
      <c r="AX91" s="79" t="e">
        <f t="shared" si="36"/>
        <v>#N/A</v>
      </c>
      <c r="AY91" s="79" t="e">
        <f t="shared" si="37"/>
        <v>#N/A</v>
      </c>
    </row>
    <row r="92" spans="14:51" ht="12.75">
      <c r="N92" s="85"/>
      <c r="P92" s="81">
        <v>85</v>
      </c>
      <c r="Q92" s="79">
        <f>IF(OR(J$5="",J$8=""),"",IF(P92&lt;=J$15,(J$5*(1+(J$8/100))),IF(P92&gt;J$15,1,FALSE)))</f>
        <v>1</v>
      </c>
      <c r="R92" s="79">
        <f t="shared" si="38"/>
        <v>1</v>
      </c>
      <c r="S92" s="79">
        <f>IF(OR(J$5="",J$8=""),"",IF(P92&lt;=J$14,(J$5-(J$5*(J$8/100))),IF(P92&gt;J$14,1,FALSE)))</f>
        <v>1</v>
      </c>
      <c r="T92" s="85"/>
      <c r="U92" s="85"/>
      <c r="W92" s="81">
        <v>98</v>
      </c>
      <c r="X92" s="79">
        <f t="shared" si="20"/>
      </c>
      <c r="Y92" s="79">
        <f t="shared" si="21"/>
      </c>
      <c r="Z92" s="79">
        <f t="shared" si="22"/>
      </c>
      <c r="AB92" s="81">
        <v>98</v>
      </c>
      <c r="AC92" s="79">
        <f t="shared" si="23"/>
      </c>
      <c r="AD92" s="79">
        <f t="shared" si="24"/>
      </c>
      <c r="AE92" s="79">
        <f t="shared" si="25"/>
      </c>
      <c r="AG92" s="81">
        <v>98</v>
      </c>
      <c r="AH92" s="79">
        <f t="shared" si="26"/>
        <v>1</v>
      </c>
      <c r="AI92" s="79">
        <f t="shared" si="27"/>
        <v>1</v>
      </c>
      <c r="AJ92" s="79">
        <f t="shared" si="28"/>
        <v>1</v>
      </c>
      <c r="AL92" s="81">
        <v>98</v>
      </c>
      <c r="AM92" s="79">
        <f t="shared" si="29"/>
      </c>
      <c r="AN92" s="79">
        <f t="shared" si="30"/>
      </c>
      <c r="AO92" s="79">
        <f t="shared" si="31"/>
      </c>
      <c r="AQ92" s="81">
        <v>98</v>
      </c>
      <c r="AR92" s="79">
        <f t="shared" si="32"/>
      </c>
      <c r="AS92" s="79">
        <f t="shared" si="33"/>
      </c>
      <c r="AT92" s="79">
        <f t="shared" si="34"/>
      </c>
      <c r="AV92" s="81">
        <v>98</v>
      </c>
      <c r="AW92" s="79" t="e">
        <f t="shared" si="35"/>
        <v>#N/A</v>
      </c>
      <c r="AX92" s="79" t="e">
        <f t="shared" si="36"/>
        <v>#N/A</v>
      </c>
      <c r="AY92" s="79" t="e">
        <f t="shared" si="37"/>
        <v>#N/A</v>
      </c>
    </row>
    <row r="93" spans="14:51" ht="12.75">
      <c r="N93" s="85"/>
      <c r="P93" s="81">
        <v>86</v>
      </c>
      <c r="Q93" s="79">
        <f>IF(OR(J$5="",J$8=""),"",IF(P93&lt;=J$15,(J$5*(1+(J$8/100))),IF(P93&gt;J$15,1,FALSE)))</f>
        <v>1</v>
      </c>
      <c r="R93" s="79">
        <f t="shared" si="38"/>
        <v>1</v>
      </c>
      <c r="S93" s="79">
        <f>IF(OR(J$5="",J$8=""),"",IF(P93&lt;=J$14,(J$5-(J$5*(J$8/100))),IF(P93&gt;J$14,1,FALSE)))</f>
        <v>1</v>
      </c>
      <c r="T93" s="85"/>
      <c r="U93" s="85"/>
      <c r="W93" s="81">
        <v>99</v>
      </c>
      <c r="X93" s="79">
        <f t="shared" si="20"/>
      </c>
      <c r="Y93" s="79">
        <f t="shared" si="21"/>
      </c>
      <c r="Z93" s="79">
        <f t="shared" si="22"/>
      </c>
      <c r="AB93" s="81">
        <v>99</v>
      </c>
      <c r="AC93" s="79">
        <f t="shared" si="23"/>
      </c>
      <c r="AD93" s="79">
        <f t="shared" si="24"/>
      </c>
      <c r="AE93" s="79">
        <f t="shared" si="25"/>
      </c>
      <c r="AG93" s="81">
        <v>99</v>
      </c>
      <c r="AH93" s="79">
        <f t="shared" si="26"/>
        <v>1</v>
      </c>
      <c r="AI93" s="79">
        <f t="shared" si="27"/>
        <v>1</v>
      </c>
      <c r="AJ93" s="79">
        <f t="shared" si="28"/>
        <v>1</v>
      </c>
      <c r="AL93" s="81">
        <v>99</v>
      </c>
      <c r="AM93" s="79">
        <f t="shared" si="29"/>
      </c>
      <c r="AN93" s="79">
        <f t="shared" si="30"/>
      </c>
      <c r="AO93" s="79">
        <f t="shared" si="31"/>
      </c>
      <c r="AQ93" s="81">
        <v>99</v>
      </c>
      <c r="AR93" s="79">
        <f t="shared" si="32"/>
      </c>
      <c r="AS93" s="79">
        <f t="shared" si="33"/>
      </c>
      <c r="AT93" s="79">
        <f t="shared" si="34"/>
      </c>
      <c r="AV93" s="81">
        <v>99</v>
      </c>
      <c r="AW93" s="79" t="e">
        <f t="shared" si="35"/>
        <v>#N/A</v>
      </c>
      <c r="AX93" s="79" t="e">
        <f t="shared" si="36"/>
        <v>#N/A</v>
      </c>
      <c r="AY93" s="79" t="e">
        <f t="shared" si="37"/>
        <v>#N/A</v>
      </c>
    </row>
    <row r="94" spans="14:51" ht="12.75">
      <c r="N94" s="85"/>
      <c r="P94" s="81">
        <v>87</v>
      </c>
      <c r="Q94" s="79">
        <f>IF(OR(J$5="",J$8=""),"",IF(P94&lt;=J$15,(J$5*(1+(J$8/100))),IF(P94&gt;J$15,1,FALSE)))</f>
        <v>1</v>
      </c>
      <c r="R94" s="79">
        <f t="shared" si="38"/>
        <v>1</v>
      </c>
      <c r="S94" s="79">
        <f>IF(OR(J$5="",J$8=""),"",IF(P94&lt;=J$14,(J$5-(J$5*(J$8/100))),IF(P94&gt;J$14,1,FALSE)))</f>
        <v>1</v>
      </c>
      <c r="T94" s="85"/>
      <c r="U94" s="85"/>
      <c r="W94" s="81">
        <v>100</v>
      </c>
      <c r="X94" s="79">
        <f t="shared" si="20"/>
      </c>
      <c r="Y94" s="79">
        <f t="shared" si="21"/>
      </c>
      <c r="Z94" s="79">
        <f t="shared" si="22"/>
      </c>
      <c r="AB94" s="81">
        <v>100</v>
      </c>
      <c r="AC94" s="79">
        <f t="shared" si="23"/>
      </c>
      <c r="AD94" s="79">
        <f t="shared" si="24"/>
      </c>
      <c r="AE94" s="79">
        <f t="shared" si="25"/>
      </c>
      <c r="AG94" s="81">
        <v>100</v>
      </c>
      <c r="AH94" s="79">
        <f t="shared" si="26"/>
        <v>1</v>
      </c>
      <c r="AI94" s="79">
        <f t="shared" si="27"/>
        <v>1</v>
      </c>
      <c r="AJ94" s="79">
        <f t="shared" si="28"/>
        <v>1</v>
      </c>
      <c r="AL94" s="81">
        <v>100</v>
      </c>
      <c r="AM94" s="79">
        <f t="shared" si="29"/>
      </c>
      <c r="AN94" s="79">
        <f t="shared" si="30"/>
      </c>
      <c r="AO94" s="79">
        <f t="shared" si="31"/>
      </c>
      <c r="AQ94" s="81">
        <v>100</v>
      </c>
      <c r="AR94" s="79">
        <f t="shared" si="32"/>
      </c>
      <c r="AS94" s="79">
        <f t="shared" si="33"/>
      </c>
      <c r="AT94" s="79">
        <f t="shared" si="34"/>
      </c>
      <c r="AV94" s="81">
        <v>100</v>
      </c>
      <c r="AW94" s="79" t="e">
        <f t="shared" si="35"/>
        <v>#N/A</v>
      </c>
      <c r="AX94" s="79" t="e">
        <f t="shared" si="36"/>
        <v>#N/A</v>
      </c>
      <c r="AY94" s="79" t="e">
        <f t="shared" si="37"/>
        <v>#N/A</v>
      </c>
    </row>
    <row r="95" spans="13:26" ht="12.75">
      <c r="M95" s="85"/>
      <c r="N95" s="85"/>
      <c r="P95" s="81">
        <v>88</v>
      </c>
      <c r="Q95" s="79">
        <f>IF(OR(J$5="",J$8=""),"",IF(P95&lt;=J$15,(J$5*(1+(J$8/100))),IF(P95&gt;J$15,1,FALSE)))</f>
        <v>1</v>
      </c>
      <c r="R95" s="79">
        <f t="shared" si="38"/>
        <v>1</v>
      </c>
      <c r="S95" s="79">
        <f>IF(OR(J$5="",J$8=""),"",IF(P95&lt;=J$14,(J$5-(J$5*(J$8/100))),IF(P95&gt;J$14,1,FALSE)))</f>
        <v>1</v>
      </c>
      <c r="T95" s="85"/>
      <c r="U95" s="85"/>
      <c r="Z95" s="85"/>
    </row>
    <row r="96" spans="16:21" ht="12.75">
      <c r="P96" s="81">
        <v>89</v>
      </c>
      <c r="Q96" s="79">
        <f>IF(OR(J$5="",J$8=""),"",IF(P96&lt;=J$15,(J$5*(1+(J$8/100))),IF(P96&gt;J$15,1,FALSE)))</f>
        <v>1</v>
      </c>
      <c r="R96" s="79">
        <f t="shared" si="38"/>
        <v>1</v>
      </c>
      <c r="S96" s="79">
        <f>IF(OR(J$5="",J$8=""),"",IF(P96&lt;=J$14,(J$5-(J$5*(J$8/100))),IF(P96&gt;J$14,1,FALSE)))</f>
        <v>1</v>
      </c>
      <c r="T96" s="85"/>
      <c r="U96" s="85"/>
    </row>
    <row r="97" spans="16:21" ht="12.75">
      <c r="P97" s="81">
        <v>90</v>
      </c>
      <c r="Q97" s="79">
        <f>IF(OR(J$5="",J$8=""),"",IF(P97&lt;=J$15,(J$5*(1+(J$8/100))),IF(P97&gt;J$15,1,FALSE)))</f>
        <v>1</v>
      </c>
      <c r="R97" s="79">
        <f t="shared" si="38"/>
        <v>1</v>
      </c>
      <c r="S97" s="79">
        <f>IF(OR(J$5="",J$8=""),"",IF(P97&lt;=J$14,(J$5-(J$5*(J$8/100))),IF(P97&gt;J$14,1,FALSE)))</f>
        <v>1</v>
      </c>
      <c r="T97" s="85"/>
      <c r="U97" s="85"/>
    </row>
    <row r="98" spans="16:21" ht="12.75">
      <c r="P98" s="81">
        <v>91</v>
      </c>
      <c r="Q98" s="79">
        <f>IF(OR(J$5="",J$8=""),"",IF(P98&lt;=J$15,(J$5*(1+(J$8/100))),IF(P98&gt;J$15,1,FALSE)))</f>
        <v>1</v>
      </c>
      <c r="R98" s="79">
        <f t="shared" si="38"/>
        <v>1</v>
      </c>
      <c r="S98" s="79">
        <f>IF(OR(J$5="",J$8=""),"",IF(P98&lt;=J$14,(J$5-(J$5*(J$8/100))),IF(P98&gt;J$14,1,FALSE)))</f>
        <v>1</v>
      </c>
      <c r="T98" s="85"/>
      <c r="U98" s="85"/>
    </row>
    <row r="99" spans="16:19" ht="12.75">
      <c r="P99" s="81">
        <v>92</v>
      </c>
      <c r="Q99" s="79">
        <f>IF(OR(J$5="",J$8=""),"",IF(P99&lt;=J$15,(J$5*(1+(J$8/100))),IF(P99&gt;J$15,1,FALSE)))</f>
        <v>1</v>
      </c>
      <c r="R99" s="79">
        <f t="shared" si="38"/>
        <v>1</v>
      </c>
      <c r="S99" s="79">
        <f>IF(OR(J$5="",J$8=""),"",IF(P99&lt;=J$14,(J$5-(J$5*(J$8/100))),IF(P99&gt;J$14,1,FALSE)))</f>
        <v>1</v>
      </c>
    </row>
    <row r="100" spans="16:46" ht="12.75">
      <c r="P100" s="81">
        <v>93</v>
      </c>
      <c r="Q100" s="79">
        <f>IF(OR(J$5="",J$8=""),"",IF(P100&lt;=J$15,(J$5*(1+(J$8/100))),IF(P100&gt;J$15,1,FALSE)))</f>
        <v>1</v>
      </c>
      <c r="R100" s="79">
        <f t="shared" si="38"/>
        <v>1</v>
      </c>
      <c r="S100" s="79">
        <f>IF(OR(J$5="",J$8=""),"",IF(P100&lt;=J$14,(J$5-(J$5*(J$8/100))),IF(P100&gt;J$14,1,FALSE)))</f>
        <v>1</v>
      </c>
      <c r="W100" s="84" t="s">
        <v>119</v>
      </c>
      <c r="X100" s="84" t="s">
        <v>116</v>
      </c>
      <c r="Y100" s="84" t="s">
        <v>117</v>
      </c>
      <c r="Z100" s="84" t="s">
        <v>118</v>
      </c>
      <c r="AA100" s="29"/>
      <c r="AB100" s="84" t="s">
        <v>119</v>
      </c>
      <c r="AC100" s="84" t="s">
        <v>116</v>
      </c>
      <c r="AD100" s="84" t="s">
        <v>117</v>
      </c>
      <c r="AE100" s="84" t="s">
        <v>118</v>
      </c>
      <c r="AG100" s="84" t="s">
        <v>119</v>
      </c>
      <c r="AH100" s="79">
        <f>IF(OR(AI$8="",AI$5=""),"",IF(AG100=AI$16,(AI$8*(1+(AI$5/100))),IF(AG100&lt;AI$16,"",IF(AG100&gt;AI$16,1,FALSE))))</f>
        <v>1</v>
      </c>
      <c r="AI100" s="79">
        <f>IF(OR(AI$8="",AI$9=""),"",IF(AG100&lt;AI$9,"",IF(AG100=AI$9,AI$8,IF(AG100&gt;AI$9,1,FALSE))))</f>
        <v>1</v>
      </c>
      <c r="AJ100" s="79">
        <f>IF(OR(AI$8="",AI$5=""),"",IF(AG100&lt;AI$17,"",IF(AG100=AI$17,(AI$8-(AI$8*(AI$5/100))),IF(AG100&gt;AI$17,1,FALSE))))</f>
        <v>1</v>
      </c>
      <c r="AL100" s="84" t="s">
        <v>119</v>
      </c>
      <c r="AM100" s="84" t="s">
        <v>116</v>
      </c>
      <c r="AN100" s="84" t="s">
        <v>117</v>
      </c>
      <c r="AO100" s="84" t="s">
        <v>118</v>
      </c>
      <c r="AQ100" s="84" t="s">
        <v>119</v>
      </c>
      <c r="AR100" s="84" t="s">
        <v>116</v>
      </c>
      <c r="AS100" s="84" t="s">
        <v>117</v>
      </c>
      <c r="AT100" s="84" t="s">
        <v>118</v>
      </c>
    </row>
    <row r="101" spans="16:46" ht="12.75">
      <c r="P101" s="81">
        <v>94</v>
      </c>
      <c r="Q101" s="79">
        <f>IF(OR(J$5="",J$8=""),"",IF(P101&lt;=J$15,(J$5*(1+(J$8/100))),IF(P101&gt;J$15,1,FALSE)))</f>
        <v>1</v>
      </c>
      <c r="R101" s="79">
        <f t="shared" si="38"/>
        <v>1</v>
      </c>
      <c r="S101" s="79">
        <f>IF(OR(J$5="",J$8=""),"",IF(P101&lt;=J$14,(J$5-(J$5*(J$8/100))),IF(P101&gt;J$14,1,FALSE)))</f>
        <v>1</v>
      </c>
      <c r="W101" s="81">
        <v>0</v>
      </c>
      <c r="X101" s="79" t="s">
        <v>120</v>
      </c>
      <c r="Y101" s="79" t="s">
        <v>120</v>
      </c>
      <c r="Z101" s="79" t="s">
        <v>120</v>
      </c>
      <c r="AA101" s="29"/>
      <c r="AB101" s="81">
        <v>0</v>
      </c>
      <c r="AC101" s="79" t="s">
        <v>120</v>
      </c>
      <c r="AD101" s="79" t="s">
        <v>120</v>
      </c>
      <c r="AE101" s="79" t="s">
        <v>120</v>
      </c>
      <c r="AG101" s="81">
        <v>0</v>
      </c>
      <c r="AH101" s="79" t="s">
        <v>120</v>
      </c>
      <c r="AI101" s="79" t="s">
        <v>120</v>
      </c>
      <c r="AJ101" s="79" t="s">
        <v>120</v>
      </c>
      <c r="AL101" s="81">
        <v>0</v>
      </c>
      <c r="AM101" s="79" t="s">
        <v>120</v>
      </c>
      <c r="AN101" s="79" t="s">
        <v>120</v>
      </c>
      <c r="AO101" s="79" t="s">
        <v>120</v>
      </c>
      <c r="AQ101" s="81">
        <v>0</v>
      </c>
      <c r="AR101" s="79" t="s">
        <v>120</v>
      </c>
      <c r="AS101" s="79">
        <v>0.01</v>
      </c>
      <c r="AT101" s="79" t="s">
        <v>120</v>
      </c>
    </row>
    <row r="102" spans="16:46" ht="12.75">
      <c r="P102" s="81">
        <v>95</v>
      </c>
      <c r="Q102" s="79">
        <f>IF(OR(J$5="",J$8=""),"",IF(P102&lt;=J$15,(J$5*(1+(J$8/100))),IF(P102&gt;J$15,1,FALSE)))</f>
        <v>1</v>
      </c>
      <c r="R102" s="79">
        <f t="shared" si="38"/>
        <v>1</v>
      </c>
      <c r="S102" s="79">
        <f>IF(OR(J$5="",J$8=""),"",IF(P102&lt;=J$14,(J$5-(J$5*(J$8/100))),IF(P102&gt;J$14,1,FALSE)))</f>
        <v>1</v>
      </c>
      <c r="W102" s="81">
        <v>1</v>
      </c>
      <c r="X102" s="79" t="s">
        <v>120</v>
      </c>
      <c r="Y102" s="79" t="s">
        <v>120</v>
      </c>
      <c r="Z102" s="79" t="s">
        <v>120</v>
      </c>
      <c r="AA102" s="29"/>
      <c r="AB102" s="81">
        <v>1</v>
      </c>
      <c r="AC102" s="79" t="s">
        <v>120</v>
      </c>
      <c r="AD102" s="79" t="s">
        <v>120</v>
      </c>
      <c r="AE102" s="79" t="s">
        <v>120</v>
      </c>
      <c r="AG102" s="81">
        <v>1</v>
      </c>
      <c r="AH102" s="79" t="s">
        <v>120</v>
      </c>
      <c r="AI102" s="79" t="s">
        <v>120</v>
      </c>
      <c r="AJ102" s="79" t="s">
        <v>120</v>
      </c>
      <c r="AL102" s="81">
        <v>1</v>
      </c>
      <c r="AM102" s="79">
        <v>0.016</v>
      </c>
      <c r="AN102" s="79" t="s">
        <v>120</v>
      </c>
      <c r="AO102" s="79" t="s">
        <v>120</v>
      </c>
      <c r="AQ102" s="81">
        <v>1</v>
      </c>
      <c r="AR102" s="79" t="s">
        <v>120</v>
      </c>
      <c r="AS102" s="79">
        <v>1</v>
      </c>
      <c r="AT102" s="79" t="s">
        <v>120</v>
      </c>
    </row>
    <row r="103" spans="16:46" ht="12.75">
      <c r="P103" s="81">
        <v>96</v>
      </c>
      <c r="Q103" s="79">
        <f>IF(OR(J$5="",J$8=""),"",IF(P103&lt;=J$15,(J$5*(1+(J$8/100))),IF(P103&gt;J$15,1,FALSE)))</f>
        <v>1</v>
      </c>
      <c r="R103" s="79">
        <f t="shared" si="38"/>
        <v>1</v>
      </c>
      <c r="S103" s="79">
        <f>IF(OR(J$5="",J$8=""),"",IF(P103&lt;=J$14,(J$5-(J$5*(J$8/100))),IF(P103&gt;J$14,1,FALSE)))</f>
        <v>1</v>
      </c>
      <c r="W103" s="81">
        <v>2</v>
      </c>
      <c r="X103" s="79" t="s">
        <v>120</v>
      </c>
      <c r="Y103" s="79" t="s">
        <v>120</v>
      </c>
      <c r="Z103" s="79" t="s">
        <v>120</v>
      </c>
      <c r="AA103" s="29"/>
      <c r="AB103" s="81">
        <v>2</v>
      </c>
      <c r="AC103" s="79" t="s">
        <v>120</v>
      </c>
      <c r="AD103" s="79" t="s">
        <v>120</v>
      </c>
      <c r="AE103" s="79" t="s">
        <v>120</v>
      </c>
      <c r="AG103" s="81">
        <v>2</v>
      </c>
      <c r="AH103" s="79" t="s">
        <v>120</v>
      </c>
      <c r="AI103" s="79" t="s">
        <v>120</v>
      </c>
      <c r="AJ103" s="79" t="s">
        <v>120</v>
      </c>
      <c r="AL103" s="81">
        <v>2</v>
      </c>
      <c r="AM103" s="79">
        <v>1</v>
      </c>
      <c r="AN103" s="79" t="s">
        <v>120</v>
      </c>
      <c r="AO103" s="79" t="s">
        <v>120</v>
      </c>
      <c r="AQ103" s="81">
        <v>2</v>
      </c>
      <c r="AR103" s="79" t="s">
        <v>120</v>
      </c>
      <c r="AS103" s="79">
        <v>1</v>
      </c>
      <c r="AT103" s="79" t="s">
        <v>120</v>
      </c>
    </row>
    <row r="104" spans="16:46" ht="12.75">
      <c r="P104" s="81">
        <v>97</v>
      </c>
      <c r="Q104" s="79">
        <f>IF(OR(J$5="",J$8=""),"",IF(P104&lt;=J$15,(J$5*(1+(J$8/100))),IF(P104&gt;J$15,1,FALSE)))</f>
        <v>1</v>
      </c>
      <c r="R104" s="79">
        <f t="shared" si="38"/>
        <v>1</v>
      </c>
      <c r="S104" s="79">
        <f>IF(OR(J$5="",J$8=""),"",IF(P104&lt;=J$14,(J$5-(J$5*(J$8/100))),IF(P104&gt;J$14,1,FALSE)))</f>
        <v>1</v>
      </c>
      <c r="W104" s="81">
        <v>3</v>
      </c>
      <c r="X104" s="79" t="s">
        <v>120</v>
      </c>
      <c r="Y104" s="79" t="s">
        <v>120</v>
      </c>
      <c r="Z104" s="79" t="s">
        <v>120</v>
      </c>
      <c r="AA104" s="29"/>
      <c r="AB104" s="81">
        <v>3</v>
      </c>
      <c r="AC104" s="79" t="s">
        <v>120</v>
      </c>
      <c r="AD104" s="79" t="s">
        <v>120</v>
      </c>
      <c r="AE104" s="79" t="s">
        <v>120</v>
      </c>
      <c r="AG104" s="81">
        <v>3</v>
      </c>
      <c r="AH104" s="79" t="s">
        <v>120</v>
      </c>
      <c r="AI104" s="79" t="s">
        <v>120</v>
      </c>
      <c r="AJ104" s="79" t="s">
        <v>120</v>
      </c>
      <c r="AL104" s="81">
        <v>3</v>
      </c>
      <c r="AM104" s="79">
        <v>1</v>
      </c>
      <c r="AN104" s="79" t="s">
        <v>120</v>
      </c>
      <c r="AO104" s="79" t="s">
        <v>120</v>
      </c>
      <c r="AQ104" s="81">
        <v>3</v>
      </c>
      <c r="AR104" s="79" t="s">
        <v>120</v>
      </c>
      <c r="AS104" s="79">
        <v>1</v>
      </c>
      <c r="AT104" s="79" t="s">
        <v>120</v>
      </c>
    </row>
    <row r="105" spans="16:46" ht="12.75">
      <c r="P105" s="81">
        <v>98</v>
      </c>
      <c r="Q105" s="79">
        <f>IF(OR(J$5="",J$8=""),"",IF(P105&lt;=J$15,(J$5*(1+(J$8/100))),IF(P105&gt;J$15,1,FALSE)))</f>
        <v>1</v>
      </c>
      <c r="R105" s="79">
        <f t="shared" si="38"/>
        <v>1</v>
      </c>
      <c r="S105" s="79">
        <f>IF(OR(J$5="",J$8=""),"",IF(P105&lt;=J$14,(J$5-(J$5*(J$8/100))),IF(P105&gt;J$14,1,FALSE)))</f>
        <v>1</v>
      </c>
      <c r="W105" s="81">
        <v>4</v>
      </c>
      <c r="X105" s="79" t="s">
        <v>120</v>
      </c>
      <c r="Y105" s="79" t="s">
        <v>120</v>
      </c>
      <c r="Z105" s="79" t="s">
        <v>120</v>
      </c>
      <c r="AA105" s="29"/>
      <c r="AB105" s="81">
        <v>4</v>
      </c>
      <c r="AC105" s="79" t="s">
        <v>120</v>
      </c>
      <c r="AD105" s="79" t="s">
        <v>120</v>
      </c>
      <c r="AE105" s="79" t="s">
        <v>120</v>
      </c>
      <c r="AG105" s="81">
        <v>4</v>
      </c>
      <c r="AH105" s="79" t="s">
        <v>120</v>
      </c>
      <c r="AI105" s="79" t="s">
        <v>120</v>
      </c>
      <c r="AJ105" s="79" t="s">
        <v>120</v>
      </c>
      <c r="AL105" s="81">
        <v>4</v>
      </c>
      <c r="AM105" s="79">
        <v>1</v>
      </c>
      <c r="AN105" s="79" t="s">
        <v>120</v>
      </c>
      <c r="AO105" s="79" t="s">
        <v>120</v>
      </c>
      <c r="AQ105" s="81">
        <v>4</v>
      </c>
      <c r="AR105" s="79" t="s">
        <v>120</v>
      </c>
      <c r="AS105" s="79">
        <v>1</v>
      </c>
      <c r="AT105" s="79" t="s">
        <v>120</v>
      </c>
    </row>
    <row r="106" spans="16:46" ht="12.75">
      <c r="P106" s="81">
        <v>99</v>
      </c>
      <c r="Q106" s="79">
        <f>IF(OR(J$5="",J$8=""),"",IF(P106&lt;=J$15,(J$5*(1+(J$8/100))),IF(P106&gt;J$15,1,FALSE)))</f>
        <v>1</v>
      </c>
      <c r="R106" s="79">
        <f t="shared" si="38"/>
        <v>1</v>
      </c>
      <c r="S106" s="79">
        <f>IF(OR(J$5="",J$8=""),"",IF(P106&lt;=J$14,(J$5-(J$5*(J$8/100))),IF(P106&gt;J$14,1,FALSE)))</f>
        <v>1</v>
      </c>
      <c r="W106" s="81">
        <v>5</v>
      </c>
      <c r="X106" s="79" t="s">
        <v>120</v>
      </c>
      <c r="Y106" s="79" t="s">
        <v>120</v>
      </c>
      <c r="Z106" s="79" t="s">
        <v>120</v>
      </c>
      <c r="AA106" s="29"/>
      <c r="AB106" s="81">
        <v>5</v>
      </c>
      <c r="AC106" s="79" t="s">
        <v>120</v>
      </c>
      <c r="AD106" s="79" t="s">
        <v>120</v>
      </c>
      <c r="AE106" s="79" t="s">
        <v>120</v>
      </c>
      <c r="AG106" s="81">
        <v>5</v>
      </c>
      <c r="AH106" s="79">
        <v>0.014499999999999999</v>
      </c>
      <c r="AI106" s="79" t="s">
        <v>120</v>
      </c>
      <c r="AJ106" s="79" t="s">
        <v>120</v>
      </c>
      <c r="AL106" s="81">
        <v>5</v>
      </c>
      <c r="AM106" s="79">
        <v>1</v>
      </c>
      <c r="AN106" s="79">
        <v>0.01</v>
      </c>
      <c r="AO106" s="79" t="s">
        <v>120</v>
      </c>
      <c r="AQ106" s="81">
        <v>5</v>
      </c>
      <c r="AR106" s="79" t="s">
        <v>120</v>
      </c>
      <c r="AS106" s="79">
        <v>1</v>
      </c>
      <c r="AT106" s="79" t="s">
        <v>120</v>
      </c>
    </row>
    <row r="107" spans="16:46" ht="12.75">
      <c r="P107" s="81">
        <v>100</v>
      </c>
      <c r="Q107" s="79">
        <f>IF(OR(J$5="",J$8=""),"",IF(P107&lt;=J$15,(J$5*(1+(J$8/100))),IF(P107&gt;J$15,1,FALSE)))</f>
        <v>1</v>
      </c>
      <c r="R107" s="79">
        <f t="shared" si="38"/>
        <v>1</v>
      </c>
      <c r="S107" s="79">
        <f>IF(OR(J$5="",J$8=""),"",IF(P107&lt;=J$14,(J$5-(J$5*(J$8/100))),IF(P107&gt;J$14,1,FALSE)))</f>
        <v>1</v>
      </c>
      <c r="W107" s="81">
        <v>6</v>
      </c>
      <c r="X107" s="79" t="s">
        <v>120</v>
      </c>
      <c r="Y107" s="79" t="s">
        <v>120</v>
      </c>
      <c r="Z107" s="79" t="s">
        <v>120</v>
      </c>
      <c r="AA107" s="29"/>
      <c r="AB107" s="81">
        <v>6</v>
      </c>
      <c r="AC107" s="79" t="s">
        <v>120</v>
      </c>
      <c r="AD107" s="79" t="s">
        <v>120</v>
      </c>
      <c r="AE107" s="79" t="s">
        <v>120</v>
      </c>
      <c r="AG107" s="81">
        <v>6</v>
      </c>
      <c r="AH107" s="79">
        <v>1</v>
      </c>
      <c r="AI107" s="79" t="s">
        <v>120</v>
      </c>
      <c r="AJ107" s="79" t="s">
        <v>120</v>
      </c>
      <c r="AL107" s="81">
        <v>6</v>
      </c>
      <c r="AM107" s="79">
        <v>1</v>
      </c>
      <c r="AN107" s="79">
        <v>1</v>
      </c>
      <c r="AO107" s="79" t="s">
        <v>120</v>
      </c>
      <c r="AQ107" s="81">
        <v>6</v>
      </c>
      <c r="AR107" s="79" t="s">
        <v>120</v>
      </c>
      <c r="AS107" s="79">
        <v>1</v>
      </c>
      <c r="AT107" s="79" t="s">
        <v>120</v>
      </c>
    </row>
    <row r="108" spans="23:46" ht="12.75">
      <c r="W108" s="81">
        <v>7</v>
      </c>
      <c r="X108" s="79" t="s">
        <v>120</v>
      </c>
      <c r="Y108" s="79" t="s">
        <v>120</v>
      </c>
      <c r="Z108" s="79" t="s">
        <v>120</v>
      </c>
      <c r="AA108" s="29"/>
      <c r="AB108" s="81">
        <v>7</v>
      </c>
      <c r="AC108" s="79" t="s">
        <v>120</v>
      </c>
      <c r="AD108" s="79" t="s">
        <v>120</v>
      </c>
      <c r="AE108" s="79" t="s">
        <v>120</v>
      </c>
      <c r="AG108" s="81">
        <v>7</v>
      </c>
      <c r="AH108" s="79">
        <v>1</v>
      </c>
      <c r="AI108" s="79" t="s">
        <v>120</v>
      </c>
      <c r="AJ108" s="79" t="s">
        <v>120</v>
      </c>
      <c r="AL108" s="81">
        <v>7</v>
      </c>
      <c r="AM108" s="79">
        <v>1</v>
      </c>
      <c r="AN108" s="79">
        <v>1</v>
      </c>
      <c r="AO108" s="79" t="s">
        <v>120</v>
      </c>
      <c r="AQ108" s="81">
        <v>7</v>
      </c>
      <c r="AR108" s="79" t="s">
        <v>120</v>
      </c>
      <c r="AS108" s="79">
        <v>1</v>
      </c>
      <c r="AT108" s="79" t="s">
        <v>120</v>
      </c>
    </row>
    <row r="109" spans="23:46" ht="12.75">
      <c r="W109" s="81">
        <v>8</v>
      </c>
      <c r="X109" s="79" t="s">
        <v>120</v>
      </c>
      <c r="Y109" s="79" t="s">
        <v>120</v>
      </c>
      <c r="Z109" s="79" t="s">
        <v>120</v>
      </c>
      <c r="AA109" s="29"/>
      <c r="AB109" s="81">
        <v>8</v>
      </c>
      <c r="AC109" s="79" t="s">
        <v>120</v>
      </c>
      <c r="AD109" s="79" t="s">
        <v>120</v>
      </c>
      <c r="AE109" s="79" t="s">
        <v>120</v>
      </c>
      <c r="AG109" s="81">
        <v>8</v>
      </c>
      <c r="AH109" s="79">
        <v>1</v>
      </c>
      <c r="AI109" s="79" t="s">
        <v>120</v>
      </c>
      <c r="AJ109" s="79" t="s">
        <v>120</v>
      </c>
      <c r="AL109" s="81">
        <v>8</v>
      </c>
      <c r="AM109" s="79">
        <v>1</v>
      </c>
      <c r="AN109" s="79">
        <v>1</v>
      </c>
      <c r="AO109" s="79">
        <v>0.004</v>
      </c>
      <c r="AQ109" s="81">
        <v>8</v>
      </c>
      <c r="AR109" s="79" t="s">
        <v>120</v>
      </c>
      <c r="AS109" s="79">
        <v>1</v>
      </c>
      <c r="AT109" s="79" t="s">
        <v>120</v>
      </c>
    </row>
    <row r="110" spans="23:46" ht="12.75" hidden="1">
      <c r="W110" s="81">
        <v>9</v>
      </c>
      <c r="X110" s="79" t="s">
        <v>120</v>
      </c>
      <c r="Y110" s="79" t="s">
        <v>120</v>
      </c>
      <c r="Z110" s="79" t="s">
        <v>120</v>
      </c>
      <c r="AA110" s="29"/>
      <c r="AB110" s="81">
        <v>9</v>
      </c>
      <c r="AC110" s="79" t="s">
        <v>120</v>
      </c>
      <c r="AD110" s="79" t="s">
        <v>120</v>
      </c>
      <c r="AE110" s="79" t="s">
        <v>120</v>
      </c>
      <c r="AG110" s="81">
        <v>9</v>
      </c>
      <c r="AH110" s="79">
        <v>1</v>
      </c>
      <c r="AI110" s="79" t="s">
        <v>120</v>
      </c>
      <c r="AJ110" s="79" t="s">
        <v>120</v>
      </c>
      <c r="AL110" s="81">
        <v>9</v>
      </c>
      <c r="AM110" s="79">
        <v>1</v>
      </c>
      <c r="AN110" s="79">
        <v>1</v>
      </c>
      <c r="AO110" s="79">
        <v>1</v>
      </c>
      <c r="AQ110" s="81">
        <v>9</v>
      </c>
      <c r="AR110" s="79" t="s">
        <v>120</v>
      </c>
      <c r="AS110" s="79">
        <v>1</v>
      </c>
      <c r="AT110" s="79" t="s">
        <v>120</v>
      </c>
    </row>
    <row r="111" spans="23:46" ht="12.75" hidden="1">
      <c r="W111" s="81">
        <v>10</v>
      </c>
      <c r="X111" s="79" t="s">
        <v>120</v>
      </c>
      <c r="Y111" s="79" t="s">
        <v>120</v>
      </c>
      <c r="Z111" s="79" t="s">
        <v>120</v>
      </c>
      <c r="AA111" s="29"/>
      <c r="AB111" s="81">
        <v>10</v>
      </c>
      <c r="AC111" s="79" t="s">
        <v>120</v>
      </c>
      <c r="AD111" s="79" t="s">
        <v>120</v>
      </c>
      <c r="AE111" s="79" t="s">
        <v>120</v>
      </c>
      <c r="AG111" s="81">
        <v>10</v>
      </c>
      <c r="AH111" s="79">
        <v>1</v>
      </c>
      <c r="AI111" s="79">
        <v>0.01</v>
      </c>
      <c r="AJ111" s="79" t="s">
        <v>120</v>
      </c>
      <c r="AL111" s="81">
        <v>10</v>
      </c>
      <c r="AM111" s="79">
        <v>1</v>
      </c>
      <c r="AN111" s="79">
        <v>1</v>
      </c>
      <c r="AO111" s="79">
        <v>1</v>
      </c>
      <c r="AQ111" s="81">
        <v>10</v>
      </c>
      <c r="AR111" s="79" t="s">
        <v>120</v>
      </c>
      <c r="AS111" s="79">
        <v>1</v>
      </c>
      <c r="AT111" s="79" t="s">
        <v>120</v>
      </c>
    </row>
    <row r="112" spans="23:46" ht="12.75" hidden="1">
      <c r="W112" s="81">
        <v>11</v>
      </c>
      <c r="X112" s="79" t="s">
        <v>120</v>
      </c>
      <c r="Y112" s="79" t="s">
        <v>120</v>
      </c>
      <c r="Z112" s="79" t="s">
        <v>120</v>
      </c>
      <c r="AA112" s="29"/>
      <c r="AB112" s="81">
        <v>11</v>
      </c>
      <c r="AC112" s="79">
        <v>0.013000000000000001</v>
      </c>
      <c r="AD112" s="79" t="s">
        <v>120</v>
      </c>
      <c r="AE112" s="79" t="s">
        <v>120</v>
      </c>
      <c r="AG112" s="81">
        <v>11</v>
      </c>
      <c r="AH112" s="79">
        <v>1</v>
      </c>
      <c r="AI112" s="79">
        <v>1</v>
      </c>
      <c r="AJ112" s="79" t="s">
        <v>120</v>
      </c>
      <c r="AL112" s="81">
        <v>11</v>
      </c>
      <c r="AM112" s="79">
        <v>1</v>
      </c>
      <c r="AN112" s="79">
        <v>1</v>
      </c>
      <c r="AO112" s="79">
        <v>1</v>
      </c>
      <c r="AQ112" s="81">
        <v>11</v>
      </c>
      <c r="AR112" s="79" t="s">
        <v>120</v>
      </c>
      <c r="AS112" s="79">
        <v>1</v>
      </c>
      <c r="AT112" s="79" t="s">
        <v>120</v>
      </c>
    </row>
    <row r="113" spans="23:46" ht="12.75" hidden="1">
      <c r="W113" s="81">
        <v>12</v>
      </c>
      <c r="X113" s="79" t="s">
        <v>120</v>
      </c>
      <c r="Y113" s="79" t="s">
        <v>120</v>
      </c>
      <c r="Z113" s="79" t="s">
        <v>120</v>
      </c>
      <c r="AA113" s="29"/>
      <c r="AB113" s="81">
        <v>12</v>
      </c>
      <c r="AC113" s="79">
        <v>1</v>
      </c>
      <c r="AD113" s="79" t="s">
        <v>120</v>
      </c>
      <c r="AE113" s="79" t="s">
        <v>120</v>
      </c>
      <c r="AG113" s="81">
        <v>12</v>
      </c>
      <c r="AH113" s="79">
        <v>1</v>
      </c>
      <c r="AI113" s="79">
        <v>1</v>
      </c>
      <c r="AJ113" s="79" t="s">
        <v>120</v>
      </c>
      <c r="AL113" s="81">
        <v>12</v>
      </c>
      <c r="AM113" s="79">
        <v>1</v>
      </c>
      <c r="AN113" s="79">
        <v>1</v>
      </c>
      <c r="AO113" s="79">
        <v>1</v>
      </c>
      <c r="AQ113" s="81">
        <v>12</v>
      </c>
      <c r="AR113" s="79" t="s">
        <v>120</v>
      </c>
      <c r="AS113" s="79">
        <v>1</v>
      </c>
      <c r="AT113" s="79" t="s">
        <v>120</v>
      </c>
    </row>
    <row r="114" spans="23:46" ht="12.75" hidden="1">
      <c r="W114" s="81">
        <v>13</v>
      </c>
      <c r="X114" s="79" t="s">
        <v>120</v>
      </c>
      <c r="Y114" s="79" t="s">
        <v>120</v>
      </c>
      <c r="Z114" s="79" t="s">
        <v>120</v>
      </c>
      <c r="AA114" s="29"/>
      <c r="AB114" s="81">
        <v>13</v>
      </c>
      <c r="AC114" s="79">
        <v>1</v>
      </c>
      <c r="AD114" s="79" t="s">
        <v>120</v>
      </c>
      <c r="AE114" s="79" t="s">
        <v>120</v>
      </c>
      <c r="AG114" s="81">
        <v>13</v>
      </c>
      <c r="AH114" s="79">
        <v>1</v>
      </c>
      <c r="AI114" s="79">
        <v>1</v>
      </c>
      <c r="AJ114" s="79" t="s">
        <v>120</v>
      </c>
      <c r="AL114" s="81">
        <v>13</v>
      </c>
      <c r="AM114" s="79">
        <v>1</v>
      </c>
      <c r="AN114" s="79">
        <v>1</v>
      </c>
      <c r="AO114" s="79">
        <v>1</v>
      </c>
      <c r="AQ114" s="81">
        <v>13</v>
      </c>
      <c r="AR114" s="79" t="s">
        <v>120</v>
      </c>
      <c r="AS114" s="79">
        <v>1</v>
      </c>
      <c r="AT114" s="79" t="s">
        <v>120</v>
      </c>
    </row>
    <row r="115" spans="23:46" ht="12.75" hidden="1">
      <c r="W115" s="81">
        <v>14</v>
      </c>
      <c r="X115" s="79" t="s">
        <v>120</v>
      </c>
      <c r="Y115" s="79" t="s">
        <v>120</v>
      </c>
      <c r="Z115" s="79" t="s">
        <v>120</v>
      </c>
      <c r="AA115" s="29"/>
      <c r="AB115" s="81">
        <v>14</v>
      </c>
      <c r="AC115" s="79">
        <v>1</v>
      </c>
      <c r="AD115" s="79" t="s">
        <v>120</v>
      </c>
      <c r="AE115" s="79" t="s">
        <v>120</v>
      </c>
      <c r="AG115" s="81">
        <v>14</v>
      </c>
      <c r="AH115" s="79">
        <v>1</v>
      </c>
      <c r="AI115" s="79">
        <v>1</v>
      </c>
      <c r="AJ115" s="79" t="s">
        <v>120</v>
      </c>
      <c r="AL115" s="81">
        <v>14</v>
      </c>
      <c r="AM115" s="79">
        <v>1</v>
      </c>
      <c r="AN115" s="79">
        <v>1</v>
      </c>
      <c r="AO115" s="79">
        <v>1</v>
      </c>
      <c r="AQ115" s="81">
        <v>14</v>
      </c>
      <c r="AR115" s="79" t="s">
        <v>120</v>
      </c>
      <c r="AS115" s="79">
        <v>1</v>
      </c>
      <c r="AT115" s="79" t="s">
        <v>120</v>
      </c>
    </row>
    <row r="116" spans="23:46" ht="12.75" hidden="1">
      <c r="W116" s="81">
        <v>15</v>
      </c>
      <c r="X116" s="79">
        <v>0.013000000000000001</v>
      </c>
      <c r="Y116" s="79" t="s">
        <v>120</v>
      </c>
      <c r="Z116" s="79" t="s">
        <v>120</v>
      </c>
      <c r="AA116" s="29"/>
      <c r="AB116" s="81">
        <v>15</v>
      </c>
      <c r="AC116" s="79">
        <v>1</v>
      </c>
      <c r="AD116" s="79">
        <v>0.01</v>
      </c>
      <c r="AE116" s="79" t="s">
        <v>120</v>
      </c>
      <c r="AG116" s="81">
        <v>15</v>
      </c>
      <c r="AH116" s="79">
        <v>1</v>
      </c>
      <c r="AI116" s="79">
        <v>1</v>
      </c>
      <c r="AJ116" s="79">
        <v>0.0055</v>
      </c>
      <c r="AL116" s="81">
        <v>15</v>
      </c>
      <c r="AM116" s="79">
        <v>1</v>
      </c>
      <c r="AN116" s="79">
        <v>1</v>
      </c>
      <c r="AO116" s="79">
        <v>1</v>
      </c>
      <c r="AQ116" s="81">
        <v>15</v>
      </c>
      <c r="AR116" s="79" t="s">
        <v>120</v>
      </c>
      <c r="AS116" s="79">
        <v>1</v>
      </c>
      <c r="AT116" s="79" t="s">
        <v>120</v>
      </c>
    </row>
    <row r="117" spans="23:46" ht="12.75" hidden="1">
      <c r="W117" s="81">
        <v>16</v>
      </c>
      <c r="X117" s="79">
        <v>1</v>
      </c>
      <c r="Y117" s="79" t="s">
        <v>120</v>
      </c>
      <c r="Z117" s="79" t="s">
        <v>120</v>
      </c>
      <c r="AA117" s="29"/>
      <c r="AB117" s="81">
        <v>16</v>
      </c>
      <c r="AC117" s="79">
        <v>1</v>
      </c>
      <c r="AD117" s="79">
        <v>1</v>
      </c>
      <c r="AE117" s="79" t="s">
        <v>120</v>
      </c>
      <c r="AG117" s="81">
        <v>16</v>
      </c>
      <c r="AH117" s="79">
        <v>1</v>
      </c>
      <c r="AI117" s="79">
        <v>1</v>
      </c>
      <c r="AJ117" s="79">
        <v>1</v>
      </c>
      <c r="AL117" s="81">
        <v>16</v>
      </c>
      <c r="AM117" s="79">
        <v>1</v>
      </c>
      <c r="AN117" s="79">
        <v>1</v>
      </c>
      <c r="AO117" s="79">
        <v>1</v>
      </c>
      <c r="AQ117" s="81">
        <v>16</v>
      </c>
      <c r="AR117" s="79" t="s">
        <v>120</v>
      </c>
      <c r="AS117" s="79">
        <v>1</v>
      </c>
      <c r="AT117" s="79" t="s">
        <v>120</v>
      </c>
    </row>
    <row r="118" spans="23:46" ht="12.75" hidden="1">
      <c r="W118" s="81">
        <v>17</v>
      </c>
      <c r="X118" s="79">
        <v>1</v>
      </c>
      <c r="Y118" s="79" t="s">
        <v>120</v>
      </c>
      <c r="Z118" s="79" t="s">
        <v>120</v>
      </c>
      <c r="AA118" s="29"/>
      <c r="AB118" s="81">
        <v>17</v>
      </c>
      <c r="AC118" s="79">
        <v>1</v>
      </c>
      <c r="AD118" s="79">
        <v>1</v>
      </c>
      <c r="AE118" s="79" t="s">
        <v>120</v>
      </c>
      <c r="AG118" s="81">
        <v>17</v>
      </c>
      <c r="AH118" s="79">
        <v>1</v>
      </c>
      <c r="AI118" s="79">
        <v>1</v>
      </c>
      <c r="AJ118" s="79">
        <v>1</v>
      </c>
      <c r="AL118" s="81">
        <v>17</v>
      </c>
      <c r="AM118" s="79">
        <v>1</v>
      </c>
      <c r="AN118" s="79">
        <v>1</v>
      </c>
      <c r="AO118" s="79">
        <v>1</v>
      </c>
      <c r="AQ118" s="81">
        <v>17</v>
      </c>
      <c r="AR118" s="79" t="s">
        <v>120</v>
      </c>
      <c r="AS118" s="79">
        <v>1</v>
      </c>
      <c r="AT118" s="79" t="s">
        <v>120</v>
      </c>
    </row>
    <row r="119" spans="23:46" ht="12.75" hidden="1">
      <c r="W119" s="81">
        <v>18</v>
      </c>
      <c r="X119" s="79">
        <v>1</v>
      </c>
      <c r="Y119" s="79" t="s">
        <v>120</v>
      </c>
      <c r="Z119" s="79" t="s">
        <v>120</v>
      </c>
      <c r="AA119" s="29"/>
      <c r="AB119" s="81">
        <v>18</v>
      </c>
      <c r="AC119" s="79">
        <v>1</v>
      </c>
      <c r="AD119" s="79">
        <v>1</v>
      </c>
      <c r="AE119" s="79">
        <v>0.007</v>
      </c>
      <c r="AG119" s="81">
        <v>18</v>
      </c>
      <c r="AH119" s="79">
        <v>1</v>
      </c>
      <c r="AI119" s="79">
        <v>1</v>
      </c>
      <c r="AJ119" s="79">
        <v>1</v>
      </c>
      <c r="AL119" s="81">
        <v>18</v>
      </c>
      <c r="AM119" s="79">
        <v>1</v>
      </c>
      <c r="AN119" s="79">
        <v>1</v>
      </c>
      <c r="AO119" s="79">
        <v>1</v>
      </c>
      <c r="AQ119" s="81">
        <v>18</v>
      </c>
      <c r="AR119" s="79" t="s">
        <v>120</v>
      </c>
      <c r="AS119" s="79">
        <v>1</v>
      </c>
      <c r="AT119" s="79" t="s">
        <v>120</v>
      </c>
    </row>
    <row r="120" spans="23:46" ht="12.75" hidden="1">
      <c r="W120" s="81">
        <v>19</v>
      </c>
      <c r="X120" s="79">
        <v>1</v>
      </c>
      <c r="Y120" s="79" t="s">
        <v>120</v>
      </c>
      <c r="Z120" s="79" t="s">
        <v>120</v>
      </c>
      <c r="AA120" s="29"/>
      <c r="AB120" s="81">
        <v>19</v>
      </c>
      <c r="AC120" s="79">
        <v>1</v>
      </c>
      <c r="AD120" s="79">
        <v>1</v>
      </c>
      <c r="AE120" s="79">
        <v>1</v>
      </c>
      <c r="AG120" s="81">
        <v>19</v>
      </c>
      <c r="AH120" s="79">
        <v>1</v>
      </c>
      <c r="AI120" s="79">
        <v>1</v>
      </c>
      <c r="AJ120" s="79">
        <v>1</v>
      </c>
      <c r="AL120" s="81">
        <v>19</v>
      </c>
      <c r="AM120" s="79">
        <v>1</v>
      </c>
      <c r="AN120" s="79">
        <v>1</v>
      </c>
      <c r="AO120" s="79">
        <v>1</v>
      </c>
      <c r="AQ120" s="81">
        <v>19</v>
      </c>
      <c r="AR120" s="79" t="s">
        <v>120</v>
      </c>
      <c r="AS120" s="79">
        <v>1</v>
      </c>
      <c r="AT120" s="79" t="s">
        <v>120</v>
      </c>
    </row>
    <row r="121" spans="23:46" ht="12.75" hidden="1">
      <c r="W121" s="81">
        <v>20</v>
      </c>
      <c r="X121" s="79">
        <v>1</v>
      </c>
      <c r="Y121" s="79">
        <v>0.01</v>
      </c>
      <c r="Z121" s="79" t="s">
        <v>120</v>
      </c>
      <c r="AA121" s="29"/>
      <c r="AB121" s="81">
        <v>20</v>
      </c>
      <c r="AC121" s="79">
        <v>1</v>
      </c>
      <c r="AD121" s="79">
        <v>1</v>
      </c>
      <c r="AE121" s="79">
        <v>1</v>
      </c>
      <c r="AG121" s="81">
        <v>20</v>
      </c>
      <c r="AH121" s="79">
        <v>1</v>
      </c>
      <c r="AI121" s="79">
        <v>1</v>
      </c>
      <c r="AJ121" s="79">
        <v>1</v>
      </c>
      <c r="AL121" s="81">
        <v>20</v>
      </c>
      <c r="AM121" s="79">
        <v>1</v>
      </c>
      <c r="AN121" s="79">
        <v>1</v>
      </c>
      <c r="AO121" s="79">
        <v>1</v>
      </c>
      <c r="AQ121" s="81">
        <v>20</v>
      </c>
      <c r="AR121" s="79" t="s">
        <v>120</v>
      </c>
      <c r="AS121" s="79">
        <v>1</v>
      </c>
      <c r="AT121" s="79" t="s">
        <v>120</v>
      </c>
    </row>
    <row r="122" spans="23:46" ht="12.75" hidden="1">
      <c r="W122" s="81">
        <v>21</v>
      </c>
      <c r="X122" s="79">
        <v>1</v>
      </c>
      <c r="Y122" s="79">
        <v>1</v>
      </c>
      <c r="Z122" s="79" t="s">
        <v>120</v>
      </c>
      <c r="AA122" s="29"/>
      <c r="AB122" s="81">
        <v>21</v>
      </c>
      <c r="AC122" s="79">
        <v>1</v>
      </c>
      <c r="AD122" s="79">
        <v>1</v>
      </c>
      <c r="AE122" s="79">
        <v>1</v>
      </c>
      <c r="AG122" s="81">
        <v>21</v>
      </c>
      <c r="AH122" s="79">
        <v>1</v>
      </c>
      <c r="AI122" s="79">
        <v>1</v>
      </c>
      <c r="AJ122" s="79">
        <v>1</v>
      </c>
      <c r="AL122" s="81">
        <v>21</v>
      </c>
      <c r="AM122" s="79">
        <v>1</v>
      </c>
      <c r="AN122" s="79">
        <v>1</v>
      </c>
      <c r="AO122" s="79">
        <v>1</v>
      </c>
      <c r="AQ122" s="81">
        <v>21</v>
      </c>
      <c r="AR122" s="79" t="s">
        <v>120</v>
      </c>
      <c r="AS122" s="79">
        <v>1</v>
      </c>
      <c r="AT122" s="79" t="s">
        <v>120</v>
      </c>
    </row>
    <row r="123" spans="23:46" ht="12.75" hidden="1">
      <c r="W123" s="81">
        <v>22</v>
      </c>
      <c r="X123" s="79">
        <v>1</v>
      </c>
      <c r="Y123" s="79">
        <v>1</v>
      </c>
      <c r="Z123" s="79" t="s">
        <v>120</v>
      </c>
      <c r="AA123" s="29"/>
      <c r="AB123" s="81">
        <v>22</v>
      </c>
      <c r="AC123" s="79">
        <v>1</v>
      </c>
      <c r="AD123" s="79">
        <v>1</v>
      </c>
      <c r="AE123" s="79">
        <v>1</v>
      </c>
      <c r="AG123" s="81">
        <v>22</v>
      </c>
      <c r="AH123" s="79">
        <v>1</v>
      </c>
      <c r="AI123" s="79">
        <v>1</v>
      </c>
      <c r="AJ123" s="79">
        <v>1</v>
      </c>
      <c r="AL123" s="81">
        <v>22</v>
      </c>
      <c r="AM123" s="79">
        <v>1</v>
      </c>
      <c r="AN123" s="79">
        <v>1</v>
      </c>
      <c r="AO123" s="79">
        <v>1</v>
      </c>
      <c r="AQ123" s="81">
        <v>22</v>
      </c>
      <c r="AR123" s="79" t="s">
        <v>120</v>
      </c>
      <c r="AS123" s="79">
        <v>1</v>
      </c>
      <c r="AT123" s="79" t="s">
        <v>120</v>
      </c>
    </row>
    <row r="124" spans="23:46" ht="12.75" hidden="1">
      <c r="W124" s="81">
        <v>23</v>
      </c>
      <c r="X124" s="79">
        <v>1</v>
      </c>
      <c r="Y124" s="79">
        <v>1</v>
      </c>
      <c r="Z124" s="79" t="s">
        <v>120</v>
      </c>
      <c r="AA124" s="29"/>
      <c r="AB124" s="81">
        <v>23</v>
      </c>
      <c r="AC124" s="79">
        <v>1</v>
      </c>
      <c r="AD124" s="79">
        <v>1</v>
      </c>
      <c r="AE124" s="79">
        <v>1</v>
      </c>
      <c r="AG124" s="81">
        <v>23</v>
      </c>
      <c r="AH124" s="79">
        <v>1</v>
      </c>
      <c r="AI124" s="79">
        <v>1</v>
      </c>
      <c r="AJ124" s="79">
        <v>1</v>
      </c>
      <c r="AL124" s="81">
        <v>23</v>
      </c>
      <c r="AM124" s="79">
        <v>1</v>
      </c>
      <c r="AN124" s="79">
        <v>1</v>
      </c>
      <c r="AO124" s="79">
        <v>1</v>
      </c>
      <c r="AQ124" s="81">
        <v>23</v>
      </c>
      <c r="AR124" s="79" t="s">
        <v>120</v>
      </c>
      <c r="AS124" s="79">
        <v>1</v>
      </c>
      <c r="AT124" s="79" t="s">
        <v>120</v>
      </c>
    </row>
    <row r="125" spans="23:46" ht="12.75" hidden="1">
      <c r="W125" s="81">
        <v>24</v>
      </c>
      <c r="X125" s="79">
        <v>1</v>
      </c>
      <c r="Y125" s="79">
        <v>1</v>
      </c>
      <c r="Z125" s="79" t="s">
        <v>120</v>
      </c>
      <c r="AA125" s="29"/>
      <c r="AB125" s="81">
        <v>24</v>
      </c>
      <c r="AC125" s="79">
        <v>1</v>
      </c>
      <c r="AD125" s="79">
        <v>1</v>
      </c>
      <c r="AE125" s="79">
        <v>1</v>
      </c>
      <c r="AG125" s="81">
        <v>24</v>
      </c>
      <c r="AH125" s="79">
        <v>1</v>
      </c>
      <c r="AI125" s="79">
        <v>1</v>
      </c>
      <c r="AJ125" s="79">
        <v>1</v>
      </c>
      <c r="AL125" s="81">
        <v>24</v>
      </c>
      <c r="AM125" s="79">
        <v>1</v>
      </c>
      <c r="AN125" s="79">
        <v>1</v>
      </c>
      <c r="AO125" s="79">
        <v>1</v>
      </c>
      <c r="AQ125" s="81">
        <v>24</v>
      </c>
      <c r="AR125" s="79" t="s">
        <v>120</v>
      </c>
      <c r="AS125" s="79">
        <v>1</v>
      </c>
      <c r="AT125" s="79" t="s">
        <v>120</v>
      </c>
    </row>
    <row r="126" spans="23:46" ht="12.75" hidden="1">
      <c r="W126" s="81">
        <v>25</v>
      </c>
      <c r="X126" s="79">
        <v>1</v>
      </c>
      <c r="Y126" s="79">
        <v>1</v>
      </c>
      <c r="Z126" s="79">
        <v>0.007</v>
      </c>
      <c r="AB126" s="81">
        <v>25</v>
      </c>
      <c r="AC126" s="79">
        <v>1</v>
      </c>
      <c r="AD126" s="79">
        <v>1</v>
      </c>
      <c r="AE126" s="79">
        <v>1</v>
      </c>
      <c r="AG126" s="81">
        <v>25</v>
      </c>
      <c r="AH126" s="79">
        <v>1</v>
      </c>
      <c r="AI126" s="79">
        <v>1</v>
      </c>
      <c r="AJ126" s="79">
        <v>1</v>
      </c>
      <c r="AL126" s="81">
        <v>25</v>
      </c>
      <c r="AM126" s="79">
        <v>1</v>
      </c>
      <c r="AN126" s="79">
        <v>1</v>
      </c>
      <c r="AO126" s="79">
        <v>1</v>
      </c>
      <c r="AQ126" s="81">
        <v>25</v>
      </c>
      <c r="AR126" s="79" t="s">
        <v>120</v>
      </c>
      <c r="AS126" s="79">
        <v>1</v>
      </c>
      <c r="AT126" s="79" t="s">
        <v>120</v>
      </c>
    </row>
    <row r="127" spans="23:46" ht="12.75" hidden="1">
      <c r="W127" s="81">
        <v>26</v>
      </c>
      <c r="X127" s="79">
        <v>1</v>
      </c>
      <c r="Y127" s="79">
        <v>1</v>
      </c>
      <c r="Z127" s="79">
        <v>1</v>
      </c>
      <c r="AB127" s="81">
        <v>26</v>
      </c>
      <c r="AC127" s="79">
        <v>1</v>
      </c>
      <c r="AD127" s="79">
        <v>1</v>
      </c>
      <c r="AE127" s="79">
        <v>1</v>
      </c>
      <c r="AG127" s="81">
        <v>26</v>
      </c>
      <c r="AH127" s="79">
        <v>1</v>
      </c>
      <c r="AI127" s="79">
        <v>1</v>
      </c>
      <c r="AJ127" s="79">
        <v>1</v>
      </c>
      <c r="AL127" s="81">
        <v>26</v>
      </c>
      <c r="AM127" s="79">
        <v>1</v>
      </c>
      <c r="AN127" s="79">
        <v>1</v>
      </c>
      <c r="AO127" s="79">
        <v>1</v>
      </c>
      <c r="AQ127" s="81">
        <v>26</v>
      </c>
      <c r="AR127" s="79" t="s">
        <v>120</v>
      </c>
      <c r="AS127" s="79">
        <v>1</v>
      </c>
      <c r="AT127" s="79" t="s">
        <v>120</v>
      </c>
    </row>
    <row r="128" spans="23:46" ht="12.75" hidden="1">
      <c r="W128" s="81">
        <v>27</v>
      </c>
      <c r="X128" s="79">
        <v>1</v>
      </c>
      <c r="Y128" s="79">
        <v>1</v>
      </c>
      <c r="Z128" s="79">
        <v>1</v>
      </c>
      <c r="AA128" s="80"/>
      <c r="AB128" s="81">
        <v>27</v>
      </c>
      <c r="AC128" s="79">
        <v>1</v>
      </c>
      <c r="AD128" s="79">
        <v>1</v>
      </c>
      <c r="AE128" s="79">
        <v>1</v>
      </c>
      <c r="AG128" s="81">
        <v>27</v>
      </c>
      <c r="AH128" s="79">
        <v>1</v>
      </c>
      <c r="AI128" s="79">
        <v>1</v>
      </c>
      <c r="AJ128" s="79">
        <v>1</v>
      </c>
      <c r="AL128" s="81">
        <v>27</v>
      </c>
      <c r="AM128" s="79">
        <v>1</v>
      </c>
      <c r="AN128" s="79">
        <v>1</v>
      </c>
      <c r="AO128" s="79">
        <v>1</v>
      </c>
      <c r="AQ128" s="81">
        <v>27</v>
      </c>
      <c r="AR128" s="79" t="s">
        <v>120</v>
      </c>
      <c r="AS128" s="79">
        <v>1</v>
      </c>
      <c r="AT128" s="79" t="s">
        <v>120</v>
      </c>
    </row>
    <row r="129" spans="23:46" ht="12.75" hidden="1">
      <c r="W129" s="81">
        <v>28</v>
      </c>
      <c r="X129" s="79">
        <v>1</v>
      </c>
      <c r="Y129" s="79">
        <v>1</v>
      </c>
      <c r="Z129" s="79">
        <v>1</v>
      </c>
      <c r="AB129" s="81">
        <v>28</v>
      </c>
      <c r="AC129" s="79">
        <v>1</v>
      </c>
      <c r="AD129" s="79">
        <v>1</v>
      </c>
      <c r="AE129" s="79">
        <v>1</v>
      </c>
      <c r="AG129" s="81">
        <v>28</v>
      </c>
      <c r="AH129" s="79">
        <v>1</v>
      </c>
      <c r="AI129" s="79">
        <v>1</v>
      </c>
      <c r="AJ129" s="79">
        <v>1</v>
      </c>
      <c r="AL129" s="81">
        <v>28</v>
      </c>
      <c r="AM129" s="79">
        <v>1</v>
      </c>
      <c r="AN129" s="79">
        <v>1</v>
      </c>
      <c r="AO129" s="79">
        <v>1</v>
      </c>
      <c r="AQ129" s="81">
        <v>28</v>
      </c>
      <c r="AR129" s="79" t="s">
        <v>120</v>
      </c>
      <c r="AS129" s="79">
        <v>1</v>
      </c>
      <c r="AT129" s="79" t="s">
        <v>120</v>
      </c>
    </row>
    <row r="130" spans="23:46" ht="12.75" hidden="1">
      <c r="W130" s="81">
        <v>29</v>
      </c>
      <c r="X130" s="79">
        <v>1</v>
      </c>
      <c r="Y130" s="79">
        <v>1</v>
      </c>
      <c r="Z130" s="79">
        <v>1</v>
      </c>
      <c r="AB130" s="81">
        <v>29</v>
      </c>
      <c r="AC130" s="79">
        <v>1</v>
      </c>
      <c r="AD130" s="79">
        <v>1</v>
      </c>
      <c r="AE130" s="79">
        <v>1</v>
      </c>
      <c r="AG130" s="81">
        <v>29</v>
      </c>
      <c r="AH130" s="79">
        <v>1</v>
      </c>
      <c r="AI130" s="79">
        <v>1</v>
      </c>
      <c r="AJ130" s="79">
        <v>1</v>
      </c>
      <c r="AL130" s="81">
        <v>29</v>
      </c>
      <c r="AM130" s="79">
        <v>1</v>
      </c>
      <c r="AN130" s="79">
        <v>1</v>
      </c>
      <c r="AO130" s="79">
        <v>1</v>
      </c>
      <c r="AQ130" s="81">
        <v>29</v>
      </c>
      <c r="AR130" s="79" t="s">
        <v>120</v>
      </c>
      <c r="AS130" s="79">
        <v>1</v>
      </c>
      <c r="AT130" s="79" t="s">
        <v>120</v>
      </c>
    </row>
    <row r="131" spans="23:46" ht="12.75" hidden="1">
      <c r="W131" s="81">
        <v>30</v>
      </c>
      <c r="X131" s="79">
        <v>1</v>
      </c>
      <c r="Y131" s="79">
        <v>1</v>
      </c>
      <c r="Z131" s="79">
        <v>1</v>
      </c>
      <c r="AB131" s="81">
        <v>30</v>
      </c>
      <c r="AC131" s="79">
        <v>1</v>
      </c>
      <c r="AD131" s="79">
        <v>1</v>
      </c>
      <c r="AE131" s="79">
        <v>1</v>
      </c>
      <c r="AG131" s="81">
        <v>30</v>
      </c>
      <c r="AH131" s="79">
        <v>1</v>
      </c>
      <c r="AI131" s="79">
        <v>1</v>
      </c>
      <c r="AJ131" s="79">
        <v>1</v>
      </c>
      <c r="AL131" s="81">
        <v>30</v>
      </c>
      <c r="AM131" s="79">
        <v>1</v>
      </c>
      <c r="AN131" s="79">
        <v>1</v>
      </c>
      <c r="AO131" s="79">
        <v>1</v>
      </c>
      <c r="AQ131" s="81">
        <v>30</v>
      </c>
      <c r="AR131" s="79" t="s">
        <v>120</v>
      </c>
      <c r="AS131" s="79">
        <v>1</v>
      </c>
      <c r="AT131" s="79" t="s">
        <v>120</v>
      </c>
    </row>
    <row r="132" spans="23:46" ht="12.75" hidden="1">
      <c r="W132" s="81">
        <v>31</v>
      </c>
      <c r="X132" s="79">
        <v>1</v>
      </c>
      <c r="Y132" s="79">
        <v>1</v>
      </c>
      <c r="Z132" s="79">
        <v>1</v>
      </c>
      <c r="AB132" s="81">
        <v>31</v>
      </c>
      <c r="AC132" s="79">
        <v>1</v>
      </c>
      <c r="AD132" s="79">
        <v>1</v>
      </c>
      <c r="AE132" s="79">
        <v>1</v>
      </c>
      <c r="AG132" s="81">
        <v>31</v>
      </c>
      <c r="AH132" s="79">
        <v>1</v>
      </c>
      <c r="AI132" s="79">
        <v>1</v>
      </c>
      <c r="AJ132" s="79">
        <v>1</v>
      </c>
      <c r="AL132" s="81">
        <v>31</v>
      </c>
      <c r="AM132" s="79">
        <v>1</v>
      </c>
      <c r="AN132" s="79">
        <v>1</v>
      </c>
      <c r="AO132" s="79">
        <v>1</v>
      </c>
      <c r="AQ132" s="81">
        <v>31</v>
      </c>
      <c r="AR132" s="79" t="s">
        <v>120</v>
      </c>
      <c r="AS132" s="79">
        <v>1</v>
      </c>
      <c r="AT132" s="79" t="s">
        <v>120</v>
      </c>
    </row>
    <row r="133" spans="23:46" ht="12.75" hidden="1">
      <c r="W133" s="81">
        <v>32</v>
      </c>
      <c r="X133" s="79">
        <v>1</v>
      </c>
      <c r="Y133" s="79">
        <v>1</v>
      </c>
      <c r="Z133" s="79">
        <v>1</v>
      </c>
      <c r="AB133" s="81">
        <v>32</v>
      </c>
      <c r="AC133" s="79">
        <v>1</v>
      </c>
      <c r="AD133" s="79">
        <v>1</v>
      </c>
      <c r="AE133" s="79">
        <v>1</v>
      </c>
      <c r="AG133" s="81">
        <v>32</v>
      </c>
      <c r="AH133" s="79">
        <v>1</v>
      </c>
      <c r="AI133" s="79">
        <v>1</v>
      </c>
      <c r="AJ133" s="79">
        <v>1</v>
      </c>
      <c r="AL133" s="81">
        <v>32</v>
      </c>
      <c r="AM133" s="79">
        <v>1</v>
      </c>
      <c r="AN133" s="79">
        <v>1</v>
      </c>
      <c r="AO133" s="79">
        <v>1</v>
      </c>
      <c r="AQ133" s="81">
        <v>32</v>
      </c>
      <c r="AR133" s="79" t="s">
        <v>120</v>
      </c>
      <c r="AS133" s="79">
        <v>1</v>
      </c>
      <c r="AT133" s="79" t="s">
        <v>120</v>
      </c>
    </row>
    <row r="134" spans="23:46" ht="12.75" hidden="1">
      <c r="W134" s="81">
        <v>33</v>
      </c>
      <c r="X134" s="79">
        <v>1</v>
      </c>
      <c r="Y134" s="79">
        <v>1</v>
      </c>
      <c r="Z134" s="79">
        <v>1</v>
      </c>
      <c r="AB134" s="81">
        <v>33</v>
      </c>
      <c r="AC134" s="79">
        <v>1</v>
      </c>
      <c r="AD134" s="79">
        <v>1</v>
      </c>
      <c r="AE134" s="79">
        <v>1</v>
      </c>
      <c r="AG134" s="81">
        <v>33</v>
      </c>
      <c r="AH134" s="79">
        <v>1</v>
      </c>
      <c r="AI134" s="79">
        <v>1</v>
      </c>
      <c r="AJ134" s="79">
        <v>1</v>
      </c>
      <c r="AL134" s="81">
        <v>33</v>
      </c>
      <c r="AM134" s="79">
        <v>1</v>
      </c>
      <c r="AN134" s="79">
        <v>1</v>
      </c>
      <c r="AO134" s="79">
        <v>1</v>
      </c>
      <c r="AQ134" s="81">
        <v>33</v>
      </c>
      <c r="AR134" s="79" t="s">
        <v>120</v>
      </c>
      <c r="AS134" s="79">
        <v>1</v>
      </c>
      <c r="AT134" s="79" t="s">
        <v>120</v>
      </c>
    </row>
    <row r="135" spans="23:46" ht="12.75" hidden="1">
      <c r="W135" s="81">
        <v>34</v>
      </c>
      <c r="X135" s="79">
        <v>1</v>
      </c>
      <c r="Y135" s="79">
        <v>1</v>
      </c>
      <c r="Z135" s="79">
        <v>1</v>
      </c>
      <c r="AB135" s="81">
        <v>34</v>
      </c>
      <c r="AC135" s="79">
        <v>1</v>
      </c>
      <c r="AD135" s="79">
        <v>1</v>
      </c>
      <c r="AE135" s="79">
        <v>1</v>
      </c>
      <c r="AG135" s="81">
        <v>34</v>
      </c>
      <c r="AH135" s="79">
        <v>1</v>
      </c>
      <c r="AI135" s="79">
        <v>1</v>
      </c>
      <c r="AJ135" s="79">
        <v>1</v>
      </c>
      <c r="AL135" s="81">
        <v>34</v>
      </c>
      <c r="AM135" s="79">
        <v>1</v>
      </c>
      <c r="AN135" s="79">
        <v>1</v>
      </c>
      <c r="AO135" s="79">
        <v>1</v>
      </c>
      <c r="AQ135" s="81">
        <v>34</v>
      </c>
      <c r="AR135" s="79" t="s">
        <v>120</v>
      </c>
      <c r="AS135" s="79">
        <v>1</v>
      </c>
      <c r="AT135" s="79" t="s">
        <v>120</v>
      </c>
    </row>
    <row r="136" spans="23:46" ht="12.75" hidden="1">
      <c r="W136" s="81">
        <v>35</v>
      </c>
      <c r="X136" s="79">
        <v>1</v>
      </c>
      <c r="Y136" s="79">
        <v>1</v>
      </c>
      <c r="Z136" s="79">
        <v>1</v>
      </c>
      <c r="AB136" s="81">
        <v>35</v>
      </c>
      <c r="AC136" s="79">
        <v>1</v>
      </c>
      <c r="AD136" s="79">
        <v>1</v>
      </c>
      <c r="AE136" s="79">
        <v>1</v>
      </c>
      <c r="AG136" s="81">
        <v>35</v>
      </c>
      <c r="AH136" s="79">
        <v>1</v>
      </c>
      <c r="AI136" s="79">
        <v>1</v>
      </c>
      <c r="AJ136" s="79">
        <v>1</v>
      </c>
      <c r="AL136" s="81">
        <v>35</v>
      </c>
      <c r="AM136" s="79">
        <v>1</v>
      </c>
      <c r="AN136" s="79">
        <v>1</v>
      </c>
      <c r="AO136" s="79">
        <v>1</v>
      </c>
      <c r="AQ136" s="81">
        <v>35</v>
      </c>
      <c r="AR136" s="79" t="s">
        <v>120</v>
      </c>
      <c r="AS136" s="79">
        <v>1</v>
      </c>
      <c r="AT136" s="79" t="s">
        <v>120</v>
      </c>
    </row>
    <row r="137" spans="23:46" ht="12.75" hidden="1">
      <c r="W137" s="81">
        <v>36</v>
      </c>
      <c r="X137" s="79">
        <v>1</v>
      </c>
      <c r="Y137" s="79">
        <v>1</v>
      </c>
      <c r="Z137" s="79">
        <v>1</v>
      </c>
      <c r="AB137" s="81">
        <v>36</v>
      </c>
      <c r="AC137" s="79">
        <v>1</v>
      </c>
      <c r="AD137" s="79">
        <v>1</v>
      </c>
      <c r="AE137" s="79">
        <v>1</v>
      </c>
      <c r="AG137" s="81">
        <v>36</v>
      </c>
      <c r="AH137" s="79">
        <v>1</v>
      </c>
      <c r="AI137" s="79">
        <v>1</v>
      </c>
      <c r="AJ137" s="79">
        <v>1</v>
      </c>
      <c r="AL137" s="81">
        <v>36</v>
      </c>
      <c r="AM137" s="79">
        <v>1</v>
      </c>
      <c r="AN137" s="79">
        <v>1</v>
      </c>
      <c r="AO137" s="79">
        <v>1</v>
      </c>
      <c r="AQ137" s="81">
        <v>36</v>
      </c>
      <c r="AR137" s="79" t="s">
        <v>120</v>
      </c>
      <c r="AS137" s="79">
        <v>1</v>
      </c>
      <c r="AT137" s="79" t="s">
        <v>120</v>
      </c>
    </row>
    <row r="138" spans="23:46" ht="12.75" hidden="1">
      <c r="W138" s="81">
        <v>37</v>
      </c>
      <c r="X138" s="79">
        <v>1</v>
      </c>
      <c r="Y138" s="79">
        <v>1</v>
      </c>
      <c r="Z138" s="79">
        <v>1</v>
      </c>
      <c r="AB138" s="81">
        <v>37</v>
      </c>
      <c r="AC138" s="79">
        <v>1</v>
      </c>
      <c r="AD138" s="79">
        <v>1</v>
      </c>
      <c r="AE138" s="79">
        <v>1</v>
      </c>
      <c r="AG138" s="81">
        <v>37</v>
      </c>
      <c r="AH138" s="79">
        <v>1</v>
      </c>
      <c r="AI138" s="79">
        <v>1</v>
      </c>
      <c r="AJ138" s="79">
        <v>1</v>
      </c>
      <c r="AL138" s="81">
        <v>37</v>
      </c>
      <c r="AM138" s="79">
        <v>1</v>
      </c>
      <c r="AN138" s="79">
        <v>1</v>
      </c>
      <c r="AO138" s="79">
        <v>1</v>
      </c>
      <c r="AQ138" s="81">
        <v>37</v>
      </c>
      <c r="AR138" s="79" t="s">
        <v>120</v>
      </c>
      <c r="AS138" s="79">
        <v>1</v>
      </c>
      <c r="AT138" s="79" t="s">
        <v>120</v>
      </c>
    </row>
    <row r="139" spans="23:46" ht="12.75" hidden="1">
      <c r="W139" s="81">
        <v>38</v>
      </c>
      <c r="X139" s="79">
        <v>1</v>
      </c>
      <c r="Y139" s="79">
        <v>1</v>
      </c>
      <c r="Z139" s="79">
        <v>1</v>
      </c>
      <c r="AB139" s="81">
        <v>38</v>
      </c>
      <c r="AC139" s="79">
        <v>1</v>
      </c>
      <c r="AD139" s="79">
        <v>1</v>
      </c>
      <c r="AE139" s="79">
        <v>1</v>
      </c>
      <c r="AG139" s="81">
        <v>38</v>
      </c>
      <c r="AH139" s="79">
        <v>1</v>
      </c>
      <c r="AI139" s="79">
        <v>1</v>
      </c>
      <c r="AJ139" s="79">
        <v>1</v>
      </c>
      <c r="AL139" s="81">
        <v>38</v>
      </c>
      <c r="AM139" s="79">
        <v>1</v>
      </c>
      <c r="AN139" s="79">
        <v>1</v>
      </c>
      <c r="AO139" s="79">
        <v>1</v>
      </c>
      <c r="AQ139" s="81">
        <v>38</v>
      </c>
      <c r="AR139" s="79" t="s">
        <v>120</v>
      </c>
      <c r="AS139" s="79">
        <v>1</v>
      </c>
      <c r="AT139" s="79" t="s">
        <v>120</v>
      </c>
    </row>
    <row r="140" spans="23:46" ht="12.75" hidden="1">
      <c r="W140" s="81">
        <v>39</v>
      </c>
      <c r="X140" s="79">
        <v>1</v>
      </c>
      <c r="Y140" s="79">
        <v>1</v>
      </c>
      <c r="Z140" s="79">
        <v>1</v>
      </c>
      <c r="AB140" s="81">
        <v>39</v>
      </c>
      <c r="AC140" s="79">
        <v>1</v>
      </c>
      <c r="AD140" s="79">
        <v>1</v>
      </c>
      <c r="AE140" s="79">
        <v>1</v>
      </c>
      <c r="AG140" s="81">
        <v>39</v>
      </c>
      <c r="AH140" s="79">
        <v>1</v>
      </c>
      <c r="AI140" s="79">
        <v>1</v>
      </c>
      <c r="AJ140" s="79">
        <v>1</v>
      </c>
      <c r="AL140" s="81">
        <v>39</v>
      </c>
      <c r="AM140" s="79">
        <v>1</v>
      </c>
      <c r="AN140" s="79">
        <v>1</v>
      </c>
      <c r="AO140" s="79">
        <v>1</v>
      </c>
      <c r="AQ140" s="81">
        <v>39</v>
      </c>
      <c r="AR140" s="79" t="s">
        <v>120</v>
      </c>
      <c r="AS140" s="79">
        <v>1</v>
      </c>
      <c r="AT140" s="79" t="s">
        <v>120</v>
      </c>
    </row>
    <row r="141" spans="23:46" ht="12.75" hidden="1">
      <c r="W141" s="81">
        <v>40</v>
      </c>
      <c r="X141" s="79">
        <v>1</v>
      </c>
      <c r="Y141" s="79">
        <v>1</v>
      </c>
      <c r="Z141" s="79">
        <v>1</v>
      </c>
      <c r="AB141" s="81">
        <v>40</v>
      </c>
      <c r="AC141" s="79">
        <v>1</v>
      </c>
      <c r="AD141" s="79">
        <v>1</v>
      </c>
      <c r="AE141" s="79">
        <v>1</v>
      </c>
      <c r="AG141" s="81">
        <v>40</v>
      </c>
      <c r="AH141" s="79">
        <v>1</v>
      </c>
      <c r="AI141" s="79">
        <v>1</v>
      </c>
      <c r="AJ141" s="79">
        <v>1</v>
      </c>
      <c r="AL141" s="81">
        <v>40</v>
      </c>
      <c r="AM141" s="79">
        <v>1</v>
      </c>
      <c r="AN141" s="79">
        <v>1</v>
      </c>
      <c r="AO141" s="79">
        <v>1</v>
      </c>
      <c r="AQ141" s="81">
        <v>40</v>
      </c>
      <c r="AR141" s="79" t="s">
        <v>120</v>
      </c>
      <c r="AS141" s="79">
        <v>1</v>
      </c>
      <c r="AT141" s="79" t="s">
        <v>120</v>
      </c>
    </row>
    <row r="142" spans="23:46" ht="12.75" hidden="1">
      <c r="W142" s="81">
        <v>41</v>
      </c>
      <c r="X142" s="79">
        <v>1</v>
      </c>
      <c r="Y142" s="79">
        <v>1</v>
      </c>
      <c r="Z142" s="79">
        <v>1</v>
      </c>
      <c r="AB142" s="81">
        <v>41</v>
      </c>
      <c r="AC142" s="79">
        <v>1</v>
      </c>
      <c r="AD142" s="79">
        <v>1</v>
      </c>
      <c r="AE142" s="79">
        <v>1</v>
      </c>
      <c r="AG142" s="81">
        <v>41</v>
      </c>
      <c r="AH142" s="79">
        <v>1</v>
      </c>
      <c r="AI142" s="79">
        <v>1</v>
      </c>
      <c r="AJ142" s="79">
        <v>1</v>
      </c>
      <c r="AL142" s="81">
        <v>41</v>
      </c>
      <c r="AM142" s="79">
        <v>1</v>
      </c>
      <c r="AN142" s="79">
        <v>1</v>
      </c>
      <c r="AO142" s="79">
        <v>1</v>
      </c>
      <c r="AQ142" s="81">
        <v>41</v>
      </c>
      <c r="AR142" s="79" t="s">
        <v>120</v>
      </c>
      <c r="AS142" s="79">
        <v>1</v>
      </c>
      <c r="AT142" s="79" t="s">
        <v>120</v>
      </c>
    </row>
    <row r="143" spans="23:46" ht="12.75" hidden="1">
      <c r="W143" s="81">
        <v>42</v>
      </c>
      <c r="X143" s="79">
        <v>1</v>
      </c>
      <c r="Y143" s="79">
        <v>1</v>
      </c>
      <c r="Z143" s="79">
        <v>1</v>
      </c>
      <c r="AB143" s="81">
        <v>42</v>
      </c>
      <c r="AC143" s="79">
        <v>1</v>
      </c>
      <c r="AD143" s="79">
        <v>1</v>
      </c>
      <c r="AE143" s="79">
        <v>1</v>
      </c>
      <c r="AG143" s="81">
        <v>42</v>
      </c>
      <c r="AH143" s="79">
        <v>1</v>
      </c>
      <c r="AI143" s="79">
        <v>1</v>
      </c>
      <c r="AJ143" s="79">
        <v>1</v>
      </c>
      <c r="AL143" s="81">
        <v>42</v>
      </c>
      <c r="AM143" s="79">
        <v>1</v>
      </c>
      <c r="AN143" s="79">
        <v>1</v>
      </c>
      <c r="AO143" s="79">
        <v>1</v>
      </c>
      <c r="AQ143" s="81">
        <v>42</v>
      </c>
      <c r="AR143" s="79" t="s">
        <v>120</v>
      </c>
      <c r="AS143" s="79">
        <v>1</v>
      </c>
      <c r="AT143" s="79" t="s">
        <v>120</v>
      </c>
    </row>
    <row r="144" spans="23:46" ht="12.75" hidden="1">
      <c r="W144" s="81">
        <v>43</v>
      </c>
      <c r="X144" s="79">
        <v>1</v>
      </c>
      <c r="Y144" s="79">
        <v>1</v>
      </c>
      <c r="Z144" s="79">
        <v>1</v>
      </c>
      <c r="AB144" s="81">
        <v>43</v>
      </c>
      <c r="AC144" s="79">
        <v>1</v>
      </c>
      <c r="AD144" s="79">
        <v>1</v>
      </c>
      <c r="AE144" s="79">
        <v>1</v>
      </c>
      <c r="AG144" s="81">
        <v>43</v>
      </c>
      <c r="AH144" s="79">
        <v>1</v>
      </c>
      <c r="AI144" s="79">
        <v>1</v>
      </c>
      <c r="AJ144" s="79">
        <v>1</v>
      </c>
      <c r="AL144" s="81">
        <v>43</v>
      </c>
      <c r="AM144" s="79">
        <v>1</v>
      </c>
      <c r="AN144" s="79">
        <v>1</v>
      </c>
      <c r="AO144" s="79">
        <v>1</v>
      </c>
      <c r="AQ144" s="81">
        <v>43</v>
      </c>
      <c r="AR144" s="79" t="s">
        <v>120</v>
      </c>
      <c r="AS144" s="79">
        <v>1</v>
      </c>
      <c r="AT144" s="79" t="s">
        <v>120</v>
      </c>
    </row>
    <row r="145" spans="23:46" ht="12.75" hidden="1">
      <c r="W145" s="81">
        <v>44</v>
      </c>
      <c r="X145" s="79">
        <v>1</v>
      </c>
      <c r="Y145" s="79">
        <v>1</v>
      </c>
      <c r="Z145" s="79">
        <v>1</v>
      </c>
      <c r="AB145" s="81">
        <v>44</v>
      </c>
      <c r="AC145" s="79">
        <v>1</v>
      </c>
      <c r="AD145" s="79">
        <v>1</v>
      </c>
      <c r="AE145" s="79">
        <v>1</v>
      </c>
      <c r="AG145" s="81">
        <v>44</v>
      </c>
      <c r="AH145" s="79">
        <v>1</v>
      </c>
      <c r="AI145" s="79">
        <v>1</v>
      </c>
      <c r="AJ145" s="79">
        <v>1</v>
      </c>
      <c r="AL145" s="81">
        <v>44</v>
      </c>
      <c r="AM145" s="79">
        <v>1</v>
      </c>
      <c r="AN145" s="79">
        <v>1</v>
      </c>
      <c r="AO145" s="79">
        <v>1</v>
      </c>
      <c r="AQ145" s="81">
        <v>44</v>
      </c>
      <c r="AR145" s="79" t="s">
        <v>120</v>
      </c>
      <c r="AS145" s="79">
        <v>1</v>
      </c>
      <c r="AT145" s="79" t="s">
        <v>120</v>
      </c>
    </row>
    <row r="146" spans="23:46" ht="12.75" hidden="1">
      <c r="W146" s="81">
        <v>45</v>
      </c>
      <c r="X146" s="79">
        <v>1</v>
      </c>
      <c r="Y146" s="79">
        <v>1</v>
      </c>
      <c r="Z146" s="79">
        <v>1</v>
      </c>
      <c r="AB146" s="81">
        <v>45</v>
      </c>
      <c r="AC146" s="79">
        <v>1</v>
      </c>
      <c r="AD146" s="79">
        <v>1</v>
      </c>
      <c r="AE146" s="79">
        <v>1</v>
      </c>
      <c r="AG146" s="81">
        <v>45</v>
      </c>
      <c r="AH146" s="79">
        <v>1</v>
      </c>
      <c r="AI146" s="79">
        <v>1</v>
      </c>
      <c r="AJ146" s="79">
        <v>1</v>
      </c>
      <c r="AL146" s="81">
        <v>45</v>
      </c>
      <c r="AM146" s="79">
        <v>1</v>
      </c>
      <c r="AN146" s="79">
        <v>1</v>
      </c>
      <c r="AO146" s="79">
        <v>1</v>
      </c>
      <c r="AQ146" s="81">
        <v>45</v>
      </c>
      <c r="AR146" s="79" t="s">
        <v>120</v>
      </c>
      <c r="AS146" s="79">
        <v>1</v>
      </c>
      <c r="AT146" s="79" t="s">
        <v>120</v>
      </c>
    </row>
    <row r="147" spans="23:46" ht="12.75" hidden="1">
      <c r="W147" s="81">
        <v>46</v>
      </c>
      <c r="X147" s="79">
        <v>1</v>
      </c>
      <c r="Y147" s="79">
        <v>1</v>
      </c>
      <c r="Z147" s="79">
        <v>1</v>
      </c>
      <c r="AB147" s="81">
        <v>46</v>
      </c>
      <c r="AC147" s="79">
        <v>1</v>
      </c>
      <c r="AD147" s="79">
        <v>1</v>
      </c>
      <c r="AE147" s="79">
        <v>1</v>
      </c>
      <c r="AG147" s="81">
        <v>46</v>
      </c>
      <c r="AH147" s="79">
        <v>1</v>
      </c>
      <c r="AI147" s="79">
        <v>1</v>
      </c>
      <c r="AJ147" s="79">
        <v>1</v>
      </c>
      <c r="AL147" s="81">
        <v>46</v>
      </c>
      <c r="AM147" s="79">
        <v>1</v>
      </c>
      <c r="AN147" s="79">
        <v>1</v>
      </c>
      <c r="AO147" s="79">
        <v>1</v>
      </c>
      <c r="AQ147" s="81">
        <v>46</v>
      </c>
      <c r="AR147" s="79" t="s">
        <v>120</v>
      </c>
      <c r="AS147" s="79">
        <v>1</v>
      </c>
      <c r="AT147" s="79" t="s">
        <v>120</v>
      </c>
    </row>
    <row r="148" spans="23:46" ht="12.75" hidden="1">
      <c r="W148" s="81">
        <v>47</v>
      </c>
      <c r="X148" s="79">
        <v>1</v>
      </c>
      <c r="Y148" s="79">
        <v>1</v>
      </c>
      <c r="Z148" s="79">
        <v>1</v>
      </c>
      <c r="AB148" s="81">
        <v>47</v>
      </c>
      <c r="AC148" s="79">
        <v>1</v>
      </c>
      <c r="AD148" s="79">
        <v>1</v>
      </c>
      <c r="AE148" s="79">
        <v>1</v>
      </c>
      <c r="AG148" s="81">
        <v>47</v>
      </c>
      <c r="AH148" s="79">
        <v>1</v>
      </c>
      <c r="AI148" s="79">
        <v>1</v>
      </c>
      <c r="AJ148" s="79">
        <v>1</v>
      </c>
      <c r="AL148" s="81">
        <v>47</v>
      </c>
      <c r="AM148" s="79">
        <v>1</v>
      </c>
      <c r="AN148" s="79">
        <v>1</v>
      </c>
      <c r="AO148" s="79">
        <v>1</v>
      </c>
      <c r="AQ148" s="81">
        <v>47</v>
      </c>
      <c r="AR148" s="79" t="s">
        <v>120</v>
      </c>
      <c r="AS148" s="79">
        <v>1</v>
      </c>
      <c r="AT148" s="79" t="s">
        <v>120</v>
      </c>
    </row>
    <row r="149" spans="23:46" ht="12.75" hidden="1">
      <c r="W149" s="81">
        <v>48</v>
      </c>
      <c r="X149" s="79">
        <v>1</v>
      </c>
      <c r="Y149" s="79">
        <v>1</v>
      </c>
      <c r="Z149" s="79">
        <v>1</v>
      </c>
      <c r="AB149" s="81">
        <v>48</v>
      </c>
      <c r="AC149" s="79">
        <v>1</v>
      </c>
      <c r="AD149" s="79">
        <v>1</v>
      </c>
      <c r="AE149" s="79">
        <v>1</v>
      </c>
      <c r="AG149" s="81">
        <v>48</v>
      </c>
      <c r="AH149" s="79">
        <v>1</v>
      </c>
      <c r="AI149" s="79">
        <v>1</v>
      </c>
      <c r="AJ149" s="79">
        <v>1</v>
      </c>
      <c r="AL149" s="81">
        <v>48</v>
      </c>
      <c r="AM149" s="79">
        <v>1</v>
      </c>
      <c r="AN149" s="79">
        <v>1</v>
      </c>
      <c r="AO149" s="79">
        <v>1</v>
      </c>
      <c r="AQ149" s="81">
        <v>48</v>
      </c>
      <c r="AR149" s="79" t="s">
        <v>120</v>
      </c>
      <c r="AS149" s="79">
        <v>1</v>
      </c>
      <c r="AT149" s="79" t="s">
        <v>120</v>
      </c>
    </row>
    <row r="150" spans="23:46" ht="12.75" hidden="1">
      <c r="W150" s="81">
        <v>49</v>
      </c>
      <c r="X150" s="79">
        <v>1</v>
      </c>
      <c r="Y150" s="79">
        <v>1</v>
      </c>
      <c r="Z150" s="79">
        <v>1</v>
      </c>
      <c r="AB150" s="81">
        <v>49</v>
      </c>
      <c r="AC150" s="79">
        <v>1</v>
      </c>
      <c r="AD150" s="79">
        <v>1</v>
      </c>
      <c r="AE150" s="79">
        <v>1</v>
      </c>
      <c r="AG150" s="81">
        <v>49</v>
      </c>
      <c r="AH150" s="79">
        <v>1</v>
      </c>
      <c r="AI150" s="79">
        <v>1</v>
      </c>
      <c r="AJ150" s="79">
        <v>1</v>
      </c>
      <c r="AL150" s="81">
        <v>49</v>
      </c>
      <c r="AM150" s="79">
        <v>1</v>
      </c>
      <c r="AN150" s="79">
        <v>1</v>
      </c>
      <c r="AO150" s="79">
        <v>1</v>
      </c>
      <c r="AQ150" s="81">
        <v>49</v>
      </c>
      <c r="AR150" s="79" t="s">
        <v>120</v>
      </c>
      <c r="AS150" s="79">
        <v>1</v>
      </c>
      <c r="AT150" s="79" t="s">
        <v>120</v>
      </c>
    </row>
    <row r="151" spans="23:46" ht="12.75" hidden="1">
      <c r="W151" s="81">
        <v>50</v>
      </c>
      <c r="X151" s="79">
        <v>1</v>
      </c>
      <c r="Y151" s="79">
        <v>1</v>
      </c>
      <c r="Z151" s="79">
        <v>1</v>
      </c>
      <c r="AB151" s="81">
        <v>50</v>
      </c>
      <c r="AC151" s="79">
        <v>1</v>
      </c>
      <c r="AD151" s="79">
        <v>1</v>
      </c>
      <c r="AE151" s="79">
        <v>1</v>
      </c>
      <c r="AG151" s="81">
        <v>50</v>
      </c>
      <c r="AH151" s="79">
        <v>1</v>
      </c>
      <c r="AI151" s="79">
        <v>1</v>
      </c>
      <c r="AJ151" s="79">
        <v>1</v>
      </c>
      <c r="AL151" s="81">
        <v>50</v>
      </c>
      <c r="AM151" s="79">
        <v>1</v>
      </c>
      <c r="AN151" s="79">
        <v>1</v>
      </c>
      <c r="AO151" s="79">
        <v>1</v>
      </c>
      <c r="AQ151" s="81">
        <v>50</v>
      </c>
      <c r="AR151" s="79" t="s">
        <v>120</v>
      </c>
      <c r="AS151" s="79">
        <v>1</v>
      </c>
      <c r="AT151" s="79" t="s">
        <v>120</v>
      </c>
    </row>
    <row r="152" spans="23:46" ht="12.75" hidden="1">
      <c r="W152" s="81">
        <v>51</v>
      </c>
      <c r="X152" s="79">
        <v>1</v>
      </c>
      <c r="Y152" s="79">
        <v>1</v>
      </c>
      <c r="Z152" s="79">
        <v>1</v>
      </c>
      <c r="AB152" s="81">
        <v>51</v>
      </c>
      <c r="AC152" s="79">
        <v>1</v>
      </c>
      <c r="AD152" s="79">
        <v>1</v>
      </c>
      <c r="AE152" s="79">
        <v>1</v>
      </c>
      <c r="AG152" s="81">
        <v>51</v>
      </c>
      <c r="AH152" s="79">
        <v>1</v>
      </c>
      <c r="AI152" s="79">
        <v>1</v>
      </c>
      <c r="AJ152" s="79">
        <v>1</v>
      </c>
      <c r="AL152" s="81">
        <v>51</v>
      </c>
      <c r="AM152" s="79">
        <v>1</v>
      </c>
      <c r="AN152" s="79">
        <v>1</v>
      </c>
      <c r="AO152" s="79">
        <v>1</v>
      </c>
      <c r="AQ152" s="81">
        <v>51</v>
      </c>
      <c r="AR152" s="79" t="s">
        <v>120</v>
      </c>
      <c r="AS152" s="79">
        <v>1</v>
      </c>
      <c r="AT152" s="79" t="s">
        <v>120</v>
      </c>
    </row>
    <row r="153" spans="23:46" ht="12.75" hidden="1">
      <c r="W153" s="81">
        <v>52</v>
      </c>
      <c r="X153" s="79">
        <v>1</v>
      </c>
      <c r="Y153" s="79">
        <v>1</v>
      </c>
      <c r="Z153" s="79">
        <v>1</v>
      </c>
      <c r="AB153" s="81">
        <v>52</v>
      </c>
      <c r="AC153" s="79">
        <v>1</v>
      </c>
      <c r="AD153" s="79">
        <v>1</v>
      </c>
      <c r="AE153" s="79">
        <v>1</v>
      </c>
      <c r="AG153" s="81">
        <v>52</v>
      </c>
      <c r="AH153" s="79">
        <v>1</v>
      </c>
      <c r="AI153" s="79">
        <v>1</v>
      </c>
      <c r="AJ153" s="79">
        <v>1</v>
      </c>
      <c r="AL153" s="81">
        <v>52</v>
      </c>
      <c r="AM153" s="79">
        <v>1</v>
      </c>
      <c r="AN153" s="79">
        <v>1</v>
      </c>
      <c r="AO153" s="79">
        <v>1</v>
      </c>
      <c r="AQ153" s="81">
        <v>52</v>
      </c>
      <c r="AR153" s="79" t="s">
        <v>120</v>
      </c>
      <c r="AS153" s="79">
        <v>1</v>
      </c>
      <c r="AT153" s="79" t="s">
        <v>120</v>
      </c>
    </row>
    <row r="154" spans="23:46" ht="12.75" hidden="1">
      <c r="W154" s="81">
        <v>53</v>
      </c>
      <c r="X154" s="79">
        <v>1</v>
      </c>
      <c r="Y154" s="79">
        <v>1</v>
      </c>
      <c r="Z154" s="79">
        <v>1</v>
      </c>
      <c r="AB154" s="81">
        <v>53</v>
      </c>
      <c r="AC154" s="79">
        <v>1</v>
      </c>
      <c r="AD154" s="79">
        <v>1</v>
      </c>
      <c r="AE154" s="79">
        <v>1</v>
      </c>
      <c r="AG154" s="81">
        <v>53</v>
      </c>
      <c r="AH154" s="79">
        <v>1</v>
      </c>
      <c r="AI154" s="79">
        <v>1</v>
      </c>
      <c r="AJ154" s="79">
        <v>1</v>
      </c>
      <c r="AL154" s="81">
        <v>53</v>
      </c>
      <c r="AM154" s="79">
        <v>1</v>
      </c>
      <c r="AN154" s="79">
        <v>1</v>
      </c>
      <c r="AO154" s="79">
        <v>1</v>
      </c>
      <c r="AQ154" s="81">
        <v>53</v>
      </c>
      <c r="AR154" s="79" t="s">
        <v>120</v>
      </c>
      <c r="AS154" s="79">
        <v>1</v>
      </c>
      <c r="AT154" s="79" t="s">
        <v>120</v>
      </c>
    </row>
    <row r="155" spans="23:46" ht="12.75" hidden="1">
      <c r="W155" s="81">
        <v>54</v>
      </c>
      <c r="X155" s="79">
        <v>1</v>
      </c>
      <c r="Y155" s="79">
        <v>1</v>
      </c>
      <c r="Z155" s="79">
        <v>1</v>
      </c>
      <c r="AB155" s="81">
        <v>54</v>
      </c>
      <c r="AC155" s="79">
        <v>1</v>
      </c>
      <c r="AD155" s="79">
        <v>1</v>
      </c>
      <c r="AE155" s="79">
        <v>1</v>
      </c>
      <c r="AG155" s="81">
        <v>54</v>
      </c>
      <c r="AH155" s="79">
        <v>1</v>
      </c>
      <c r="AI155" s="79">
        <v>1</v>
      </c>
      <c r="AJ155" s="79">
        <v>1</v>
      </c>
      <c r="AL155" s="81">
        <v>54</v>
      </c>
      <c r="AM155" s="79">
        <v>1</v>
      </c>
      <c r="AN155" s="79">
        <v>1</v>
      </c>
      <c r="AO155" s="79">
        <v>1</v>
      </c>
      <c r="AQ155" s="81">
        <v>54</v>
      </c>
      <c r="AR155" s="79" t="s">
        <v>120</v>
      </c>
      <c r="AS155" s="79">
        <v>1</v>
      </c>
      <c r="AT155" s="79" t="s">
        <v>120</v>
      </c>
    </row>
    <row r="156" spans="23:46" ht="12.75" hidden="1">
      <c r="W156" s="81">
        <v>55</v>
      </c>
      <c r="X156" s="79">
        <v>1</v>
      </c>
      <c r="Y156" s="79">
        <v>1</v>
      </c>
      <c r="Z156" s="79">
        <v>1</v>
      </c>
      <c r="AB156" s="81">
        <v>55</v>
      </c>
      <c r="AC156" s="79">
        <v>1</v>
      </c>
      <c r="AD156" s="79">
        <v>1</v>
      </c>
      <c r="AE156" s="79">
        <v>1</v>
      </c>
      <c r="AG156" s="81">
        <v>55</v>
      </c>
      <c r="AH156" s="79">
        <v>1</v>
      </c>
      <c r="AI156" s="79">
        <v>1</v>
      </c>
      <c r="AJ156" s="79">
        <v>1</v>
      </c>
      <c r="AL156" s="81">
        <v>55</v>
      </c>
      <c r="AM156" s="79">
        <v>1</v>
      </c>
      <c r="AN156" s="79">
        <v>1</v>
      </c>
      <c r="AO156" s="79">
        <v>1</v>
      </c>
      <c r="AQ156" s="81">
        <v>55</v>
      </c>
      <c r="AR156" s="79" t="s">
        <v>120</v>
      </c>
      <c r="AS156" s="79">
        <v>1</v>
      </c>
      <c r="AT156" s="79" t="s">
        <v>120</v>
      </c>
    </row>
    <row r="157" spans="23:46" ht="12.75" hidden="1">
      <c r="W157" s="81">
        <v>56</v>
      </c>
      <c r="X157" s="79">
        <v>1</v>
      </c>
      <c r="Y157" s="79">
        <v>1</v>
      </c>
      <c r="Z157" s="79">
        <v>1</v>
      </c>
      <c r="AB157" s="81">
        <v>56</v>
      </c>
      <c r="AC157" s="79">
        <v>1</v>
      </c>
      <c r="AD157" s="79">
        <v>1</v>
      </c>
      <c r="AE157" s="79">
        <v>1</v>
      </c>
      <c r="AG157" s="81">
        <v>56</v>
      </c>
      <c r="AH157" s="79">
        <v>1</v>
      </c>
      <c r="AI157" s="79">
        <v>1</v>
      </c>
      <c r="AJ157" s="79">
        <v>1</v>
      </c>
      <c r="AL157" s="81">
        <v>56</v>
      </c>
      <c r="AM157" s="79">
        <v>1</v>
      </c>
      <c r="AN157" s="79">
        <v>1</v>
      </c>
      <c r="AO157" s="79">
        <v>1</v>
      </c>
      <c r="AQ157" s="81">
        <v>56</v>
      </c>
      <c r="AR157" s="79" t="s">
        <v>120</v>
      </c>
      <c r="AS157" s="79">
        <v>1</v>
      </c>
      <c r="AT157" s="79" t="s">
        <v>120</v>
      </c>
    </row>
    <row r="158" spans="23:46" ht="12.75" hidden="1">
      <c r="W158" s="81">
        <v>57</v>
      </c>
      <c r="X158" s="79">
        <v>1</v>
      </c>
      <c r="Y158" s="79">
        <v>1</v>
      </c>
      <c r="Z158" s="79">
        <v>1</v>
      </c>
      <c r="AB158" s="81">
        <v>57</v>
      </c>
      <c r="AC158" s="79">
        <v>1</v>
      </c>
      <c r="AD158" s="79">
        <v>1</v>
      </c>
      <c r="AE158" s="79">
        <v>1</v>
      </c>
      <c r="AG158" s="81">
        <v>57</v>
      </c>
      <c r="AH158" s="79">
        <v>1</v>
      </c>
      <c r="AI158" s="79">
        <v>1</v>
      </c>
      <c r="AJ158" s="79">
        <v>1</v>
      </c>
      <c r="AL158" s="81">
        <v>57</v>
      </c>
      <c r="AM158" s="79">
        <v>1</v>
      </c>
      <c r="AN158" s="79">
        <v>1</v>
      </c>
      <c r="AO158" s="79">
        <v>1</v>
      </c>
      <c r="AQ158" s="81">
        <v>57</v>
      </c>
      <c r="AR158" s="79" t="s">
        <v>120</v>
      </c>
      <c r="AS158" s="79">
        <v>1</v>
      </c>
      <c r="AT158" s="79" t="s">
        <v>120</v>
      </c>
    </row>
    <row r="159" spans="23:46" ht="12.75" hidden="1">
      <c r="W159" s="81">
        <v>58</v>
      </c>
      <c r="X159" s="79">
        <v>1</v>
      </c>
      <c r="Y159" s="79">
        <v>1</v>
      </c>
      <c r="Z159" s="79">
        <v>1</v>
      </c>
      <c r="AB159" s="81">
        <v>58</v>
      </c>
      <c r="AC159" s="79">
        <v>1</v>
      </c>
      <c r="AD159" s="79">
        <v>1</v>
      </c>
      <c r="AE159" s="79">
        <v>1</v>
      </c>
      <c r="AG159" s="81">
        <v>58</v>
      </c>
      <c r="AH159" s="79">
        <v>1</v>
      </c>
      <c r="AI159" s="79">
        <v>1</v>
      </c>
      <c r="AJ159" s="79">
        <v>1</v>
      </c>
      <c r="AL159" s="81">
        <v>58</v>
      </c>
      <c r="AM159" s="79">
        <v>1</v>
      </c>
      <c r="AN159" s="79">
        <v>1</v>
      </c>
      <c r="AO159" s="79">
        <v>1</v>
      </c>
      <c r="AQ159" s="81">
        <v>58</v>
      </c>
      <c r="AR159" s="79" t="s">
        <v>120</v>
      </c>
      <c r="AS159" s="79">
        <v>1</v>
      </c>
      <c r="AT159" s="79" t="s">
        <v>120</v>
      </c>
    </row>
    <row r="160" spans="23:46" ht="12.75" hidden="1">
      <c r="W160" s="81">
        <v>59</v>
      </c>
      <c r="X160" s="79">
        <v>1</v>
      </c>
      <c r="Y160" s="79">
        <v>1</v>
      </c>
      <c r="Z160" s="79">
        <v>1</v>
      </c>
      <c r="AB160" s="81">
        <v>59</v>
      </c>
      <c r="AC160" s="79">
        <v>1</v>
      </c>
      <c r="AD160" s="79">
        <v>1</v>
      </c>
      <c r="AE160" s="79">
        <v>1</v>
      </c>
      <c r="AG160" s="81">
        <v>59</v>
      </c>
      <c r="AH160" s="79">
        <v>1</v>
      </c>
      <c r="AI160" s="79">
        <v>1</v>
      </c>
      <c r="AJ160" s="79">
        <v>1</v>
      </c>
      <c r="AL160" s="81">
        <v>59</v>
      </c>
      <c r="AM160" s="79">
        <v>1</v>
      </c>
      <c r="AN160" s="79">
        <v>1</v>
      </c>
      <c r="AO160" s="79">
        <v>1</v>
      </c>
      <c r="AQ160" s="81">
        <v>59</v>
      </c>
      <c r="AR160" s="79" t="s">
        <v>120</v>
      </c>
      <c r="AS160" s="79">
        <v>1</v>
      </c>
      <c r="AT160" s="79" t="s">
        <v>120</v>
      </c>
    </row>
    <row r="161" spans="23:46" ht="12.75" hidden="1">
      <c r="W161" s="81">
        <v>60</v>
      </c>
      <c r="X161" s="79">
        <v>1</v>
      </c>
      <c r="Y161" s="79">
        <v>1</v>
      </c>
      <c r="Z161" s="79">
        <v>1</v>
      </c>
      <c r="AB161" s="81">
        <v>60</v>
      </c>
      <c r="AC161" s="79">
        <v>1</v>
      </c>
      <c r="AD161" s="79">
        <v>1</v>
      </c>
      <c r="AE161" s="79">
        <v>1</v>
      </c>
      <c r="AG161" s="81">
        <v>60</v>
      </c>
      <c r="AH161" s="79">
        <v>1</v>
      </c>
      <c r="AI161" s="79">
        <v>1</v>
      </c>
      <c r="AJ161" s="79">
        <v>1</v>
      </c>
      <c r="AL161" s="81">
        <v>60</v>
      </c>
      <c r="AM161" s="79">
        <v>1</v>
      </c>
      <c r="AN161" s="79">
        <v>1</v>
      </c>
      <c r="AO161" s="79">
        <v>1</v>
      </c>
      <c r="AQ161" s="81">
        <v>60</v>
      </c>
      <c r="AR161" s="79" t="s">
        <v>120</v>
      </c>
      <c r="AS161" s="79">
        <v>1</v>
      </c>
      <c r="AT161" s="79" t="s">
        <v>120</v>
      </c>
    </row>
    <row r="162" spans="23:46" ht="12.75" hidden="1">
      <c r="W162" s="81">
        <v>61</v>
      </c>
      <c r="X162" s="79">
        <v>1</v>
      </c>
      <c r="Y162" s="79">
        <v>1</v>
      </c>
      <c r="Z162" s="79">
        <v>1</v>
      </c>
      <c r="AB162" s="81">
        <v>61</v>
      </c>
      <c r="AC162" s="79">
        <v>1</v>
      </c>
      <c r="AD162" s="79">
        <v>1</v>
      </c>
      <c r="AE162" s="79">
        <v>1</v>
      </c>
      <c r="AG162" s="81">
        <v>61</v>
      </c>
      <c r="AH162" s="79">
        <v>1</v>
      </c>
      <c r="AI162" s="79">
        <v>1</v>
      </c>
      <c r="AJ162" s="79">
        <v>1</v>
      </c>
      <c r="AL162" s="81">
        <v>61</v>
      </c>
      <c r="AM162" s="79">
        <v>1</v>
      </c>
      <c r="AN162" s="79">
        <v>1</v>
      </c>
      <c r="AO162" s="79">
        <v>1</v>
      </c>
      <c r="AQ162" s="81">
        <v>61</v>
      </c>
      <c r="AR162" s="79" t="s">
        <v>120</v>
      </c>
      <c r="AS162" s="79">
        <v>1</v>
      </c>
      <c r="AT162" s="79" t="s">
        <v>120</v>
      </c>
    </row>
    <row r="163" spans="23:46" ht="12.75" hidden="1">
      <c r="W163" s="81">
        <v>62</v>
      </c>
      <c r="X163" s="79">
        <v>1</v>
      </c>
      <c r="Y163" s="79">
        <v>1</v>
      </c>
      <c r="Z163" s="79">
        <v>1</v>
      </c>
      <c r="AB163" s="81">
        <v>62</v>
      </c>
      <c r="AC163" s="79">
        <v>1</v>
      </c>
      <c r="AD163" s="79">
        <v>1</v>
      </c>
      <c r="AE163" s="79">
        <v>1</v>
      </c>
      <c r="AG163" s="81">
        <v>62</v>
      </c>
      <c r="AH163" s="79">
        <v>1</v>
      </c>
      <c r="AI163" s="79">
        <v>1</v>
      </c>
      <c r="AJ163" s="79">
        <v>1</v>
      </c>
      <c r="AL163" s="81">
        <v>62</v>
      </c>
      <c r="AM163" s="79">
        <v>1</v>
      </c>
      <c r="AN163" s="79">
        <v>1</v>
      </c>
      <c r="AO163" s="79">
        <v>1</v>
      </c>
      <c r="AQ163" s="81">
        <v>62</v>
      </c>
      <c r="AR163" s="79" t="s">
        <v>120</v>
      </c>
      <c r="AS163" s="79">
        <v>1</v>
      </c>
      <c r="AT163" s="79" t="s">
        <v>120</v>
      </c>
    </row>
    <row r="164" spans="23:46" ht="12.75" hidden="1">
      <c r="W164" s="81">
        <v>63</v>
      </c>
      <c r="X164" s="79">
        <v>1</v>
      </c>
      <c r="Y164" s="79">
        <v>1</v>
      </c>
      <c r="Z164" s="79">
        <v>1</v>
      </c>
      <c r="AB164" s="81">
        <v>63</v>
      </c>
      <c r="AC164" s="79">
        <v>1</v>
      </c>
      <c r="AD164" s="79">
        <v>1</v>
      </c>
      <c r="AE164" s="79">
        <v>1</v>
      </c>
      <c r="AG164" s="81">
        <v>63</v>
      </c>
      <c r="AH164" s="79">
        <v>1</v>
      </c>
      <c r="AI164" s="79">
        <v>1</v>
      </c>
      <c r="AJ164" s="79">
        <v>1</v>
      </c>
      <c r="AL164" s="81">
        <v>63</v>
      </c>
      <c r="AM164" s="79">
        <v>1</v>
      </c>
      <c r="AN164" s="79">
        <v>1</v>
      </c>
      <c r="AO164" s="79">
        <v>1</v>
      </c>
      <c r="AQ164" s="81">
        <v>63</v>
      </c>
      <c r="AR164" s="79" t="s">
        <v>120</v>
      </c>
      <c r="AS164" s="79">
        <v>1</v>
      </c>
      <c r="AT164" s="79" t="s">
        <v>120</v>
      </c>
    </row>
    <row r="165" spans="23:46" ht="12.75" hidden="1">
      <c r="W165" s="81">
        <v>64</v>
      </c>
      <c r="X165" s="79">
        <v>1</v>
      </c>
      <c r="Y165" s="79">
        <v>1</v>
      </c>
      <c r="Z165" s="79">
        <v>1</v>
      </c>
      <c r="AB165" s="81">
        <v>64</v>
      </c>
      <c r="AC165" s="79">
        <v>1</v>
      </c>
      <c r="AD165" s="79">
        <v>1</v>
      </c>
      <c r="AE165" s="79">
        <v>1</v>
      </c>
      <c r="AG165" s="81">
        <v>64</v>
      </c>
      <c r="AH165" s="79">
        <v>1</v>
      </c>
      <c r="AI165" s="79">
        <v>1</v>
      </c>
      <c r="AJ165" s="79">
        <v>1</v>
      </c>
      <c r="AL165" s="81">
        <v>64</v>
      </c>
      <c r="AM165" s="79">
        <v>1</v>
      </c>
      <c r="AN165" s="79">
        <v>1</v>
      </c>
      <c r="AO165" s="79">
        <v>1</v>
      </c>
      <c r="AQ165" s="81">
        <v>64</v>
      </c>
      <c r="AR165" s="79" t="s">
        <v>120</v>
      </c>
      <c r="AS165" s="79">
        <v>1</v>
      </c>
      <c r="AT165" s="79" t="s">
        <v>120</v>
      </c>
    </row>
    <row r="166" spans="23:46" ht="12.75" hidden="1">
      <c r="W166" s="81">
        <v>65</v>
      </c>
      <c r="X166" s="79">
        <v>1</v>
      </c>
      <c r="Y166" s="79">
        <v>1</v>
      </c>
      <c r="Z166" s="79">
        <v>1</v>
      </c>
      <c r="AB166" s="81">
        <v>65</v>
      </c>
      <c r="AC166" s="79">
        <v>1</v>
      </c>
      <c r="AD166" s="79">
        <v>1</v>
      </c>
      <c r="AE166" s="79">
        <v>1</v>
      </c>
      <c r="AG166" s="81">
        <v>65</v>
      </c>
      <c r="AH166" s="79">
        <v>1</v>
      </c>
      <c r="AI166" s="79">
        <v>1</v>
      </c>
      <c r="AJ166" s="79">
        <v>1</v>
      </c>
      <c r="AL166" s="81">
        <v>65</v>
      </c>
      <c r="AM166" s="79">
        <v>1</v>
      </c>
      <c r="AN166" s="79">
        <v>1</v>
      </c>
      <c r="AO166" s="79">
        <v>1</v>
      </c>
      <c r="AQ166" s="81">
        <v>65</v>
      </c>
      <c r="AR166" s="79" t="s">
        <v>120</v>
      </c>
      <c r="AS166" s="79">
        <v>1</v>
      </c>
      <c r="AT166" s="79" t="s">
        <v>120</v>
      </c>
    </row>
    <row r="167" spans="23:46" ht="12.75" hidden="1">
      <c r="W167" s="81">
        <v>66</v>
      </c>
      <c r="X167" s="79">
        <v>1</v>
      </c>
      <c r="Y167" s="79">
        <v>1</v>
      </c>
      <c r="Z167" s="79">
        <v>1</v>
      </c>
      <c r="AB167" s="81">
        <v>66</v>
      </c>
      <c r="AC167" s="79">
        <v>1</v>
      </c>
      <c r="AD167" s="79">
        <v>1</v>
      </c>
      <c r="AE167" s="79">
        <v>1</v>
      </c>
      <c r="AG167" s="81">
        <v>66</v>
      </c>
      <c r="AH167" s="79">
        <v>1</v>
      </c>
      <c r="AI167" s="79">
        <v>1</v>
      </c>
      <c r="AJ167" s="79">
        <v>1</v>
      </c>
      <c r="AL167" s="81">
        <v>66</v>
      </c>
      <c r="AM167" s="79">
        <v>1</v>
      </c>
      <c r="AN167" s="79">
        <v>1</v>
      </c>
      <c r="AO167" s="79">
        <v>1</v>
      </c>
      <c r="AQ167" s="81">
        <v>66</v>
      </c>
      <c r="AR167" s="79" t="s">
        <v>120</v>
      </c>
      <c r="AS167" s="79">
        <v>1</v>
      </c>
      <c r="AT167" s="79" t="s">
        <v>120</v>
      </c>
    </row>
    <row r="168" spans="23:46" ht="12.75" hidden="1">
      <c r="W168" s="81">
        <v>67</v>
      </c>
      <c r="X168" s="79">
        <v>1</v>
      </c>
      <c r="Y168" s="79">
        <v>1</v>
      </c>
      <c r="Z168" s="79">
        <v>1</v>
      </c>
      <c r="AB168" s="81">
        <v>67</v>
      </c>
      <c r="AC168" s="79">
        <v>1</v>
      </c>
      <c r="AD168" s="79">
        <v>1</v>
      </c>
      <c r="AE168" s="79">
        <v>1</v>
      </c>
      <c r="AG168" s="81">
        <v>67</v>
      </c>
      <c r="AH168" s="79">
        <v>1</v>
      </c>
      <c r="AI168" s="79">
        <v>1</v>
      </c>
      <c r="AJ168" s="79">
        <v>1</v>
      </c>
      <c r="AL168" s="81">
        <v>67</v>
      </c>
      <c r="AM168" s="79">
        <v>1</v>
      </c>
      <c r="AN168" s="79">
        <v>1</v>
      </c>
      <c r="AO168" s="79">
        <v>1</v>
      </c>
      <c r="AQ168" s="81">
        <v>67</v>
      </c>
      <c r="AR168" s="79" t="s">
        <v>120</v>
      </c>
      <c r="AS168" s="79">
        <v>1</v>
      </c>
      <c r="AT168" s="79" t="s">
        <v>120</v>
      </c>
    </row>
    <row r="169" spans="23:46" ht="12.75" hidden="1">
      <c r="W169" s="81">
        <v>68</v>
      </c>
      <c r="X169" s="79">
        <v>1</v>
      </c>
      <c r="Y169" s="79">
        <v>1</v>
      </c>
      <c r="Z169" s="79">
        <v>1</v>
      </c>
      <c r="AB169" s="81">
        <v>68</v>
      </c>
      <c r="AC169" s="79">
        <v>1</v>
      </c>
      <c r="AD169" s="79">
        <v>1</v>
      </c>
      <c r="AE169" s="79">
        <v>1</v>
      </c>
      <c r="AG169" s="81">
        <v>68</v>
      </c>
      <c r="AH169" s="79">
        <v>1</v>
      </c>
      <c r="AI169" s="79">
        <v>1</v>
      </c>
      <c r="AJ169" s="79">
        <v>1</v>
      </c>
      <c r="AL169" s="81">
        <v>68</v>
      </c>
      <c r="AM169" s="79">
        <v>1</v>
      </c>
      <c r="AN169" s="79">
        <v>1</v>
      </c>
      <c r="AO169" s="79">
        <v>1</v>
      </c>
      <c r="AQ169" s="81">
        <v>68</v>
      </c>
      <c r="AR169" s="79" t="s">
        <v>120</v>
      </c>
      <c r="AS169" s="79">
        <v>1</v>
      </c>
      <c r="AT169" s="79" t="s">
        <v>120</v>
      </c>
    </row>
    <row r="170" spans="23:46" ht="12.75" hidden="1">
      <c r="W170" s="81">
        <v>69</v>
      </c>
      <c r="X170" s="79">
        <v>1</v>
      </c>
      <c r="Y170" s="79">
        <v>1</v>
      </c>
      <c r="Z170" s="79">
        <v>1</v>
      </c>
      <c r="AB170" s="81">
        <v>69</v>
      </c>
      <c r="AC170" s="79">
        <v>1</v>
      </c>
      <c r="AD170" s="79">
        <v>1</v>
      </c>
      <c r="AE170" s="79">
        <v>1</v>
      </c>
      <c r="AG170" s="81">
        <v>69</v>
      </c>
      <c r="AH170" s="79">
        <v>1</v>
      </c>
      <c r="AI170" s="79">
        <v>1</v>
      </c>
      <c r="AJ170" s="79">
        <v>1</v>
      </c>
      <c r="AL170" s="81">
        <v>69</v>
      </c>
      <c r="AM170" s="79">
        <v>1</v>
      </c>
      <c r="AN170" s="79">
        <v>1</v>
      </c>
      <c r="AO170" s="79">
        <v>1</v>
      </c>
      <c r="AQ170" s="81">
        <v>69</v>
      </c>
      <c r="AR170" s="79" t="s">
        <v>120</v>
      </c>
      <c r="AS170" s="79">
        <v>1</v>
      </c>
      <c r="AT170" s="79" t="s">
        <v>120</v>
      </c>
    </row>
    <row r="171" spans="23:46" ht="12.75" hidden="1">
      <c r="W171" s="81">
        <v>70</v>
      </c>
      <c r="X171" s="79">
        <v>1</v>
      </c>
      <c r="Y171" s="79">
        <v>1</v>
      </c>
      <c r="Z171" s="79">
        <v>1</v>
      </c>
      <c r="AB171" s="81">
        <v>70</v>
      </c>
      <c r="AC171" s="79">
        <v>1</v>
      </c>
      <c r="AD171" s="79">
        <v>1</v>
      </c>
      <c r="AE171" s="79">
        <v>1</v>
      </c>
      <c r="AG171" s="81">
        <v>70</v>
      </c>
      <c r="AH171" s="79">
        <v>1</v>
      </c>
      <c r="AI171" s="79">
        <v>1</v>
      </c>
      <c r="AJ171" s="79">
        <v>1</v>
      </c>
      <c r="AL171" s="81">
        <v>70</v>
      </c>
      <c r="AM171" s="79">
        <v>1</v>
      </c>
      <c r="AN171" s="79">
        <v>1</v>
      </c>
      <c r="AO171" s="79">
        <v>1</v>
      </c>
      <c r="AQ171" s="81">
        <v>70</v>
      </c>
      <c r="AR171" s="79" t="s">
        <v>120</v>
      </c>
      <c r="AS171" s="79">
        <v>1</v>
      </c>
      <c r="AT171" s="79" t="s">
        <v>120</v>
      </c>
    </row>
    <row r="172" spans="23:46" ht="12.75" hidden="1">
      <c r="W172" s="81">
        <v>71</v>
      </c>
      <c r="X172" s="79">
        <v>1</v>
      </c>
      <c r="Y172" s="79">
        <v>1</v>
      </c>
      <c r="Z172" s="79">
        <v>1</v>
      </c>
      <c r="AB172" s="81">
        <v>71</v>
      </c>
      <c r="AC172" s="79">
        <v>1</v>
      </c>
      <c r="AD172" s="79">
        <v>1</v>
      </c>
      <c r="AE172" s="79">
        <v>1</v>
      </c>
      <c r="AG172" s="81">
        <v>71</v>
      </c>
      <c r="AH172" s="79">
        <v>1</v>
      </c>
      <c r="AI172" s="79">
        <v>1</v>
      </c>
      <c r="AJ172" s="79">
        <v>1</v>
      </c>
      <c r="AL172" s="81">
        <v>71</v>
      </c>
      <c r="AM172" s="79">
        <v>1</v>
      </c>
      <c r="AN172" s="79">
        <v>1</v>
      </c>
      <c r="AO172" s="79">
        <v>1</v>
      </c>
      <c r="AQ172" s="81">
        <v>71</v>
      </c>
      <c r="AR172" s="79" t="s">
        <v>120</v>
      </c>
      <c r="AS172" s="79">
        <v>1</v>
      </c>
      <c r="AT172" s="79" t="s">
        <v>120</v>
      </c>
    </row>
    <row r="173" spans="23:46" ht="12.75" hidden="1">
      <c r="W173" s="81">
        <v>72</v>
      </c>
      <c r="X173" s="79">
        <v>1</v>
      </c>
      <c r="Y173" s="79">
        <v>1</v>
      </c>
      <c r="Z173" s="79">
        <v>1</v>
      </c>
      <c r="AB173" s="81">
        <v>72</v>
      </c>
      <c r="AC173" s="79">
        <v>1</v>
      </c>
      <c r="AD173" s="79">
        <v>1</v>
      </c>
      <c r="AE173" s="79">
        <v>1</v>
      </c>
      <c r="AG173" s="81">
        <v>72</v>
      </c>
      <c r="AH173" s="79">
        <v>1</v>
      </c>
      <c r="AI173" s="79">
        <v>1</v>
      </c>
      <c r="AJ173" s="79">
        <v>1</v>
      </c>
      <c r="AL173" s="81">
        <v>72</v>
      </c>
      <c r="AM173" s="79">
        <v>1</v>
      </c>
      <c r="AN173" s="79">
        <v>1</v>
      </c>
      <c r="AO173" s="79">
        <v>1</v>
      </c>
      <c r="AQ173" s="81">
        <v>72</v>
      </c>
      <c r="AR173" s="79" t="s">
        <v>120</v>
      </c>
      <c r="AS173" s="79">
        <v>1</v>
      </c>
      <c r="AT173" s="79" t="s">
        <v>120</v>
      </c>
    </row>
    <row r="174" spans="23:46" ht="12.75" hidden="1">
      <c r="W174" s="81">
        <v>73</v>
      </c>
      <c r="X174" s="79">
        <v>1</v>
      </c>
      <c r="Y174" s="79">
        <v>1</v>
      </c>
      <c r="Z174" s="79">
        <v>1</v>
      </c>
      <c r="AB174" s="81">
        <v>73</v>
      </c>
      <c r="AC174" s="79">
        <v>1</v>
      </c>
      <c r="AD174" s="79">
        <v>1</v>
      </c>
      <c r="AE174" s="79">
        <v>1</v>
      </c>
      <c r="AG174" s="81">
        <v>73</v>
      </c>
      <c r="AH174" s="79">
        <v>1</v>
      </c>
      <c r="AI174" s="79">
        <v>1</v>
      </c>
      <c r="AJ174" s="79">
        <v>1</v>
      </c>
      <c r="AL174" s="81">
        <v>73</v>
      </c>
      <c r="AM174" s="79">
        <v>1</v>
      </c>
      <c r="AN174" s="79">
        <v>1</v>
      </c>
      <c r="AO174" s="79">
        <v>1</v>
      </c>
      <c r="AQ174" s="81">
        <v>73</v>
      </c>
      <c r="AR174" s="79" t="s">
        <v>120</v>
      </c>
      <c r="AS174" s="79">
        <v>1</v>
      </c>
      <c r="AT174" s="79" t="s">
        <v>120</v>
      </c>
    </row>
    <row r="175" spans="23:46" ht="12.75" hidden="1">
      <c r="W175" s="81">
        <v>74</v>
      </c>
      <c r="X175" s="79">
        <v>1</v>
      </c>
      <c r="Y175" s="79">
        <v>1</v>
      </c>
      <c r="Z175" s="79">
        <v>1</v>
      </c>
      <c r="AB175" s="81">
        <v>74</v>
      </c>
      <c r="AC175" s="79">
        <v>1</v>
      </c>
      <c r="AD175" s="79">
        <v>1</v>
      </c>
      <c r="AE175" s="79">
        <v>1</v>
      </c>
      <c r="AG175" s="81">
        <v>74</v>
      </c>
      <c r="AH175" s="79">
        <v>1</v>
      </c>
      <c r="AI175" s="79">
        <v>1</v>
      </c>
      <c r="AJ175" s="79">
        <v>1</v>
      </c>
      <c r="AL175" s="81">
        <v>74</v>
      </c>
      <c r="AM175" s="79">
        <v>1</v>
      </c>
      <c r="AN175" s="79">
        <v>1</v>
      </c>
      <c r="AO175" s="79">
        <v>1</v>
      </c>
      <c r="AQ175" s="81">
        <v>74</v>
      </c>
      <c r="AR175" s="79" t="s">
        <v>120</v>
      </c>
      <c r="AS175" s="79">
        <v>1</v>
      </c>
      <c r="AT175" s="79" t="s">
        <v>120</v>
      </c>
    </row>
    <row r="176" spans="23:46" ht="12.75" hidden="1">
      <c r="W176" s="81">
        <v>75</v>
      </c>
      <c r="X176" s="79">
        <v>1</v>
      </c>
      <c r="Y176" s="79">
        <v>1</v>
      </c>
      <c r="Z176" s="79">
        <v>1</v>
      </c>
      <c r="AB176" s="81">
        <v>75</v>
      </c>
      <c r="AC176" s="79">
        <v>1</v>
      </c>
      <c r="AD176" s="79">
        <v>1</v>
      </c>
      <c r="AE176" s="79">
        <v>1</v>
      </c>
      <c r="AG176" s="81">
        <v>75</v>
      </c>
      <c r="AH176" s="79">
        <v>1</v>
      </c>
      <c r="AI176" s="79">
        <v>1</v>
      </c>
      <c r="AJ176" s="79">
        <v>1</v>
      </c>
      <c r="AL176" s="81">
        <v>75</v>
      </c>
      <c r="AM176" s="79">
        <v>1</v>
      </c>
      <c r="AN176" s="79">
        <v>1</v>
      </c>
      <c r="AO176" s="79">
        <v>1</v>
      </c>
      <c r="AQ176" s="81">
        <v>75</v>
      </c>
      <c r="AR176" s="79" t="s">
        <v>120</v>
      </c>
      <c r="AS176" s="79">
        <v>1</v>
      </c>
      <c r="AT176" s="79" t="s">
        <v>120</v>
      </c>
    </row>
    <row r="177" spans="23:46" ht="12.75" hidden="1">
      <c r="W177" s="81">
        <v>76</v>
      </c>
      <c r="X177" s="79">
        <v>1</v>
      </c>
      <c r="Y177" s="79">
        <v>1</v>
      </c>
      <c r="Z177" s="79">
        <v>1</v>
      </c>
      <c r="AB177" s="81">
        <v>76</v>
      </c>
      <c r="AC177" s="79">
        <v>1</v>
      </c>
      <c r="AD177" s="79">
        <v>1</v>
      </c>
      <c r="AE177" s="79">
        <v>1</v>
      </c>
      <c r="AG177" s="81">
        <v>76</v>
      </c>
      <c r="AH177" s="79">
        <v>1</v>
      </c>
      <c r="AI177" s="79">
        <v>1</v>
      </c>
      <c r="AJ177" s="79">
        <v>1</v>
      </c>
      <c r="AL177" s="81">
        <v>76</v>
      </c>
      <c r="AM177" s="79">
        <v>1</v>
      </c>
      <c r="AN177" s="79">
        <v>1</v>
      </c>
      <c r="AO177" s="79">
        <v>1</v>
      </c>
      <c r="AQ177" s="81">
        <v>76</v>
      </c>
      <c r="AR177" s="79" t="s">
        <v>120</v>
      </c>
      <c r="AS177" s="79">
        <v>1</v>
      </c>
      <c r="AT177" s="79" t="s">
        <v>120</v>
      </c>
    </row>
    <row r="178" spans="23:46" ht="12.75" hidden="1">
      <c r="W178" s="81">
        <v>77</v>
      </c>
      <c r="X178" s="79">
        <v>1</v>
      </c>
      <c r="Y178" s="79">
        <v>1</v>
      </c>
      <c r="Z178" s="79">
        <v>1</v>
      </c>
      <c r="AB178" s="81">
        <v>77</v>
      </c>
      <c r="AC178" s="79">
        <v>1</v>
      </c>
      <c r="AD178" s="79">
        <v>1</v>
      </c>
      <c r="AE178" s="79">
        <v>1</v>
      </c>
      <c r="AG178" s="81">
        <v>77</v>
      </c>
      <c r="AH178" s="79">
        <v>1</v>
      </c>
      <c r="AI178" s="79">
        <v>1</v>
      </c>
      <c r="AJ178" s="79">
        <v>1</v>
      </c>
      <c r="AL178" s="81">
        <v>77</v>
      </c>
      <c r="AM178" s="79">
        <v>1</v>
      </c>
      <c r="AN178" s="79">
        <v>1</v>
      </c>
      <c r="AO178" s="79">
        <v>1</v>
      </c>
      <c r="AQ178" s="81">
        <v>77</v>
      </c>
      <c r="AR178" s="79" t="s">
        <v>120</v>
      </c>
      <c r="AS178" s="79">
        <v>1</v>
      </c>
      <c r="AT178" s="79" t="s">
        <v>120</v>
      </c>
    </row>
    <row r="179" spans="23:46" ht="12.75" hidden="1">
      <c r="W179" s="81">
        <v>78</v>
      </c>
      <c r="X179" s="79">
        <v>1</v>
      </c>
      <c r="Y179" s="79">
        <v>1</v>
      </c>
      <c r="Z179" s="79">
        <v>1</v>
      </c>
      <c r="AB179" s="81">
        <v>78</v>
      </c>
      <c r="AC179" s="79">
        <v>1</v>
      </c>
      <c r="AD179" s="79">
        <v>1</v>
      </c>
      <c r="AE179" s="79">
        <v>1</v>
      </c>
      <c r="AG179" s="81">
        <v>78</v>
      </c>
      <c r="AH179" s="79">
        <v>1</v>
      </c>
      <c r="AI179" s="79">
        <v>1</v>
      </c>
      <c r="AJ179" s="79">
        <v>1</v>
      </c>
      <c r="AL179" s="81">
        <v>78</v>
      </c>
      <c r="AM179" s="79">
        <v>1</v>
      </c>
      <c r="AN179" s="79">
        <v>1</v>
      </c>
      <c r="AO179" s="79">
        <v>1</v>
      </c>
      <c r="AQ179" s="81">
        <v>78</v>
      </c>
      <c r="AR179" s="79" t="s">
        <v>120</v>
      </c>
      <c r="AS179" s="79">
        <v>1</v>
      </c>
      <c r="AT179" s="79" t="s">
        <v>120</v>
      </c>
    </row>
    <row r="180" spans="23:46" ht="12.75" hidden="1">
      <c r="W180" s="81">
        <v>79</v>
      </c>
      <c r="X180" s="79">
        <v>1</v>
      </c>
      <c r="Y180" s="79">
        <v>1</v>
      </c>
      <c r="Z180" s="79">
        <v>1</v>
      </c>
      <c r="AB180" s="81">
        <v>79</v>
      </c>
      <c r="AC180" s="79">
        <v>1</v>
      </c>
      <c r="AD180" s="79">
        <v>1</v>
      </c>
      <c r="AE180" s="79">
        <v>1</v>
      </c>
      <c r="AG180" s="81">
        <v>79</v>
      </c>
      <c r="AH180" s="79">
        <v>1</v>
      </c>
      <c r="AI180" s="79">
        <v>1</v>
      </c>
      <c r="AJ180" s="79">
        <v>1</v>
      </c>
      <c r="AL180" s="81">
        <v>79</v>
      </c>
      <c r="AM180" s="79">
        <v>1</v>
      </c>
      <c r="AN180" s="79">
        <v>1</v>
      </c>
      <c r="AO180" s="79">
        <v>1</v>
      </c>
      <c r="AQ180" s="81">
        <v>79</v>
      </c>
      <c r="AR180" s="79" t="s">
        <v>120</v>
      </c>
      <c r="AS180" s="79">
        <v>1</v>
      </c>
      <c r="AT180" s="79" t="s">
        <v>120</v>
      </c>
    </row>
    <row r="181" spans="23:46" ht="12.75" hidden="1">
      <c r="W181" s="81">
        <v>80</v>
      </c>
      <c r="X181" s="79">
        <v>1</v>
      </c>
      <c r="Y181" s="79">
        <v>1</v>
      </c>
      <c r="Z181" s="79">
        <v>1</v>
      </c>
      <c r="AB181" s="81">
        <v>80</v>
      </c>
      <c r="AC181" s="79">
        <v>1</v>
      </c>
      <c r="AD181" s="79">
        <v>1</v>
      </c>
      <c r="AE181" s="79">
        <v>1</v>
      </c>
      <c r="AG181" s="81">
        <v>80</v>
      </c>
      <c r="AH181" s="79">
        <v>1</v>
      </c>
      <c r="AI181" s="79">
        <v>1</v>
      </c>
      <c r="AJ181" s="79">
        <v>1</v>
      </c>
      <c r="AL181" s="81">
        <v>80</v>
      </c>
      <c r="AM181" s="79">
        <v>1</v>
      </c>
      <c r="AN181" s="79">
        <v>1</v>
      </c>
      <c r="AO181" s="79">
        <v>1</v>
      </c>
      <c r="AQ181" s="81">
        <v>80</v>
      </c>
      <c r="AR181" s="79" t="s">
        <v>120</v>
      </c>
      <c r="AS181" s="79">
        <v>1</v>
      </c>
      <c r="AT181" s="79" t="s">
        <v>120</v>
      </c>
    </row>
    <row r="182" spans="23:46" ht="12.75" hidden="1">
      <c r="W182" s="81">
        <v>81</v>
      </c>
      <c r="X182" s="79">
        <v>1</v>
      </c>
      <c r="Y182" s="79">
        <v>1</v>
      </c>
      <c r="Z182" s="79">
        <v>1</v>
      </c>
      <c r="AB182" s="81">
        <v>81</v>
      </c>
      <c r="AC182" s="79">
        <v>1</v>
      </c>
      <c r="AD182" s="79">
        <v>1</v>
      </c>
      <c r="AE182" s="79">
        <v>1</v>
      </c>
      <c r="AG182" s="81">
        <v>81</v>
      </c>
      <c r="AH182" s="79">
        <v>1</v>
      </c>
      <c r="AI182" s="79">
        <v>1</v>
      </c>
      <c r="AJ182" s="79">
        <v>1</v>
      </c>
      <c r="AL182" s="81">
        <v>81</v>
      </c>
      <c r="AM182" s="79">
        <v>1</v>
      </c>
      <c r="AN182" s="79">
        <v>1</v>
      </c>
      <c r="AO182" s="79">
        <v>1</v>
      </c>
      <c r="AQ182" s="81">
        <v>81</v>
      </c>
      <c r="AR182" s="79" t="s">
        <v>120</v>
      </c>
      <c r="AS182" s="79">
        <v>1</v>
      </c>
      <c r="AT182" s="79" t="s">
        <v>120</v>
      </c>
    </row>
    <row r="183" spans="23:46" ht="12.75" hidden="1">
      <c r="W183" s="81">
        <v>82</v>
      </c>
      <c r="X183" s="79">
        <v>1</v>
      </c>
      <c r="Y183" s="79">
        <v>1</v>
      </c>
      <c r="Z183" s="79">
        <v>1</v>
      </c>
      <c r="AB183" s="81">
        <v>82</v>
      </c>
      <c r="AC183" s="79">
        <v>1</v>
      </c>
      <c r="AD183" s="79">
        <v>1</v>
      </c>
      <c r="AE183" s="79">
        <v>1</v>
      </c>
      <c r="AG183" s="81">
        <v>82</v>
      </c>
      <c r="AH183" s="79">
        <v>1</v>
      </c>
      <c r="AI183" s="79">
        <v>1</v>
      </c>
      <c r="AJ183" s="79">
        <v>1</v>
      </c>
      <c r="AL183" s="81">
        <v>82</v>
      </c>
      <c r="AM183" s="79">
        <v>1</v>
      </c>
      <c r="AN183" s="79">
        <v>1</v>
      </c>
      <c r="AO183" s="79">
        <v>1</v>
      </c>
      <c r="AQ183" s="81">
        <v>82</v>
      </c>
      <c r="AR183" s="79" t="s">
        <v>120</v>
      </c>
      <c r="AS183" s="79">
        <v>1</v>
      </c>
      <c r="AT183" s="79" t="s">
        <v>120</v>
      </c>
    </row>
    <row r="184" spans="23:46" ht="12.75" hidden="1">
      <c r="W184" s="81">
        <v>83</v>
      </c>
      <c r="X184" s="79">
        <v>1</v>
      </c>
      <c r="Y184" s="79">
        <v>1</v>
      </c>
      <c r="Z184" s="79">
        <v>1</v>
      </c>
      <c r="AB184" s="81">
        <v>83</v>
      </c>
      <c r="AC184" s="79">
        <v>1</v>
      </c>
      <c r="AD184" s="79">
        <v>1</v>
      </c>
      <c r="AE184" s="79">
        <v>1</v>
      </c>
      <c r="AG184" s="81">
        <v>83</v>
      </c>
      <c r="AH184" s="79">
        <v>1</v>
      </c>
      <c r="AI184" s="79">
        <v>1</v>
      </c>
      <c r="AJ184" s="79">
        <v>1</v>
      </c>
      <c r="AL184" s="81">
        <v>83</v>
      </c>
      <c r="AM184" s="79">
        <v>1</v>
      </c>
      <c r="AN184" s="79">
        <v>1</v>
      </c>
      <c r="AO184" s="79">
        <v>1</v>
      </c>
      <c r="AQ184" s="81">
        <v>83</v>
      </c>
      <c r="AR184" s="79" t="s">
        <v>120</v>
      </c>
      <c r="AS184" s="79">
        <v>1</v>
      </c>
      <c r="AT184" s="79" t="s">
        <v>120</v>
      </c>
    </row>
    <row r="185" spans="23:46" ht="12.75" hidden="1">
      <c r="W185" s="81">
        <v>84</v>
      </c>
      <c r="X185" s="79">
        <v>1</v>
      </c>
      <c r="Y185" s="79">
        <v>1</v>
      </c>
      <c r="Z185" s="79">
        <v>1</v>
      </c>
      <c r="AB185" s="81">
        <v>84</v>
      </c>
      <c r="AC185" s="79">
        <v>1</v>
      </c>
      <c r="AD185" s="79">
        <v>1</v>
      </c>
      <c r="AE185" s="79">
        <v>1</v>
      </c>
      <c r="AG185" s="81">
        <v>84</v>
      </c>
      <c r="AH185" s="79">
        <v>1</v>
      </c>
      <c r="AI185" s="79">
        <v>1</v>
      </c>
      <c r="AJ185" s="79">
        <v>1</v>
      </c>
      <c r="AL185" s="81">
        <v>84</v>
      </c>
      <c r="AM185" s="79">
        <v>1</v>
      </c>
      <c r="AN185" s="79">
        <v>1</v>
      </c>
      <c r="AO185" s="79">
        <v>1</v>
      </c>
      <c r="AQ185" s="81">
        <v>84</v>
      </c>
      <c r="AR185" s="79" t="s">
        <v>120</v>
      </c>
      <c r="AS185" s="79">
        <v>1</v>
      </c>
      <c r="AT185" s="79" t="s">
        <v>120</v>
      </c>
    </row>
    <row r="186" spans="23:46" ht="12.75" hidden="1">
      <c r="W186" s="81">
        <v>85</v>
      </c>
      <c r="X186" s="79">
        <v>1</v>
      </c>
      <c r="Y186" s="79">
        <v>1</v>
      </c>
      <c r="Z186" s="79">
        <v>1</v>
      </c>
      <c r="AB186" s="81">
        <v>85</v>
      </c>
      <c r="AC186" s="79">
        <v>1</v>
      </c>
      <c r="AD186" s="79">
        <v>1</v>
      </c>
      <c r="AE186" s="79">
        <v>1</v>
      </c>
      <c r="AG186" s="81">
        <v>85</v>
      </c>
      <c r="AH186" s="79">
        <v>1</v>
      </c>
      <c r="AI186" s="79">
        <v>1</v>
      </c>
      <c r="AJ186" s="79">
        <v>1</v>
      </c>
      <c r="AL186" s="81">
        <v>85</v>
      </c>
      <c r="AM186" s="79">
        <v>1</v>
      </c>
      <c r="AN186" s="79">
        <v>1</v>
      </c>
      <c r="AO186" s="79">
        <v>1</v>
      </c>
      <c r="AQ186" s="81">
        <v>85</v>
      </c>
      <c r="AR186" s="79" t="s">
        <v>120</v>
      </c>
      <c r="AS186" s="79">
        <v>1</v>
      </c>
      <c r="AT186" s="79" t="s">
        <v>120</v>
      </c>
    </row>
    <row r="187" spans="23:46" ht="12.75" hidden="1">
      <c r="W187" s="81">
        <v>86</v>
      </c>
      <c r="X187" s="79">
        <v>1</v>
      </c>
      <c r="Y187" s="79">
        <v>1</v>
      </c>
      <c r="Z187" s="79">
        <v>1</v>
      </c>
      <c r="AB187" s="81">
        <v>86</v>
      </c>
      <c r="AC187" s="79">
        <v>1</v>
      </c>
      <c r="AD187" s="79">
        <v>1</v>
      </c>
      <c r="AE187" s="79">
        <v>1</v>
      </c>
      <c r="AG187" s="81">
        <v>86</v>
      </c>
      <c r="AH187" s="79">
        <v>1</v>
      </c>
      <c r="AI187" s="79">
        <v>1</v>
      </c>
      <c r="AJ187" s="79">
        <v>1</v>
      </c>
      <c r="AL187" s="81">
        <v>86</v>
      </c>
      <c r="AM187" s="79">
        <v>1</v>
      </c>
      <c r="AN187" s="79">
        <v>1</v>
      </c>
      <c r="AO187" s="79">
        <v>1</v>
      </c>
      <c r="AQ187" s="81">
        <v>86</v>
      </c>
      <c r="AR187" s="79" t="s">
        <v>120</v>
      </c>
      <c r="AS187" s="79">
        <v>1</v>
      </c>
      <c r="AT187" s="79" t="s">
        <v>120</v>
      </c>
    </row>
    <row r="188" spans="23:46" ht="12.75" hidden="1">
      <c r="W188" s="81">
        <v>87</v>
      </c>
      <c r="X188" s="79">
        <v>1</v>
      </c>
      <c r="Y188" s="79">
        <v>1</v>
      </c>
      <c r="Z188" s="79">
        <v>1</v>
      </c>
      <c r="AB188" s="81">
        <v>87</v>
      </c>
      <c r="AC188" s="79">
        <v>1</v>
      </c>
      <c r="AD188" s="79">
        <v>1</v>
      </c>
      <c r="AE188" s="79">
        <v>1</v>
      </c>
      <c r="AG188" s="81">
        <v>87</v>
      </c>
      <c r="AH188" s="79">
        <v>1</v>
      </c>
      <c r="AI188" s="79">
        <v>1</v>
      </c>
      <c r="AJ188" s="79">
        <v>1</v>
      </c>
      <c r="AL188" s="81">
        <v>87</v>
      </c>
      <c r="AM188" s="79">
        <v>1</v>
      </c>
      <c r="AN188" s="79">
        <v>1</v>
      </c>
      <c r="AO188" s="79">
        <v>1</v>
      </c>
      <c r="AQ188" s="81">
        <v>87</v>
      </c>
      <c r="AR188" s="79" t="s">
        <v>120</v>
      </c>
      <c r="AS188" s="79">
        <v>1</v>
      </c>
      <c r="AT188" s="79" t="s">
        <v>120</v>
      </c>
    </row>
    <row r="189" spans="23:46" ht="12.75" hidden="1">
      <c r="W189" s="81">
        <v>88</v>
      </c>
      <c r="X189" s="79">
        <v>1</v>
      </c>
      <c r="Y189" s="79">
        <v>1</v>
      </c>
      <c r="Z189" s="79">
        <v>1</v>
      </c>
      <c r="AB189" s="81">
        <v>88</v>
      </c>
      <c r="AC189" s="79">
        <v>1</v>
      </c>
      <c r="AD189" s="79">
        <v>1</v>
      </c>
      <c r="AE189" s="79">
        <v>1</v>
      </c>
      <c r="AG189" s="81">
        <v>88</v>
      </c>
      <c r="AH189" s="79">
        <v>1</v>
      </c>
      <c r="AI189" s="79">
        <v>1</v>
      </c>
      <c r="AJ189" s="79">
        <v>1</v>
      </c>
      <c r="AL189" s="81">
        <v>88</v>
      </c>
      <c r="AM189" s="79">
        <v>1</v>
      </c>
      <c r="AN189" s="79">
        <v>1</v>
      </c>
      <c r="AO189" s="79">
        <v>1</v>
      </c>
      <c r="AQ189" s="81">
        <v>88</v>
      </c>
      <c r="AR189" s="79" t="s">
        <v>120</v>
      </c>
      <c r="AS189" s="79">
        <v>1</v>
      </c>
      <c r="AT189" s="79" t="s">
        <v>120</v>
      </c>
    </row>
    <row r="190" spans="23:46" ht="12.75" hidden="1">
      <c r="W190" s="81">
        <v>89</v>
      </c>
      <c r="X190" s="79">
        <v>1</v>
      </c>
      <c r="Y190" s="79">
        <v>1</v>
      </c>
      <c r="Z190" s="79">
        <v>1</v>
      </c>
      <c r="AB190" s="81">
        <v>89</v>
      </c>
      <c r="AC190" s="79">
        <v>1</v>
      </c>
      <c r="AD190" s="79">
        <v>1</v>
      </c>
      <c r="AE190" s="79">
        <v>1</v>
      </c>
      <c r="AG190" s="81">
        <v>89</v>
      </c>
      <c r="AH190" s="79">
        <v>1</v>
      </c>
      <c r="AI190" s="79">
        <v>1</v>
      </c>
      <c r="AJ190" s="79">
        <v>1</v>
      </c>
      <c r="AL190" s="81">
        <v>89</v>
      </c>
      <c r="AM190" s="79">
        <v>1</v>
      </c>
      <c r="AN190" s="79">
        <v>1</v>
      </c>
      <c r="AO190" s="79">
        <v>1</v>
      </c>
      <c r="AQ190" s="81">
        <v>89</v>
      </c>
      <c r="AR190" s="79" t="s">
        <v>120</v>
      </c>
      <c r="AS190" s="79">
        <v>1</v>
      </c>
      <c r="AT190" s="79" t="s">
        <v>120</v>
      </c>
    </row>
    <row r="191" spans="23:46" ht="12.75" hidden="1">
      <c r="W191" s="81">
        <v>90</v>
      </c>
      <c r="X191" s="79">
        <v>1</v>
      </c>
      <c r="Y191" s="79">
        <v>1</v>
      </c>
      <c r="Z191" s="79">
        <v>1</v>
      </c>
      <c r="AB191" s="81">
        <v>90</v>
      </c>
      <c r="AC191" s="79">
        <v>1</v>
      </c>
      <c r="AD191" s="79">
        <v>1</v>
      </c>
      <c r="AE191" s="79">
        <v>1</v>
      </c>
      <c r="AG191" s="81">
        <v>90</v>
      </c>
      <c r="AH191" s="79">
        <v>1</v>
      </c>
      <c r="AI191" s="79">
        <v>1</v>
      </c>
      <c r="AJ191" s="79">
        <v>1</v>
      </c>
      <c r="AL191" s="81">
        <v>90</v>
      </c>
      <c r="AM191" s="79">
        <v>1</v>
      </c>
      <c r="AN191" s="79">
        <v>1</v>
      </c>
      <c r="AO191" s="79">
        <v>1</v>
      </c>
      <c r="AQ191" s="81">
        <v>90</v>
      </c>
      <c r="AR191" s="79" t="s">
        <v>120</v>
      </c>
      <c r="AS191" s="79">
        <v>1</v>
      </c>
      <c r="AT191" s="79" t="s">
        <v>120</v>
      </c>
    </row>
    <row r="192" spans="23:46" ht="12.75" hidden="1">
      <c r="W192" s="81">
        <v>91</v>
      </c>
      <c r="X192" s="79">
        <v>1</v>
      </c>
      <c r="Y192" s="79">
        <v>1</v>
      </c>
      <c r="Z192" s="79">
        <v>1</v>
      </c>
      <c r="AB192" s="81">
        <v>91</v>
      </c>
      <c r="AC192" s="79">
        <v>1</v>
      </c>
      <c r="AD192" s="79">
        <v>1</v>
      </c>
      <c r="AE192" s="79">
        <v>1</v>
      </c>
      <c r="AG192" s="81">
        <v>91</v>
      </c>
      <c r="AH192" s="79">
        <v>1</v>
      </c>
      <c r="AI192" s="79">
        <v>1</v>
      </c>
      <c r="AJ192" s="79">
        <v>1</v>
      </c>
      <c r="AL192" s="81">
        <v>91</v>
      </c>
      <c r="AM192" s="79">
        <v>1</v>
      </c>
      <c r="AN192" s="79">
        <v>1</v>
      </c>
      <c r="AO192" s="79">
        <v>1</v>
      </c>
      <c r="AQ192" s="81">
        <v>91</v>
      </c>
      <c r="AR192" s="79" t="s">
        <v>120</v>
      </c>
      <c r="AS192" s="79">
        <v>1</v>
      </c>
      <c r="AT192" s="79" t="s">
        <v>120</v>
      </c>
    </row>
    <row r="193" spans="23:46" ht="12.75" hidden="1">
      <c r="W193" s="81">
        <v>92</v>
      </c>
      <c r="X193" s="79">
        <v>1</v>
      </c>
      <c r="Y193" s="79">
        <v>1</v>
      </c>
      <c r="Z193" s="79">
        <v>1</v>
      </c>
      <c r="AB193" s="81">
        <v>92</v>
      </c>
      <c r="AC193" s="79">
        <v>1</v>
      </c>
      <c r="AD193" s="79">
        <v>1</v>
      </c>
      <c r="AE193" s="79">
        <v>1</v>
      </c>
      <c r="AG193" s="81">
        <v>92</v>
      </c>
      <c r="AH193" s="79">
        <v>1</v>
      </c>
      <c r="AI193" s="79">
        <v>1</v>
      </c>
      <c r="AJ193" s="79">
        <v>1</v>
      </c>
      <c r="AL193" s="81">
        <v>92</v>
      </c>
      <c r="AM193" s="79">
        <v>1</v>
      </c>
      <c r="AN193" s="79">
        <v>1</v>
      </c>
      <c r="AO193" s="79">
        <v>1</v>
      </c>
      <c r="AQ193" s="81">
        <v>92</v>
      </c>
      <c r="AR193" s="79" t="s">
        <v>120</v>
      </c>
      <c r="AS193" s="79">
        <v>1</v>
      </c>
      <c r="AT193" s="79" t="s">
        <v>120</v>
      </c>
    </row>
    <row r="194" spans="23:46" ht="12.75" hidden="1">
      <c r="W194" s="81">
        <v>93</v>
      </c>
      <c r="X194" s="79">
        <v>1</v>
      </c>
      <c r="Y194" s="79">
        <v>1</v>
      </c>
      <c r="Z194" s="79">
        <v>1</v>
      </c>
      <c r="AB194" s="81">
        <v>93</v>
      </c>
      <c r="AC194" s="79">
        <v>1</v>
      </c>
      <c r="AD194" s="79">
        <v>1</v>
      </c>
      <c r="AE194" s="79">
        <v>1</v>
      </c>
      <c r="AG194" s="81">
        <v>93</v>
      </c>
      <c r="AH194" s="79">
        <v>1</v>
      </c>
      <c r="AI194" s="79">
        <v>1</v>
      </c>
      <c r="AJ194" s="79">
        <v>1</v>
      </c>
      <c r="AL194" s="81">
        <v>93</v>
      </c>
      <c r="AM194" s="79">
        <v>1</v>
      </c>
      <c r="AN194" s="79">
        <v>1</v>
      </c>
      <c r="AO194" s="79">
        <v>1</v>
      </c>
      <c r="AQ194" s="81">
        <v>93</v>
      </c>
      <c r="AR194" s="79" t="s">
        <v>120</v>
      </c>
      <c r="AS194" s="79">
        <v>1</v>
      </c>
      <c r="AT194" s="79" t="s">
        <v>120</v>
      </c>
    </row>
    <row r="195" spans="23:46" ht="12.75" hidden="1">
      <c r="W195" s="81">
        <v>94</v>
      </c>
      <c r="X195" s="79">
        <v>1</v>
      </c>
      <c r="Y195" s="79">
        <v>1</v>
      </c>
      <c r="Z195" s="79">
        <v>1</v>
      </c>
      <c r="AB195" s="81">
        <v>94</v>
      </c>
      <c r="AC195" s="79">
        <v>1</v>
      </c>
      <c r="AD195" s="79">
        <v>1</v>
      </c>
      <c r="AE195" s="79">
        <v>1</v>
      </c>
      <c r="AG195" s="81">
        <v>94</v>
      </c>
      <c r="AH195" s="79">
        <v>1</v>
      </c>
      <c r="AI195" s="79">
        <v>1</v>
      </c>
      <c r="AJ195" s="79">
        <v>1</v>
      </c>
      <c r="AL195" s="81">
        <v>94</v>
      </c>
      <c r="AM195" s="79">
        <v>1</v>
      </c>
      <c r="AN195" s="79">
        <v>1</v>
      </c>
      <c r="AO195" s="79">
        <v>1</v>
      </c>
      <c r="AQ195" s="81">
        <v>94</v>
      </c>
      <c r="AR195" s="79" t="s">
        <v>120</v>
      </c>
      <c r="AS195" s="79">
        <v>1</v>
      </c>
      <c r="AT195" s="79" t="s">
        <v>120</v>
      </c>
    </row>
    <row r="196" spans="23:46" ht="12.75" hidden="1">
      <c r="W196" s="81">
        <v>95</v>
      </c>
      <c r="X196" s="79">
        <v>1</v>
      </c>
      <c r="Y196" s="79">
        <v>1</v>
      </c>
      <c r="Z196" s="79">
        <v>1</v>
      </c>
      <c r="AB196" s="81">
        <v>95</v>
      </c>
      <c r="AC196" s="79">
        <v>1</v>
      </c>
      <c r="AD196" s="79">
        <v>1</v>
      </c>
      <c r="AE196" s="79">
        <v>1</v>
      </c>
      <c r="AG196" s="81">
        <v>95</v>
      </c>
      <c r="AH196" s="79">
        <v>1</v>
      </c>
      <c r="AI196" s="79">
        <v>1</v>
      </c>
      <c r="AJ196" s="79">
        <v>1</v>
      </c>
      <c r="AL196" s="81">
        <v>95</v>
      </c>
      <c r="AM196" s="79">
        <v>1</v>
      </c>
      <c r="AN196" s="79">
        <v>1</v>
      </c>
      <c r="AO196" s="79">
        <v>1</v>
      </c>
      <c r="AQ196" s="81">
        <v>95</v>
      </c>
      <c r="AR196" s="79" t="s">
        <v>120</v>
      </c>
      <c r="AS196" s="79">
        <v>1</v>
      </c>
      <c r="AT196" s="79" t="s">
        <v>120</v>
      </c>
    </row>
    <row r="197" spans="23:46" ht="12.75" hidden="1">
      <c r="W197" s="81">
        <v>96</v>
      </c>
      <c r="X197" s="79">
        <v>1</v>
      </c>
      <c r="Y197" s="79">
        <v>1</v>
      </c>
      <c r="Z197" s="79">
        <v>1</v>
      </c>
      <c r="AB197" s="81">
        <v>96</v>
      </c>
      <c r="AC197" s="79">
        <v>1</v>
      </c>
      <c r="AD197" s="79">
        <v>1</v>
      </c>
      <c r="AE197" s="79">
        <v>1</v>
      </c>
      <c r="AG197" s="81">
        <v>96</v>
      </c>
      <c r="AH197" s="79">
        <v>1</v>
      </c>
      <c r="AI197" s="79">
        <v>1</v>
      </c>
      <c r="AJ197" s="79">
        <v>1</v>
      </c>
      <c r="AL197" s="81">
        <v>96</v>
      </c>
      <c r="AM197" s="79">
        <v>1</v>
      </c>
      <c r="AN197" s="79">
        <v>1</v>
      </c>
      <c r="AO197" s="79">
        <v>1</v>
      </c>
      <c r="AQ197" s="81">
        <v>96</v>
      </c>
      <c r="AR197" s="79" t="s">
        <v>120</v>
      </c>
      <c r="AS197" s="79">
        <v>1</v>
      </c>
      <c r="AT197" s="79" t="s">
        <v>120</v>
      </c>
    </row>
    <row r="198" spans="23:46" ht="12.75" hidden="1">
      <c r="W198" s="81">
        <v>97</v>
      </c>
      <c r="X198" s="79">
        <v>1</v>
      </c>
      <c r="Y198" s="79">
        <v>1</v>
      </c>
      <c r="Z198" s="79">
        <v>1</v>
      </c>
      <c r="AB198" s="81">
        <v>97</v>
      </c>
      <c r="AC198" s="79">
        <v>1</v>
      </c>
      <c r="AD198" s="79">
        <v>1</v>
      </c>
      <c r="AE198" s="79">
        <v>1</v>
      </c>
      <c r="AG198" s="81">
        <v>97</v>
      </c>
      <c r="AH198" s="79">
        <v>1</v>
      </c>
      <c r="AI198" s="79">
        <v>1</v>
      </c>
      <c r="AJ198" s="79">
        <v>1</v>
      </c>
      <c r="AL198" s="81">
        <v>97</v>
      </c>
      <c r="AM198" s="79">
        <v>1</v>
      </c>
      <c r="AN198" s="79">
        <v>1</v>
      </c>
      <c r="AO198" s="79">
        <v>1</v>
      </c>
      <c r="AQ198" s="81">
        <v>97</v>
      </c>
      <c r="AR198" s="79" t="s">
        <v>120</v>
      </c>
      <c r="AS198" s="79">
        <v>1</v>
      </c>
      <c r="AT198" s="79" t="s">
        <v>120</v>
      </c>
    </row>
    <row r="199" spans="23:46" ht="12.75" hidden="1">
      <c r="W199" s="81">
        <v>98</v>
      </c>
      <c r="X199" s="79">
        <v>1</v>
      </c>
      <c r="Y199" s="79">
        <v>1</v>
      </c>
      <c r="Z199" s="79">
        <v>1</v>
      </c>
      <c r="AB199" s="81">
        <v>98</v>
      </c>
      <c r="AC199" s="79">
        <v>1</v>
      </c>
      <c r="AD199" s="79">
        <v>1</v>
      </c>
      <c r="AE199" s="79">
        <v>1</v>
      </c>
      <c r="AG199" s="81">
        <v>98</v>
      </c>
      <c r="AH199" s="79">
        <v>1</v>
      </c>
      <c r="AI199" s="79">
        <v>1</v>
      </c>
      <c r="AJ199" s="79">
        <v>1</v>
      </c>
      <c r="AL199" s="81">
        <v>98</v>
      </c>
      <c r="AM199" s="79">
        <v>1</v>
      </c>
      <c r="AN199" s="79">
        <v>1</v>
      </c>
      <c r="AO199" s="79">
        <v>1</v>
      </c>
      <c r="AQ199" s="81">
        <v>98</v>
      </c>
      <c r="AR199" s="79" t="s">
        <v>120</v>
      </c>
      <c r="AS199" s="79">
        <v>1</v>
      </c>
      <c r="AT199" s="79" t="s">
        <v>120</v>
      </c>
    </row>
    <row r="200" spans="23:46" ht="12.75" hidden="1">
      <c r="W200" s="81">
        <v>99</v>
      </c>
      <c r="X200" s="79">
        <v>1</v>
      </c>
      <c r="Y200" s="79">
        <v>1</v>
      </c>
      <c r="Z200" s="79">
        <v>1</v>
      </c>
      <c r="AB200" s="81">
        <v>99</v>
      </c>
      <c r="AC200" s="79">
        <v>1</v>
      </c>
      <c r="AD200" s="79">
        <v>1</v>
      </c>
      <c r="AE200" s="79">
        <v>1</v>
      </c>
      <c r="AG200" s="81">
        <v>99</v>
      </c>
      <c r="AH200" s="79">
        <v>1</v>
      </c>
      <c r="AI200" s="79">
        <v>1</v>
      </c>
      <c r="AJ200" s="79">
        <v>1</v>
      </c>
      <c r="AL200" s="81">
        <v>99</v>
      </c>
      <c r="AM200" s="79">
        <v>1</v>
      </c>
      <c r="AN200" s="79">
        <v>1</v>
      </c>
      <c r="AO200" s="79">
        <v>1</v>
      </c>
      <c r="AQ200" s="81">
        <v>99</v>
      </c>
      <c r="AR200" s="79" t="s">
        <v>120</v>
      </c>
      <c r="AS200" s="79">
        <v>1</v>
      </c>
      <c r="AT200" s="79" t="s">
        <v>120</v>
      </c>
    </row>
    <row r="201" spans="23:46" ht="12.75" hidden="1">
      <c r="W201" s="81">
        <v>100</v>
      </c>
      <c r="X201" s="79">
        <v>1</v>
      </c>
      <c r="Y201" s="79">
        <v>1</v>
      </c>
      <c r="Z201" s="79">
        <v>1</v>
      </c>
      <c r="AB201" s="81">
        <v>100</v>
      </c>
      <c r="AC201" s="79">
        <v>1</v>
      </c>
      <c r="AD201" s="79">
        <v>1</v>
      </c>
      <c r="AE201" s="79">
        <v>1</v>
      </c>
      <c r="AG201" s="81">
        <v>100</v>
      </c>
      <c r="AH201" s="79">
        <v>1</v>
      </c>
      <c r="AI201" s="79">
        <v>1</v>
      </c>
      <c r="AJ201" s="79">
        <v>1</v>
      </c>
      <c r="AL201" s="81">
        <v>100</v>
      </c>
      <c r="AM201" s="79">
        <v>1</v>
      </c>
      <c r="AN201" s="79">
        <v>1</v>
      </c>
      <c r="AO201" s="79">
        <v>1</v>
      </c>
      <c r="AQ201" s="81">
        <v>100</v>
      </c>
      <c r="AR201" s="79" t="s">
        <v>120</v>
      </c>
      <c r="AS201" s="79">
        <v>1</v>
      </c>
      <c r="AT201" s="79" t="s">
        <v>120</v>
      </c>
    </row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</sheetData>
  <mergeCells count="3">
    <mergeCell ref="E25:F25"/>
    <mergeCell ref="E9:F9"/>
    <mergeCell ref="E5:F5"/>
  </mergeCells>
  <conditionalFormatting sqref="B19 E35:F35 E33:F33 E31:F31 E29:F29 E24:F24 E21:F21 E27:F27 E17:F17 B27 E19:F19 B17 B24:B25 B29 B31 B33 B35 L8:L9">
    <cfRule type="cellIs" priority="1" dxfId="0" operator="equal" stopIfTrue="1">
      <formula>"PASS"</formula>
    </cfRule>
    <cfRule type="cellIs" priority="2" dxfId="1" operator="equal" stopIfTrue="1">
      <formula>"FAIL"</formula>
    </cfRule>
  </conditionalFormatting>
  <conditionalFormatting sqref="C8 E7:E8 D22:F22">
    <cfRule type="expression" priority="3" dxfId="2" stopIfTrue="1">
      <formula>$E$19</formula>
    </cfRule>
  </conditionalFormatting>
  <dataValidations count="5">
    <dataValidation type="list" allowBlank="1" showInputMessage="1" showErrorMessage="1" sqref="E9">
      <formula1>"Post event erosion,Post event accretion,Eroding,Stable,Accreting,Volatile,Variable,Seasonal Variation"</formula1>
    </dataValidation>
    <dataValidation type="list" allowBlank="1" showInputMessage="1" showErrorMessage="1" sqref="E22 E7:E8">
      <formula1>"High,Medium,Low"</formula1>
    </dataValidation>
    <dataValidation type="list" allowBlank="1" showInputMessage="1" showErrorMessage="1" sqref="E5:F5">
      <formula1>"Seawall,Revetment,Timber structures,Gabions"</formula1>
    </dataValidation>
    <dataValidation type="list" allowBlank="1" showInputMessage="1" showErrorMessage="1" sqref="E6">
      <formula1>"Very Good,Good,Fair,Poor,Very Poor"</formula1>
    </dataValidation>
    <dataValidation type="list" allowBlank="1" showInputMessage="1" showErrorMessage="1" sqref="E25:F25">
      <formula1>$BX$2:$BX$26</formula1>
    </dataValidation>
  </dataValidations>
  <hyperlinks>
    <hyperlink ref="B19" location="'B2, B7, B8'!B15" display="Table B.2"/>
    <hyperlink ref="B24" location="'B3'!B41" display="Table B.3"/>
    <hyperlink ref="B29" location="'B5, B6'!B8" display="Table B.5"/>
    <hyperlink ref="B31" location="'B5, B6'!B16" display="Table A.7"/>
    <hyperlink ref="B33" location="'B2, B7, B8'!B29" display="Table B.7"/>
    <hyperlink ref="B35" location="'B2, B7, B8'!B38" display="Table B.8"/>
    <hyperlink ref="B17" location="'B1'!B10" display="Table B.1"/>
    <hyperlink ref="B27" location="'B4'!B24" display="Table B.4"/>
    <hyperlink ref="L8" location="'B9, B10'!B9" display="Table B.9"/>
    <hyperlink ref="L9" location="'B9, B10'!B20" display="Table B.10"/>
  </hyperlinks>
  <printOptions/>
  <pageMargins left="0.75" right="0.75" top="1" bottom="1" header="0.5" footer="0.5"/>
  <pageSetup fitToHeight="1" fitToWidth="1" horizontalDpi="2400" verticalDpi="2400" orientation="landscape" scale="64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44"/>
  </sheetPr>
  <dimension ref="A1:K1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5" width="11.28125" style="0" customWidth="1"/>
    <col min="6" max="7" width="11.28125" style="0" hidden="1" customWidth="1"/>
    <col min="8" max="11" width="11.28125" style="0" customWidth="1"/>
  </cols>
  <sheetData>
    <row r="1" ht="12.75">
      <c r="A1" s="44" t="s">
        <v>209</v>
      </c>
    </row>
    <row r="3" ht="13.5" thickBot="1">
      <c r="K3" s="96"/>
    </row>
    <row r="4" spans="3:11" ht="16.5" thickBot="1">
      <c r="C4" s="167" t="s">
        <v>167</v>
      </c>
      <c r="D4" s="168"/>
      <c r="E4" s="169"/>
      <c r="G4" s="96"/>
      <c r="H4" s="167" t="s">
        <v>166</v>
      </c>
      <c r="I4" s="168"/>
      <c r="J4" s="169"/>
      <c r="K4" s="96"/>
    </row>
    <row r="5" spans="2:11" ht="13.5" thickBot="1">
      <c r="B5" s="12"/>
      <c r="C5" s="164" t="s">
        <v>76</v>
      </c>
      <c r="D5" s="165"/>
      <c r="E5" s="166"/>
      <c r="G5" s="97"/>
      <c r="H5" s="164" t="s">
        <v>76</v>
      </c>
      <c r="I5" s="165"/>
      <c r="J5" s="166"/>
      <c r="K5" s="97"/>
    </row>
    <row r="6" spans="2:11" ht="39.75" customHeight="1" thickBot="1">
      <c r="B6" s="49" t="s">
        <v>32</v>
      </c>
      <c r="C6" s="37" t="s">
        <v>27</v>
      </c>
      <c r="D6" s="38" t="s">
        <v>28</v>
      </c>
      <c r="E6" s="39" t="s">
        <v>29</v>
      </c>
      <c r="G6" s="98" t="s">
        <v>32</v>
      </c>
      <c r="H6" s="37" t="s">
        <v>27</v>
      </c>
      <c r="I6" s="38" t="s">
        <v>28</v>
      </c>
      <c r="J6" s="39" t="s">
        <v>29</v>
      </c>
      <c r="K6" s="96"/>
    </row>
    <row r="7" spans="2:11" ht="12.75">
      <c r="B7" s="13" t="s">
        <v>21</v>
      </c>
      <c r="C7" s="18"/>
      <c r="D7" s="19"/>
      <c r="E7" s="20"/>
      <c r="G7" s="13" t="s">
        <v>21</v>
      </c>
      <c r="H7" s="18"/>
      <c r="I7" s="19"/>
      <c r="J7" s="20"/>
      <c r="K7" s="96"/>
    </row>
    <row r="8" spans="2:11" ht="12.75">
      <c r="B8" s="9" t="s">
        <v>30</v>
      </c>
      <c r="C8" s="21"/>
      <c r="D8" s="17"/>
      <c r="E8" s="22"/>
      <c r="G8" s="9" t="s">
        <v>30</v>
      </c>
      <c r="H8" s="21"/>
      <c r="I8" s="17"/>
      <c r="J8" s="22"/>
      <c r="K8" s="96"/>
    </row>
    <row r="9" spans="2:11" ht="12.75">
      <c r="B9" s="9" t="s">
        <v>22</v>
      </c>
      <c r="C9" s="21" t="s">
        <v>27</v>
      </c>
      <c r="D9" s="17" t="s">
        <v>27</v>
      </c>
      <c r="E9" s="22" t="s">
        <v>132</v>
      </c>
      <c r="G9" s="9" t="s">
        <v>22</v>
      </c>
      <c r="H9" s="21" t="s">
        <v>27</v>
      </c>
      <c r="I9" s="17" t="s">
        <v>27</v>
      </c>
      <c r="J9" s="22" t="s">
        <v>27</v>
      </c>
      <c r="K9" s="96"/>
    </row>
    <row r="10" spans="2:11" ht="12.75">
      <c r="B10" s="9" t="s">
        <v>31</v>
      </c>
      <c r="C10" s="21" t="s">
        <v>29</v>
      </c>
      <c r="D10" s="17" t="s">
        <v>29</v>
      </c>
      <c r="E10" s="22" t="s">
        <v>29</v>
      </c>
      <c r="G10" s="9" t="s">
        <v>31</v>
      </c>
      <c r="H10" s="21" t="s">
        <v>27</v>
      </c>
      <c r="I10" s="17" t="s">
        <v>27</v>
      </c>
      <c r="J10" s="22" t="s">
        <v>27</v>
      </c>
      <c r="K10" s="96"/>
    </row>
    <row r="11" spans="2:11" ht="12.75">
      <c r="B11" s="9" t="s">
        <v>23</v>
      </c>
      <c r="C11" s="21" t="s">
        <v>29</v>
      </c>
      <c r="D11" s="17" t="s">
        <v>29</v>
      </c>
      <c r="E11" s="22" t="s">
        <v>29</v>
      </c>
      <c r="G11" s="9" t="s">
        <v>23</v>
      </c>
      <c r="H11" s="21" t="s">
        <v>27</v>
      </c>
      <c r="I11" s="17" t="s">
        <v>27</v>
      </c>
      <c r="J11" s="22" t="s">
        <v>27</v>
      </c>
      <c r="K11" s="96"/>
    </row>
    <row r="12" spans="2:11" ht="12.75">
      <c r="B12" s="9" t="s">
        <v>24</v>
      </c>
      <c r="C12" s="21" t="s">
        <v>132</v>
      </c>
      <c r="D12" s="17" t="s">
        <v>132</v>
      </c>
      <c r="E12" s="22" t="s">
        <v>29</v>
      </c>
      <c r="G12" s="9" t="s">
        <v>24</v>
      </c>
      <c r="H12" s="21" t="s">
        <v>27</v>
      </c>
      <c r="I12" s="17" t="s">
        <v>27</v>
      </c>
      <c r="J12" s="22" t="s">
        <v>27</v>
      </c>
      <c r="K12" s="96"/>
    </row>
    <row r="13" spans="2:11" ht="12.75">
      <c r="B13" s="9" t="s">
        <v>25</v>
      </c>
      <c r="C13" s="21"/>
      <c r="D13" s="17"/>
      <c r="E13" s="22"/>
      <c r="G13" s="9" t="s">
        <v>25</v>
      </c>
      <c r="H13" s="21"/>
      <c r="I13" s="17"/>
      <c r="J13" s="22"/>
      <c r="K13" s="96"/>
    </row>
    <row r="14" spans="2:11" ht="13.5" thickBot="1">
      <c r="B14" s="8" t="s">
        <v>26</v>
      </c>
      <c r="C14" s="23" t="s">
        <v>29</v>
      </c>
      <c r="D14" s="24" t="s">
        <v>29</v>
      </c>
      <c r="E14" s="25" t="s">
        <v>29</v>
      </c>
      <c r="G14" s="8" t="s">
        <v>26</v>
      </c>
      <c r="H14" s="23" t="s">
        <v>27</v>
      </c>
      <c r="I14" s="24" t="s">
        <v>27</v>
      </c>
      <c r="J14" s="25" t="s">
        <v>27</v>
      </c>
      <c r="K14" s="96"/>
    </row>
    <row r="15" spans="2:11" ht="12.75">
      <c r="B15" s="5" t="s">
        <v>159</v>
      </c>
      <c r="K15" s="96"/>
    </row>
  </sheetData>
  <mergeCells count="4">
    <mergeCell ref="H4:J4"/>
    <mergeCell ref="C4:E4"/>
    <mergeCell ref="C5:E5"/>
    <mergeCell ref="H5:J5"/>
  </mergeCells>
  <conditionalFormatting sqref="H7:J14 C7:E14">
    <cfRule type="cellIs" priority="1" dxfId="1" operator="equal" stopIfTrue="1">
      <formula>"HIGH"</formula>
    </cfRule>
    <cfRule type="cellIs" priority="2" dxfId="3" operator="equal" stopIfTrue="1">
      <formula>"MED"</formula>
    </cfRule>
    <cfRule type="cellIs" priority="3" dxfId="4" operator="equal" stopIfTrue="1">
      <formula>"LOW"</formula>
    </cfRule>
  </conditionalFormatting>
  <conditionalFormatting sqref="A1">
    <cfRule type="cellIs" priority="4" dxfId="0" operator="equal" stopIfTrue="1">
      <formula>"PASS"</formula>
    </cfRule>
    <cfRule type="cellIs" priority="5" dxfId="1" operator="equal" stopIfTrue="1">
      <formula>"FAIL"</formula>
    </cfRule>
  </conditionalFormatting>
  <hyperlinks>
    <hyperlink ref="A1" location="'Tech 3'!A1" display="Go Back"/>
  </hyperlinks>
  <printOptions/>
  <pageMargins left="0.75" right="0.75" top="1" bottom="1" header="0.5" footer="0.5"/>
  <pageSetup horizontalDpi="2400" verticalDpi="24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44"/>
  </sheetPr>
  <dimension ref="A1:N1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26.8515625" style="0" bestFit="1" customWidth="1"/>
    <col min="3" max="7" width="10.28125" style="0" customWidth="1"/>
    <col min="8" max="8" width="11.28125" style="0" hidden="1" customWidth="1"/>
    <col min="9" max="9" width="26.00390625" style="0" hidden="1" customWidth="1"/>
    <col min="10" max="14" width="10.28125" style="0" customWidth="1"/>
  </cols>
  <sheetData>
    <row r="1" ht="12.75">
      <c r="A1" s="44" t="s">
        <v>209</v>
      </c>
    </row>
    <row r="3" ht="13.5" thickBot="1">
      <c r="K3" s="96"/>
    </row>
    <row r="4" spans="3:14" ht="16.5" thickBot="1">
      <c r="C4" s="167" t="s">
        <v>168</v>
      </c>
      <c r="D4" s="168"/>
      <c r="E4" s="168"/>
      <c r="F4" s="168"/>
      <c r="G4" s="169"/>
      <c r="J4" s="167" t="s">
        <v>169</v>
      </c>
      <c r="K4" s="168"/>
      <c r="L4" s="168"/>
      <c r="M4" s="168"/>
      <c r="N4" s="169"/>
    </row>
    <row r="5" spans="2:14" ht="13.5" thickBot="1">
      <c r="B5" s="12"/>
      <c r="C5" s="164" t="s">
        <v>77</v>
      </c>
      <c r="D5" s="165"/>
      <c r="E5" s="165"/>
      <c r="F5" s="165"/>
      <c r="G5" s="166"/>
      <c r="H5" s="151"/>
      <c r="I5" s="152"/>
      <c r="J5" s="164" t="s">
        <v>77</v>
      </c>
      <c r="K5" s="165"/>
      <c r="L5" s="165"/>
      <c r="M5" s="165"/>
      <c r="N5" s="166"/>
    </row>
    <row r="6" spans="2:14" ht="39.75" customHeight="1" thickBot="1">
      <c r="B6" s="49" t="s">
        <v>32</v>
      </c>
      <c r="C6" s="103" t="s">
        <v>104</v>
      </c>
      <c r="D6" s="104" t="s">
        <v>3</v>
      </c>
      <c r="E6" s="104" t="s">
        <v>4</v>
      </c>
      <c r="F6" s="104" t="s">
        <v>5</v>
      </c>
      <c r="G6" s="102" t="s">
        <v>6</v>
      </c>
      <c r="I6" s="49" t="s">
        <v>32</v>
      </c>
      <c r="J6" s="103" t="s">
        <v>104</v>
      </c>
      <c r="K6" s="104" t="s">
        <v>3</v>
      </c>
      <c r="L6" s="104" t="s">
        <v>4</v>
      </c>
      <c r="M6" s="104" t="s">
        <v>5</v>
      </c>
      <c r="N6" s="102" t="s">
        <v>6</v>
      </c>
    </row>
    <row r="7" spans="2:14" ht="12.75">
      <c r="B7" s="4" t="s">
        <v>21</v>
      </c>
      <c r="C7" s="99"/>
      <c r="D7" s="100"/>
      <c r="E7" s="100"/>
      <c r="F7" s="100"/>
      <c r="G7" s="101"/>
      <c r="I7" s="4" t="s">
        <v>21</v>
      </c>
      <c r="J7" s="99"/>
      <c r="K7" s="100"/>
      <c r="L7" s="100"/>
      <c r="M7" s="100"/>
      <c r="N7" s="101"/>
    </row>
    <row r="8" spans="2:14" ht="12.75">
      <c r="B8" s="2" t="s">
        <v>30</v>
      </c>
      <c r="C8" s="21"/>
      <c r="D8" s="17"/>
      <c r="E8" s="17"/>
      <c r="F8" s="17"/>
      <c r="G8" s="22"/>
      <c r="I8" s="2" t="s">
        <v>30</v>
      </c>
      <c r="J8" s="21"/>
      <c r="K8" s="17"/>
      <c r="L8" s="17"/>
      <c r="M8" s="17"/>
      <c r="N8" s="22"/>
    </row>
    <row r="9" spans="2:14" ht="12.75">
      <c r="B9" s="2" t="s">
        <v>22</v>
      </c>
      <c r="C9" s="21" t="s">
        <v>27</v>
      </c>
      <c r="D9" s="17" t="s">
        <v>27</v>
      </c>
      <c r="E9" s="17" t="s">
        <v>27</v>
      </c>
      <c r="F9" s="17" t="s">
        <v>27</v>
      </c>
      <c r="G9" s="22" t="s">
        <v>27</v>
      </c>
      <c r="I9" s="2" t="s">
        <v>22</v>
      </c>
      <c r="J9" s="21" t="s">
        <v>27</v>
      </c>
      <c r="K9" s="17" t="s">
        <v>27</v>
      </c>
      <c r="L9" s="17" t="s">
        <v>27</v>
      </c>
      <c r="M9" s="17" t="s">
        <v>27</v>
      </c>
      <c r="N9" s="22" t="s">
        <v>27</v>
      </c>
    </row>
    <row r="10" spans="2:14" ht="12.75">
      <c r="B10" s="2" t="s">
        <v>31</v>
      </c>
      <c r="C10" s="21" t="s">
        <v>29</v>
      </c>
      <c r="D10" s="17" t="s">
        <v>29</v>
      </c>
      <c r="E10" s="17" t="s">
        <v>29</v>
      </c>
      <c r="F10" s="17" t="s">
        <v>132</v>
      </c>
      <c r="G10" s="22" t="s">
        <v>27</v>
      </c>
      <c r="I10" s="2" t="s">
        <v>31</v>
      </c>
      <c r="J10" s="21" t="s">
        <v>27</v>
      </c>
      <c r="K10" s="17" t="s">
        <v>27</v>
      </c>
      <c r="L10" s="17" t="s">
        <v>27</v>
      </c>
      <c r="M10" s="17" t="s">
        <v>27</v>
      </c>
      <c r="N10" s="22" t="s">
        <v>27</v>
      </c>
    </row>
    <row r="11" spans="2:14" ht="12.75">
      <c r="B11" s="2" t="s">
        <v>23</v>
      </c>
      <c r="C11" s="21" t="s">
        <v>29</v>
      </c>
      <c r="D11" s="17" t="s">
        <v>29</v>
      </c>
      <c r="E11" s="17" t="s">
        <v>29</v>
      </c>
      <c r="F11" s="17" t="s">
        <v>132</v>
      </c>
      <c r="G11" s="22" t="s">
        <v>27</v>
      </c>
      <c r="I11" s="2" t="s">
        <v>23</v>
      </c>
      <c r="J11" s="21" t="s">
        <v>27</v>
      </c>
      <c r="K11" s="17" t="s">
        <v>27</v>
      </c>
      <c r="L11" s="17" t="s">
        <v>27</v>
      </c>
      <c r="M11" s="17" t="s">
        <v>27</v>
      </c>
      <c r="N11" s="22" t="s">
        <v>27</v>
      </c>
    </row>
    <row r="12" spans="2:14" ht="12.75">
      <c r="B12" s="2" t="s">
        <v>24</v>
      </c>
      <c r="C12" s="21" t="s">
        <v>27</v>
      </c>
      <c r="D12" s="17" t="s">
        <v>27</v>
      </c>
      <c r="E12" s="17" t="s">
        <v>27</v>
      </c>
      <c r="F12" s="17" t="s">
        <v>27</v>
      </c>
      <c r="G12" s="22" t="s">
        <v>27</v>
      </c>
      <c r="I12" s="2" t="s">
        <v>24</v>
      </c>
      <c r="J12" s="21" t="s">
        <v>27</v>
      </c>
      <c r="K12" s="17" t="s">
        <v>27</v>
      </c>
      <c r="L12" s="17" t="s">
        <v>27</v>
      </c>
      <c r="M12" s="17" t="s">
        <v>27</v>
      </c>
      <c r="N12" s="22" t="s">
        <v>27</v>
      </c>
    </row>
    <row r="13" spans="2:14" ht="12.75">
      <c r="B13" s="2" t="s">
        <v>25</v>
      </c>
      <c r="C13" s="21"/>
      <c r="D13" s="17"/>
      <c r="E13" s="17"/>
      <c r="F13" s="17"/>
      <c r="G13" s="22"/>
      <c r="I13" s="2" t="s">
        <v>25</v>
      </c>
      <c r="J13" s="21"/>
      <c r="K13" s="17"/>
      <c r="L13" s="17"/>
      <c r="M13" s="17"/>
      <c r="N13" s="22"/>
    </row>
    <row r="14" spans="2:14" ht="13.5" thickBot="1">
      <c r="B14" s="3" t="s">
        <v>26</v>
      </c>
      <c r="C14" s="23" t="s">
        <v>29</v>
      </c>
      <c r="D14" s="24" t="s">
        <v>29</v>
      </c>
      <c r="E14" s="24" t="s">
        <v>29</v>
      </c>
      <c r="F14" s="24" t="s">
        <v>132</v>
      </c>
      <c r="G14" s="25" t="s">
        <v>27</v>
      </c>
      <c r="I14" s="3" t="s">
        <v>26</v>
      </c>
      <c r="J14" s="23" t="s">
        <v>27</v>
      </c>
      <c r="K14" s="24" t="s">
        <v>27</v>
      </c>
      <c r="L14" s="24" t="s">
        <v>27</v>
      </c>
      <c r="M14" s="24" t="s">
        <v>27</v>
      </c>
      <c r="N14" s="25" t="s">
        <v>27</v>
      </c>
    </row>
    <row r="15" spans="2:9" ht="12.75">
      <c r="B15" s="5" t="s">
        <v>173</v>
      </c>
      <c r="I15" s="5" t="s">
        <v>173</v>
      </c>
    </row>
  </sheetData>
  <mergeCells count="4">
    <mergeCell ref="C5:G5"/>
    <mergeCell ref="J5:N5"/>
    <mergeCell ref="C4:G4"/>
    <mergeCell ref="J4:N4"/>
  </mergeCells>
  <conditionalFormatting sqref="C7:G14 J7:N14">
    <cfRule type="cellIs" priority="1" dxfId="1" operator="equal" stopIfTrue="1">
      <formula>"HIGH"</formula>
    </cfRule>
    <cfRule type="cellIs" priority="2" dxfId="3" operator="equal" stopIfTrue="1">
      <formula>"MED"</formula>
    </cfRule>
    <cfRule type="cellIs" priority="3" dxfId="4" operator="equal" stopIfTrue="1">
      <formula>"LOW"</formula>
    </cfRule>
  </conditionalFormatting>
  <conditionalFormatting sqref="A1">
    <cfRule type="cellIs" priority="4" dxfId="0" operator="equal" stopIfTrue="1">
      <formula>"PASS"</formula>
    </cfRule>
    <cfRule type="cellIs" priority="5" dxfId="1" operator="equal" stopIfTrue="1">
      <formula>"FAIL"</formula>
    </cfRule>
  </conditionalFormatting>
  <hyperlinks>
    <hyperlink ref="A1" location="'Tech 3'!A1" display="Go Back"/>
  </hyperlinks>
  <printOptions/>
  <pageMargins left="0.75" right="0.75" top="1" bottom="1" header="0.5" footer="0.5"/>
  <pageSetup horizontalDpi="2400" verticalDpi="24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44"/>
  </sheetPr>
  <dimension ref="A1:AD8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3" width="7.7109375" style="0" customWidth="1"/>
    <col min="4" max="6" width="8.8515625" style="0" customWidth="1"/>
    <col min="7" max="9" width="7.7109375" style="0" hidden="1" customWidth="1"/>
    <col min="10" max="12" width="8.8515625" style="0" customWidth="1"/>
    <col min="13" max="15" width="7.7109375" style="0" hidden="1" customWidth="1"/>
    <col min="16" max="18" width="8.8515625" style="0" customWidth="1"/>
    <col min="19" max="21" width="7.7109375" style="0" hidden="1" customWidth="1"/>
    <col min="22" max="24" width="8.8515625" style="0" customWidth="1"/>
    <col min="25" max="27" width="7.7109375" style="0" hidden="1" customWidth="1"/>
    <col min="28" max="30" width="8.8515625" style="0" customWidth="1"/>
  </cols>
  <sheetData>
    <row r="1" ht="12.75">
      <c r="A1" s="44" t="s">
        <v>209</v>
      </c>
    </row>
    <row r="3" ht="13.5" thickBot="1"/>
    <row r="4" spans="4:30" ht="13.5" thickBot="1">
      <c r="D4" s="137" t="s">
        <v>138</v>
      </c>
      <c r="E4" s="138"/>
      <c r="F4" s="139"/>
      <c r="J4" s="137" t="s">
        <v>139</v>
      </c>
      <c r="K4" s="138"/>
      <c r="L4" s="139"/>
      <c r="P4" s="137" t="s">
        <v>140</v>
      </c>
      <c r="Q4" s="138"/>
      <c r="R4" s="139"/>
      <c r="V4" s="137" t="s">
        <v>141</v>
      </c>
      <c r="W4" s="138"/>
      <c r="X4" s="139"/>
      <c r="AB4" s="137" t="s">
        <v>142</v>
      </c>
      <c r="AC4" s="138"/>
      <c r="AD4" s="139"/>
    </row>
    <row r="5" spans="4:30" ht="12.75">
      <c r="D5" s="170" t="s">
        <v>106</v>
      </c>
      <c r="E5" s="171"/>
      <c r="F5" s="172"/>
      <c r="J5" s="170" t="s">
        <v>106</v>
      </c>
      <c r="K5" s="171"/>
      <c r="L5" s="172"/>
      <c r="P5" s="170" t="s">
        <v>106</v>
      </c>
      <c r="Q5" s="171"/>
      <c r="R5" s="172"/>
      <c r="V5" s="170" t="s">
        <v>106</v>
      </c>
      <c r="W5" s="171"/>
      <c r="X5" s="172"/>
      <c r="AB5" s="170" t="s">
        <v>106</v>
      </c>
      <c r="AC5" s="171"/>
      <c r="AD5" s="172"/>
    </row>
    <row r="6" spans="4:30" ht="13.5" thickBot="1">
      <c r="D6" s="131" t="s">
        <v>170</v>
      </c>
      <c r="E6" s="132" t="s">
        <v>171</v>
      </c>
      <c r="F6" s="133" t="s">
        <v>27</v>
      </c>
      <c r="J6" s="131" t="s">
        <v>170</v>
      </c>
      <c r="K6" s="132" t="s">
        <v>171</v>
      </c>
      <c r="L6" s="133" t="s">
        <v>27</v>
      </c>
      <c r="P6" s="131" t="s">
        <v>170</v>
      </c>
      <c r="Q6" s="132" t="s">
        <v>171</v>
      </c>
      <c r="R6" s="133" t="s">
        <v>27</v>
      </c>
      <c r="V6" s="131" t="s">
        <v>170</v>
      </c>
      <c r="W6" s="132" t="s">
        <v>171</v>
      </c>
      <c r="X6" s="133" t="s">
        <v>27</v>
      </c>
      <c r="AB6" s="131" t="s">
        <v>170</v>
      </c>
      <c r="AC6" s="132" t="s">
        <v>171</v>
      </c>
      <c r="AD6" s="133" t="s">
        <v>27</v>
      </c>
    </row>
    <row r="7" spans="2:30" ht="18" customHeight="1">
      <c r="B7" s="173" t="s">
        <v>136</v>
      </c>
      <c r="C7" s="134" t="s">
        <v>29</v>
      </c>
      <c r="D7" s="112" t="s">
        <v>170</v>
      </c>
      <c r="E7" s="113" t="s">
        <v>29</v>
      </c>
      <c r="F7" s="114" t="s">
        <v>132</v>
      </c>
      <c r="H7" s="173" t="s">
        <v>136</v>
      </c>
      <c r="I7" s="134" t="s">
        <v>29</v>
      </c>
      <c r="J7" s="112" t="s">
        <v>170</v>
      </c>
      <c r="K7" s="113" t="s">
        <v>171</v>
      </c>
      <c r="L7" s="114" t="s">
        <v>27</v>
      </c>
      <c r="N7" s="173" t="s">
        <v>136</v>
      </c>
      <c r="O7" s="134" t="s">
        <v>29</v>
      </c>
      <c r="P7" s="112" t="s">
        <v>170</v>
      </c>
      <c r="Q7" s="113" t="s">
        <v>171</v>
      </c>
      <c r="R7" s="114" t="s">
        <v>27</v>
      </c>
      <c r="T7" s="173" t="s">
        <v>136</v>
      </c>
      <c r="U7" s="134" t="s">
        <v>29</v>
      </c>
      <c r="V7" s="112" t="s">
        <v>170</v>
      </c>
      <c r="W7" s="113" t="s">
        <v>171</v>
      </c>
      <c r="X7" s="114" t="s">
        <v>27</v>
      </c>
      <c r="Z7" s="173" t="s">
        <v>136</v>
      </c>
      <c r="AA7" s="134" t="s">
        <v>29</v>
      </c>
      <c r="AB7" s="112" t="s">
        <v>27</v>
      </c>
      <c r="AC7" s="113" t="s">
        <v>27</v>
      </c>
      <c r="AD7" s="114" t="s">
        <v>27</v>
      </c>
    </row>
    <row r="8" spans="2:30" ht="18" customHeight="1">
      <c r="B8" s="174"/>
      <c r="C8" s="135" t="s">
        <v>132</v>
      </c>
      <c r="D8" s="106" t="s">
        <v>170</v>
      </c>
      <c r="E8" s="105" t="s">
        <v>171</v>
      </c>
      <c r="F8" s="107" t="s">
        <v>27</v>
      </c>
      <c r="H8" s="174"/>
      <c r="I8" s="135" t="s">
        <v>132</v>
      </c>
      <c r="J8" s="106" t="s">
        <v>132</v>
      </c>
      <c r="K8" s="105" t="s">
        <v>171</v>
      </c>
      <c r="L8" s="107" t="s">
        <v>27</v>
      </c>
      <c r="N8" s="174"/>
      <c r="O8" s="135" t="s">
        <v>132</v>
      </c>
      <c r="P8" s="106" t="s">
        <v>132</v>
      </c>
      <c r="Q8" s="105" t="s">
        <v>27</v>
      </c>
      <c r="R8" s="107" t="s">
        <v>27</v>
      </c>
      <c r="T8" s="174"/>
      <c r="U8" s="135" t="s">
        <v>132</v>
      </c>
      <c r="V8" s="106" t="s">
        <v>132</v>
      </c>
      <c r="W8" s="105" t="s">
        <v>27</v>
      </c>
      <c r="X8" s="107" t="s">
        <v>27</v>
      </c>
      <c r="Z8" s="174"/>
      <c r="AA8" s="135" t="s">
        <v>132</v>
      </c>
      <c r="AB8" s="106" t="s">
        <v>27</v>
      </c>
      <c r="AC8" s="105" t="s">
        <v>27</v>
      </c>
      <c r="AD8" s="107" t="s">
        <v>27</v>
      </c>
    </row>
    <row r="9" spans="2:30" ht="18" customHeight="1" thickBot="1">
      <c r="B9" s="175"/>
      <c r="C9" s="136" t="s">
        <v>27</v>
      </c>
      <c r="D9" s="108" t="s">
        <v>132</v>
      </c>
      <c r="E9" s="55" t="s">
        <v>27</v>
      </c>
      <c r="F9" s="56" t="s">
        <v>27</v>
      </c>
      <c r="H9" s="175"/>
      <c r="I9" s="136" t="s">
        <v>27</v>
      </c>
      <c r="J9" s="108" t="s">
        <v>27</v>
      </c>
      <c r="K9" s="55" t="s">
        <v>27</v>
      </c>
      <c r="L9" s="56" t="s">
        <v>27</v>
      </c>
      <c r="N9" s="175"/>
      <c r="O9" s="136" t="s">
        <v>27</v>
      </c>
      <c r="P9" s="108" t="s">
        <v>27</v>
      </c>
      <c r="Q9" s="55" t="s">
        <v>27</v>
      </c>
      <c r="R9" s="56" t="s">
        <v>27</v>
      </c>
      <c r="T9" s="175"/>
      <c r="U9" s="136" t="s">
        <v>27</v>
      </c>
      <c r="V9" s="108" t="s">
        <v>27</v>
      </c>
      <c r="W9" s="55" t="s">
        <v>27</v>
      </c>
      <c r="X9" s="56" t="s">
        <v>27</v>
      </c>
      <c r="Z9" s="175"/>
      <c r="AA9" s="136" t="s">
        <v>27</v>
      </c>
      <c r="AB9" s="108" t="s">
        <v>27</v>
      </c>
      <c r="AC9" s="55" t="s">
        <v>27</v>
      </c>
      <c r="AD9" s="56" t="s">
        <v>27</v>
      </c>
    </row>
    <row r="10" ht="12.75">
      <c r="B10" s="5" t="s">
        <v>172</v>
      </c>
    </row>
    <row r="15" ht="17.25" customHeight="1"/>
    <row r="16" ht="17.25" customHeight="1"/>
    <row r="17" ht="17.25" customHeight="1"/>
    <row r="23" ht="17.25" customHeight="1"/>
    <row r="24" ht="17.25" customHeight="1"/>
    <row r="25" ht="17.25" customHeight="1"/>
    <row r="31" ht="17.25" customHeight="1"/>
    <row r="32" ht="17.25" customHeight="1"/>
    <row r="33" ht="17.25" customHeight="1"/>
    <row r="39" ht="17.25" customHeight="1"/>
    <row r="40" ht="17.25" customHeight="1"/>
    <row r="41" ht="17.25" customHeight="1"/>
    <row r="48" spans="14:26" ht="13.5" thickBot="1">
      <c r="N48" s="10" t="s">
        <v>139</v>
      </c>
      <c r="R48" s="10" t="s">
        <v>140</v>
      </c>
      <c r="V48" s="10" t="s">
        <v>141</v>
      </c>
      <c r="Z48" s="10" t="s">
        <v>142</v>
      </c>
    </row>
    <row r="49" spans="10:28" ht="39" thickBot="1">
      <c r="J49" s="109" t="s">
        <v>136</v>
      </c>
      <c r="K49" s="110" t="s">
        <v>106</v>
      </c>
      <c r="L49" s="111" t="s">
        <v>137</v>
      </c>
      <c r="N49" s="115" t="s">
        <v>136</v>
      </c>
      <c r="O49" s="116" t="s">
        <v>106</v>
      </c>
      <c r="P49" s="117" t="s">
        <v>137</v>
      </c>
      <c r="R49" s="115" t="s">
        <v>136</v>
      </c>
      <c r="S49" s="116" t="s">
        <v>106</v>
      </c>
      <c r="T49" s="117" t="s">
        <v>137</v>
      </c>
      <c r="V49" s="115" t="s">
        <v>136</v>
      </c>
      <c r="W49" s="116" t="s">
        <v>106</v>
      </c>
      <c r="X49" s="117" t="s">
        <v>137</v>
      </c>
      <c r="Z49" s="115" t="s">
        <v>136</v>
      </c>
      <c r="AA49" s="116" t="s">
        <v>106</v>
      </c>
      <c r="AB49" s="117" t="s">
        <v>137</v>
      </c>
    </row>
    <row r="50" spans="10:28" ht="12.75">
      <c r="J50" s="112" t="s">
        <v>29</v>
      </c>
      <c r="K50" s="113" t="s">
        <v>29</v>
      </c>
      <c r="L50" s="114" t="s">
        <v>29</v>
      </c>
      <c r="N50" s="112" t="s">
        <v>29</v>
      </c>
      <c r="O50" s="113" t="s">
        <v>29</v>
      </c>
      <c r="P50" s="114" t="s">
        <v>29</v>
      </c>
      <c r="R50" s="112" t="s">
        <v>29</v>
      </c>
      <c r="S50" s="113" t="s">
        <v>29</v>
      </c>
      <c r="T50" s="114" t="s">
        <v>29</v>
      </c>
      <c r="V50" s="112" t="s">
        <v>29</v>
      </c>
      <c r="W50" s="113" t="s">
        <v>29</v>
      </c>
      <c r="X50" s="114" t="s">
        <v>132</v>
      </c>
      <c r="Z50" s="112" t="s">
        <v>29</v>
      </c>
      <c r="AA50" s="113" t="s">
        <v>29</v>
      </c>
      <c r="AB50" s="114" t="s">
        <v>27</v>
      </c>
    </row>
    <row r="51" spans="10:28" ht="12.75">
      <c r="J51" s="106" t="s">
        <v>29</v>
      </c>
      <c r="K51" s="105" t="s">
        <v>132</v>
      </c>
      <c r="L51" s="107" t="s">
        <v>29</v>
      </c>
      <c r="N51" s="106" t="s">
        <v>29</v>
      </c>
      <c r="O51" s="105" t="s">
        <v>132</v>
      </c>
      <c r="P51" s="107" t="s">
        <v>132</v>
      </c>
      <c r="R51" s="106" t="s">
        <v>29</v>
      </c>
      <c r="S51" s="105" t="s">
        <v>132</v>
      </c>
      <c r="T51" s="107" t="s">
        <v>132</v>
      </c>
      <c r="V51" s="106" t="s">
        <v>29</v>
      </c>
      <c r="W51" s="105" t="s">
        <v>132</v>
      </c>
      <c r="X51" s="107" t="s">
        <v>27</v>
      </c>
      <c r="Z51" s="106" t="s">
        <v>29</v>
      </c>
      <c r="AA51" s="105" t="s">
        <v>132</v>
      </c>
      <c r="AB51" s="107" t="s">
        <v>27</v>
      </c>
    </row>
    <row r="52" spans="10:28" ht="12.75">
      <c r="J52" s="106" t="s">
        <v>132</v>
      </c>
      <c r="K52" s="105" t="s">
        <v>29</v>
      </c>
      <c r="L52" s="107" t="s">
        <v>29</v>
      </c>
      <c r="N52" s="106" t="s">
        <v>132</v>
      </c>
      <c r="O52" s="105" t="s">
        <v>29</v>
      </c>
      <c r="P52" s="107" t="s">
        <v>132</v>
      </c>
      <c r="R52" s="106" t="s">
        <v>132</v>
      </c>
      <c r="S52" s="105" t="s">
        <v>29</v>
      </c>
      <c r="T52" s="107" t="s">
        <v>132</v>
      </c>
      <c r="V52" s="106" t="s">
        <v>132</v>
      </c>
      <c r="W52" s="105" t="s">
        <v>29</v>
      </c>
      <c r="X52" s="107" t="s">
        <v>27</v>
      </c>
      <c r="Z52" s="106" t="s">
        <v>132</v>
      </c>
      <c r="AA52" s="105" t="s">
        <v>29</v>
      </c>
      <c r="AB52" s="107" t="s">
        <v>27</v>
      </c>
    </row>
    <row r="53" spans="10:28" ht="12.75">
      <c r="J53" s="106" t="s">
        <v>29</v>
      </c>
      <c r="K53" s="105" t="s">
        <v>27</v>
      </c>
      <c r="L53" s="107" t="s">
        <v>132</v>
      </c>
      <c r="N53" s="106" t="s">
        <v>29</v>
      </c>
      <c r="O53" s="105" t="s">
        <v>27</v>
      </c>
      <c r="P53" s="107" t="s">
        <v>27</v>
      </c>
      <c r="R53" s="106" t="s">
        <v>29</v>
      </c>
      <c r="S53" s="105" t="s">
        <v>27</v>
      </c>
      <c r="T53" s="107" t="s">
        <v>27</v>
      </c>
      <c r="V53" s="106" t="s">
        <v>29</v>
      </c>
      <c r="W53" s="105" t="s">
        <v>27</v>
      </c>
      <c r="X53" s="107" t="s">
        <v>27</v>
      </c>
      <c r="Z53" s="106" t="s">
        <v>29</v>
      </c>
      <c r="AA53" s="105" t="s">
        <v>27</v>
      </c>
      <c r="AB53" s="107" t="s">
        <v>27</v>
      </c>
    </row>
    <row r="54" spans="10:28" ht="12.75">
      <c r="J54" s="106" t="s">
        <v>27</v>
      </c>
      <c r="K54" s="105" t="s">
        <v>29</v>
      </c>
      <c r="L54" s="107" t="s">
        <v>132</v>
      </c>
      <c r="N54" s="106" t="s">
        <v>27</v>
      </c>
      <c r="O54" s="105" t="s">
        <v>29</v>
      </c>
      <c r="P54" s="107" t="s">
        <v>27</v>
      </c>
      <c r="R54" s="106" t="s">
        <v>27</v>
      </c>
      <c r="S54" s="105" t="s">
        <v>29</v>
      </c>
      <c r="T54" s="107" t="s">
        <v>27</v>
      </c>
      <c r="V54" s="106" t="s">
        <v>27</v>
      </c>
      <c r="W54" s="105" t="s">
        <v>29</v>
      </c>
      <c r="X54" s="107" t="s">
        <v>27</v>
      </c>
      <c r="Z54" s="106" t="s">
        <v>27</v>
      </c>
      <c r="AA54" s="105" t="s">
        <v>29</v>
      </c>
      <c r="AB54" s="107" t="s">
        <v>27</v>
      </c>
    </row>
    <row r="55" spans="10:28" ht="12.75">
      <c r="J55" s="106" t="s">
        <v>132</v>
      </c>
      <c r="K55" s="105" t="s">
        <v>27</v>
      </c>
      <c r="L55" s="107" t="s">
        <v>27</v>
      </c>
      <c r="N55" s="106" t="s">
        <v>132</v>
      </c>
      <c r="O55" s="105" t="s">
        <v>27</v>
      </c>
      <c r="P55" s="107" t="s">
        <v>27</v>
      </c>
      <c r="R55" s="106" t="s">
        <v>132</v>
      </c>
      <c r="S55" s="105" t="s">
        <v>27</v>
      </c>
      <c r="T55" s="107" t="s">
        <v>27</v>
      </c>
      <c r="V55" s="106" t="s">
        <v>132</v>
      </c>
      <c r="W55" s="105" t="s">
        <v>27</v>
      </c>
      <c r="X55" s="107" t="s">
        <v>27</v>
      </c>
      <c r="Z55" s="106" t="s">
        <v>132</v>
      </c>
      <c r="AA55" s="105" t="s">
        <v>27</v>
      </c>
      <c r="AB55" s="107" t="s">
        <v>27</v>
      </c>
    </row>
    <row r="56" spans="10:28" ht="12.75">
      <c r="J56" s="106" t="s">
        <v>27</v>
      </c>
      <c r="K56" s="105" t="s">
        <v>132</v>
      </c>
      <c r="L56" s="107" t="s">
        <v>27</v>
      </c>
      <c r="N56" s="106" t="s">
        <v>27</v>
      </c>
      <c r="O56" s="105" t="s">
        <v>132</v>
      </c>
      <c r="P56" s="107" t="s">
        <v>27</v>
      </c>
      <c r="R56" s="106" t="s">
        <v>27</v>
      </c>
      <c r="S56" s="105" t="s">
        <v>132</v>
      </c>
      <c r="T56" s="107" t="s">
        <v>27</v>
      </c>
      <c r="V56" s="106" t="s">
        <v>27</v>
      </c>
      <c r="W56" s="105" t="s">
        <v>132</v>
      </c>
      <c r="X56" s="107" t="s">
        <v>27</v>
      </c>
      <c r="Z56" s="106" t="s">
        <v>27</v>
      </c>
      <c r="AA56" s="105" t="s">
        <v>132</v>
      </c>
      <c r="AB56" s="107" t="s">
        <v>27</v>
      </c>
    </row>
    <row r="57" spans="10:28" ht="13.5" thickBot="1">
      <c r="J57" s="108" t="s">
        <v>27</v>
      </c>
      <c r="K57" s="55" t="s">
        <v>27</v>
      </c>
      <c r="L57" s="56" t="s">
        <v>27</v>
      </c>
      <c r="N57" s="108" t="s">
        <v>27</v>
      </c>
      <c r="O57" s="55" t="s">
        <v>27</v>
      </c>
      <c r="P57" s="56" t="s">
        <v>27</v>
      </c>
      <c r="R57" s="108" t="s">
        <v>27</v>
      </c>
      <c r="S57" s="55" t="s">
        <v>27</v>
      </c>
      <c r="T57" s="56" t="s">
        <v>27</v>
      </c>
      <c r="V57" s="108" t="s">
        <v>27</v>
      </c>
      <c r="W57" s="55" t="s">
        <v>27</v>
      </c>
      <c r="X57" s="56" t="s">
        <v>27</v>
      </c>
      <c r="Z57" s="108" t="s">
        <v>27</v>
      </c>
      <c r="AA57" s="55" t="s">
        <v>27</v>
      </c>
      <c r="AB57" s="56" t="s">
        <v>27</v>
      </c>
    </row>
    <row r="61" spans="11:13" ht="12.75">
      <c r="K61" t="s">
        <v>170</v>
      </c>
      <c r="L61" t="s">
        <v>171</v>
      </c>
      <c r="M61" t="s">
        <v>27</v>
      </c>
    </row>
    <row r="62" spans="10:13" ht="12.75">
      <c r="J62" t="s">
        <v>29</v>
      </c>
      <c r="K62" t="s">
        <v>170</v>
      </c>
      <c r="L62" t="s">
        <v>171</v>
      </c>
      <c r="M62" t="s">
        <v>27</v>
      </c>
    </row>
    <row r="63" spans="10:13" ht="12.75">
      <c r="J63" t="s">
        <v>132</v>
      </c>
      <c r="K63" t="s">
        <v>132</v>
      </c>
      <c r="M63" t="s">
        <v>27</v>
      </c>
    </row>
    <row r="64" spans="10:13" ht="12.75">
      <c r="J64" t="s">
        <v>27</v>
      </c>
      <c r="K64" t="s">
        <v>27</v>
      </c>
      <c r="L64" t="s">
        <v>27</v>
      </c>
      <c r="M64" t="s">
        <v>27</v>
      </c>
    </row>
    <row r="68" spans="11:13" ht="12.75">
      <c r="K68" t="s">
        <v>170</v>
      </c>
      <c r="L68" t="s">
        <v>171</v>
      </c>
      <c r="M68" t="s">
        <v>27</v>
      </c>
    </row>
    <row r="69" spans="10:13" ht="12.75">
      <c r="J69" t="s">
        <v>29</v>
      </c>
      <c r="K69" t="s">
        <v>170</v>
      </c>
      <c r="L69" t="s">
        <v>171</v>
      </c>
      <c r="M69" t="s">
        <v>27</v>
      </c>
    </row>
    <row r="70" spans="10:13" ht="12.75">
      <c r="J70" t="s">
        <v>132</v>
      </c>
      <c r="K70" t="s">
        <v>132</v>
      </c>
      <c r="M70" t="s">
        <v>27</v>
      </c>
    </row>
    <row r="71" spans="10:13" ht="12.75">
      <c r="J71" t="s">
        <v>27</v>
      </c>
      <c r="K71" t="s">
        <v>27</v>
      </c>
      <c r="L71" t="s">
        <v>27</v>
      </c>
      <c r="M71" t="s">
        <v>27</v>
      </c>
    </row>
    <row r="74" spans="11:13" ht="12.75">
      <c r="K74" t="s">
        <v>170</v>
      </c>
      <c r="L74" t="s">
        <v>171</v>
      </c>
      <c r="M74" t="s">
        <v>27</v>
      </c>
    </row>
    <row r="75" spans="10:13" ht="12.75">
      <c r="J75" t="s">
        <v>29</v>
      </c>
      <c r="K75" t="s">
        <v>170</v>
      </c>
      <c r="L75" t="s">
        <v>171</v>
      </c>
      <c r="M75" t="s">
        <v>27</v>
      </c>
    </row>
    <row r="76" spans="10:13" ht="12.75">
      <c r="J76" t="s">
        <v>132</v>
      </c>
      <c r="K76" t="s">
        <v>132</v>
      </c>
      <c r="M76" t="s">
        <v>27</v>
      </c>
    </row>
    <row r="77" spans="10:13" ht="12.75">
      <c r="J77" t="s">
        <v>27</v>
      </c>
      <c r="K77" t="s">
        <v>27</v>
      </c>
      <c r="L77" t="s">
        <v>27</v>
      </c>
      <c r="M77" t="s">
        <v>27</v>
      </c>
    </row>
    <row r="80" spans="11:13" ht="12.75">
      <c r="K80" t="s">
        <v>170</v>
      </c>
      <c r="L80" t="s">
        <v>171</v>
      </c>
      <c r="M80" t="s">
        <v>27</v>
      </c>
    </row>
    <row r="81" spans="10:13" ht="12.75">
      <c r="J81" t="s">
        <v>29</v>
      </c>
      <c r="K81" t="s">
        <v>27</v>
      </c>
      <c r="L81" t="s">
        <v>27</v>
      </c>
      <c r="M81" t="s">
        <v>27</v>
      </c>
    </row>
    <row r="82" spans="10:13" ht="12.75">
      <c r="J82" t="s">
        <v>132</v>
      </c>
      <c r="K82" t="s">
        <v>27</v>
      </c>
      <c r="M82" t="s">
        <v>27</v>
      </c>
    </row>
    <row r="83" spans="10:13" ht="12.75">
      <c r="J83" t="s">
        <v>27</v>
      </c>
      <c r="K83" t="s">
        <v>27</v>
      </c>
      <c r="L83" t="s">
        <v>27</v>
      </c>
      <c r="M83" t="s">
        <v>27</v>
      </c>
    </row>
  </sheetData>
  <mergeCells count="10">
    <mergeCell ref="V5:X5"/>
    <mergeCell ref="T7:T9"/>
    <mergeCell ref="AB5:AD5"/>
    <mergeCell ref="Z7:Z9"/>
    <mergeCell ref="P5:R5"/>
    <mergeCell ref="N7:N9"/>
    <mergeCell ref="B7:B9"/>
    <mergeCell ref="D5:F5"/>
    <mergeCell ref="J5:L5"/>
    <mergeCell ref="H7:H9"/>
  </mergeCells>
  <conditionalFormatting sqref="A1">
    <cfRule type="cellIs" priority="1" dxfId="0" operator="equal" stopIfTrue="1">
      <formula>"PASS"</formula>
    </cfRule>
    <cfRule type="cellIs" priority="2" dxfId="1" operator="equal" stopIfTrue="1">
      <formula>"FAIL"</formula>
    </cfRule>
  </conditionalFormatting>
  <hyperlinks>
    <hyperlink ref="A1" location="'Tech 3'!A1" display="Go Back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tabColor indexed="44"/>
  </sheetPr>
  <dimension ref="A1:F3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6" max="6" width="12.8515625" style="0" customWidth="1"/>
  </cols>
  <sheetData>
    <row r="1" ht="12.75">
      <c r="A1" s="44" t="s">
        <v>209</v>
      </c>
    </row>
    <row r="3" ht="13.5" thickBot="1"/>
    <row r="4" spans="2:6" ht="13.5" thickBot="1">
      <c r="B4" s="161" t="s">
        <v>187</v>
      </c>
      <c r="C4" s="162"/>
      <c r="D4" s="162"/>
      <c r="E4" s="163"/>
      <c r="F4" s="141"/>
    </row>
    <row r="5" spans="2:6" ht="26.25" thickBot="1">
      <c r="B5" s="63" t="s">
        <v>27</v>
      </c>
      <c r="C5" s="64" t="s">
        <v>132</v>
      </c>
      <c r="D5" s="64" t="s">
        <v>29</v>
      </c>
      <c r="E5" s="65" t="s">
        <v>189</v>
      </c>
      <c r="F5" s="35" t="s">
        <v>188</v>
      </c>
    </row>
    <row r="6" spans="2:6" ht="12.75">
      <c r="B6" s="142">
        <v>2</v>
      </c>
      <c r="C6" s="59">
        <v>0</v>
      </c>
      <c r="D6" s="59">
        <v>0</v>
      </c>
      <c r="E6" s="60" t="str">
        <f aca="true" t="shared" si="0" ref="E6:E11">CONCATENATE(B6,C6,D6)</f>
        <v>200</v>
      </c>
      <c r="F6" s="6">
        <v>5</v>
      </c>
    </row>
    <row r="7" spans="2:6" ht="12.75">
      <c r="B7" s="143">
        <v>0</v>
      </c>
      <c r="C7" s="11">
        <v>2</v>
      </c>
      <c r="D7" s="11">
        <v>0</v>
      </c>
      <c r="E7" s="62" t="str">
        <f t="shared" si="0"/>
        <v>020</v>
      </c>
      <c r="F7" s="7">
        <v>30</v>
      </c>
    </row>
    <row r="8" spans="2:6" ht="12.75">
      <c r="B8" s="143">
        <v>0</v>
      </c>
      <c r="C8" s="11">
        <v>0</v>
      </c>
      <c r="D8" s="11">
        <v>2</v>
      </c>
      <c r="E8" s="62" t="str">
        <f t="shared" si="0"/>
        <v>002</v>
      </c>
      <c r="F8" s="7">
        <v>90</v>
      </c>
    </row>
    <row r="9" spans="2:6" ht="12.75">
      <c r="B9" s="143">
        <v>1</v>
      </c>
      <c r="C9" s="11">
        <v>1</v>
      </c>
      <c r="D9" s="11">
        <v>0</v>
      </c>
      <c r="E9" s="62" t="str">
        <f t="shared" si="0"/>
        <v>110</v>
      </c>
      <c r="F9" s="7">
        <v>10</v>
      </c>
    </row>
    <row r="10" spans="2:6" ht="12.75">
      <c r="B10" s="143">
        <v>1</v>
      </c>
      <c r="C10" s="11">
        <v>0</v>
      </c>
      <c r="D10" s="11">
        <v>1</v>
      </c>
      <c r="E10" s="62" t="str">
        <f t="shared" si="0"/>
        <v>101</v>
      </c>
      <c r="F10" s="7">
        <v>35</v>
      </c>
    </row>
    <row r="11" spans="2:6" ht="13.5" thickBot="1">
      <c r="B11" s="144">
        <v>0</v>
      </c>
      <c r="C11" s="145">
        <v>1</v>
      </c>
      <c r="D11" s="145">
        <v>1</v>
      </c>
      <c r="E11" s="146" t="str">
        <f t="shared" si="0"/>
        <v>011</v>
      </c>
      <c r="F11" s="147">
        <v>15</v>
      </c>
    </row>
    <row r="12" ht="12.75">
      <c r="B12" s="5" t="s">
        <v>190</v>
      </c>
    </row>
    <row r="14" ht="13.5" thickBot="1"/>
    <row r="15" spans="2:6" ht="13.5" thickBot="1">
      <c r="B15" s="161" t="s">
        <v>187</v>
      </c>
      <c r="C15" s="162"/>
      <c r="D15" s="162"/>
      <c r="E15" s="163"/>
      <c r="F15" s="141"/>
    </row>
    <row r="16" spans="2:6" ht="26.25" thickBot="1">
      <c r="B16" s="63" t="s">
        <v>27</v>
      </c>
      <c r="C16" s="64" t="s">
        <v>132</v>
      </c>
      <c r="D16" s="64" t="s">
        <v>29</v>
      </c>
      <c r="E16" s="65" t="s">
        <v>189</v>
      </c>
      <c r="F16" s="35" t="s">
        <v>188</v>
      </c>
    </row>
    <row r="17" spans="2:6" ht="12.75">
      <c r="B17" s="142">
        <v>5</v>
      </c>
      <c r="C17" s="59">
        <v>0</v>
      </c>
      <c r="D17" s="59">
        <v>0</v>
      </c>
      <c r="E17" s="60" t="str">
        <f>CONCATENATE(B17,C17,D17)</f>
        <v>500</v>
      </c>
      <c r="F17" s="6">
        <v>5</v>
      </c>
    </row>
    <row r="18" spans="2:6" ht="12.75">
      <c r="B18" s="143">
        <v>0</v>
      </c>
      <c r="C18" s="11">
        <v>5</v>
      </c>
      <c r="D18" s="11">
        <v>0</v>
      </c>
      <c r="E18" s="62" t="str">
        <f aca="true" t="shared" si="1" ref="E18:E35">CONCATENATE(B18,C18,D18)</f>
        <v>050</v>
      </c>
      <c r="F18" s="7">
        <v>30</v>
      </c>
    </row>
    <row r="19" spans="2:6" ht="12.75">
      <c r="B19" s="143">
        <v>0</v>
      </c>
      <c r="C19" s="11">
        <v>0</v>
      </c>
      <c r="D19" s="11">
        <v>5</v>
      </c>
      <c r="E19" s="62" t="str">
        <f t="shared" si="1"/>
        <v>005</v>
      </c>
      <c r="F19" s="7">
        <v>90</v>
      </c>
    </row>
    <row r="20" spans="2:6" ht="12.75">
      <c r="B20" s="143">
        <v>4</v>
      </c>
      <c r="C20" s="11">
        <v>1</v>
      </c>
      <c r="D20" s="11">
        <v>0</v>
      </c>
      <c r="E20" s="62" t="str">
        <f t="shared" si="1"/>
        <v>410</v>
      </c>
      <c r="F20" s="7">
        <v>10</v>
      </c>
    </row>
    <row r="21" spans="2:6" ht="12.75">
      <c r="B21" s="143">
        <v>4</v>
      </c>
      <c r="C21" s="11">
        <v>0</v>
      </c>
      <c r="D21" s="11">
        <v>1</v>
      </c>
      <c r="E21" s="62" t="str">
        <f t="shared" si="1"/>
        <v>401</v>
      </c>
      <c r="F21" s="7">
        <v>35</v>
      </c>
    </row>
    <row r="22" spans="2:6" ht="12.75">
      <c r="B22" s="143">
        <v>3</v>
      </c>
      <c r="C22" s="11">
        <v>2</v>
      </c>
      <c r="D22" s="11">
        <v>0</v>
      </c>
      <c r="E22" s="62" t="str">
        <f t="shared" si="1"/>
        <v>320</v>
      </c>
      <c r="F22" s="7">
        <v>15</v>
      </c>
    </row>
    <row r="23" spans="2:6" ht="12.75">
      <c r="B23" s="143">
        <v>3</v>
      </c>
      <c r="C23" s="11">
        <v>1</v>
      </c>
      <c r="D23" s="11">
        <v>1</v>
      </c>
      <c r="E23" s="62" t="str">
        <f t="shared" si="1"/>
        <v>311</v>
      </c>
      <c r="F23" s="7">
        <v>40</v>
      </c>
    </row>
    <row r="24" spans="2:6" ht="12.75">
      <c r="B24" s="143">
        <v>3</v>
      </c>
      <c r="C24" s="11">
        <v>0</v>
      </c>
      <c r="D24" s="11">
        <v>2</v>
      </c>
      <c r="E24" s="62" t="str">
        <f t="shared" si="1"/>
        <v>302</v>
      </c>
      <c r="F24" s="7">
        <v>45</v>
      </c>
    </row>
    <row r="25" spans="2:6" ht="12.75">
      <c r="B25" s="143">
        <v>2</v>
      </c>
      <c r="C25" s="11">
        <v>3</v>
      </c>
      <c r="D25" s="11">
        <v>0</v>
      </c>
      <c r="E25" s="62" t="str">
        <f t="shared" si="1"/>
        <v>230</v>
      </c>
      <c r="F25" s="7">
        <v>20</v>
      </c>
    </row>
    <row r="26" spans="2:6" ht="12.75">
      <c r="B26" s="143">
        <v>2</v>
      </c>
      <c r="C26" s="11">
        <v>2</v>
      </c>
      <c r="D26" s="11">
        <v>1</v>
      </c>
      <c r="E26" s="62" t="str">
        <f t="shared" si="1"/>
        <v>221</v>
      </c>
      <c r="F26" s="7">
        <v>50</v>
      </c>
    </row>
    <row r="27" spans="2:6" ht="12.75">
      <c r="B27" s="143">
        <v>2</v>
      </c>
      <c r="C27" s="11">
        <v>1</v>
      </c>
      <c r="D27" s="11">
        <v>2</v>
      </c>
      <c r="E27" s="62" t="str">
        <f t="shared" si="1"/>
        <v>212</v>
      </c>
      <c r="F27" s="7">
        <v>55</v>
      </c>
    </row>
    <row r="28" spans="2:6" ht="12.75">
      <c r="B28" s="143">
        <v>2</v>
      </c>
      <c r="C28" s="11">
        <v>0</v>
      </c>
      <c r="D28" s="11">
        <v>3</v>
      </c>
      <c r="E28" s="62" t="str">
        <f t="shared" si="1"/>
        <v>203</v>
      </c>
      <c r="F28" s="7">
        <v>60</v>
      </c>
    </row>
    <row r="29" spans="2:6" ht="12.75">
      <c r="B29" s="143">
        <v>1</v>
      </c>
      <c r="C29" s="11">
        <v>4</v>
      </c>
      <c r="D29" s="11">
        <v>0</v>
      </c>
      <c r="E29" s="62" t="str">
        <f t="shared" si="1"/>
        <v>140</v>
      </c>
      <c r="F29" s="7">
        <v>25</v>
      </c>
    </row>
    <row r="30" spans="2:6" ht="12.75">
      <c r="B30" s="143">
        <v>1</v>
      </c>
      <c r="C30" s="11">
        <v>3</v>
      </c>
      <c r="D30" s="11">
        <v>1</v>
      </c>
      <c r="E30" s="62" t="str">
        <f t="shared" si="1"/>
        <v>131</v>
      </c>
      <c r="F30" s="7">
        <v>35</v>
      </c>
    </row>
    <row r="31" spans="2:6" ht="12.75">
      <c r="B31" s="143">
        <v>1</v>
      </c>
      <c r="C31" s="11">
        <v>2</v>
      </c>
      <c r="D31" s="11">
        <v>2</v>
      </c>
      <c r="E31" s="62" t="str">
        <f t="shared" si="1"/>
        <v>122</v>
      </c>
      <c r="F31" s="7">
        <v>65</v>
      </c>
    </row>
    <row r="32" spans="2:6" ht="12.75">
      <c r="B32" s="143">
        <v>1</v>
      </c>
      <c r="C32" s="11">
        <v>1</v>
      </c>
      <c r="D32" s="11">
        <v>3</v>
      </c>
      <c r="E32" s="62" t="str">
        <f t="shared" si="1"/>
        <v>113</v>
      </c>
      <c r="F32" s="7">
        <v>70</v>
      </c>
    </row>
    <row r="33" spans="2:6" ht="12.75">
      <c r="B33" s="143">
        <v>1</v>
      </c>
      <c r="C33" s="11">
        <v>0</v>
      </c>
      <c r="D33" s="11">
        <v>4</v>
      </c>
      <c r="E33" s="62" t="str">
        <f t="shared" si="1"/>
        <v>104</v>
      </c>
      <c r="F33" s="7">
        <v>75</v>
      </c>
    </row>
    <row r="34" spans="2:6" ht="12.75">
      <c r="B34" s="143">
        <v>0</v>
      </c>
      <c r="C34" s="11">
        <v>1</v>
      </c>
      <c r="D34" s="11">
        <v>4</v>
      </c>
      <c r="E34" s="62" t="str">
        <f t="shared" si="1"/>
        <v>014</v>
      </c>
      <c r="F34" s="7">
        <v>85</v>
      </c>
    </row>
    <row r="35" spans="2:6" ht="13.5" thickBot="1">
      <c r="B35" s="144">
        <v>0</v>
      </c>
      <c r="C35" s="145">
        <v>2</v>
      </c>
      <c r="D35" s="145">
        <v>3</v>
      </c>
      <c r="E35" s="146" t="str">
        <f t="shared" si="1"/>
        <v>023</v>
      </c>
      <c r="F35" s="147">
        <v>80</v>
      </c>
    </row>
    <row r="36" ht="12.75">
      <c r="B36" s="5" t="s">
        <v>191</v>
      </c>
    </row>
  </sheetData>
  <mergeCells count="2">
    <mergeCell ref="B15:E15"/>
    <mergeCell ref="B4:E4"/>
  </mergeCells>
  <conditionalFormatting sqref="A1">
    <cfRule type="cellIs" priority="1" dxfId="0" operator="equal" stopIfTrue="1">
      <formula>"PASS"</formula>
    </cfRule>
    <cfRule type="cellIs" priority="2" dxfId="1" operator="equal" stopIfTrue="1">
      <formula>"FAIL"</formula>
    </cfRule>
  </conditionalFormatting>
  <hyperlinks>
    <hyperlink ref="A1" location="'Tech 3'!A1" display="Go Back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44"/>
    <pageSetUpPr fitToPage="1"/>
  </sheetPr>
  <dimension ref="B1:BX217"/>
  <sheetViews>
    <sheetView zoomScale="75" zoomScaleNormal="75" workbookViewId="0" topLeftCell="A1">
      <selection activeCell="A1" sqref="A1"/>
    </sheetView>
  </sheetViews>
  <sheetFormatPr defaultColWidth="9.140625" defaultRowHeight="12.75" zeroHeight="1"/>
  <cols>
    <col min="1" max="1" width="5.57421875" style="29" customWidth="1"/>
    <col min="2" max="2" width="12.00390625" style="52" customWidth="1"/>
    <col min="3" max="3" width="3.8515625" style="30" customWidth="1"/>
    <col min="4" max="4" width="21.57421875" style="30" customWidth="1"/>
    <col min="5" max="5" width="9.140625" style="30" customWidth="1"/>
    <col min="6" max="6" width="11.7109375" style="30" customWidth="1"/>
    <col min="7" max="7" width="17.8515625" style="30" customWidth="1"/>
    <col min="8" max="8" width="8.00390625" style="30" customWidth="1"/>
    <col min="9" max="9" width="22.00390625" style="30" customWidth="1"/>
    <col min="10" max="10" width="9.140625" style="30" customWidth="1"/>
    <col min="11" max="11" width="5.140625" style="30" customWidth="1"/>
    <col min="12" max="12" width="17.421875" style="30" customWidth="1"/>
    <col min="13" max="13" width="23.140625" style="30" customWidth="1"/>
    <col min="14" max="14" width="19.7109375" style="30" customWidth="1"/>
    <col min="15" max="15" width="10.7109375" style="30" customWidth="1"/>
    <col min="16" max="17" width="9.140625" style="30" customWidth="1"/>
    <col min="18" max="22" width="10.00390625" style="30" customWidth="1"/>
    <col min="23" max="24" width="10.00390625" style="30" hidden="1" customWidth="1"/>
    <col min="25" max="26" width="9.140625" style="30" hidden="1" customWidth="1"/>
    <col min="27" max="27" width="5.7109375" style="30" hidden="1" customWidth="1"/>
    <col min="28" max="31" width="9.140625" style="30" hidden="1" customWidth="1"/>
    <col min="32" max="32" width="5.7109375" style="30" hidden="1" customWidth="1"/>
    <col min="33" max="36" width="9.140625" style="30" hidden="1" customWidth="1"/>
    <col min="37" max="37" width="5.7109375" style="30" hidden="1" customWidth="1"/>
    <col min="38" max="41" width="9.140625" style="30" hidden="1" customWidth="1"/>
    <col min="42" max="42" width="5.7109375" style="30" hidden="1" customWidth="1"/>
    <col min="43" max="63" width="9.140625" style="30" hidden="1" customWidth="1"/>
    <col min="64" max="16384" width="0" style="30" hidden="1" customWidth="1"/>
  </cols>
  <sheetData>
    <row r="1" spans="2:28" ht="12.75">
      <c r="B1" s="5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W1" s="29"/>
      <c r="X1" s="29"/>
      <c r="Y1" s="29"/>
      <c r="Z1" s="29"/>
      <c r="AA1" s="29"/>
      <c r="AB1" s="29"/>
    </row>
    <row r="2" spans="2:76" ht="27.75" customHeight="1">
      <c r="B2" s="33" t="s">
        <v>224</v>
      </c>
      <c r="C2" s="42" t="s">
        <v>67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W2" s="29"/>
      <c r="X2" s="29"/>
      <c r="Y2" s="29"/>
      <c r="Z2" s="29"/>
      <c r="AA2" s="29"/>
      <c r="AB2" s="29"/>
      <c r="BX2" s="29" t="s">
        <v>44</v>
      </c>
    </row>
    <row r="3" spans="2:76" ht="12.75">
      <c r="B3" s="51"/>
      <c r="C3" s="29"/>
      <c r="D3" s="31"/>
      <c r="E3" s="29"/>
      <c r="F3" s="29"/>
      <c r="G3" s="29"/>
      <c r="H3" s="29"/>
      <c r="N3" s="29"/>
      <c r="O3" s="29"/>
      <c r="P3" s="29"/>
      <c r="U3" s="29"/>
      <c r="W3" s="29"/>
      <c r="X3" s="29"/>
      <c r="Y3" s="29"/>
      <c r="Z3" s="29"/>
      <c r="AA3" s="29"/>
      <c r="AB3" s="29"/>
      <c r="BX3" s="29" t="s">
        <v>101</v>
      </c>
    </row>
    <row r="4" spans="2:76" ht="12.75" customHeight="1">
      <c r="B4" s="28" t="s">
        <v>96</v>
      </c>
      <c r="C4" s="28" t="s">
        <v>81</v>
      </c>
      <c r="E4" s="29"/>
      <c r="F4" s="29"/>
      <c r="G4" s="29"/>
      <c r="I4" s="28" t="s">
        <v>125</v>
      </c>
      <c r="J4" s="29"/>
      <c r="K4" s="29"/>
      <c r="L4" s="29"/>
      <c r="M4" s="28" t="s">
        <v>126</v>
      </c>
      <c r="P4" s="29"/>
      <c r="U4" s="29"/>
      <c r="W4" s="28" t="s">
        <v>104</v>
      </c>
      <c r="X4" s="29"/>
      <c r="Y4" s="29"/>
      <c r="Z4" s="29"/>
      <c r="AA4" s="29"/>
      <c r="AB4" s="28" t="s">
        <v>3</v>
      </c>
      <c r="AC4" s="29"/>
      <c r="AD4" s="29"/>
      <c r="AE4" s="29"/>
      <c r="AG4" s="28" t="s">
        <v>4</v>
      </c>
      <c r="AH4" s="29"/>
      <c r="AI4" s="29"/>
      <c r="AJ4" s="29"/>
      <c r="AL4" s="28" t="s">
        <v>5</v>
      </c>
      <c r="AM4" s="29"/>
      <c r="AN4" s="29"/>
      <c r="AO4" s="29"/>
      <c r="AQ4" s="28" t="s">
        <v>6</v>
      </c>
      <c r="AR4" s="29"/>
      <c r="AS4" s="29"/>
      <c r="AT4" s="29"/>
      <c r="AV4" s="87" t="s">
        <v>116</v>
      </c>
      <c r="AW4" s="87"/>
      <c r="AX4" s="87" t="s">
        <v>117</v>
      </c>
      <c r="BX4" s="29" t="s">
        <v>100</v>
      </c>
    </row>
    <row r="5" spans="2:76" ht="12.75" customHeight="1">
      <c r="B5" s="51"/>
      <c r="C5" s="46" t="s">
        <v>103</v>
      </c>
      <c r="E5" s="29"/>
      <c r="F5" s="153" t="s">
        <v>1</v>
      </c>
      <c r="G5" s="154"/>
      <c r="I5" s="47" t="s">
        <v>121</v>
      </c>
      <c r="J5" s="121">
        <v>0.06</v>
      </c>
      <c r="K5" s="93"/>
      <c r="L5" s="93"/>
      <c r="P5" s="29"/>
      <c r="U5" s="29"/>
      <c r="W5" s="82" t="s">
        <v>114</v>
      </c>
      <c r="Y5" s="30">
        <f>IF($F$6="Very Good",IF(#REF!="GOTO 2.1",(COUNTIF(#REF!,"FAIL")*15)+((COUNTIF(#REF!,"FAIL")*15)+15),(COUNTIF(#REF!,"FAIL")*15)+((COUNTIF(#REF!,"FAIL")*15)+15)),"")</f>
      </c>
      <c r="Z5" s="29" t="s">
        <v>111</v>
      </c>
      <c r="AA5" s="29"/>
      <c r="AB5" s="82" t="s">
        <v>114</v>
      </c>
      <c r="AD5" s="30" t="e">
        <f>IF($F$6="Good",IF(#REF!="GOTO 2.1",(COUNTIF(#REF!,"FAIL")*15)+((COUNTIF(#REF!,"FAIL")*15)+15),(COUNTIF(#REF!,"FAIL")*15)+((COUNTIF(#REF!,"FAIL")*15)+15)),"")</f>
        <v>#REF!</v>
      </c>
      <c r="AE5" s="29" t="s">
        <v>111</v>
      </c>
      <c r="AG5" s="82" t="s">
        <v>114</v>
      </c>
      <c r="AI5" s="30">
        <f>IF($F$6="Fair",IF(#REF!="GOTO 2.1",(COUNTIF(#REF!,"FAIL")*15)+((COUNTIF(#REF!,"FAIL")*15)+15),(COUNTIF(#REF!,"FAIL")*15)+((COUNTIF(#REF!,"FAIL")*15)+15)),"")</f>
      </c>
      <c r="AJ5" s="29" t="s">
        <v>111</v>
      </c>
      <c r="AL5" s="82" t="s">
        <v>114</v>
      </c>
      <c r="AN5" s="30">
        <f>IF($F$6="Poor",IF(#REF!="GOTO 2.1",(COUNTIF(#REF!,"FAIL")*15)+((COUNTIF(#REF!,"FAIL")*15)+15),(COUNTIF(#REF!,"FAIL")*15)+((COUNTIF(#REF!,"FAIL")*15)+15)),"")</f>
      </c>
      <c r="AO5" s="29" t="s">
        <v>111</v>
      </c>
      <c r="AQ5" s="82" t="s">
        <v>114</v>
      </c>
      <c r="AS5" s="30">
        <f>IF($F$6="Very Poor",IF(#REF!="GOTO 2.1",(COUNTIF(#REF!,"FAIL")*15)+((COUNTIF(#REF!,"FAIL")*15)+15),(COUNTIF(#REF!,"FAIL")*15)+((COUNTIF(#REF!,"FAIL")*15)+15)),"")</f>
      </c>
      <c r="AT5" s="29" t="s">
        <v>111</v>
      </c>
      <c r="AU5" s="30" t="s">
        <v>104</v>
      </c>
      <c r="AV5" s="88">
        <f>MIN(X17:X110)</f>
        <v>0</v>
      </c>
      <c r="AW5" s="89" t="e">
        <f>VLOOKUP(AV5,$X$17:$AB$110,5,FALSE)</f>
        <v>#N/A</v>
      </c>
      <c r="AX5" s="89">
        <f>MIN(Y17:Y110)</f>
        <v>0</v>
      </c>
      <c r="AY5" s="89" t="e">
        <f>VLOOKUP(AX5,$Y$17:$AB$110,4,FALSE)</f>
        <v>#N/A</v>
      </c>
      <c r="AZ5" s="89">
        <f>MIN(Z17:Z110)</f>
        <v>0</v>
      </c>
      <c r="BA5" s="89" t="e">
        <f>VLOOKUP(AZ5,$Z$17:$AB$110,3,FALSE)</f>
        <v>#N/A</v>
      </c>
      <c r="BX5" s="29" t="s">
        <v>46</v>
      </c>
    </row>
    <row r="6" spans="2:76" ht="12.75" customHeight="1">
      <c r="B6" s="91">
        <v>5</v>
      </c>
      <c r="C6" s="46" t="s">
        <v>79</v>
      </c>
      <c r="E6" s="29"/>
      <c r="F6" s="94" t="s">
        <v>3</v>
      </c>
      <c r="I6" s="82" t="s">
        <v>109</v>
      </c>
      <c r="J6" s="122">
        <f>INDEX('B1'!$B$14:$G$18,MATCH($F$5,'B1'!$B$14:$B$18,),MATCH(IF($F$6="Very Good",1,IF($F$6="Good",2,IF($F$6="Fair",3,IF($F$6="Poor",4,IF($F$6="Very Poor",5,FALSE))))),'B1'!$B$14:$G$14,))</f>
        <v>20</v>
      </c>
      <c r="K6" s="29" t="s">
        <v>112</v>
      </c>
      <c r="L6" s="29"/>
      <c r="P6" s="84" t="s">
        <v>119</v>
      </c>
      <c r="Q6" s="84" t="s">
        <v>116</v>
      </c>
      <c r="R6" s="84" t="s">
        <v>117</v>
      </c>
      <c r="S6" s="84" t="s">
        <v>118</v>
      </c>
      <c r="U6" s="29"/>
      <c r="W6" s="82" t="s">
        <v>115</v>
      </c>
      <c r="Y6" s="29">
        <f>IF($F$6="Very Good",(COUNTIF(#REF!,"FAIL")*25)+25,"")</f>
      </c>
      <c r="Z6" s="29" t="s">
        <v>111</v>
      </c>
      <c r="AA6" s="29"/>
      <c r="AB6" s="82" t="s">
        <v>115</v>
      </c>
      <c r="AD6" s="29" t="e">
        <f>IF($F$6="Good",(COUNTIF(#REF!,"FAIL")*25)+25,"")</f>
        <v>#REF!</v>
      </c>
      <c r="AE6" s="29" t="s">
        <v>111</v>
      </c>
      <c r="AG6" s="82" t="s">
        <v>115</v>
      </c>
      <c r="AI6" s="29">
        <f>IF($F$6="Fair",(COUNTIF(#REF!,"FAIL")*25)+25,"")</f>
      </c>
      <c r="AJ6" s="29" t="s">
        <v>111</v>
      </c>
      <c r="AL6" s="82" t="s">
        <v>115</v>
      </c>
      <c r="AN6" s="29">
        <f>IF($F$6="Poor",(COUNTIF(#REF!,"FAIL")*25)+25,"")</f>
      </c>
      <c r="AO6" s="29" t="s">
        <v>111</v>
      </c>
      <c r="AQ6" s="82" t="s">
        <v>115</v>
      </c>
      <c r="AS6" s="29">
        <f>IF($F$6="Very Poor",(COUNTIF(#REF!,"FAIL")*25)+25,"")</f>
      </c>
      <c r="AT6" s="29" t="s">
        <v>111</v>
      </c>
      <c r="AU6" s="30" t="s">
        <v>3</v>
      </c>
      <c r="AV6" s="86" t="e">
        <f>MIN(AC17:AC110)</f>
        <v>#REF!</v>
      </c>
      <c r="AW6" s="89" t="e">
        <f>VLOOKUP(AV6,$AC$17:$AG$110,5,FALSE)</f>
        <v>#REF!</v>
      </c>
      <c r="AX6" s="89">
        <f>MIN(AD17:AD110)</f>
        <v>0.01</v>
      </c>
      <c r="AY6" s="89">
        <f>VLOOKUP(AX6,$AD$17:$AG$110,4,FALSE)</f>
        <v>20</v>
      </c>
      <c r="AZ6" s="89" t="e">
        <f>MIN(AE17:AE110)</f>
        <v>#REF!</v>
      </c>
      <c r="BA6" s="89" t="e">
        <f>VLOOKUP(AZ6,$AE$17:$AG$110,3,FALSE)</f>
        <v>#REF!</v>
      </c>
      <c r="BX6" s="29" t="s">
        <v>48</v>
      </c>
    </row>
    <row r="7" spans="2:76" ht="12.75" customHeight="1">
      <c r="B7" s="91">
        <v>5</v>
      </c>
      <c r="C7" s="46" t="s">
        <v>41</v>
      </c>
      <c r="E7" s="29"/>
      <c r="F7" s="95" t="s">
        <v>27</v>
      </c>
      <c r="J7" s="123"/>
      <c r="K7" s="92"/>
      <c r="L7" s="92"/>
      <c r="P7" s="81">
        <v>0</v>
      </c>
      <c r="Q7" s="79">
        <f>IF(OR(J$5="",J$8=""),"",IF(P7&lt;=J$14,(J$5*(1+(J$8/100))),IF(P7&gt;J$14,1,FALSE)))</f>
        <v>0.063</v>
      </c>
      <c r="R7" s="79">
        <f aca="true" t="shared" si="0" ref="R7:R38">IF(OR(J$5="",J$6=""),"",IF(P7&lt;=J$6,J$5,IF(P7&gt;J$6,1,FALSE)))</f>
        <v>0.06</v>
      </c>
      <c r="S7" s="79">
        <f>IF(OR(J$5="",J$8=""),"",IF(P7&lt;=J$15,(J$5-(J$5*(J$8/100))),IF(P7&gt;J$15,1,FALSE)))</f>
        <v>0.056999999999999995</v>
      </c>
      <c r="U7" s="29"/>
      <c r="W7" s="83"/>
      <c r="AA7" s="29"/>
      <c r="AB7" s="83"/>
      <c r="AG7" s="83"/>
      <c r="AL7" s="83"/>
      <c r="AQ7" s="83"/>
      <c r="AU7" s="30" t="s">
        <v>4</v>
      </c>
      <c r="AV7" s="88">
        <f>MIN(AH17:AH110)</f>
        <v>0</v>
      </c>
      <c r="AW7" s="89" t="e">
        <f>VLOOKUP(AV7,$AH$17:$AL$110,5,FALSE)</f>
        <v>#N/A</v>
      </c>
      <c r="AX7" s="89">
        <f>MIN(AI17:AI110)</f>
        <v>0</v>
      </c>
      <c r="AY7" s="89" t="e">
        <f>VLOOKUP(AX7,$AI$17:$AL$110,4,FALSE)</f>
        <v>#N/A</v>
      </c>
      <c r="AZ7" s="89">
        <f>MIN(AJ17:AJ110)</f>
        <v>0</v>
      </c>
      <c r="BA7" s="89" t="e">
        <f>VLOOKUP(AZ7,$AJ$17:$AL$110,3,FALSE)</f>
        <v>#N/A</v>
      </c>
      <c r="BX7" s="29" t="s">
        <v>47</v>
      </c>
    </row>
    <row r="8" spans="2:76" ht="12.75" customHeight="1">
      <c r="B8" s="91" t="s">
        <v>158</v>
      </c>
      <c r="C8" s="47" t="s">
        <v>37</v>
      </c>
      <c r="E8" s="29"/>
      <c r="F8" s="153" t="s">
        <v>22</v>
      </c>
      <c r="G8" s="154"/>
      <c r="I8" s="82" t="s">
        <v>192</v>
      </c>
      <c r="J8" s="124">
        <f>VLOOKUP(CONCATENATE(COUNTIF(F30,"High")+COUNTIF(F32,"High"),COUNTIF(F30,"Med")+COUNTIF(F32,"Med"),COUNTIF(F30,"Low")+COUNTIF(F32,"Low")),'C5, C6'!E6:F11,2,FALSE)</f>
        <v>5</v>
      </c>
      <c r="K8" s="29" t="s">
        <v>111</v>
      </c>
      <c r="L8" s="44" t="s">
        <v>222</v>
      </c>
      <c r="P8" s="81">
        <v>1</v>
      </c>
      <c r="Q8" s="79">
        <f aca="true" t="shared" si="1" ref="Q8:Q39">IF(OR(J$5="",J$8=""),"",IF(P8&lt;=J$15,(J$5*(1+(J$8/100))),IF(P8&gt;J$15,1,FALSE)))</f>
        <v>0.063</v>
      </c>
      <c r="R8" s="79">
        <f t="shared" si="0"/>
        <v>0.06</v>
      </c>
      <c r="S8" s="79">
        <f aca="true" t="shared" si="2" ref="S8:S39">IF(OR(J$5="",J$8=""),"",IF(P8&lt;=J$14,(J$5-(J$5*(J$8/100))),IF(P8&gt;J$14,1,FALSE)))</f>
        <v>0.056999999999999995</v>
      </c>
      <c r="U8" s="29"/>
      <c r="W8" s="82" t="s">
        <v>110</v>
      </c>
      <c r="Y8" s="29">
        <v>0.01</v>
      </c>
      <c r="Z8" s="29" t="s">
        <v>112</v>
      </c>
      <c r="AA8" s="29"/>
      <c r="AB8" s="82" t="s">
        <v>110</v>
      </c>
      <c r="AD8" s="29">
        <v>0.01</v>
      </c>
      <c r="AE8" s="29" t="s">
        <v>112</v>
      </c>
      <c r="AG8" s="82" t="s">
        <v>110</v>
      </c>
      <c r="AI8" s="29">
        <v>0.01</v>
      </c>
      <c r="AJ8" s="29" t="s">
        <v>112</v>
      </c>
      <c r="AL8" s="82" t="s">
        <v>110</v>
      </c>
      <c r="AN8" s="29">
        <v>0.01</v>
      </c>
      <c r="AO8" s="29" t="s">
        <v>112</v>
      </c>
      <c r="AQ8" s="82" t="s">
        <v>110</v>
      </c>
      <c r="AS8" s="29">
        <v>0.01</v>
      </c>
      <c r="AT8" s="29" t="s">
        <v>112</v>
      </c>
      <c r="AU8" s="30" t="s">
        <v>5</v>
      </c>
      <c r="AV8" s="88">
        <f>MIN(AM17:AM110)</f>
        <v>0</v>
      </c>
      <c r="AW8" s="89" t="e">
        <f>VLOOKUP(AV8,$AM$17:$AQ$110,5,FALSE)</f>
        <v>#N/A</v>
      </c>
      <c r="AX8" s="89">
        <f>MIN(AN17:AN110)</f>
        <v>0</v>
      </c>
      <c r="AY8" s="89" t="e">
        <f>VLOOKUP(AX8,$AN$17:$AQ$110,4,FALSE)</f>
        <v>#N/A</v>
      </c>
      <c r="AZ8" s="89">
        <f>MIN(AO17:AO110)</f>
        <v>0</v>
      </c>
      <c r="BA8" s="89" t="e">
        <f>VLOOKUP(AZ8,$AO$17:$AQ$110,3,FALSE)</f>
        <v>#N/A</v>
      </c>
      <c r="BX8" s="29" t="s">
        <v>49</v>
      </c>
    </row>
    <row r="9" spans="2:76" ht="12.75" customHeight="1">
      <c r="B9" s="129">
        <v>2</v>
      </c>
      <c r="C9" s="128" t="s">
        <v>39</v>
      </c>
      <c r="E9" s="29"/>
      <c r="F9" s="95" t="s">
        <v>29</v>
      </c>
      <c r="I9" s="82" t="s">
        <v>124</v>
      </c>
      <c r="J9" s="148">
        <f>VLOOKUP(CONCATENATE(COUNTIF(F28,"High")+COUNTIF(F34,"High")+COUNTIF(F40,"High")+COUNTIF(F46,"High")+COUNTIF(F48,"High"),COUNTIF(F28,"Med")+COUNTIF(F34,"Med")+COUNTIF(F40,"Med")+COUNTIF(F46,"Med")+COUNTIF(F48,"Med"),COUNTIF(F28,"Low")+COUNTIF(F34,"Low")+COUNTIF(F40,"Low")+COUNTIF(F46,"Low")+COUNTIF(F48,"Low")),'C5, C6'!E17:F35,2,FALSE)</f>
        <v>25</v>
      </c>
      <c r="K9" s="29" t="s">
        <v>111</v>
      </c>
      <c r="L9" s="44" t="s">
        <v>221</v>
      </c>
      <c r="P9" s="81">
        <v>2</v>
      </c>
      <c r="Q9" s="79">
        <f t="shared" si="1"/>
        <v>0.063</v>
      </c>
      <c r="R9" s="79">
        <f t="shared" si="0"/>
        <v>0.06</v>
      </c>
      <c r="S9" s="79">
        <f t="shared" si="2"/>
        <v>0.056999999999999995</v>
      </c>
      <c r="U9" s="29"/>
      <c r="W9" s="82" t="s">
        <v>109</v>
      </c>
      <c r="Y9" s="29">
        <f>IF($F$6="Very Good",INDEX('B1'!$B$14:$G$18,MATCH($F$5,'B1'!$B$14:$B$18,),MATCH(IF($F$6="Very Good",1,IF($F$6="Good",2,IF($F$6="Fair",3,IF($F$6="Poor",4,IF($F$6="Very Poor",5,FALSE))))),'B1'!$B$14:$G$14,)),"")</f>
      </c>
      <c r="Z9" s="29" t="s">
        <v>112</v>
      </c>
      <c r="AA9" s="29"/>
      <c r="AB9" s="82" t="s">
        <v>109</v>
      </c>
      <c r="AD9" s="29">
        <f>IF($F$6="Good",INDEX('B1'!$B$14:$G$18,MATCH($F$5,'B1'!$B$14:$B$18,),MATCH(IF($F$6="Very Good",1,IF($F$6="Good",2,IF($F$6="Fair",3,IF($F$6="Poor",4,IF($F$6="Very Poor",5,FALSE))))),'B1'!$B$14:$G$14,)),"")</f>
        <v>20</v>
      </c>
      <c r="AE9" s="29" t="s">
        <v>112</v>
      </c>
      <c r="AG9" s="82" t="s">
        <v>109</v>
      </c>
      <c r="AI9" s="29">
        <f>IF($F$6="Fair",INDEX('B1'!$B$14:$G$18,MATCH($F$5,'B1'!$B$14:$B$18,),MATCH(IF($F$6="Very Good",1,IF($F$6="Good",2,IF($F$6="Fair",3,IF($F$6="Poor",4,IF($F$6="Very Poor",5,FALSE))))),'B1'!$B$14:$G$14,)),"")</f>
      </c>
      <c r="AJ9" s="29" t="s">
        <v>112</v>
      </c>
      <c r="AL9" s="82" t="s">
        <v>109</v>
      </c>
      <c r="AN9" s="29">
        <f>IF($F$6="Poor",INDEX('B1'!$B$14:$G$18,MATCH($F$5,'B1'!$B$14:$B$18,),MATCH(IF($F$6="Very Good",1,IF($F$6="Good",2,IF($F$6="Fair",3,IF($F$6="Poor",4,IF($F$6="Very Poor",5,FALSE))))),'B1'!$B$14:$G$14,)),"")</f>
      </c>
      <c r="AO9" s="29" t="s">
        <v>112</v>
      </c>
      <c r="AQ9" s="82" t="s">
        <v>109</v>
      </c>
      <c r="AS9" s="29">
        <f>IF($F$6="Very Poor",INDEX('B1'!$B$14:$G$18,MATCH($F$5,'B1'!$B$14:$B$18,),MATCH(IF($F$6="Very Good",1,IF($F$6="Good",2,IF($F$6="Fair",3,IF($F$6="Poor",4,IF($F$6="Very Poor",5,FALSE))))),'B1'!$B$14:$G$14,)),"")</f>
      </c>
      <c r="AT9" s="29" t="s">
        <v>112</v>
      </c>
      <c r="AU9" s="30" t="s">
        <v>6</v>
      </c>
      <c r="AV9" s="86">
        <f>MIN(AR17:AR110)</f>
        <v>0</v>
      </c>
      <c r="AW9" s="89"/>
      <c r="AX9" s="80">
        <f>MIN(AS17:AS110)</f>
        <v>0</v>
      </c>
      <c r="AY9" s="89" t="e">
        <f>VLOOKUP(AX9,$AS$17:$AV$110,4,FALSE)</f>
        <v>#N/A</v>
      </c>
      <c r="AZ9" s="80">
        <f>MIN(AT17:AT110)</f>
        <v>0</v>
      </c>
      <c r="BA9" s="89"/>
      <c r="BX9" s="29" t="s">
        <v>50</v>
      </c>
    </row>
    <row r="10" spans="2:76" ht="12.75" customHeight="1">
      <c r="B10" s="91">
        <v>2</v>
      </c>
      <c r="C10" s="46" t="s">
        <v>36</v>
      </c>
      <c r="E10" s="29" t="s">
        <v>162</v>
      </c>
      <c r="F10" s="120">
        <v>5</v>
      </c>
      <c r="G10" s="34" t="s">
        <v>43</v>
      </c>
      <c r="J10" s="123"/>
      <c r="K10" s="29"/>
      <c r="L10" s="29"/>
      <c r="P10" s="81">
        <v>3</v>
      </c>
      <c r="Q10" s="79">
        <f t="shared" si="1"/>
        <v>0.063</v>
      </c>
      <c r="R10" s="79">
        <f t="shared" si="0"/>
        <v>0.06</v>
      </c>
      <c r="S10" s="79">
        <f t="shared" si="2"/>
        <v>0.056999999999999995</v>
      </c>
      <c r="U10" s="29"/>
      <c r="W10" s="83"/>
      <c r="AA10" s="29"/>
      <c r="AB10" s="83"/>
      <c r="AG10" s="83"/>
      <c r="AL10" s="83"/>
      <c r="AQ10" s="83"/>
      <c r="BX10" s="29" t="s">
        <v>51</v>
      </c>
    </row>
    <row r="11" spans="2:76" ht="12.75" customHeight="1">
      <c r="B11" s="91" t="s">
        <v>186</v>
      </c>
      <c r="C11" s="46" t="s">
        <v>68</v>
      </c>
      <c r="E11" s="29"/>
      <c r="F11" s="120">
        <v>6</v>
      </c>
      <c r="G11" s="29" t="s">
        <v>43</v>
      </c>
      <c r="I11" s="82" t="s">
        <v>122</v>
      </c>
      <c r="J11" s="125">
        <f>J5-(J5*((J8/100)))</f>
        <v>0.056999999999999995</v>
      </c>
      <c r="K11" s="29"/>
      <c r="L11" s="29"/>
      <c r="P11" s="81">
        <v>4</v>
      </c>
      <c r="Q11" s="79">
        <f t="shared" si="1"/>
        <v>0.063</v>
      </c>
      <c r="R11" s="79">
        <f t="shared" si="0"/>
        <v>0.06</v>
      </c>
      <c r="S11" s="79">
        <f t="shared" si="2"/>
        <v>0.056999999999999995</v>
      </c>
      <c r="U11" s="29"/>
      <c r="BX11" s="29" t="s">
        <v>52</v>
      </c>
    </row>
    <row r="12" spans="5:76" ht="12.75" customHeight="1">
      <c r="E12" s="29"/>
      <c r="I12" s="82" t="s">
        <v>123</v>
      </c>
      <c r="J12" s="125">
        <f>J5*(1+(J8/100))</f>
        <v>0.063</v>
      </c>
      <c r="P12" s="81">
        <v>5</v>
      </c>
      <c r="Q12" s="79">
        <f t="shared" si="1"/>
        <v>0.063</v>
      </c>
      <c r="R12" s="79">
        <f t="shared" si="0"/>
        <v>0.06</v>
      </c>
      <c r="S12" s="79">
        <f t="shared" si="2"/>
        <v>0.056999999999999995</v>
      </c>
      <c r="U12" s="29"/>
      <c r="W12" s="82" t="s">
        <v>128</v>
      </c>
      <c r="Y12" s="29">
        <f>IF($F$6="Very Good",Y8-(Y8*((Y5/100))),"")</f>
      </c>
      <c r="Z12" s="29" t="s">
        <v>112</v>
      </c>
      <c r="AA12" s="29"/>
      <c r="AB12" s="82" t="s">
        <v>128</v>
      </c>
      <c r="AD12" s="29" t="e">
        <f>IF($F$6="Good",AD8-(AD8*((AD5/100))),"")</f>
        <v>#REF!</v>
      </c>
      <c r="AE12" s="29" t="s">
        <v>112</v>
      </c>
      <c r="AG12" s="82" t="s">
        <v>128</v>
      </c>
      <c r="AI12" s="29">
        <f>IF($F$6="Fair",AI8-(AI8*((AI5/100))),"")</f>
      </c>
      <c r="AJ12" s="29" t="s">
        <v>112</v>
      </c>
      <c r="AL12" s="82" t="s">
        <v>128</v>
      </c>
      <c r="AN12" s="29">
        <f>IF($F$6="Poor",AN8-(AN8*((AN5/100))),"")</f>
      </c>
      <c r="AO12" s="29" t="s">
        <v>112</v>
      </c>
      <c r="AQ12" s="82" t="s">
        <v>128</v>
      </c>
      <c r="AS12" s="29">
        <f>IF($F$6="Very Poor",AS8-(AS8*((AS5/100))),"")</f>
      </c>
      <c r="AT12" s="29" t="s">
        <v>112</v>
      </c>
      <c r="BX12" s="29" t="s">
        <v>99</v>
      </c>
    </row>
    <row r="13" spans="2:76" ht="12.75" customHeight="1">
      <c r="B13" s="51"/>
      <c r="E13" s="29"/>
      <c r="I13" s="83"/>
      <c r="J13" s="123"/>
      <c r="P13" s="81">
        <v>6</v>
      </c>
      <c r="Q13" s="79">
        <f t="shared" si="1"/>
        <v>0.063</v>
      </c>
      <c r="R13" s="79">
        <f t="shared" si="0"/>
        <v>0.06</v>
      </c>
      <c r="S13" s="79">
        <f t="shared" si="2"/>
        <v>0.056999999999999995</v>
      </c>
      <c r="U13" s="29"/>
      <c r="W13" s="82" t="s">
        <v>129</v>
      </c>
      <c r="Y13" s="29">
        <f>IF($F$6="Very Good",Y8*(1+(Y5/100)),"")</f>
      </c>
      <c r="Z13" s="29" t="s">
        <v>112</v>
      </c>
      <c r="AA13" s="29"/>
      <c r="AB13" s="82" t="s">
        <v>129</v>
      </c>
      <c r="AD13" s="29" t="e">
        <f>IF($F$6="Good",AD8*(1+(AD5/100)),"")</f>
        <v>#REF!</v>
      </c>
      <c r="AE13" s="29" t="s">
        <v>112</v>
      </c>
      <c r="AG13" s="82" t="s">
        <v>129</v>
      </c>
      <c r="AI13" s="29">
        <f>IF($F$6="Fair",AI8*(1+(AI5/100)),"")</f>
      </c>
      <c r="AJ13" s="29" t="s">
        <v>112</v>
      </c>
      <c r="AL13" s="82" t="s">
        <v>129</v>
      </c>
      <c r="AN13" s="29">
        <f>IF($F$6="Poor",AN8*(1+(AN5/100)),"")</f>
      </c>
      <c r="AO13" s="29" t="s">
        <v>112</v>
      </c>
      <c r="AQ13" s="82" t="s">
        <v>129</v>
      </c>
      <c r="AS13" s="29">
        <f>IF($F$6="Very Poor",AS8*(1+(AS5/100)),"")</f>
      </c>
      <c r="AT13" s="29" t="s">
        <v>112</v>
      </c>
      <c r="BX13" s="29" t="s">
        <v>53</v>
      </c>
    </row>
    <row r="14" spans="2:76" ht="12.75" customHeight="1">
      <c r="B14" s="130" t="s">
        <v>185</v>
      </c>
      <c r="C14" s="46" t="s">
        <v>134</v>
      </c>
      <c r="E14" s="29" t="s">
        <v>163</v>
      </c>
      <c r="F14" s="120">
        <v>3</v>
      </c>
      <c r="G14" s="34" t="s">
        <v>43</v>
      </c>
      <c r="I14" s="82" t="s">
        <v>113</v>
      </c>
      <c r="J14" s="122">
        <f>IF(J6&gt;0,INT(1/(1/(J6*(1+(J9/100))))),0)</f>
        <v>25</v>
      </c>
      <c r="K14" s="29" t="s">
        <v>112</v>
      </c>
      <c r="L14" s="29"/>
      <c r="P14" s="81">
        <v>7</v>
      </c>
      <c r="Q14" s="79">
        <f t="shared" si="1"/>
        <v>0.063</v>
      </c>
      <c r="R14" s="79">
        <f t="shared" si="0"/>
        <v>0.06</v>
      </c>
      <c r="S14" s="79">
        <f t="shared" si="2"/>
        <v>0.056999999999999995</v>
      </c>
      <c r="U14" s="29"/>
      <c r="W14" s="83"/>
      <c r="AA14" s="29"/>
      <c r="AB14" s="83"/>
      <c r="AG14" s="83"/>
      <c r="AL14" s="83"/>
      <c r="AQ14" s="83"/>
      <c r="BX14" s="29" t="s">
        <v>54</v>
      </c>
    </row>
    <row r="15" spans="2:76" ht="15.75">
      <c r="B15" s="91">
        <v>3</v>
      </c>
      <c r="C15" s="46" t="s">
        <v>135</v>
      </c>
      <c r="E15" s="31" t="s">
        <v>165</v>
      </c>
      <c r="F15" s="120">
        <v>5</v>
      </c>
      <c r="G15" s="34" t="s">
        <v>43</v>
      </c>
      <c r="I15" s="82" t="s">
        <v>130</v>
      </c>
      <c r="J15" s="122">
        <f>IF(J6&gt;0,INT(1/(1/(J6-(J6*(J9/100))))),0)</f>
        <v>15</v>
      </c>
      <c r="K15" s="29" t="s">
        <v>112</v>
      </c>
      <c r="L15" s="29"/>
      <c r="P15" s="81">
        <v>8</v>
      </c>
      <c r="Q15" s="79">
        <f t="shared" si="1"/>
        <v>0.063</v>
      </c>
      <c r="R15" s="79">
        <f t="shared" si="0"/>
        <v>0.06</v>
      </c>
      <c r="S15" s="79">
        <f t="shared" si="2"/>
        <v>0.056999999999999995</v>
      </c>
      <c r="U15" s="29"/>
      <c r="W15" s="83"/>
      <c r="AA15" s="29"/>
      <c r="AB15" s="83"/>
      <c r="AG15" s="83"/>
      <c r="AL15" s="83"/>
      <c r="AQ15" s="83"/>
      <c r="BX15" s="29" t="s">
        <v>64</v>
      </c>
    </row>
    <row r="16" spans="2:76" ht="15.75">
      <c r="B16" s="91">
        <v>3</v>
      </c>
      <c r="C16" s="46" t="s">
        <v>97</v>
      </c>
      <c r="D16" s="29"/>
      <c r="E16" s="31" t="s">
        <v>164</v>
      </c>
      <c r="F16" s="120">
        <v>2</v>
      </c>
      <c r="G16" s="34" t="s">
        <v>43</v>
      </c>
      <c r="N16" s="29"/>
      <c r="O16" s="29"/>
      <c r="P16" s="81">
        <v>9</v>
      </c>
      <c r="Q16" s="79">
        <f t="shared" si="1"/>
        <v>0.063</v>
      </c>
      <c r="R16" s="79">
        <f t="shared" si="0"/>
        <v>0.06</v>
      </c>
      <c r="S16" s="79">
        <f t="shared" si="2"/>
        <v>0.056999999999999995</v>
      </c>
      <c r="U16" s="29"/>
      <c r="W16" s="82" t="s">
        <v>113</v>
      </c>
      <c r="Y16" s="29">
        <f>IF($F$6="Very Good",INT(1/(1/(Y9*(1+(Y6/100))))),"")</f>
      </c>
      <c r="Z16" s="29" t="s">
        <v>112</v>
      </c>
      <c r="AA16" s="29"/>
      <c r="AB16" s="82" t="s">
        <v>113</v>
      </c>
      <c r="AD16" s="29" t="e">
        <f>IF($F$6="Good",INT(1/(1/(AD9*(1+(AD6/100))))),"")</f>
        <v>#REF!</v>
      </c>
      <c r="AE16" s="29" t="s">
        <v>112</v>
      </c>
      <c r="AG16" s="82" t="s">
        <v>113</v>
      </c>
      <c r="AI16" s="29">
        <f>IF($F$6="Fair",INT(1/(1/(AI9*(1+(AI6/100))))),"")</f>
      </c>
      <c r="AJ16" s="29" t="s">
        <v>112</v>
      </c>
      <c r="AL16" s="82" t="s">
        <v>113</v>
      </c>
      <c r="AN16" s="29">
        <f>IF($F$6="Poor",INT(1/(1/(AN9*(1+(AN6/100))))),"")</f>
      </c>
      <c r="AO16" s="29" t="s">
        <v>112</v>
      </c>
      <c r="AQ16" s="82" t="s">
        <v>113</v>
      </c>
      <c r="AS16" s="29">
        <f>IF(AND($F$6="Very Poor",AS9&lt;&gt;0),INT(1/(1/(AS9*(1+(AS6/100))))),"")</f>
      </c>
      <c r="AT16" s="29" t="s">
        <v>112</v>
      </c>
      <c r="BX16" s="29" t="s">
        <v>55</v>
      </c>
    </row>
    <row r="17" spans="2:76" ht="12.75">
      <c r="B17" s="130">
        <v>5</v>
      </c>
      <c r="C17" s="46" t="s">
        <v>143</v>
      </c>
      <c r="D17" s="29"/>
      <c r="E17" s="29"/>
      <c r="F17" s="121">
        <v>1.3</v>
      </c>
      <c r="G17" s="29"/>
      <c r="N17" s="85"/>
      <c r="P17" s="81">
        <v>10</v>
      </c>
      <c r="Q17" s="79">
        <f t="shared" si="1"/>
        <v>0.063</v>
      </c>
      <c r="R17" s="79">
        <f t="shared" si="0"/>
        <v>0.06</v>
      </c>
      <c r="S17" s="79">
        <f t="shared" si="2"/>
        <v>0.056999999999999995</v>
      </c>
      <c r="W17" s="81">
        <v>0</v>
      </c>
      <c r="X17" s="79">
        <f>IF(OR(Y$8="",Y$5=""),"",IF(W17=#REF!,(Y$8*(1+(Y$5/100))),IF(W17&lt;#REF!,"",IF(W17&gt;#REF!,1,FALSE))))</f>
      </c>
      <c r="Y17" s="79">
        <f aca="true" t="shared" si="3" ref="Y17:Y25">IF(OR(Y$8="",Y$9=""),"",IF(W17&lt;Y$9,"",IF(W17=Y$9,Y$8,IF(W17&gt;Y$9,1,FALSE))))</f>
      </c>
      <c r="Z17" s="79">
        <f aca="true" t="shared" si="4" ref="Z17:Z25">IF(OR(Y$8="",Y$5=""),"",IF(W17&lt;Y$16,"",IF(W17=Y$16,(Y$8-(Y$8*(Y$5/100))),IF(W17&gt;Y$16,1,FALSE))))</f>
      </c>
      <c r="AA17" s="29"/>
      <c r="AB17" s="81">
        <v>0</v>
      </c>
      <c r="AC17" s="79" t="e">
        <f>IF(OR(AD$8="",AD$5=""),"",IF(AB17=#REF!,(AD$8*(1+(AD$5/100))),IF(AB17&lt;#REF!,"",IF(AB17&gt;#REF!,1,FALSE))))</f>
        <v>#REF!</v>
      </c>
      <c r="AD17" s="79">
        <f aca="true" t="shared" si="5" ref="AD17:AD25">IF(OR(AD$8="",AD$9=""),"",IF(AB17&lt;AD$9,"",IF(AB17=AD$9,AD$8,IF(AB17&gt;AD$9,1,FALSE))))</f>
      </c>
      <c r="AE17" s="79" t="e">
        <f aca="true" t="shared" si="6" ref="AE17:AE25">IF(OR(AD$8="",AD$5=""),"",IF(AB17&lt;AD$16,"",IF(AB17=AD$16,(AD$8-(AD$8*(AD$5/100))),IF(AB17&gt;AD$16,1,FALSE))))</f>
        <v>#REF!</v>
      </c>
      <c r="AG17" s="81">
        <v>0</v>
      </c>
      <c r="AH17" s="79">
        <f>IF(OR(AI$8="",AI$5=""),"",IF(AG17=#REF!,(AI$8*(1+(AI$5/100))),IF(AG17&lt;#REF!,"",IF(AG17&gt;#REF!,1,FALSE))))</f>
      </c>
      <c r="AI17" s="79">
        <f aca="true" t="shared" si="7" ref="AI17:AI25">IF(OR(AI$8="",AI$9=""),"",IF(AG17&lt;AI$9,"",IF(AG17=AI$9,AI$8,IF(AG17&gt;AI$9,1,FALSE))))</f>
      </c>
      <c r="AJ17" s="79">
        <f aca="true" t="shared" si="8" ref="AJ17:AJ25">IF(OR(AI$8="",AI$5=""),"",IF(AG17&lt;AI$16,"",IF(AG17=AI$16,(AI$8-(AI$8*(AI$5/100))),IF(AG17&gt;AI$16,1,FALSE))))</f>
      </c>
      <c r="AL17" s="81">
        <v>0</v>
      </c>
      <c r="AM17" s="79">
        <f>IF(OR(AN$8="",AN$5=""),"",IF(AL17=#REF!,AN$8*(1+(AN$5/100)),IF(AL17&lt;#REF!,"",IF(AL17&gt;#REF!,1,FALSE))))</f>
      </c>
      <c r="AN17" s="79">
        <f aca="true" t="shared" si="9" ref="AN17:AN25">IF(OR(AN$8="",AN$9=""),"",IF(AL17&lt;AN$9,"",IF(AL17=AN$9,AN$8,IF(AL17&gt;AN$9,1,FALSE))))</f>
      </c>
      <c r="AO17" s="79">
        <f aca="true" t="shared" si="10" ref="AO17:AO25">IF(OR(AN$8="",AN$5=""),"",IF(AL17&lt;AN$16,"",IF(AL17=AN$16,(AN$8-(AN$8*(AN$5/100))),IF(AL17&gt;AN$16,1,FALSE))))</f>
      </c>
      <c r="AQ17" s="81">
        <v>0</v>
      </c>
      <c r="AR17" s="79">
        <f>IF(OR(AS$8="",AS$5=""),"",IF(AQ17=#REF!,(AS$8*(1+(AS$5/100))),IF(AQ17&lt;#REF!,"",IF(AQ17&gt;#REF!,1,FALSE))))</f>
      </c>
      <c r="AS17" s="79">
        <f aca="true" t="shared" si="11" ref="AS17:AS25">IF(OR(AS$8="",AS$9=""),"",IF(AQ17&lt;AS$9,"",IF(AQ17=AS$9,AS$8,IF(AQ17&gt;AS$9,1,FALSE))))</f>
      </c>
      <c r="AT17" s="79">
        <f aca="true" t="shared" si="12" ref="AT17:AT25">IF(OR(AS$8="",AS$5=""),"",IF(AQ17&lt;AS$16,"",IF(AQ17=AS$16,(AS$8-(AS$8*(AS$5/100))),IF(AQ17&gt;AS$16,1,FALSE))))</f>
      </c>
      <c r="AV17" s="81">
        <v>0</v>
      </c>
      <c r="AW17" s="79" t="e">
        <f aca="true" t="shared" si="13" ref="AW17:AW25">IF($AV17=$AW$5,$AV$5,IF($AV17=$AW$6,$AV$6,IF($AV17=$AW$7,$AV$7,IF($AV17=$AW$8,$AV$8,IF(AND($AV17&gt;$AW$5,$AV17&gt;$AW$6,$AV17&gt;$AW$7,$AV17&gt;$AW$8),1,"")))))</f>
        <v>#N/A</v>
      </c>
      <c r="AX17" s="79" t="e">
        <f aca="true" t="shared" si="14" ref="AX17:AX25">IF($AV17=$AY$5,$AX$5,IF($AV17=$AY$6,$AX$6,IF($AV17=$AY$7,$AX$7,IF($AV17=$AY$8,$AX$8,IF($AV17=$AY$9,$AX$9,IF(AND($AV17&gt;$AY$5,$AV17&gt;$AY$6,$AV17&gt;$AY$7,$AV17&gt;$AY$8,$AV17&gt;$AY$9),1,""))))))</f>
        <v>#N/A</v>
      </c>
      <c r="AY17" s="79" t="e">
        <f aca="true" t="shared" si="15" ref="AY17:AY25">IF($AV17=$BA$5,$AZ$5,IF($AV17=$BA$6,$AZ$6,IF($AV17=$BA$7,$AZ$7,IF($AV17=$BA$8,$AZ$8,IF(AND($AV17&gt;$BA$5,$AV17&gt;$BA$6,$AV17&gt;$BA$7,$AV17&gt;$BA$8),1,"")))))</f>
        <v>#N/A</v>
      </c>
      <c r="AZ17" s="29"/>
      <c r="BX17" s="29" t="s">
        <v>102</v>
      </c>
    </row>
    <row r="18" spans="2:52" ht="15.75">
      <c r="B18" s="91" t="s">
        <v>92</v>
      </c>
      <c r="C18" s="46" t="s">
        <v>148</v>
      </c>
      <c r="D18" s="29"/>
      <c r="E18" s="31" t="s">
        <v>177</v>
      </c>
      <c r="F18" s="120">
        <v>6</v>
      </c>
      <c r="G18" s="34" t="s">
        <v>43</v>
      </c>
      <c r="N18" s="85"/>
      <c r="P18" s="81">
        <v>11</v>
      </c>
      <c r="Q18" s="79">
        <f t="shared" si="1"/>
        <v>0.063</v>
      </c>
      <c r="R18" s="79">
        <f t="shared" si="0"/>
        <v>0.06</v>
      </c>
      <c r="S18" s="79">
        <f t="shared" si="2"/>
        <v>0.056999999999999995</v>
      </c>
      <c r="U18" s="85"/>
      <c r="W18" s="81">
        <v>16</v>
      </c>
      <c r="X18" s="79">
        <f>IF(OR(Y$8="",Y$5=""),"",IF(W18=#REF!,(Y$8*(1+(Y$5/100))),IF(W18&lt;#REF!,"",IF(W18&gt;#REF!,1,FALSE))))</f>
      </c>
      <c r="Y18" s="79">
        <f t="shared" si="3"/>
      </c>
      <c r="Z18" s="79">
        <f t="shared" si="4"/>
      </c>
      <c r="AA18" s="29"/>
      <c r="AB18" s="81">
        <v>16</v>
      </c>
      <c r="AC18" s="79" t="e">
        <f>IF(OR(AD$8="",AD$5=""),"",IF(AB18=#REF!,(AD$8*(1+(AD$5/100))),IF(AB18&lt;#REF!,"",IF(AB18&gt;#REF!,1,FALSE))))</f>
        <v>#REF!</v>
      </c>
      <c r="AD18" s="79">
        <f t="shared" si="5"/>
      </c>
      <c r="AE18" s="79" t="e">
        <f t="shared" si="6"/>
        <v>#REF!</v>
      </c>
      <c r="AG18" s="81">
        <v>16</v>
      </c>
      <c r="AH18" s="79">
        <f>IF(OR(AI$8="",AI$5=""),"",IF(AG18=#REF!,(AI$8*(1+(AI$5/100))),IF(AG18&lt;#REF!,"",IF(AG18&gt;#REF!,1,FALSE))))</f>
      </c>
      <c r="AI18" s="79">
        <f t="shared" si="7"/>
      </c>
      <c r="AJ18" s="79">
        <f t="shared" si="8"/>
      </c>
      <c r="AL18" s="81">
        <v>16</v>
      </c>
      <c r="AM18" s="79">
        <f>IF(OR(AN$8="",AN$5=""),"",IF(AL18=#REF!,AN$8*(1+(AN$5/100)),IF(AL18&lt;#REF!,"",IF(AL18&gt;#REF!,1,FALSE))))</f>
      </c>
      <c r="AN18" s="79">
        <f t="shared" si="9"/>
      </c>
      <c r="AO18" s="79">
        <f t="shared" si="10"/>
      </c>
      <c r="AQ18" s="81">
        <v>16</v>
      </c>
      <c r="AR18" s="79">
        <f>IF(OR(AS$8="",AS$5=""),"",IF(AQ18=#REF!,(AS$8*(1+(AS$5/100))),IF(AQ18&lt;#REF!,"",IF(AQ18&gt;#REF!,1,FALSE))))</f>
      </c>
      <c r="AS18" s="79">
        <f t="shared" si="11"/>
      </c>
      <c r="AT18" s="79">
        <f t="shared" si="12"/>
      </c>
      <c r="AV18" s="81">
        <v>16</v>
      </c>
      <c r="AW18" s="79" t="e">
        <f t="shared" si="13"/>
        <v>#N/A</v>
      </c>
      <c r="AX18" s="79" t="e">
        <f t="shared" si="14"/>
        <v>#N/A</v>
      </c>
      <c r="AY18" s="79" t="e">
        <f t="shared" si="15"/>
        <v>#N/A</v>
      </c>
      <c r="AZ18" s="29"/>
    </row>
    <row r="19" spans="2:52" ht="15.75">
      <c r="B19" s="91" t="s">
        <v>92</v>
      </c>
      <c r="C19" s="46" t="s">
        <v>149</v>
      </c>
      <c r="D19" s="29"/>
      <c r="E19" s="31" t="s">
        <v>178</v>
      </c>
      <c r="F19" s="120">
        <v>3</v>
      </c>
      <c r="G19" s="34" t="s">
        <v>43</v>
      </c>
      <c r="N19" s="85"/>
      <c r="P19" s="81">
        <v>12</v>
      </c>
      <c r="Q19" s="79">
        <f t="shared" si="1"/>
        <v>0.063</v>
      </c>
      <c r="R19" s="79">
        <f t="shared" si="0"/>
        <v>0.06</v>
      </c>
      <c r="S19" s="79">
        <f t="shared" si="2"/>
        <v>0.056999999999999995</v>
      </c>
      <c r="U19" s="85"/>
      <c r="W19" s="81">
        <v>17</v>
      </c>
      <c r="X19" s="79">
        <f>IF(OR(Y$8="",Y$5=""),"",IF(W19=#REF!,(Y$8*(1+(Y$5/100))),IF(W19&lt;#REF!,"",IF(W19&gt;#REF!,1,FALSE))))</f>
      </c>
      <c r="Y19" s="79">
        <f t="shared" si="3"/>
      </c>
      <c r="Z19" s="79">
        <f t="shared" si="4"/>
      </c>
      <c r="AA19" s="29"/>
      <c r="AB19" s="81">
        <v>17</v>
      </c>
      <c r="AC19" s="79" t="e">
        <f>IF(OR(AD$8="",AD$5=""),"",IF(AB19=#REF!,(AD$8*(1+(AD$5/100))),IF(AB19&lt;#REF!,"",IF(AB19&gt;#REF!,1,FALSE))))</f>
        <v>#REF!</v>
      </c>
      <c r="AD19" s="79">
        <f t="shared" si="5"/>
      </c>
      <c r="AE19" s="79" t="e">
        <f t="shared" si="6"/>
        <v>#REF!</v>
      </c>
      <c r="AG19" s="81">
        <v>17</v>
      </c>
      <c r="AH19" s="79">
        <f>IF(OR(AI$8="",AI$5=""),"",IF(AG19=#REF!,(AI$8*(1+(AI$5/100))),IF(AG19&lt;#REF!,"",IF(AG19&gt;#REF!,1,FALSE))))</f>
      </c>
      <c r="AI19" s="79">
        <f t="shared" si="7"/>
      </c>
      <c r="AJ19" s="79">
        <f t="shared" si="8"/>
      </c>
      <c r="AL19" s="81">
        <v>17</v>
      </c>
      <c r="AM19" s="79">
        <f>IF(OR(AN$8="",AN$5=""),"",IF(AL19=#REF!,AN$8*(1+(AN$5/100)),IF(AL19&lt;#REF!,"",IF(AL19&gt;#REF!,1,FALSE))))</f>
      </c>
      <c r="AN19" s="79">
        <f t="shared" si="9"/>
      </c>
      <c r="AO19" s="79">
        <f t="shared" si="10"/>
      </c>
      <c r="AQ19" s="81">
        <v>17</v>
      </c>
      <c r="AR19" s="79">
        <f>IF(OR(AS$8="",AS$5=""),"",IF(AQ19=#REF!,(AS$8*(1+(AS$5/100))),IF(AQ19&lt;#REF!,"",IF(AQ19&gt;#REF!,1,FALSE))))</f>
      </c>
      <c r="AS19" s="79">
        <f t="shared" si="11"/>
      </c>
      <c r="AT19" s="79">
        <f t="shared" si="12"/>
      </c>
      <c r="AV19" s="81">
        <v>17</v>
      </c>
      <c r="AW19" s="79" t="e">
        <f t="shared" si="13"/>
        <v>#N/A</v>
      </c>
      <c r="AX19" s="79" t="e">
        <f t="shared" si="14"/>
        <v>#N/A</v>
      </c>
      <c r="AY19" s="79" t="e">
        <f t="shared" si="15"/>
        <v>#N/A</v>
      </c>
      <c r="AZ19" s="29"/>
    </row>
    <row r="20" spans="2:52" ht="15.75">
      <c r="B20" s="130">
        <v>6</v>
      </c>
      <c r="C20" s="46" t="s">
        <v>152</v>
      </c>
      <c r="D20" s="29"/>
      <c r="E20" s="31" t="s">
        <v>181</v>
      </c>
      <c r="F20" s="120">
        <v>3</v>
      </c>
      <c r="G20" s="34" t="s">
        <v>144</v>
      </c>
      <c r="N20" s="85"/>
      <c r="P20" s="81">
        <v>13</v>
      </c>
      <c r="Q20" s="79">
        <f t="shared" si="1"/>
        <v>0.063</v>
      </c>
      <c r="R20" s="79">
        <f t="shared" si="0"/>
        <v>0.06</v>
      </c>
      <c r="S20" s="79">
        <f t="shared" si="2"/>
        <v>0.056999999999999995</v>
      </c>
      <c r="U20" s="85"/>
      <c r="W20" s="81">
        <v>18</v>
      </c>
      <c r="X20" s="79">
        <f>IF(OR(Y$8="",Y$5=""),"",IF(W20=#REF!,(Y$8*(1+(Y$5/100))),IF(W20&lt;#REF!,"",IF(W20&gt;#REF!,1,FALSE))))</f>
      </c>
      <c r="Y20" s="79">
        <f t="shared" si="3"/>
      </c>
      <c r="Z20" s="79">
        <f t="shared" si="4"/>
      </c>
      <c r="AA20" s="29"/>
      <c r="AB20" s="81">
        <v>18</v>
      </c>
      <c r="AC20" s="79" t="e">
        <f>IF(OR(AD$8="",AD$5=""),"",IF(AB20=#REF!,(AD$8*(1+(AD$5/100))),IF(AB20&lt;#REF!,"",IF(AB20&gt;#REF!,1,FALSE))))</f>
        <v>#REF!</v>
      </c>
      <c r="AD20" s="79">
        <f t="shared" si="5"/>
      </c>
      <c r="AE20" s="79" t="e">
        <f t="shared" si="6"/>
        <v>#REF!</v>
      </c>
      <c r="AG20" s="81">
        <v>18</v>
      </c>
      <c r="AH20" s="79">
        <f>IF(OR(AI$8="",AI$5=""),"",IF(AG20=#REF!,(AI$8*(1+(AI$5/100))),IF(AG20&lt;#REF!,"",IF(AG20&gt;#REF!,1,FALSE))))</f>
      </c>
      <c r="AI20" s="79">
        <f t="shared" si="7"/>
      </c>
      <c r="AJ20" s="79">
        <f t="shared" si="8"/>
      </c>
      <c r="AL20" s="81">
        <v>18</v>
      </c>
      <c r="AM20" s="79">
        <f>IF(OR(AN$8="",AN$5=""),"",IF(AL20=#REF!,AN$8*(1+(AN$5/100)),IF(AL20&lt;#REF!,"",IF(AL20&gt;#REF!,1,FALSE))))</f>
      </c>
      <c r="AN20" s="79">
        <f t="shared" si="9"/>
      </c>
      <c r="AO20" s="79">
        <f t="shared" si="10"/>
      </c>
      <c r="AQ20" s="81">
        <v>18</v>
      </c>
      <c r="AR20" s="79">
        <f>IF(OR(AS$8="",AS$5=""),"",IF(AQ20=#REF!,(AS$8*(1+(AS$5/100))),IF(AQ20&lt;#REF!,"",IF(AQ20&gt;#REF!,1,FALSE))))</f>
      </c>
      <c r="AS20" s="79">
        <f t="shared" si="11"/>
      </c>
      <c r="AT20" s="79">
        <f t="shared" si="12"/>
      </c>
      <c r="AV20" s="81">
        <v>18</v>
      </c>
      <c r="AW20" s="79" t="e">
        <f t="shared" si="13"/>
        <v>#N/A</v>
      </c>
      <c r="AX20" s="79" t="e">
        <f t="shared" si="14"/>
        <v>#N/A</v>
      </c>
      <c r="AY20" s="79" t="e">
        <f t="shared" si="15"/>
        <v>#N/A</v>
      </c>
      <c r="AZ20" s="29"/>
    </row>
    <row r="21" spans="2:52" ht="15.75">
      <c r="B21" s="130">
        <v>6</v>
      </c>
      <c r="C21" s="46" t="s">
        <v>153</v>
      </c>
      <c r="D21" s="29"/>
      <c r="E21" s="31" t="s">
        <v>182</v>
      </c>
      <c r="F21" s="120">
        <v>2.8</v>
      </c>
      <c r="G21" s="34" t="s">
        <v>144</v>
      </c>
      <c r="N21" s="85"/>
      <c r="P21" s="81">
        <v>14</v>
      </c>
      <c r="Q21" s="79">
        <f t="shared" si="1"/>
        <v>0.063</v>
      </c>
      <c r="R21" s="79">
        <f t="shared" si="0"/>
        <v>0.06</v>
      </c>
      <c r="S21" s="79">
        <f t="shared" si="2"/>
        <v>0.056999999999999995</v>
      </c>
      <c r="U21" s="85"/>
      <c r="W21" s="81">
        <v>19</v>
      </c>
      <c r="X21" s="79">
        <f>IF(OR(Y$8="",Y$5=""),"",IF(W21=#REF!,(Y$8*(1+(Y$5/100))),IF(W21&lt;#REF!,"",IF(W21&gt;#REF!,1,FALSE))))</f>
      </c>
      <c r="Y21" s="79">
        <f t="shared" si="3"/>
      </c>
      <c r="Z21" s="79">
        <f t="shared" si="4"/>
      </c>
      <c r="AA21" s="29"/>
      <c r="AB21" s="81">
        <v>19</v>
      </c>
      <c r="AC21" s="79" t="e">
        <f>IF(OR(AD$8="",AD$5=""),"",IF(AB21=#REF!,(AD$8*(1+(AD$5/100))),IF(AB21&lt;#REF!,"",IF(AB21&gt;#REF!,1,FALSE))))</f>
        <v>#REF!</v>
      </c>
      <c r="AD21" s="79">
        <f t="shared" si="5"/>
      </c>
      <c r="AE21" s="79" t="e">
        <f t="shared" si="6"/>
        <v>#REF!</v>
      </c>
      <c r="AG21" s="81">
        <v>19</v>
      </c>
      <c r="AH21" s="79">
        <f>IF(OR(AI$8="",AI$5=""),"",IF(AG21=#REF!,(AI$8*(1+(AI$5/100))),IF(AG21&lt;#REF!,"",IF(AG21&gt;#REF!,1,FALSE))))</f>
      </c>
      <c r="AI21" s="79">
        <f t="shared" si="7"/>
      </c>
      <c r="AJ21" s="79">
        <f t="shared" si="8"/>
      </c>
      <c r="AL21" s="81">
        <v>19</v>
      </c>
      <c r="AM21" s="79">
        <f>IF(OR(AN$8="",AN$5=""),"",IF(AL21=#REF!,AN$8*(1+(AN$5/100)),IF(AL21&lt;#REF!,"",IF(AL21&gt;#REF!,1,FALSE))))</f>
      </c>
      <c r="AN21" s="79">
        <f t="shared" si="9"/>
      </c>
      <c r="AO21" s="79">
        <f t="shared" si="10"/>
      </c>
      <c r="AQ21" s="81">
        <v>19</v>
      </c>
      <c r="AR21" s="79">
        <f>IF(OR(AS$8="",AS$5=""),"",IF(AQ21=#REF!,(AS$8*(1+(AS$5/100))),IF(AQ21&lt;#REF!,"",IF(AQ21&gt;#REF!,1,FALSE))))</f>
      </c>
      <c r="AS21" s="79">
        <f t="shared" si="11"/>
      </c>
      <c r="AT21" s="79">
        <f t="shared" si="12"/>
      </c>
      <c r="AV21" s="81">
        <v>19</v>
      </c>
      <c r="AW21" s="79" t="e">
        <f t="shared" si="13"/>
        <v>#N/A</v>
      </c>
      <c r="AX21" s="79" t="e">
        <f t="shared" si="14"/>
        <v>#N/A</v>
      </c>
      <c r="AY21" s="79" t="e">
        <f t="shared" si="15"/>
        <v>#N/A</v>
      </c>
      <c r="AZ21" s="29"/>
    </row>
    <row r="22" spans="2:52" ht="15.75">
      <c r="B22" s="91">
        <v>7</v>
      </c>
      <c r="C22" s="46" t="s">
        <v>156</v>
      </c>
      <c r="D22" s="29"/>
      <c r="E22" s="29" t="s">
        <v>183</v>
      </c>
      <c r="F22" s="120">
        <v>7</v>
      </c>
      <c r="G22" s="34" t="s">
        <v>43</v>
      </c>
      <c r="N22" s="85"/>
      <c r="P22" s="81">
        <v>15</v>
      </c>
      <c r="Q22" s="79">
        <f t="shared" si="1"/>
        <v>0.063</v>
      </c>
      <c r="R22" s="79">
        <f t="shared" si="0"/>
        <v>0.06</v>
      </c>
      <c r="S22" s="79">
        <f t="shared" si="2"/>
        <v>0.056999999999999995</v>
      </c>
      <c r="U22" s="85"/>
      <c r="W22" s="81">
        <v>20</v>
      </c>
      <c r="X22" s="79">
        <f>IF(OR(Y$8="",Y$5=""),"",IF(W22=#REF!,(Y$8*(1+(Y$5/100))),IF(W22&lt;#REF!,"",IF(W22&gt;#REF!,1,FALSE))))</f>
      </c>
      <c r="Y22" s="79">
        <f t="shared" si="3"/>
      </c>
      <c r="Z22" s="79">
        <f t="shared" si="4"/>
      </c>
      <c r="AA22" s="29"/>
      <c r="AB22" s="81">
        <v>20</v>
      </c>
      <c r="AC22" s="79" t="e">
        <f>IF(OR(AD$8="",AD$5=""),"",IF(AB22=#REF!,(AD$8*(1+(AD$5/100))),IF(AB22&lt;#REF!,"",IF(AB22&gt;#REF!,1,FALSE))))</f>
        <v>#REF!</v>
      </c>
      <c r="AD22" s="79">
        <f t="shared" si="5"/>
        <v>0.01</v>
      </c>
      <c r="AE22" s="79" t="e">
        <f t="shared" si="6"/>
        <v>#REF!</v>
      </c>
      <c r="AG22" s="81">
        <v>20</v>
      </c>
      <c r="AH22" s="79">
        <f>IF(OR(AI$8="",AI$5=""),"",IF(AG22=#REF!,(AI$8*(1+(AI$5/100))),IF(AG22&lt;#REF!,"",IF(AG22&gt;#REF!,1,FALSE))))</f>
      </c>
      <c r="AI22" s="79">
        <f t="shared" si="7"/>
      </c>
      <c r="AJ22" s="79">
        <f t="shared" si="8"/>
      </c>
      <c r="AL22" s="81">
        <v>20</v>
      </c>
      <c r="AM22" s="79">
        <f>IF(OR(AN$8="",AN$5=""),"",IF(AL22=#REF!,AN$8*(1+(AN$5/100)),IF(AL22&lt;#REF!,"",IF(AL22&gt;#REF!,1,FALSE))))</f>
      </c>
      <c r="AN22" s="79">
        <f t="shared" si="9"/>
      </c>
      <c r="AO22" s="79">
        <f t="shared" si="10"/>
      </c>
      <c r="AQ22" s="81">
        <v>20</v>
      </c>
      <c r="AR22" s="79">
        <f>IF(OR(AS$8="",AS$5=""),"",IF(AQ22=#REF!,(AS$8*(1+(AS$5/100))),IF(AQ22&lt;#REF!,"",IF(AQ22&gt;#REF!,1,FALSE))))</f>
      </c>
      <c r="AS22" s="79">
        <f t="shared" si="11"/>
      </c>
      <c r="AT22" s="79">
        <f t="shared" si="12"/>
      </c>
      <c r="AV22" s="81">
        <v>20</v>
      </c>
      <c r="AW22" s="79" t="e">
        <f t="shared" si="13"/>
        <v>#N/A</v>
      </c>
      <c r="AX22" s="79" t="e">
        <f t="shared" si="14"/>
        <v>#N/A</v>
      </c>
      <c r="AY22" s="79" t="e">
        <f t="shared" si="15"/>
        <v>#N/A</v>
      </c>
      <c r="AZ22" s="29"/>
    </row>
    <row r="23" spans="2:52" ht="15.75">
      <c r="B23" s="91">
        <v>7</v>
      </c>
      <c r="C23" s="46" t="s">
        <v>157</v>
      </c>
      <c r="D23" s="29"/>
      <c r="E23" s="29" t="s">
        <v>184</v>
      </c>
      <c r="F23" s="120">
        <v>8</v>
      </c>
      <c r="G23" s="34" t="s">
        <v>43</v>
      </c>
      <c r="N23" s="85"/>
      <c r="P23" s="81">
        <v>16</v>
      </c>
      <c r="Q23" s="79">
        <f t="shared" si="1"/>
        <v>1</v>
      </c>
      <c r="R23" s="79">
        <f t="shared" si="0"/>
        <v>0.06</v>
      </c>
      <c r="S23" s="79">
        <f t="shared" si="2"/>
        <v>0.056999999999999995</v>
      </c>
      <c r="U23" s="85"/>
      <c r="W23" s="81">
        <v>21</v>
      </c>
      <c r="X23" s="79">
        <f>IF(OR(Y$8="",Y$5=""),"",IF(W23=#REF!,(Y$8*(1+(Y$5/100))),IF(W23&lt;#REF!,"",IF(W23&gt;#REF!,1,FALSE))))</f>
      </c>
      <c r="Y23" s="79">
        <f t="shared" si="3"/>
      </c>
      <c r="Z23" s="79">
        <f t="shared" si="4"/>
      </c>
      <c r="AA23" s="29"/>
      <c r="AB23" s="81">
        <v>21</v>
      </c>
      <c r="AC23" s="79" t="e">
        <f>IF(OR(AD$8="",AD$5=""),"",IF(AB23=#REF!,(AD$8*(1+(AD$5/100))),IF(AB23&lt;#REF!,"",IF(AB23&gt;#REF!,1,FALSE))))</f>
        <v>#REF!</v>
      </c>
      <c r="AD23" s="79">
        <f t="shared" si="5"/>
        <v>1</v>
      </c>
      <c r="AE23" s="79" t="e">
        <f t="shared" si="6"/>
        <v>#REF!</v>
      </c>
      <c r="AG23" s="81">
        <v>21</v>
      </c>
      <c r="AH23" s="79">
        <f>IF(OR(AI$8="",AI$5=""),"",IF(AG23=#REF!,(AI$8*(1+(AI$5/100))),IF(AG23&lt;#REF!,"",IF(AG23&gt;#REF!,1,FALSE))))</f>
      </c>
      <c r="AI23" s="79">
        <f t="shared" si="7"/>
      </c>
      <c r="AJ23" s="79">
        <f t="shared" si="8"/>
      </c>
      <c r="AL23" s="81">
        <v>21</v>
      </c>
      <c r="AM23" s="79">
        <f>IF(OR(AN$8="",AN$5=""),"",IF(AL23=#REF!,AN$8*(1+(AN$5/100)),IF(AL23&lt;#REF!,"",IF(AL23&gt;#REF!,1,FALSE))))</f>
      </c>
      <c r="AN23" s="79">
        <f t="shared" si="9"/>
      </c>
      <c r="AO23" s="79">
        <f t="shared" si="10"/>
      </c>
      <c r="AQ23" s="81">
        <v>21</v>
      </c>
      <c r="AR23" s="79">
        <f>IF(OR(AS$8="",AS$5=""),"",IF(AQ23=#REF!,(AS$8*(1+(AS$5/100))),IF(AQ23&lt;#REF!,"",IF(AQ23&gt;#REF!,1,FALSE))))</f>
      </c>
      <c r="AS23" s="79">
        <f t="shared" si="11"/>
      </c>
      <c r="AT23" s="79">
        <f t="shared" si="12"/>
      </c>
      <c r="AV23" s="81">
        <v>21</v>
      </c>
      <c r="AW23" s="79" t="e">
        <f t="shared" si="13"/>
        <v>#N/A</v>
      </c>
      <c r="AX23" s="79" t="e">
        <f t="shared" si="14"/>
        <v>#N/A</v>
      </c>
      <c r="AY23" s="79" t="e">
        <f t="shared" si="15"/>
        <v>#N/A</v>
      </c>
      <c r="AZ23" s="29"/>
    </row>
    <row r="24" spans="2:52" ht="12.75">
      <c r="B24" s="51"/>
      <c r="C24" s="29"/>
      <c r="D24" s="29"/>
      <c r="F24" s="29"/>
      <c r="G24" s="29"/>
      <c r="N24" s="85"/>
      <c r="P24" s="81">
        <v>17</v>
      </c>
      <c r="Q24" s="79">
        <f t="shared" si="1"/>
        <v>1</v>
      </c>
      <c r="R24" s="79">
        <f t="shared" si="0"/>
        <v>0.06</v>
      </c>
      <c r="S24" s="79">
        <f t="shared" si="2"/>
        <v>0.056999999999999995</v>
      </c>
      <c r="U24" s="85"/>
      <c r="W24" s="81">
        <v>22</v>
      </c>
      <c r="X24" s="79">
        <f>IF(OR(Y$8="",Y$5=""),"",IF(W24=#REF!,(Y$8*(1+(Y$5/100))),IF(W24&lt;#REF!,"",IF(W24&gt;#REF!,1,FALSE))))</f>
      </c>
      <c r="Y24" s="79">
        <f t="shared" si="3"/>
      </c>
      <c r="Z24" s="79">
        <f t="shared" si="4"/>
      </c>
      <c r="AA24" s="29"/>
      <c r="AB24" s="81">
        <v>22</v>
      </c>
      <c r="AC24" s="79" t="e">
        <f>IF(OR(AD$8="",AD$5=""),"",IF(AB24=#REF!,(AD$8*(1+(AD$5/100))),IF(AB24&lt;#REF!,"",IF(AB24&gt;#REF!,1,FALSE))))</f>
        <v>#REF!</v>
      </c>
      <c r="AD24" s="79">
        <f t="shared" si="5"/>
        <v>1</v>
      </c>
      <c r="AE24" s="79" t="e">
        <f t="shared" si="6"/>
        <v>#REF!</v>
      </c>
      <c r="AG24" s="81">
        <v>22</v>
      </c>
      <c r="AH24" s="79">
        <f>IF(OR(AI$8="",AI$5=""),"",IF(AG24=#REF!,(AI$8*(1+(AI$5/100))),IF(AG24&lt;#REF!,"",IF(AG24&gt;#REF!,1,FALSE))))</f>
      </c>
      <c r="AI24" s="79">
        <f t="shared" si="7"/>
      </c>
      <c r="AJ24" s="79">
        <f t="shared" si="8"/>
      </c>
      <c r="AL24" s="81">
        <v>22</v>
      </c>
      <c r="AM24" s="79">
        <f>IF(OR(AN$8="",AN$5=""),"",IF(AL24=#REF!,AN$8*(1+(AN$5/100)),IF(AL24&lt;#REF!,"",IF(AL24&gt;#REF!,1,FALSE))))</f>
      </c>
      <c r="AN24" s="79">
        <f t="shared" si="9"/>
      </c>
      <c r="AO24" s="79">
        <f t="shared" si="10"/>
      </c>
      <c r="AQ24" s="81">
        <v>22</v>
      </c>
      <c r="AR24" s="79">
        <f>IF(OR(AS$8="",AS$5=""),"",IF(AQ24=#REF!,(AS$8*(1+(AS$5/100))),IF(AQ24&lt;#REF!,"",IF(AQ24&gt;#REF!,1,FALSE))))</f>
      </c>
      <c r="AS24" s="79">
        <f t="shared" si="11"/>
      </c>
      <c r="AT24" s="79">
        <f t="shared" si="12"/>
      </c>
      <c r="AV24" s="81">
        <v>22</v>
      </c>
      <c r="AW24" s="79" t="e">
        <f t="shared" si="13"/>
        <v>#N/A</v>
      </c>
      <c r="AX24" s="79" t="e">
        <f t="shared" si="14"/>
        <v>#N/A</v>
      </c>
      <c r="AY24" s="79" t="e">
        <f t="shared" si="15"/>
        <v>#N/A</v>
      </c>
      <c r="AZ24" s="29"/>
    </row>
    <row r="25" spans="2:52" ht="12.75">
      <c r="B25" s="51"/>
      <c r="C25" s="29"/>
      <c r="D25" s="29"/>
      <c r="F25" s="29"/>
      <c r="G25" s="29"/>
      <c r="N25" s="85"/>
      <c r="P25" s="81">
        <v>18</v>
      </c>
      <c r="Q25" s="79">
        <f t="shared" si="1"/>
        <v>1</v>
      </c>
      <c r="R25" s="79">
        <f t="shared" si="0"/>
        <v>0.06</v>
      </c>
      <c r="S25" s="79">
        <f t="shared" si="2"/>
        <v>0.056999999999999995</v>
      </c>
      <c r="U25" s="85"/>
      <c r="W25" s="81">
        <v>23</v>
      </c>
      <c r="X25" s="79">
        <f>IF(OR(Y$8="",Y$5=""),"",IF(W25=#REF!,(Y$8*(1+(Y$5/100))),IF(W25&lt;#REF!,"",IF(W25&gt;#REF!,1,FALSE))))</f>
      </c>
      <c r="Y25" s="79">
        <f t="shared" si="3"/>
      </c>
      <c r="Z25" s="79">
        <f t="shared" si="4"/>
      </c>
      <c r="AA25" s="29"/>
      <c r="AB25" s="81">
        <v>23</v>
      </c>
      <c r="AC25" s="79" t="e">
        <f>IF(OR(AD$8="",AD$5=""),"",IF(AB25=#REF!,(AD$8*(1+(AD$5/100))),IF(AB25&lt;#REF!,"",IF(AB25&gt;#REF!,1,FALSE))))</f>
        <v>#REF!</v>
      </c>
      <c r="AD25" s="79">
        <f t="shared" si="5"/>
        <v>1</v>
      </c>
      <c r="AE25" s="79" t="e">
        <f t="shared" si="6"/>
        <v>#REF!</v>
      </c>
      <c r="AG25" s="81">
        <v>23</v>
      </c>
      <c r="AH25" s="79">
        <f>IF(OR(AI$8="",AI$5=""),"",IF(AG25=#REF!,(AI$8*(1+(AI$5/100))),IF(AG25&lt;#REF!,"",IF(AG25&gt;#REF!,1,FALSE))))</f>
      </c>
      <c r="AI25" s="79">
        <f t="shared" si="7"/>
      </c>
      <c r="AJ25" s="79">
        <f t="shared" si="8"/>
      </c>
      <c r="AL25" s="81">
        <v>23</v>
      </c>
      <c r="AM25" s="79">
        <f>IF(OR(AN$8="",AN$5=""),"",IF(AL25=#REF!,AN$8*(1+(AN$5/100)),IF(AL25&lt;#REF!,"",IF(AL25&gt;#REF!,1,FALSE))))</f>
      </c>
      <c r="AN25" s="79">
        <f t="shared" si="9"/>
      </c>
      <c r="AO25" s="79">
        <f t="shared" si="10"/>
      </c>
      <c r="AQ25" s="81">
        <v>23</v>
      </c>
      <c r="AR25" s="79">
        <f>IF(OR(AS$8="",AS$5=""),"",IF(AQ25=#REF!,(AS$8*(1+(AS$5/100))),IF(AQ25&lt;#REF!,"",IF(AQ25&gt;#REF!,1,FALSE))))</f>
      </c>
      <c r="AS25" s="79">
        <f t="shared" si="11"/>
      </c>
      <c r="AT25" s="79">
        <f t="shared" si="12"/>
      </c>
      <c r="AV25" s="81">
        <v>23</v>
      </c>
      <c r="AW25" s="79" t="e">
        <f t="shared" si="13"/>
        <v>#N/A</v>
      </c>
      <c r="AX25" s="79" t="e">
        <f t="shared" si="14"/>
        <v>#N/A</v>
      </c>
      <c r="AY25" s="79" t="e">
        <f t="shared" si="15"/>
        <v>#N/A</v>
      </c>
      <c r="AZ25" s="29"/>
    </row>
    <row r="26" spans="2:52" ht="12.75">
      <c r="B26" s="44" t="s">
        <v>214</v>
      </c>
      <c r="C26" s="33" t="s">
        <v>66</v>
      </c>
      <c r="F26" s="176" t="str">
        <f>INDEX('C1'!$B$4:$G$8,MATCH(F5,'C1'!$B$4:$B$8,),MATCH(IF(F6="Very Good",1,IF(F6="Good",2,IF(F6="Fair",3,IF(F6="Poor",4,IF(F6="Very Poor",5,FALSE))))),'C1'!$B$4:$G$4,))</f>
        <v>15 to 25</v>
      </c>
      <c r="G26" s="31" t="s">
        <v>108</v>
      </c>
      <c r="N26" s="85"/>
      <c r="P26" s="81">
        <v>19</v>
      </c>
      <c r="Q26" s="79">
        <f t="shared" si="1"/>
        <v>1</v>
      </c>
      <c r="R26" s="79">
        <f t="shared" si="0"/>
        <v>0.06</v>
      </c>
      <c r="S26" s="79">
        <f t="shared" si="2"/>
        <v>0.056999999999999995</v>
      </c>
      <c r="U26" s="85"/>
      <c r="W26" s="81"/>
      <c r="X26" s="79"/>
      <c r="Y26" s="79"/>
      <c r="Z26" s="79"/>
      <c r="AA26" s="29"/>
      <c r="AB26" s="81"/>
      <c r="AC26" s="79"/>
      <c r="AD26" s="79"/>
      <c r="AE26" s="79"/>
      <c r="AG26" s="81"/>
      <c r="AH26" s="79"/>
      <c r="AI26" s="79"/>
      <c r="AJ26" s="79"/>
      <c r="AL26" s="81"/>
      <c r="AM26" s="79"/>
      <c r="AN26" s="79"/>
      <c r="AO26" s="79"/>
      <c r="AQ26" s="81"/>
      <c r="AR26" s="79"/>
      <c r="AS26" s="79"/>
      <c r="AT26" s="79"/>
      <c r="AV26" s="81"/>
      <c r="AW26" s="79"/>
      <c r="AX26" s="79"/>
      <c r="AY26" s="79"/>
      <c r="AZ26" s="29"/>
    </row>
    <row r="27" spans="14:52" ht="12.75">
      <c r="N27" s="85"/>
      <c r="P27" s="81">
        <v>20</v>
      </c>
      <c r="Q27" s="79">
        <f t="shared" si="1"/>
        <v>1</v>
      </c>
      <c r="R27" s="79">
        <f t="shared" si="0"/>
        <v>0.06</v>
      </c>
      <c r="S27" s="79">
        <f t="shared" si="2"/>
        <v>0.056999999999999995</v>
      </c>
      <c r="U27" s="85"/>
      <c r="W27" s="81"/>
      <c r="X27" s="79"/>
      <c r="Y27" s="79"/>
      <c r="Z27" s="79"/>
      <c r="AA27" s="29"/>
      <c r="AB27" s="81"/>
      <c r="AC27" s="79"/>
      <c r="AD27" s="79"/>
      <c r="AE27" s="79"/>
      <c r="AG27" s="81"/>
      <c r="AH27" s="79"/>
      <c r="AI27" s="79"/>
      <c r="AJ27" s="79"/>
      <c r="AL27" s="81"/>
      <c r="AM27" s="79"/>
      <c r="AN27" s="79"/>
      <c r="AO27" s="79"/>
      <c r="AQ27" s="81"/>
      <c r="AR27" s="79"/>
      <c r="AS27" s="79"/>
      <c r="AT27" s="79"/>
      <c r="AV27" s="81"/>
      <c r="AW27" s="79"/>
      <c r="AX27" s="79"/>
      <c r="AY27" s="79"/>
      <c r="AZ27" s="29"/>
    </row>
    <row r="28" spans="2:52" ht="12.75">
      <c r="B28" s="44" t="s">
        <v>160</v>
      </c>
      <c r="C28" s="33" t="s">
        <v>133</v>
      </c>
      <c r="F28" s="33" t="str">
        <f>IF(($F$10-$F$14)&gt;0,INDEX('C2'!$B$6:$E$14,MATCH($F$8,'C2'!$B$6:$B$14,),MATCH($F$9,'C2'!$B$6:$E$6,)),INDEX('C2'!$G$6:$J$14,MATCH($F$8,'C2'!$G$6:$G$14,),MATCH($F$9,'C2'!$G$6:$J$6,)))</f>
        <v>Med</v>
      </c>
      <c r="N28" s="85"/>
      <c r="P28" s="81">
        <v>21</v>
      </c>
      <c r="Q28" s="79">
        <f t="shared" si="1"/>
        <v>1</v>
      </c>
      <c r="R28" s="79">
        <f t="shared" si="0"/>
        <v>1</v>
      </c>
      <c r="S28" s="79">
        <f t="shared" si="2"/>
        <v>0.056999999999999995</v>
      </c>
      <c r="U28" s="85"/>
      <c r="W28" s="81"/>
      <c r="X28" s="79"/>
      <c r="Y28" s="79"/>
      <c r="Z28" s="79"/>
      <c r="AA28" s="29"/>
      <c r="AB28" s="81"/>
      <c r="AC28" s="79"/>
      <c r="AD28" s="79"/>
      <c r="AE28" s="79"/>
      <c r="AG28" s="81"/>
      <c r="AH28" s="79"/>
      <c r="AI28" s="79"/>
      <c r="AJ28" s="79"/>
      <c r="AL28" s="81"/>
      <c r="AM28" s="79"/>
      <c r="AN28" s="79"/>
      <c r="AO28" s="79"/>
      <c r="AQ28" s="81"/>
      <c r="AR28" s="79"/>
      <c r="AS28" s="79"/>
      <c r="AT28" s="79"/>
      <c r="AV28" s="81"/>
      <c r="AW28" s="79"/>
      <c r="AX28" s="79"/>
      <c r="AY28" s="79"/>
      <c r="AZ28" s="29"/>
    </row>
    <row r="29" spans="14:52" ht="12.75">
      <c r="N29" s="85"/>
      <c r="P29" s="81">
        <v>22</v>
      </c>
      <c r="Q29" s="79">
        <f t="shared" si="1"/>
        <v>1</v>
      </c>
      <c r="R29" s="79">
        <f t="shared" si="0"/>
        <v>1</v>
      </c>
      <c r="S29" s="79">
        <f t="shared" si="2"/>
        <v>0.056999999999999995</v>
      </c>
      <c r="U29" s="85"/>
      <c r="W29" s="81"/>
      <c r="X29" s="79"/>
      <c r="Y29" s="79"/>
      <c r="Z29" s="79"/>
      <c r="AA29" s="29"/>
      <c r="AB29" s="81"/>
      <c r="AC29" s="79"/>
      <c r="AD29" s="79"/>
      <c r="AE29" s="79"/>
      <c r="AG29" s="81"/>
      <c r="AH29" s="79"/>
      <c r="AI29" s="79"/>
      <c r="AJ29" s="79"/>
      <c r="AL29" s="81"/>
      <c r="AM29" s="79"/>
      <c r="AN29" s="79"/>
      <c r="AO29" s="79"/>
      <c r="AQ29" s="81"/>
      <c r="AR29" s="79"/>
      <c r="AS29" s="79"/>
      <c r="AT29" s="79"/>
      <c r="AV29" s="81"/>
      <c r="AW29" s="79"/>
      <c r="AX29" s="79"/>
      <c r="AY29" s="79"/>
      <c r="AZ29" s="29"/>
    </row>
    <row r="30" spans="2:52" ht="12.75">
      <c r="B30" s="44" t="s">
        <v>161</v>
      </c>
      <c r="C30" s="33" t="s">
        <v>83</v>
      </c>
      <c r="F30" s="33" t="str">
        <f>IF(($F$16-$F$15)&gt;0,INDEX('C3'!$B$6:$G$14,MATCH($F$8,'C3'!$B$6:$B$14,),MATCH($F$6,'C3'!$B$6:$G$6,)),INDEX('C3'!$I$6:$N$14,MATCH($F$8,'C3'!$I$6:$I$14,),MATCH($F$6,'C3'!$I$6:$N$6,)))</f>
        <v>High</v>
      </c>
      <c r="N30" s="85"/>
      <c r="P30" s="81">
        <v>23</v>
      </c>
      <c r="Q30" s="79">
        <f t="shared" si="1"/>
        <v>1</v>
      </c>
      <c r="R30" s="79">
        <f t="shared" si="0"/>
        <v>1</v>
      </c>
      <c r="S30" s="79">
        <f t="shared" si="2"/>
        <v>0.056999999999999995</v>
      </c>
      <c r="U30" s="85"/>
      <c r="W30" s="81"/>
      <c r="X30" s="79"/>
      <c r="Y30" s="79"/>
      <c r="Z30" s="79"/>
      <c r="AA30" s="29"/>
      <c r="AB30" s="81"/>
      <c r="AC30" s="79"/>
      <c r="AD30" s="79"/>
      <c r="AE30" s="79"/>
      <c r="AG30" s="81"/>
      <c r="AH30" s="79"/>
      <c r="AI30" s="79"/>
      <c r="AJ30" s="79"/>
      <c r="AL30" s="81"/>
      <c r="AM30" s="79"/>
      <c r="AN30" s="79"/>
      <c r="AO30" s="79"/>
      <c r="AQ30" s="81"/>
      <c r="AR30" s="79"/>
      <c r="AS30" s="79"/>
      <c r="AT30" s="79"/>
      <c r="AV30" s="81"/>
      <c r="AW30" s="79"/>
      <c r="AX30" s="79"/>
      <c r="AY30" s="79"/>
      <c r="AZ30" s="29"/>
    </row>
    <row r="31" spans="14:52" ht="12.75">
      <c r="N31" s="85"/>
      <c r="P31" s="81">
        <v>24</v>
      </c>
      <c r="Q31" s="79">
        <f t="shared" si="1"/>
        <v>1</v>
      </c>
      <c r="R31" s="79">
        <f t="shared" si="0"/>
        <v>1</v>
      </c>
      <c r="S31" s="79">
        <f t="shared" si="2"/>
        <v>0.056999999999999995</v>
      </c>
      <c r="U31" s="85"/>
      <c r="W31" s="81"/>
      <c r="X31" s="79"/>
      <c r="Y31" s="79"/>
      <c r="Z31" s="79"/>
      <c r="AA31" s="29"/>
      <c r="AB31" s="81"/>
      <c r="AC31" s="79"/>
      <c r="AD31" s="79"/>
      <c r="AE31" s="79"/>
      <c r="AG31" s="81"/>
      <c r="AH31" s="79"/>
      <c r="AI31" s="79"/>
      <c r="AJ31" s="79"/>
      <c r="AL31" s="81"/>
      <c r="AM31" s="79"/>
      <c r="AN31" s="79"/>
      <c r="AO31" s="79"/>
      <c r="AQ31" s="81"/>
      <c r="AR31" s="79"/>
      <c r="AS31" s="79"/>
      <c r="AT31" s="79"/>
      <c r="AV31" s="81"/>
      <c r="AW31" s="79"/>
      <c r="AX31" s="79"/>
      <c r="AY31" s="79"/>
      <c r="AZ31" s="29"/>
    </row>
    <row r="32" spans="2:52" ht="12.75">
      <c r="B32" s="44" t="s">
        <v>174</v>
      </c>
      <c r="C32" s="33" t="s">
        <v>84</v>
      </c>
      <c r="F32" s="33" t="str">
        <f>IF($F$6="Very Good",INDEX('C4'!$C$6:$F$9,MATCH($F$28,'C4'!$C$6:$C$9,),MATCH($F$30,'C4'!$C$6:$F$6,)),IF($F$6="Good",INDEX('C4'!$I$6:$L$9,MATCH($F$28,'C4'!$I$6:$I$9,),MATCH($F$30,'C4'!$I$6:$L$6,)),IF($F$6="Fair",INDEX('C4'!$O$6:$R$9,MATCH($F$28,'C4'!$O$6:$O$9,),MATCH($F$30,'C4'!$O$6:$R$6,)),IF($F$6="Poor",INDEX('C4'!$U$6:$X$9,MATCH($F$28,'C4'!$U$6:$U$9,),MATCH($F$30,'C4'!$U$6:$X$6,)),IF($F$6="Very Poor",INDEX('C4'!$AA$6:$AD$9,MATCH($F$28,'C4'!$AA$6:$AA$9,),MATCH($F$30,'C4'!$AA$6:$AD$6,)),FALSE)))))</f>
        <v>High</v>
      </c>
      <c r="N32" s="85"/>
      <c r="P32" s="81">
        <v>25</v>
      </c>
      <c r="Q32" s="79">
        <f t="shared" si="1"/>
        <v>1</v>
      </c>
      <c r="R32" s="79">
        <f t="shared" si="0"/>
        <v>1</v>
      </c>
      <c r="S32" s="79">
        <f t="shared" si="2"/>
        <v>0.056999999999999995</v>
      </c>
      <c r="U32" s="85"/>
      <c r="W32" s="81"/>
      <c r="X32" s="79"/>
      <c r="Y32" s="79"/>
      <c r="Z32" s="79"/>
      <c r="AA32" s="29"/>
      <c r="AB32" s="81"/>
      <c r="AC32" s="79"/>
      <c r="AD32" s="79"/>
      <c r="AE32" s="79"/>
      <c r="AG32" s="81"/>
      <c r="AH32" s="79"/>
      <c r="AI32" s="79"/>
      <c r="AJ32" s="79"/>
      <c r="AL32" s="81"/>
      <c r="AM32" s="79"/>
      <c r="AN32" s="79"/>
      <c r="AO32" s="79"/>
      <c r="AQ32" s="81"/>
      <c r="AR32" s="79"/>
      <c r="AS32" s="79"/>
      <c r="AT32" s="79"/>
      <c r="AV32" s="81"/>
      <c r="AW32" s="79"/>
      <c r="AX32" s="79"/>
      <c r="AY32" s="79"/>
      <c r="AZ32" s="29"/>
    </row>
    <row r="33" spans="14:52" ht="12.75">
      <c r="N33" s="85"/>
      <c r="P33" s="81">
        <v>26</v>
      </c>
      <c r="Q33" s="79">
        <f t="shared" si="1"/>
        <v>1</v>
      </c>
      <c r="R33" s="79">
        <f t="shared" si="0"/>
        <v>1</v>
      </c>
      <c r="S33" s="79">
        <f t="shared" si="2"/>
        <v>1</v>
      </c>
      <c r="U33" s="85"/>
      <c r="W33" s="81"/>
      <c r="X33" s="79"/>
      <c r="Y33" s="79"/>
      <c r="Z33" s="79"/>
      <c r="AA33" s="29"/>
      <c r="AB33" s="81"/>
      <c r="AC33" s="79"/>
      <c r="AD33" s="79"/>
      <c r="AE33" s="79"/>
      <c r="AG33" s="81"/>
      <c r="AH33" s="79"/>
      <c r="AI33" s="79"/>
      <c r="AJ33" s="79"/>
      <c r="AL33" s="81"/>
      <c r="AM33" s="79"/>
      <c r="AN33" s="79"/>
      <c r="AO33" s="79"/>
      <c r="AQ33" s="81"/>
      <c r="AR33" s="79"/>
      <c r="AS33" s="79"/>
      <c r="AT33" s="79"/>
      <c r="AV33" s="81"/>
      <c r="AW33" s="79"/>
      <c r="AX33" s="79"/>
      <c r="AY33" s="79"/>
      <c r="AZ33" s="29"/>
    </row>
    <row r="34" spans="3:52" ht="12.75">
      <c r="C34" s="33" t="s">
        <v>85</v>
      </c>
      <c r="F34" s="33" t="str">
        <f>IF(F38&gt;F18,"Low",IF(AND(F38&lt;=F18,F38&gt;F19),"Med",IF(F38&lt;=F19,"High",FALSE)))</f>
        <v>Med</v>
      </c>
      <c r="N34" s="85"/>
      <c r="P34" s="81">
        <v>27</v>
      </c>
      <c r="Q34" s="79">
        <f t="shared" si="1"/>
        <v>1</v>
      </c>
      <c r="R34" s="79">
        <f t="shared" si="0"/>
        <v>1</v>
      </c>
      <c r="S34" s="79">
        <f t="shared" si="2"/>
        <v>1</v>
      </c>
      <c r="U34" s="85"/>
      <c r="W34" s="81">
        <v>24</v>
      </c>
      <c r="X34" s="79">
        <f>IF(OR(Y$8="",Y$5=""),"",IF(W34=#REF!,(Y$8*(1+(Y$5/100))),IF(W34&lt;#REF!,"",IF(W34&gt;#REF!,1,FALSE))))</f>
      </c>
      <c r="Y34" s="79">
        <f aca="true" t="shared" si="16" ref="Y34:Y65">IF(OR(Y$8="",Y$9=""),"",IF(W34&lt;Y$9,"",IF(W34=Y$9,Y$8,IF(W34&gt;Y$9,1,FALSE))))</f>
      </c>
      <c r="Z34" s="79">
        <f aca="true" t="shared" si="17" ref="Z34:Z65">IF(OR(Y$8="",Y$5=""),"",IF(W34&lt;Y$16,"",IF(W34=Y$16,(Y$8-(Y$8*(Y$5/100))),IF(W34&gt;Y$16,1,FALSE))))</f>
      </c>
      <c r="AA34" s="29"/>
      <c r="AB34" s="81">
        <v>24</v>
      </c>
      <c r="AC34" s="79" t="e">
        <f>IF(OR(AD$8="",AD$5=""),"",IF(AB34=#REF!,(AD$8*(1+(AD$5/100))),IF(AB34&lt;#REF!,"",IF(AB34&gt;#REF!,1,FALSE))))</f>
        <v>#REF!</v>
      </c>
      <c r="AD34" s="79">
        <f aca="true" t="shared" si="18" ref="AD34:AD65">IF(OR(AD$8="",AD$9=""),"",IF(AB34&lt;AD$9,"",IF(AB34=AD$9,AD$8,IF(AB34&gt;AD$9,1,FALSE))))</f>
        <v>1</v>
      </c>
      <c r="AE34" s="79" t="e">
        <f aca="true" t="shared" si="19" ref="AE34:AE65">IF(OR(AD$8="",AD$5=""),"",IF(AB34&lt;AD$16,"",IF(AB34=AD$16,(AD$8-(AD$8*(AD$5/100))),IF(AB34&gt;AD$16,1,FALSE))))</f>
        <v>#REF!</v>
      </c>
      <c r="AG34" s="81">
        <v>24</v>
      </c>
      <c r="AH34" s="79">
        <f>IF(OR(AI$8="",AI$5=""),"",IF(AG34=#REF!,(AI$8*(1+(AI$5/100))),IF(AG34&lt;#REF!,"",IF(AG34&gt;#REF!,1,FALSE))))</f>
      </c>
      <c r="AI34" s="79">
        <f aca="true" t="shared" si="20" ref="AI34:AI65">IF(OR(AI$8="",AI$9=""),"",IF(AG34&lt;AI$9,"",IF(AG34=AI$9,AI$8,IF(AG34&gt;AI$9,1,FALSE))))</f>
      </c>
      <c r="AJ34" s="79">
        <f aca="true" t="shared" si="21" ref="AJ34:AJ65">IF(OR(AI$8="",AI$5=""),"",IF(AG34&lt;AI$16,"",IF(AG34=AI$16,(AI$8-(AI$8*(AI$5/100))),IF(AG34&gt;AI$16,1,FALSE))))</f>
      </c>
      <c r="AL34" s="81">
        <v>24</v>
      </c>
      <c r="AM34" s="79">
        <f>IF(OR(AN$8="",AN$5=""),"",IF(AL34=#REF!,AN$8*(1+(AN$5/100)),IF(AL34&lt;#REF!,"",IF(AL34&gt;#REF!,1,FALSE))))</f>
      </c>
      <c r="AN34" s="79">
        <f aca="true" t="shared" si="22" ref="AN34:AN65">IF(OR(AN$8="",AN$9=""),"",IF(AL34&lt;AN$9,"",IF(AL34=AN$9,AN$8,IF(AL34&gt;AN$9,1,FALSE))))</f>
      </c>
      <c r="AO34" s="79">
        <f aca="true" t="shared" si="23" ref="AO34:AO65">IF(OR(AN$8="",AN$5=""),"",IF(AL34&lt;AN$16,"",IF(AL34=AN$16,(AN$8-(AN$8*(AN$5/100))),IF(AL34&gt;AN$16,1,FALSE))))</f>
      </c>
      <c r="AQ34" s="81">
        <v>24</v>
      </c>
      <c r="AR34" s="79">
        <f>IF(OR(AS$8="",AS$5=""),"",IF(AQ34=#REF!,(AS$8*(1+(AS$5/100))),IF(AQ34&lt;#REF!,"",IF(AQ34&gt;#REF!,1,FALSE))))</f>
      </c>
      <c r="AS34" s="79">
        <f aca="true" t="shared" si="24" ref="AS34:AS65">IF(OR(AS$8="",AS$9=""),"",IF(AQ34&lt;AS$9,"",IF(AQ34=AS$9,AS$8,IF(AQ34&gt;AS$9,1,FALSE))))</f>
      </c>
      <c r="AT34" s="79">
        <f aca="true" t="shared" si="25" ref="AT34:AT65">IF(OR(AS$8="",AS$5=""),"",IF(AQ34&lt;AS$16,"",IF(AQ34=AS$16,(AS$8-(AS$8*(AS$5/100))),IF(AQ34&gt;AS$16,1,FALSE))))</f>
      </c>
      <c r="AV34" s="81">
        <v>24</v>
      </c>
      <c r="AW34" s="79" t="e">
        <f aca="true" t="shared" si="26" ref="AW34:AW65">IF($AV34=$AW$5,$AV$5,IF($AV34=$AW$6,$AV$6,IF($AV34=$AW$7,$AV$7,IF($AV34=$AW$8,$AV$8,IF(AND($AV34&gt;$AW$5,$AV34&gt;$AW$6,$AV34&gt;$AW$7,$AV34&gt;$AW$8),1,"")))))</f>
        <v>#N/A</v>
      </c>
      <c r="AX34" s="79" t="e">
        <f aca="true" t="shared" si="27" ref="AX34:AX65">IF($AV34=$AY$5,$AX$5,IF($AV34=$AY$6,$AX$6,IF($AV34=$AY$7,$AX$7,IF($AV34=$AY$8,$AX$8,IF($AV34=$AY$9,$AX$9,IF(AND($AV34&gt;$AY$5,$AV34&gt;$AY$6,$AV34&gt;$AY$7,$AV34&gt;$AY$8,$AV34&gt;$AY$9),1,""))))))</f>
        <v>#N/A</v>
      </c>
      <c r="AY34" s="79" t="e">
        <f aca="true" t="shared" si="28" ref="AY34:AY65">IF($AV34=$BA$5,$AZ$5,IF($AV34=$BA$6,$AZ$6,IF($AV34=$BA$7,$AZ$7,IF($AV34=$BA$8,$AZ$8,IF(AND($AV34&gt;$BA$5,$AV34&gt;$BA$6,$AV34&gt;$BA$7,$AV34&gt;$BA$8),1,"")))))</f>
        <v>#N/A</v>
      </c>
      <c r="AZ34" s="29"/>
    </row>
    <row r="35" spans="4:51" ht="12.75">
      <c r="D35" s="118" t="s">
        <v>145</v>
      </c>
      <c r="E35" s="30" t="s">
        <v>175</v>
      </c>
      <c r="F35" s="140">
        <f>IF(OR(F17=1.1,F17=1.2,F17=2.2),0.6,IF(OR(F17=1.3,F17=2.3),0.5,IF(OR(F17=1.4,F17=1.5,F17=1.6,F17=1.7,F17=2.4,,F17=2.5),0.3,IF(F17=2.1,1,FALSE))))</f>
        <v>0.5</v>
      </c>
      <c r="G35" s="29" t="s">
        <v>144</v>
      </c>
      <c r="N35" s="85"/>
      <c r="P35" s="81">
        <v>28</v>
      </c>
      <c r="Q35" s="79">
        <f t="shared" si="1"/>
        <v>1</v>
      </c>
      <c r="R35" s="79">
        <f t="shared" si="0"/>
        <v>1</v>
      </c>
      <c r="S35" s="79">
        <f t="shared" si="2"/>
        <v>1</v>
      </c>
      <c r="U35" s="85"/>
      <c r="W35" s="81">
        <v>25</v>
      </c>
      <c r="X35" s="79">
        <f>IF(OR(Y$8="",Y$5=""),"",IF(W35=#REF!,(Y$8*(1+(Y$5/100))),IF(W35&lt;#REF!,"",IF(W35&gt;#REF!,1,FALSE))))</f>
      </c>
      <c r="Y35" s="79">
        <f t="shared" si="16"/>
      </c>
      <c r="Z35" s="79">
        <f t="shared" si="17"/>
      </c>
      <c r="AB35" s="81">
        <v>25</v>
      </c>
      <c r="AC35" s="79" t="e">
        <f>IF(OR(AD$8="",AD$5=""),"",IF(AB35=#REF!,(AD$8*(1+(AD$5/100))),IF(AB35&lt;#REF!,"",IF(AB35&gt;#REF!,1,FALSE))))</f>
        <v>#REF!</v>
      </c>
      <c r="AD35" s="79">
        <f t="shared" si="18"/>
        <v>1</v>
      </c>
      <c r="AE35" s="79" t="e">
        <f t="shared" si="19"/>
        <v>#REF!</v>
      </c>
      <c r="AG35" s="81">
        <v>25</v>
      </c>
      <c r="AH35" s="79">
        <f>IF(OR(AI$8="",AI$5=""),"",IF(AG35=#REF!,(AI$8*(1+(AI$5/100))),IF(AG35&lt;#REF!,"",IF(AG35&gt;#REF!,1,FALSE))))</f>
      </c>
      <c r="AI35" s="79">
        <f t="shared" si="20"/>
      </c>
      <c r="AJ35" s="79">
        <f t="shared" si="21"/>
      </c>
      <c r="AL35" s="81">
        <v>25</v>
      </c>
      <c r="AM35" s="79">
        <f>IF(OR(AN$8="",AN$5=""),"",IF(AL35=#REF!,AN$8*(1+(AN$5/100)),IF(AL35&lt;#REF!,"",IF(AL35&gt;#REF!,1,FALSE))))</f>
      </c>
      <c r="AN35" s="79">
        <f t="shared" si="22"/>
      </c>
      <c r="AO35" s="79">
        <f t="shared" si="23"/>
      </c>
      <c r="AQ35" s="81">
        <v>25</v>
      </c>
      <c r="AR35" s="79">
        <f>IF(OR(AS$8="",AS$5=""),"",IF(AQ35=#REF!,(AS$8*(1+(AS$5/100))),IF(AQ35&lt;#REF!,"",IF(AQ35&gt;#REF!,1,FALSE))))</f>
      </c>
      <c r="AS35" s="79">
        <f t="shared" si="24"/>
      </c>
      <c r="AT35" s="79">
        <f t="shared" si="25"/>
      </c>
      <c r="AV35" s="81">
        <v>25</v>
      </c>
      <c r="AW35" s="79" t="e">
        <f t="shared" si="26"/>
        <v>#N/A</v>
      </c>
      <c r="AX35" s="79" t="e">
        <f t="shared" si="27"/>
        <v>#N/A</v>
      </c>
      <c r="AY35" s="79" t="e">
        <f t="shared" si="28"/>
        <v>#N/A</v>
      </c>
    </row>
    <row r="36" spans="4:51" ht="15.75">
      <c r="D36" s="118" t="s">
        <v>146</v>
      </c>
      <c r="E36" s="30" t="s">
        <v>176</v>
      </c>
      <c r="F36" s="124">
        <f>IF(F6="Very Good",0.1,IF(F6="Good",0.2,IF(F6="Fair",0.3,IF(F6="Poor",0.7,IF(F6="Very Poor",1,FALSE)))))</f>
        <v>0.2</v>
      </c>
      <c r="G36" s="29" t="s">
        <v>144</v>
      </c>
      <c r="N36" s="85"/>
      <c r="P36" s="81">
        <v>29</v>
      </c>
      <c r="Q36" s="79">
        <f t="shared" si="1"/>
        <v>1</v>
      </c>
      <c r="R36" s="79">
        <f t="shared" si="0"/>
        <v>1</v>
      </c>
      <c r="S36" s="79">
        <f t="shared" si="2"/>
        <v>1</v>
      </c>
      <c r="U36" s="85"/>
      <c r="W36" s="81">
        <v>26</v>
      </c>
      <c r="X36" s="79">
        <f>IF(OR(Y$8="",Y$5=""),"",IF(W36=#REF!,(Y$8*(1+(Y$5/100))),IF(W36&lt;#REF!,"",IF(W36&gt;#REF!,1,FALSE))))</f>
      </c>
      <c r="Y36" s="79">
        <f t="shared" si="16"/>
      </c>
      <c r="Z36" s="79">
        <f t="shared" si="17"/>
      </c>
      <c r="AB36" s="81">
        <v>26</v>
      </c>
      <c r="AC36" s="79" t="e">
        <f>IF(OR(AD$8="",AD$5=""),"",IF(AB36=#REF!,(AD$8*(1+(AD$5/100))),IF(AB36&lt;#REF!,"",IF(AB36&gt;#REF!,1,FALSE))))</f>
        <v>#REF!</v>
      </c>
      <c r="AD36" s="79">
        <f t="shared" si="18"/>
        <v>1</v>
      </c>
      <c r="AE36" s="79" t="e">
        <f t="shared" si="19"/>
        <v>#REF!</v>
      </c>
      <c r="AG36" s="81">
        <v>26</v>
      </c>
      <c r="AH36" s="79">
        <f>IF(OR(AI$8="",AI$5=""),"",IF(AG36=#REF!,(AI$8*(1+(AI$5/100))),IF(AG36&lt;#REF!,"",IF(AG36&gt;#REF!,1,FALSE))))</f>
      </c>
      <c r="AI36" s="79">
        <f t="shared" si="20"/>
      </c>
      <c r="AJ36" s="79">
        <f t="shared" si="21"/>
      </c>
      <c r="AL36" s="81">
        <v>26</v>
      </c>
      <c r="AM36" s="79">
        <f>IF(OR(AN$8="",AN$5=""),"",IF(AL36=#REF!,AN$8*(1+(AN$5/100)),IF(AL36&lt;#REF!,"",IF(AL36&gt;#REF!,1,FALSE))))</f>
      </c>
      <c r="AN36" s="79">
        <f t="shared" si="22"/>
      </c>
      <c r="AO36" s="79">
        <f t="shared" si="23"/>
      </c>
      <c r="AQ36" s="81">
        <v>26</v>
      </c>
      <c r="AR36" s="79">
        <f>IF(OR(AS$8="",AS$5=""),"",IF(AQ36=#REF!,(AS$8*(1+(AS$5/100))),IF(AQ36&lt;#REF!,"",IF(AQ36&gt;#REF!,1,FALSE))))</f>
      </c>
      <c r="AS36" s="79">
        <f t="shared" si="24"/>
      </c>
      <c r="AT36" s="79">
        <f t="shared" si="25"/>
      </c>
      <c r="AV36" s="81">
        <v>26</v>
      </c>
      <c r="AW36" s="79" t="e">
        <f t="shared" si="26"/>
        <v>#N/A</v>
      </c>
      <c r="AX36" s="79" t="e">
        <f t="shared" si="27"/>
        <v>#N/A</v>
      </c>
      <c r="AY36" s="79" t="e">
        <f t="shared" si="28"/>
        <v>#N/A</v>
      </c>
    </row>
    <row r="37" spans="4:52" ht="12.75">
      <c r="D37" s="118" t="s">
        <v>98</v>
      </c>
      <c r="F37" s="127">
        <f>F11-(F35*F36)</f>
        <v>5.9</v>
      </c>
      <c r="G37" s="29" t="s">
        <v>43</v>
      </c>
      <c r="N37" s="85"/>
      <c r="P37" s="81">
        <v>30</v>
      </c>
      <c r="Q37" s="79">
        <f t="shared" si="1"/>
        <v>1</v>
      </c>
      <c r="R37" s="79">
        <f t="shared" si="0"/>
        <v>1</v>
      </c>
      <c r="S37" s="79">
        <f t="shared" si="2"/>
        <v>1</v>
      </c>
      <c r="U37" s="85"/>
      <c r="W37" s="81">
        <v>27</v>
      </c>
      <c r="X37" s="79">
        <f>IF(OR(Y$8="",Y$5=""),"",IF(W37=#REF!,(Y$8*(1+(Y$5/100))),IF(W37&lt;#REF!,"",IF(W37&gt;#REF!,1,FALSE))))</f>
      </c>
      <c r="Y37" s="79">
        <f t="shared" si="16"/>
      </c>
      <c r="Z37" s="79">
        <f t="shared" si="17"/>
      </c>
      <c r="AA37" s="80"/>
      <c r="AB37" s="81">
        <v>27</v>
      </c>
      <c r="AC37" s="79" t="e">
        <f>IF(OR(AD$8="",AD$5=""),"",IF(AB37=#REF!,(AD$8*(1+(AD$5/100))),IF(AB37&lt;#REF!,"",IF(AB37&gt;#REF!,1,FALSE))))</f>
        <v>#REF!</v>
      </c>
      <c r="AD37" s="79">
        <f t="shared" si="18"/>
        <v>1</v>
      </c>
      <c r="AE37" s="79" t="e">
        <f t="shared" si="19"/>
        <v>#REF!</v>
      </c>
      <c r="AG37" s="81">
        <v>27</v>
      </c>
      <c r="AH37" s="79">
        <f>IF(OR(AI$8="",AI$5=""),"",IF(AG37=#REF!,(AI$8*(1+(AI$5/100))),IF(AG37&lt;#REF!,"",IF(AG37&gt;#REF!,1,FALSE))))</f>
      </c>
      <c r="AI37" s="79">
        <f t="shared" si="20"/>
      </c>
      <c r="AJ37" s="79">
        <f t="shared" si="21"/>
      </c>
      <c r="AL37" s="81">
        <v>27</v>
      </c>
      <c r="AM37" s="79">
        <f>IF(OR(AN$8="",AN$5=""),"",IF(AL37=#REF!,AN$8*(1+(AN$5/100)),IF(AL37&lt;#REF!,"",IF(AL37&gt;#REF!,1,FALSE))))</f>
      </c>
      <c r="AN37" s="79">
        <f t="shared" si="22"/>
      </c>
      <c r="AO37" s="79">
        <f t="shared" si="23"/>
      </c>
      <c r="AQ37" s="81">
        <v>27</v>
      </c>
      <c r="AR37" s="79">
        <f>IF(OR(AS$8="",AS$5=""),"",IF(AQ37=#REF!,(AS$8*(1+(AS$5/100))),IF(AQ37&lt;#REF!,"",IF(AQ37&gt;#REF!,1,FALSE))))</f>
      </c>
      <c r="AS37" s="79">
        <f t="shared" si="24"/>
      </c>
      <c r="AT37" s="79">
        <f t="shared" si="25"/>
      </c>
      <c r="AV37" s="81">
        <v>27</v>
      </c>
      <c r="AW37" s="79" t="e">
        <f t="shared" si="26"/>
        <v>#N/A</v>
      </c>
      <c r="AX37" s="79" t="e">
        <f t="shared" si="27"/>
        <v>#N/A</v>
      </c>
      <c r="AY37" s="79" t="e">
        <f t="shared" si="28"/>
        <v>#N/A</v>
      </c>
      <c r="AZ37" s="80"/>
    </row>
    <row r="38" spans="4:51" ht="15.75">
      <c r="D38" s="118" t="s">
        <v>147</v>
      </c>
      <c r="E38" s="31" t="s">
        <v>223</v>
      </c>
      <c r="F38" s="124">
        <f>IF(F7="High",F37-0.75,IF(F7="Medium",F37-0.5,IF(F7="Low",F37-0.25,FALSE)))</f>
        <v>5.15</v>
      </c>
      <c r="G38" s="29" t="s">
        <v>43</v>
      </c>
      <c r="N38" s="85"/>
      <c r="P38" s="81">
        <v>31</v>
      </c>
      <c r="Q38" s="79">
        <f t="shared" si="1"/>
        <v>1</v>
      </c>
      <c r="R38" s="79">
        <f t="shared" si="0"/>
        <v>1</v>
      </c>
      <c r="S38" s="79">
        <f t="shared" si="2"/>
        <v>1</v>
      </c>
      <c r="U38" s="85"/>
      <c r="W38" s="81">
        <v>28</v>
      </c>
      <c r="X38" s="79">
        <f>IF(OR(Y$8="",Y$5=""),"",IF(W38=#REF!,(Y$8*(1+(Y$5/100))),IF(W38&lt;#REF!,"",IF(W38&gt;#REF!,1,FALSE))))</f>
      </c>
      <c r="Y38" s="79">
        <f t="shared" si="16"/>
      </c>
      <c r="Z38" s="79">
        <f t="shared" si="17"/>
      </c>
      <c r="AB38" s="81">
        <v>28</v>
      </c>
      <c r="AC38" s="79" t="e">
        <f>IF(OR(AD$8="",AD$5=""),"",IF(AB38=#REF!,(AD$8*(1+(AD$5/100))),IF(AB38&lt;#REF!,"",IF(AB38&gt;#REF!,1,FALSE))))</f>
        <v>#REF!</v>
      </c>
      <c r="AD38" s="79">
        <f t="shared" si="18"/>
        <v>1</v>
      </c>
      <c r="AE38" s="79" t="e">
        <f t="shared" si="19"/>
        <v>#REF!</v>
      </c>
      <c r="AG38" s="81">
        <v>28</v>
      </c>
      <c r="AH38" s="79">
        <f>IF(OR(AI$8="",AI$5=""),"",IF(AG38=#REF!,(AI$8*(1+(AI$5/100))),IF(AG38&lt;#REF!,"",IF(AG38&gt;#REF!,1,FALSE))))</f>
      </c>
      <c r="AI38" s="79">
        <f t="shared" si="20"/>
      </c>
      <c r="AJ38" s="79">
        <f t="shared" si="21"/>
      </c>
      <c r="AL38" s="81">
        <v>28</v>
      </c>
      <c r="AM38" s="79">
        <f>IF(OR(AN$8="",AN$5=""),"",IF(AL38=#REF!,AN$8*(1+(AN$5/100)),IF(AL38&lt;#REF!,"",IF(AL38&gt;#REF!,1,FALSE))))</f>
      </c>
      <c r="AN38" s="79">
        <f t="shared" si="22"/>
      </c>
      <c r="AO38" s="79">
        <f t="shared" si="23"/>
      </c>
      <c r="AQ38" s="81">
        <v>28</v>
      </c>
      <c r="AR38" s="79">
        <f>IF(OR(AS$8="",AS$5=""),"",IF(AQ38=#REF!,(AS$8*(1+(AS$5/100))),IF(AQ38&lt;#REF!,"",IF(AQ38&gt;#REF!,1,FALSE))))</f>
      </c>
      <c r="AS38" s="79">
        <f t="shared" si="24"/>
      </c>
      <c r="AT38" s="79">
        <f t="shared" si="25"/>
      </c>
      <c r="AV38" s="81">
        <v>28</v>
      </c>
      <c r="AW38" s="79" t="e">
        <f t="shared" si="26"/>
        <v>#N/A</v>
      </c>
      <c r="AX38" s="79" t="e">
        <f t="shared" si="27"/>
        <v>#N/A</v>
      </c>
      <c r="AY38" s="79" t="e">
        <f t="shared" si="28"/>
        <v>#N/A</v>
      </c>
    </row>
    <row r="39" spans="14:51" ht="12.75">
      <c r="N39" s="85"/>
      <c r="P39" s="81">
        <v>32</v>
      </c>
      <c r="Q39" s="79">
        <f t="shared" si="1"/>
        <v>1</v>
      </c>
      <c r="R39" s="79">
        <f aca="true" t="shared" si="29" ref="R39:R70">IF(OR(J$5="",J$6=""),"",IF(P39&lt;=J$6,J$5,IF(P39&gt;J$6,1,FALSE)))</f>
        <v>1</v>
      </c>
      <c r="S39" s="79">
        <f t="shared" si="2"/>
        <v>1</v>
      </c>
      <c r="U39" s="85"/>
      <c r="W39" s="81">
        <v>29</v>
      </c>
      <c r="X39" s="79">
        <f>IF(OR(Y$8="",Y$5=""),"",IF(W39=#REF!,(Y$8*(1+(Y$5/100))),IF(W39&lt;#REF!,"",IF(W39&gt;#REF!,1,FALSE))))</f>
      </c>
      <c r="Y39" s="79">
        <f t="shared" si="16"/>
      </c>
      <c r="Z39" s="79">
        <f t="shared" si="17"/>
      </c>
      <c r="AB39" s="81">
        <v>29</v>
      </c>
      <c r="AC39" s="79" t="e">
        <f>IF(OR(AD$8="",AD$5=""),"",IF(AB39=#REF!,(AD$8*(1+(AD$5/100))),IF(AB39&lt;#REF!,"",IF(AB39&gt;#REF!,1,FALSE))))</f>
        <v>#REF!</v>
      </c>
      <c r="AD39" s="79">
        <f t="shared" si="18"/>
        <v>1</v>
      </c>
      <c r="AE39" s="79" t="e">
        <f t="shared" si="19"/>
        <v>#REF!</v>
      </c>
      <c r="AG39" s="81">
        <v>29</v>
      </c>
      <c r="AH39" s="79">
        <f>IF(OR(AI$8="",AI$5=""),"",IF(AG39=#REF!,(AI$8*(1+(AI$5/100))),IF(AG39&lt;#REF!,"",IF(AG39&gt;#REF!,1,FALSE))))</f>
      </c>
      <c r="AI39" s="79">
        <f t="shared" si="20"/>
      </c>
      <c r="AJ39" s="79">
        <f t="shared" si="21"/>
      </c>
      <c r="AL39" s="81">
        <v>29</v>
      </c>
      <c r="AM39" s="79">
        <f>IF(OR(AN$8="",AN$5=""),"",IF(AL39=#REF!,AN$8*(1+(AN$5/100)),IF(AL39&lt;#REF!,"",IF(AL39&gt;#REF!,1,FALSE))))</f>
      </c>
      <c r="AN39" s="79">
        <f t="shared" si="22"/>
      </c>
      <c r="AO39" s="79">
        <f t="shared" si="23"/>
      </c>
      <c r="AQ39" s="81">
        <v>29</v>
      </c>
      <c r="AR39" s="79">
        <f>IF(OR(AS$8="",AS$5=""),"",IF(AQ39=#REF!,(AS$8*(1+(AS$5/100))),IF(AQ39&lt;#REF!,"",IF(AQ39&gt;#REF!,1,FALSE))))</f>
      </c>
      <c r="AS39" s="79">
        <f t="shared" si="24"/>
      </c>
      <c r="AT39" s="79">
        <f t="shared" si="25"/>
      </c>
      <c r="AV39" s="81">
        <v>29</v>
      </c>
      <c r="AW39" s="79" t="e">
        <f t="shared" si="26"/>
        <v>#N/A</v>
      </c>
      <c r="AX39" s="79" t="e">
        <f t="shared" si="27"/>
        <v>#N/A</v>
      </c>
      <c r="AY39" s="79" t="e">
        <f t="shared" si="28"/>
        <v>#N/A</v>
      </c>
    </row>
    <row r="40" spans="3:51" ht="12.75">
      <c r="C40" s="33" t="s">
        <v>86</v>
      </c>
      <c r="F40" s="33" t="str">
        <f>IF(F37&gt;(F18+F43),"Low",IF(AND(F37&lt;=(F18+F43),F37&gt;(F19+F44)),"Med",IF(F37&lt;=(F19+F44),"High",FALSE)))</f>
        <v>Med</v>
      </c>
      <c r="N40" s="85"/>
      <c r="P40" s="81">
        <v>33</v>
      </c>
      <c r="Q40" s="79">
        <f aca="true" t="shared" si="30" ref="Q40:Q71">IF(OR(J$5="",J$8=""),"",IF(P40&lt;=J$15,(J$5*(1+(J$8/100))),IF(P40&gt;J$15,1,FALSE)))</f>
        <v>1</v>
      </c>
      <c r="R40" s="79">
        <f t="shared" si="29"/>
        <v>1</v>
      </c>
      <c r="S40" s="79">
        <f aca="true" t="shared" si="31" ref="S40:S71">IF(OR(J$5="",J$8=""),"",IF(P40&lt;=J$14,(J$5-(J$5*(J$8/100))),IF(P40&gt;J$14,1,FALSE)))</f>
        <v>1</v>
      </c>
      <c r="U40" s="85"/>
      <c r="W40" s="81">
        <v>30</v>
      </c>
      <c r="X40" s="79">
        <f>IF(OR(Y$8="",Y$5=""),"",IF(W40=#REF!,(Y$8*(1+(Y$5/100))),IF(W40&lt;#REF!,"",IF(W40&gt;#REF!,1,FALSE))))</f>
      </c>
      <c r="Y40" s="79">
        <f t="shared" si="16"/>
      </c>
      <c r="Z40" s="79">
        <f t="shared" si="17"/>
      </c>
      <c r="AB40" s="81">
        <v>30</v>
      </c>
      <c r="AC40" s="79" t="e">
        <f>IF(OR(AD$8="",AD$5=""),"",IF(AB40=#REF!,(AD$8*(1+(AD$5/100))),IF(AB40&lt;#REF!,"",IF(AB40&gt;#REF!,1,FALSE))))</f>
        <v>#REF!</v>
      </c>
      <c r="AD40" s="79">
        <f t="shared" si="18"/>
        <v>1</v>
      </c>
      <c r="AE40" s="79" t="e">
        <f t="shared" si="19"/>
        <v>#REF!</v>
      </c>
      <c r="AG40" s="81">
        <v>30</v>
      </c>
      <c r="AH40" s="79">
        <f>IF(OR(AI$8="",AI$5=""),"",IF(AG40=#REF!,(AI$8*(1+(AI$5/100))),IF(AG40&lt;#REF!,"",IF(AG40&gt;#REF!,1,FALSE))))</f>
      </c>
      <c r="AI40" s="79">
        <f t="shared" si="20"/>
      </c>
      <c r="AJ40" s="79">
        <f t="shared" si="21"/>
      </c>
      <c r="AL40" s="81">
        <v>30</v>
      </c>
      <c r="AM40" s="79">
        <f>IF(OR(AN$8="",AN$5=""),"",IF(AL40=#REF!,AN$8*(1+(AN$5/100)),IF(AL40&lt;#REF!,"",IF(AL40&gt;#REF!,1,FALSE))))</f>
      </c>
      <c r="AN40" s="79">
        <f t="shared" si="22"/>
      </c>
      <c r="AO40" s="79">
        <f t="shared" si="23"/>
      </c>
      <c r="AQ40" s="81">
        <v>30</v>
      </c>
      <c r="AR40" s="79">
        <f>IF(OR(AS$8="",AS$5=""),"",IF(AQ40=#REF!,(AS$8*(1+(AS$5/100))),IF(AQ40&lt;#REF!,"",IF(AQ40&gt;#REF!,1,FALSE))))</f>
      </c>
      <c r="AS40" s="79">
        <f t="shared" si="24"/>
      </c>
      <c r="AT40" s="79">
        <f t="shared" si="25"/>
      </c>
      <c r="AV40" s="81">
        <v>30</v>
      </c>
      <c r="AW40" s="79" t="e">
        <f t="shared" si="26"/>
        <v>#N/A</v>
      </c>
      <c r="AX40" s="79" t="e">
        <f t="shared" si="27"/>
        <v>#N/A</v>
      </c>
      <c r="AY40" s="79" t="e">
        <f t="shared" si="28"/>
        <v>#N/A</v>
      </c>
    </row>
    <row r="41" spans="4:51" ht="15.75">
      <c r="D41" s="118" t="s">
        <v>150</v>
      </c>
      <c r="E41" s="30" t="s">
        <v>179</v>
      </c>
      <c r="F41" s="127">
        <f>F15-F14</f>
        <v>2</v>
      </c>
      <c r="G41" s="29" t="s">
        <v>144</v>
      </c>
      <c r="N41" s="85"/>
      <c r="P41" s="81">
        <v>34</v>
      </c>
      <c r="Q41" s="79">
        <f t="shared" si="30"/>
        <v>1</v>
      </c>
      <c r="R41" s="79">
        <f t="shared" si="29"/>
        <v>1</v>
      </c>
      <c r="S41" s="79">
        <f t="shared" si="31"/>
        <v>1</v>
      </c>
      <c r="U41" s="85"/>
      <c r="W41" s="81">
        <v>31</v>
      </c>
      <c r="X41" s="79">
        <f>IF(OR(Y$8="",Y$5=""),"",IF(W41=#REF!,(Y$8*(1+(Y$5/100))),IF(W41&lt;#REF!,"",IF(W41&gt;#REF!,1,FALSE))))</f>
      </c>
      <c r="Y41" s="79">
        <f t="shared" si="16"/>
      </c>
      <c r="Z41" s="79">
        <f t="shared" si="17"/>
      </c>
      <c r="AB41" s="81">
        <v>31</v>
      </c>
      <c r="AC41" s="79" t="e">
        <f>IF(OR(AD$8="",AD$5=""),"",IF(AB41=#REF!,(AD$8*(1+(AD$5/100))),IF(AB41&lt;#REF!,"",IF(AB41&gt;#REF!,1,FALSE))))</f>
        <v>#REF!</v>
      </c>
      <c r="AD41" s="79">
        <f t="shared" si="18"/>
        <v>1</v>
      </c>
      <c r="AE41" s="79" t="e">
        <f t="shared" si="19"/>
        <v>#REF!</v>
      </c>
      <c r="AG41" s="81">
        <v>31</v>
      </c>
      <c r="AH41" s="79">
        <f>IF(OR(AI$8="",AI$5=""),"",IF(AG41=#REF!,(AI$8*(1+(AI$5/100))),IF(AG41&lt;#REF!,"",IF(AG41&gt;#REF!,1,FALSE))))</f>
      </c>
      <c r="AI41" s="79">
        <f t="shared" si="20"/>
      </c>
      <c r="AJ41" s="79">
        <f t="shared" si="21"/>
      </c>
      <c r="AL41" s="81">
        <v>31</v>
      </c>
      <c r="AM41" s="79">
        <f>IF(OR(AN$8="",AN$5=""),"",IF(AL41=#REF!,AN$8*(1+(AN$5/100)),IF(AL41&lt;#REF!,"",IF(AL41&gt;#REF!,1,FALSE))))</f>
      </c>
      <c r="AN41" s="79">
        <f t="shared" si="22"/>
      </c>
      <c r="AO41" s="79">
        <f t="shared" si="23"/>
      </c>
      <c r="AQ41" s="81">
        <v>31</v>
      </c>
      <c r="AR41" s="79">
        <f>IF(OR(AS$8="",AS$5=""),"",IF(AQ41=#REF!,(AS$8*(1+(AS$5/100))),IF(AQ41&lt;#REF!,"",IF(AQ41&gt;#REF!,1,FALSE))))</f>
      </c>
      <c r="AS41" s="79">
        <f t="shared" si="24"/>
      </c>
      <c r="AT41" s="79">
        <f t="shared" si="25"/>
      </c>
      <c r="AV41" s="81">
        <v>31</v>
      </c>
      <c r="AW41" s="79" t="e">
        <f t="shared" si="26"/>
        <v>#N/A</v>
      </c>
      <c r="AX41" s="79" t="e">
        <f t="shared" si="27"/>
        <v>#N/A</v>
      </c>
      <c r="AY41" s="79" t="e">
        <f t="shared" si="28"/>
        <v>#N/A</v>
      </c>
    </row>
    <row r="42" spans="4:51" ht="15.75">
      <c r="D42" s="118" t="s">
        <v>151</v>
      </c>
      <c r="E42" s="30" t="s">
        <v>180</v>
      </c>
      <c r="F42" s="127">
        <f>0.78*F41</f>
        <v>1.56</v>
      </c>
      <c r="G42" s="29" t="s">
        <v>144</v>
      </c>
      <c r="N42" s="85"/>
      <c r="P42" s="81">
        <v>35</v>
      </c>
      <c r="Q42" s="79">
        <f t="shared" si="30"/>
        <v>1</v>
      </c>
      <c r="R42" s="79">
        <f t="shared" si="29"/>
        <v>1</v>
      </c>
      <c r="S42" s="79">
        <f t="shared" si="31"/>
        <v>1</v>
      </c>
      <c r="U42" s="85"/>
      <c r="W42" s="81">
        <v>32</v>
      </c>
      <c r="X42" s="79">
        <f>IF(OR(Y$8="",Y$5=""),"",IF(W42=#REF!,(Y$8*(1+(Y$5/100))),IF(W42&lt;#REF!,"",IF(W42&gt;#REF!,1,FALSE))))</f>
      </c>
      <c r="Y42" s="79">
        <f t="shared" si="16"/>
      </c>
      <c r="Z42" s="79">
        <f t="shared" si="17"/>
      </c>
      <c r="AB42" s="81">
        <v>32</v>
      </c>
      <c r="AC42" s="79" t="e">
        <f>IF(OR(AD$8="",AD$5=""),"",IF(AB42=#REF!,(AD$8*(1+(AD$5/100))),IF(AB42&lt;#REF!,"",IF(AB42&gt;#REF!,1,FALSE))))</f>
        <v>#REF!</v>
      </c>
      <c r="AD42" s="79">
        <f t="shared" si="18"/>
        <v>1</v>
      </c>
      <c r="AE42" s="79" t="e">
        <f t="shared" si="19"/>
        <v>#REF!</v>
      </c>
      <c r="AG42" s="81">
        <v>32</v>
      </c>
      <c r="AH42" s="79">
        <f>IF(OR(AI$8="",AI$5=""),"",IF(AG42=#REF!,(AI$8*(1+(AI$5/100))),IF(AG42&lt;#REF!,"",IF(AG42&gt;#REF!,1,FALSE))))</f>
      </c>
      <c r="AI42" s="79">
        <f t="shared" si="20"/>
      </c>
      <c r="AJ42" s="79">
        <f t="shared" si="21"/>
      </c>
      <c r="AL42" s="81">
        <v>32</v>
      </c>
      <c r="AM42" s="79">
        <f>IF(OR(AN$8="",AN$5=""),"",IF(AL42=#REF!,AN$8*(1+(AN$5/100)),IF(AL42&lt;#REF!,"",IF(AL42&gt;#REF!,1,FALSE))))</f>
      </c>
      <c r="AN42" s="79">
        <f t="shared" si="22"/>
      </c>
      <c r="AO42" s="79">
        <f t="shared" si="23"/>
      </c>
      <c r="AQ42" s="81">
        <v>32</v>
      </c>
      <c r="AR42" s="79">
        <f>IF(OR(AS$8="",AS$5=""),"",IF(AQ42=#REF!,(AS$8*(1+(AS$5/100))),IF(AQ42&lt;#REF!,"",IF(AQ42&gt;#REF!,1,FALSE))))</f>
      </c>
      <c r="AS42" s="79">
        <f t="shared" si="24"/>
      </c>
      <c r="AT42" s="79">
        <f t="shared" si="25"/>
      </c>
      <c r="AV42" s="81">
        <v>32</v>
      </c>
      <c r="AW42" s="79" t="e">
        <f t="shared" si="26"/>
        <v>#N/A</v>
      </c>
      <c r="AX42" s="79" t="e">
        <f t="shared" si="27"/>
        <v>#N/A</v>
      </c>
      <c r="AY42" s="79" t="e">
        <f t="shared" si="28"/>
        <v>#N/A</v>
      </c>
    </row>
    <row r="43" spans="4:51" ht="12.75">
      <c r="D43" s="30" t="s">
        <v>154</v>
      </c>
      <c r="F43" s="119">
        <f>IF(F20&gt;F42,F42*1.5,F20*1.5)</f>
        <v>2.34</v>
      </c>
      <c r="G43" s="29" t="s">
        <v>144</v>
      </c>
      <c r="N43" s="85"/>
      <c r="P43" s="81">
        <v>36</v>
      </c>
      <c r="Q43" s="79">
        <f t="shared" si="30"/>
        <v>1</v>
      </c>
      <c r="R43" s="79">
        <f t="shared" si="29"/>
        <v>1</v>
      </c>
      <c r="S43" s="79">
        <f t="shared" si="31"/>
        <v>1</v>
      </c>
      <c r="U43" s="85"/>
      <c r="W43" s="81">
        <v>33</v>
      </c>
      <c r="X43" s="79">
        <f>IF(OR(Y$8="",Y$5=""),"",IF(W43=#REF!,(Y$8*(1+(Y$5/100))),IF(W43&lt;#REF!,"",IF(W43&gt;#REF!,1,FALSE))))</f>
      </c>
      <c r="Y43" s="79">
        <f t="shared" si="16"/>
      </c>
      <c r="Z43" s="79">
        <f t="shared" si="17"/>
      </c>
      <c r="AB43" s="81">
        <v>33</v>
      </c>
      <c r="AC43" s="79" t="e">
        <f>IF(OR(AD$8="",AD$5=""),"",IF(AB43=#REF!,(AD$8*(1+(AD$5/100))),IF(AB43&lt;#REF!,"",IF(AB43&gt;#REF!,1,FALSE))))</f>
        <v>#REF!</v>
      </c>
      <c r="AD43" s="79">
        <f t="shared" si="18"/>
        <v>1</v>
      </c>
      <c r="AE43" s="79" t="e">
        <f t="shared" si="19"/>
        <v>#REF!</v>
      </c>
      <c r="AG43" s="81">
        <v>33</v>
      </c>
      <c r="AH43" s="79">
        <f>IF(OR(AI$8="",AI$5=""),"",IF(AG43=#REF!,(AI$8*(1+(AI$5/100))),IF(AG43&lt;#REF!,"",IF(AG43&gt;#REF!,1,FALSE))))</f>
      </c>
      <c r="AI43" s="79">
        <f t="shared" si="20"/>
      </c>
      <c r="AJ43" s="79">
        <f t="shared" si="21"/>
      </c>
      <c r="AL43" s="81">
        <v>33</v>
      </c>
      <c r="AM43" s="79">
        <f>IF(OR(AN$8="",AN$5=""),"",IF(AL43=#REF!,AN$8*(1+(AN$5/100)),IF(AL43&lt;#REF!,"",IF(AL43&gt;#REF!,1,FALSE))))</f>
      </c>
      <c r="AN43" s="79">
        <f t="shared" si="22"/>
      </c>
      <c r="AO43" s="79">
        <f t="shared" si="23"/>
      </c>
      <c r="AQ43" s="81">
        <v>33</v>
      </c>
      <c r="AR43" s="79">
        <f>IF(OR(AS$8="",AS$5=""),"",IF(AQ43=#REF!,(AS$8*(1+(AS$5/100))),IF(AQ43&lt;#REF!,"",IF(AQ43&gt;#REF!,1,FALSE))))</f>
      </c>
      <c r="AS43" s="79">
        <f t="shared" si="24"/>
      </c>
      <c r="AT43" s="79">
        <f t="shared" si="25"/>
      </c>
      <c r="AV43" s="81">
        <v>33</v>
      </c>
      <c r="AW43" s="79" t="e">
        <f t="shared" si="26"/>
        <v>#N/A</v>
      </c>
      <c r="AX43" s="79" t="e">
        <f t="shared" si="27"/>
        <v>#N/A</v>
      </c>
      <c r="AY43" s="79" t="e">
        <f t="shared" si="28"/>
        <v>#N/A</v>
      </c>
    </row>
    <row r="44" spans="4:51" ht="12.75">
      <c r="D44" s="30" t="s">
        <v>155</v>
      </c>
      <c r="F44" s="119">
        <f>IF(F21&gt;F42,F42*1.5,F21*1.5)</f>
        <v>2.34</v>
      </c>
      <c r="G44" s="29" t="s">
        <v>144</v>
      </c>
      <c r="N44" s="85"/>
      <c r="P44" s="81">
        <v>37</v>
      </c>
      <c r="Q44" s="79">
        <f t="shared" si="30"/>
        <v>1</v>
      </c>
      <c r="R44" s="79">
        <f t="shared" si="29"/>
        <v>1</v>
      </c>
      <c r="S44" s="79">
        <f t="shared" si="31"/>
        <v>1</v>
      </c>
      <c r="U44" s="85"/>
      <c r="W44" s="81">
        <v>34</v>
      </c>
      <c r="X44" s="79">
        <f>IF(OR(Y$8="",Y$5=""),"",IF(W44=#REF!,(Y$8*(1+(Y$5/100))),IF(W44&lt;#REF!,"",IF(W44&gt;#REF!,1,FALSE))))</f>
      </c>
      <c r="Y44" s="79">
        <f t="shared" si="16"/>
      </c>
      <c r="Z44" s="79">
        <f t="shared" si="17"/>
      </c>
      <c r="AB44" s="81">
        <v>34</v>
      </c>
      <c r="AC44" s="79" t="e">
        <f>IF(OR(AD$8="",AD$5=""),"",IF(AB44=#REF!,(AD$8*(1+(AD$5/100))),IF(AB44&lt;#REF!,"",IF(AB44&gt;#REF!,1,FALSE))))</f>
        <v>#REF!</v>
      </c>
      <c r="AD44" s="79">
        <f t="shared" si="18"/>
        <v>1</v>
      </c>
      <c r="AE44" s="79" t="e">
        <f t="shared" si="19"/>
        <v>#REF!</v>
      </c>
      <c r="AG44" s="81">
        <v>34</v>
      </c>
      <c r="AH44" s="79">
        <f>IF(OR(AI$8="",AI$5=""),"",IF(AG44=#REF!,(AI$8*(1+(AI$5/100))),IF(AG44&lt;#REF!,"",IF(AG44&gt;#REF!,1,FALSE))))</f>
      </c>
      <c r="AI44" s="79">
        <f t="shared" si="20"/>
      </c>
      <c r="AJ44" s="79">
        <f t="shared" si="21"/>
      </c>
      <c r="AL44" s="81">
        <v>34</v>
      </c>
      <c r="AM44" s="79">
        <f>IF(OR(AN$8="",AN$5=""),"",IF(AL44=#REF!,AN$8*(1+(AN$5/100)),IF(AL44&lt;#REF!,"",IF(AL44&gt;#REF!,1,FALSE))))</f>
      </c>
      <c r="AN44" s="79">
        <f t="shared" si="22"/>
      </c>
      <c r="AO44" s="79">
        <f t="shared" si="23"/>
      </c>
      <c r="AQ44" s="81">
        <v>34</v>
      </c>
      <c r="AR44" s="79">
        <f>IF(OR(AS$8="",AS$5=""),"",IF(AQ44=#REF!,(AS$8*(1+(AS$5/100))),IF(AQ44&lt;#REF!,"",IF(AQ44&gt;#REF!,1,FALSE))))</f>
      </c>
      <c r="AS44" s="79">
        <f t="shared" si="24"/>
      </c>
      <c r="AT44" s="79">
        <f t="shared" si="25"/>
      </c>
      <c r="AV44" s="81">
        <v>34</v>
      </c>
      <c r="AW44" s="79" t="e">
        <f t="shared" si="26"/>
        <v>#N/A</v>
      </c>
      <c r="AX44" s="79" t="e">
        <f t="shared" si="27"/>
        <v>#N/A</v>
      </c>
      <c r="AY44" s="79" t="e">
        <f t="shared" si="28"/>
        <v>#N/A</v>
      </c>
    </row>
    <row r="45" spans="14:51" ht="12.75">
      <c r="N45" s="85"/>
      <c r="P45" s="81">
        <v>38</v>
      </c>
      <c r="Q45" s="79">
        <f t="shared" si="30"/>
        <v>1</v>
      </c>
      <c r="R45" s="79">
        <f t="shared" si="29"/>
        <v>1</v>
      </c>
      <c r="S45" s="79">
        <f t="shared" si="31"/>
        <v>1</v>
      </c>
      <c r="U45" s="85"/>
      <c r="W45" s="81">
        <v>35</v>
      </c>
      <c r="X45" s="79">
        <f>IF(OR(Y$8="",Y$5=""),"",IF(W45=#REF!,(Y$8*(1+(Y$5/100))),IF(W45&lt;#REF!,"",IF(W45&gt;#REF!,1,FALSE))))</f>
      </c>
      <c r="Y45" s="79">
        <f t="shared" si="16"/>
      </c>
      <c r="Z45" s="79">
        <f t="shared" si="17"/>
      </c>
      <c r="AB45" s="81">
        <v>35</v>
      </c>
      <c r="AC45" s="79" t="e">
        <f>IF(OR(AD$8="",AD$5=""),"",IF(AB45=#REF!,(AD$8*(1+(AD$5/100))),IF(AB45&lt;#REF!,"",IF(AB45&gt;#REF!,1,FALSE))))</f>
        <v>#REF!</v>
      </c>
      <c r="AD45" s="79">
        <f t="shared" si="18"/>
        <v>1</v>
      </c>
      <c r="AE45" s="79" t="e">
        <f t="shared" si="19"/>
        <v>#REF!</v>
      </c>
      <c r="AG45" s="81">
        <v>35</v>
      </c>
      <c r="AH45" s="79">
        <f>IF(OR(AI$8="",AI$5=""),"",IF(AG45=#REF!,(AI$8*(1+(AI$5/100))),IF(AG45&lt;#REF!,"",IF(AG45&gt;#REF!,1,FALSE))))</f>
      </c>
      <c r="AI45" s="79">
        <f t="shared" si="20"/>
      </c>
      <c r="AJ45" s="79">
        <f t="shared" si="21"/>
      </c>
      <c r="AL45" s="81">
        <v>35</v>
      </c>
      <c r="AM45" s="79">
        <f>IF(OR(AN$8="",AN$5=""),"",IF(AL45=#REF!,AN$8*(1+(AN$5/100)),IF(AL45&lt;#REF!,"",IF(AL45&gt;#REF!,1,FALSE))))</f>
      </c>
      <c r="AN45" s="79">
        <f t="shared" si="22"/>
      </c>
      <c r="AO45" s="79">
        <f t="shared" si="23"/>
      </c>
      <c r="AQ45" s="81">
        <v>35</v>
      </c>
      <c r="AR45" s="79">
        <f>IF(OR(AS$8="",AS$5=""),"",IF(AQ45=#REF!,(AS$8*(1+(AS$5/100))),IF(AQ45&lt;#REF!,"",IF(AQ45&gt;#REF!,1,FALSE))))</f>
      </c>
      <c r="AS45" s="79">
        <f t="shared" si="24"/>
      </c>
      <c r="AT45" s="79">
        <f t="shared" si="25"/>
      </c>
      <c r="AV45" s="81">
        <v>35</v>
      </c>
      <c r="AW45" s="79" t="e">
        <f t="shared" si="26"/>
        <v>#N/A</v>
      </c>
      <c r="AX45" s="79" t="e">
        <f t="shared" si="27"/>
        <v>#N/A</v>
      </c>
      <c r="AY45" s="79" t="e">
        <f t="shared" si="28"/>
        <v>#N/A</v>
      </c>
    </row>
    <row r="46" spans="3:51" ht="12.75">
      <c r="C46" s="33" t="s">
        <v>87</v>
      </c>
      <c r="F46" s="33" t="str">
        <f>IF(F14&gt;F22,"Low",IF(AND(F14&lt;=F22,F14&gt;F23),"Med",IF(F14&lt;=F23,"High",FALSE)))</f>
        <v>High</v>
      </c>
      <c r="N46" s="85"/>
      <c r="P46" s="81">
        <v>39</v>
      </c>
      <c r="Q46" s="79">
        <f t="shared" si="30"/>
        <v>1</v>
      </c>
      <c r="R46" s="79">
        <f t="shared" si="29"/>
        <v>1</v>
      </c>
      <c r="S46" s="79">
        <f t="shared" si="31"/>
        <v>1</v>
      </c>
      <c r="U46" s="85"/>
      <c r="W46" s="81">
        <v>36</v>
      </c>
      <c r="X46" s="79">
        <f>IF(OR(Y$8="",Y$5=""),"",IF(W46=#REF!,(Y$8*(1+(Y$5/100))),IF(W46&lt;#REF!,"",IF(W46&gt;#REF!,1,FALSE))))</f>
      </c>
      <c r="Y46" s="79">
        <f t="shared" si="16"/>
      </c>
      <c r="Z46" s="79">
        <f t="shared" si="17"/>
      </c>
      <c r="AB46" s="81">
        <v>36</v>
      </c>
      <c r="AC46" s="79" t="e">
        <f>IF(OR(AD$8="",AD$5=""),"",IF(AB46=#REF!,(AD$8*(1+(AD$5/100))),IF(AB46&lt;#REF!,"",IF(AB46&gt;#REF!,1,FALSE))))</f>
        <v>#REF!</v>
      </c>
      <c r="AD46" s="79">
        <f t="shared" si="18"/>
        <v>1</v>
      </c>
      <c r="AE46" s="79" t="e">
        <f t="shared" si="19"/>
        <v>#REF!</v>
      </c>
      <c r="AG46" s="81">
        <v>36</v>
      </c>
      <c r="AH46" s="79">
        <f>IF(OR(AI$8="",AI$5=""),"",IF(AG46=#REF!,(AI$8*(1+(AI$5/100))),IF(AG46&lt;#REF!,"",IF(AG46&gt;#REF!,1,FALSE))))</f>
      </c>
      <c r="AI46" s="79">
        <f t="shared" si="20"/>
      </c>
      <c r="AJ46" s="79">
        <f t="shared" si="21"/>
      </c>
      <c r="AL46" s="81">
        <v>36</v>
      </c>
      <c r="AM46" s="79">
        <f>IF(OR(AN$8="",AN$5=""),"",IF(AL46=#REF!,AN$8*(1+(AN$5/100)),IF(AL46&lt;#REF!,"",IF(AL46&gt;#REF!,1,FALSE))))</f>
      </c>
      <c r="AN46" s="79">
        <f t="shared" si="22"/>
      </c>
      <c r="AO46" s="79">
        <f t="shared" si="23"/>
      </c>
      <c r="AQ46" s="81">
        <v>36</v>
      </c>
      <c r="AR46" s="79">
        <f>IF(OR(AS$8="",AS$5=""),"",IF(AQ46=#REF!,(AS$8*(1+(AS$5/100))),IF(AQ46&lt;#REF!,"",IF(AQ46&gt;#REF!,1,FALSE))))</f>
      </c>
      <c r="AS46" s="79">
        <f t="shared" si="24"/>
      </c>
      <c r="AT46" s="79">
        <f t="shared" si="25"/>
      </c>
      <c r="AV46" s="81">
        <v>36</v>
      </c>
      <c r="AW46" s="79" t="e">
        <f t="shared" si="26"/>
        <v>#N/A</v>
      </c>
      <c r="AX46" s="79" t="e">
        <f t="shared" si="27"/>
        <v>#N/A</v>
      </c>
      <c r="AY46" s="79" t="e">
        <f t="shared" si="28"/>
        <v>#N/A</v>
      </c>
    </row>
    <row r="47" spans="14:51" ht="12.75">
      <c r="N47" s="85"/>
      <c r="P47" s="81">
        <v>40</v>
      </c>
      <c r="Q47" s="79">
        <f t="shared" si="30"/>
        <v>1</v>
      </c>
      <c r="R47" s="79">
        <f t="shared" si="29"/>
        <v>1</v>
      </c>
      <c r="S47" s="79">
        <f t="shared" si="31"/>
        <v>1</v>
      </c>
      <c r="U47" s="85"/>
      <c r="W47" s="81">
        <v>37</v>
      </c>
      <c r="X47" s="79">
        <f>IF(OR(Y$8="",Y$5=""),"",IF(W47=#REF!,(Y$8*(1+(Y$5/100))),IF(W47&lt;#REF!,"",IF(W47&gt;#REF!,1,FALSE))))</f>
      </c>
      <c r="Y47" s="79">
        <f t="shared" si="16"/>
      </c>
      <c r="Z47" s="79">
        <f t="shared" si="17"/>
      </c>
      <c r="AB47" s="81">
        <v>37</v>
      </c>
      <c r="AC47" s="79" t="e">
        <f>IF(OR(AD$8="",AD$5=""),"",IF(AB47=#REF!,(AD$8*(1+(AD$5/100))),IF(AB47&lt;#REF!,"",IF(AB47&gt;#REF!,1,FALSE))))</f>
        <v>#REF!</v>
      </c>
      <c r="AD47" s="79">
        <f t="shared" si="18"/>
        <v>1</v>
      </c>
      <c r="AE47" s="79" t="e">
        <f t="shared" si="19"/>
        <v>#REF!</v>
      </c>
      <c r="AG47" s="81">
        <v>37</v>
      </c>
      <c r="AH47" s="79">
        <f>IF(OR(AI$8="",AI$5=""),"",IF(AG47=#REF!,(AI$8*(1+(AI$5/100))),IF(AG47&lt;#REF!,"",IF(AG47&gt;#REF!,1,FALSE))))</f>
      </c>
      <c r="AI47" s="79">
        <f t="shared" si="20"/>
      </c>
      <c r="AJ47" s="79">
        <f t="shared" si="21"/>
      </c>
      <c r="AL47" s="81">
        <v>37</v>
      </c>
      <c r="AM47" s="79">
        <f>IF(OR(AN$8="",AN$5=""),"",IF(AL47=#REF!,AN$8*(1+(AN$5/100)),IF(AL47&lt;#REF!,"",IF(AL47&gt;#REF!,1,FALSE))))</f>
      </c>
      <c r="AN47" s="79">
        <f t="shared" si="22"/>
      </c>
      <c r="AO47" s="79">
        <f t="shared" si="23"/>
      </c>
      <c r="AQ47" s="81">
        <v>37</v>
      </c>
      <c r="AR47" s="79">
        <f>IF(OR(AS$8="",AS$5=""),"",IF(AQ47=#REF!,(AS$8*(1+(AS$5/100))),IF(AQ47&lt;#REF!,"",IF(AQ47&gt;#REF!,1,FALSE))))</f>
      </c>
      <c r="AS47" s="79">
        <f t="shared" si="24"/>
      </c>
      <c r="AT47" s="79">
        <f t="shared" si="25"/>
      </c>
      <c r="AV47" s="81">
        <v>37</v>
      </c>
      <c r="AW47" s="79" t="e">
        <f t="shared" si="26"/>
        <v>#N/A</v>
      </c>
      <c r="AX47" s="79" t="e">
        <f t="shared" si="27"/>
        <v>#N/A</v>
      </c>
      <c r="AY47" s="79" t="e">
        <f t="shared" si="28"/>
        <v>#N/A</v>
      </c>
    </row>
    <row r="48" spans="3:51" ht="12.75">
      <c r="C48" s="33" t="s">
        <v>88</v>
      </c>
      <c r="F48" s="33" t="str">
        <f>IF(F11&gt;F18,"Low",IF(AND(F11&lt;=F18,F11&gt;F19),"Med",IF(F11&lt;=F19,"High",FALSE)))</f>
        <v>Med</v>
      </c>
      <c r="N48" s="85"/>
      <c r="P48" s="81">
        <v>41</v>
      </c>
      <c r="Q48" s="79">
        <f t="shared" si="30"/>
        <v>1</v>
      </c>
      <c r="R48" s="79">
        <f t="shared" si="29"/>
        <v>1</v>
      </c>
      <c r="S48" s="79">
        <f t="shared" si="31"/>
        <v>1</v>
      </c>
      <c r="U48" s="85"/>
      <c r="W48" s="81">
        <v>38</v>
      </c>
      <c r="X48" s="79">
        <f>IF(OR(Y$8="",Y$5=""),"",IF(W48=#REF!,(Y$8*(1+(Y$5/100))),IF(W48&lt;#REF!,"",IF(W48&gt;#REF!,1,FALSE))))</f>
      </c>
      <c r="Y48" s="79">
        <f t="shared" si="16"/>
      </c>
      <c r="Z48" s="79">
        <f t="shared" si="17"/>
      </c>
      <c r="AB48" s="81">
        <v>38</v>
      </c>
      <c r="AC48" s="79" t="e">
        <f>IF(OR(AD$8="",AD$5=""),"",IF(AB48=#REF!,(AD$8*(1+(AD$5/100))),IF(AB48&lt;#REF!,"",IF(AB48&gt;#REF!,1,FALSE))))</f>
        <v>#REF!</v>
      </c>
      <c r="AD48" s="79">
        <f t="shared" si="18"/>
        <v>1</v>
      </c>
      <c r="AE48" s="79" t="e">
        <f t="shared" si="19"/>
        <v>#REF!</v>
      </c>
      <c r="AG48" s="81">
        <v>38</v>
      </c>
      <c r="AH48" s="79">
        <f>IF(OR(AI$8="",AI$5=""),"",IF(AG48=#REF!,(AI$8*(1+(AI$5/100))),IF(AG48&lt;#REF!,"",IF(AG48&gt;#REF!,1,FALSE))))</f>
      </c>
      <c r="AI48" s="79">
        <f t="shared" si="20"/>
      </c>
      <c r="AJ48" s="79">
        <f t="shared" si="21"/>
      </c>
      <c r="AL48" s="81">
        <v>38</v>
      </c>
      <c r="AM48" s="79">
        <f>IF(OR(AN$8="",AN$5=""),"",IF(AL48=#REF!,AN$8*(1+(AN$5/100)),IF(AL48&lt;#REF!,"",IF(AL48&gt;#REF!,1,FALSE))))</f>
      </c>
      <c r="AN48" s="79">
        <f t="shared" si="22"/>
      </c>
      <c r="AO48" s="79">
        <f t="shared" si="23"/>
      </c>
      <c r="AQ48" s="81">
        <v>38</v>
      </c>
      <c r="AR48" s="79">
        <f>IF(OR(AS$8="",AS$5=""),"",IF(AQ48=#REF!,(AS$8*(1+(AS$5/100))),IF(AQ48&lt;#REF!,"",IF(AQ48&gt;#REF!,1,FALSE))))</f>
      </c>
      <c r="AS48" s="79">
        <f t="shared" si="24"/>
      </c>
      <c r="AT48" s="79">
        <f t="shared" si="25"/>
      </c>
      <c r="AV48" s="81">
        <v>38</v>
      </c>
      <c r="AW48" s="79" t="e">
        <f t="shared" si="26"/>
        <v>#N/A</v>
      </c>
      <c r="AX48" s="79" t="e">
        <f t="shared" si="27"/>
        <v>#N/A</v>
      </c>
      <c r="AY48" s="79" t="e">
        <f t="shared" si="28"/>
        <v>#N/A</v>
      </c>
    </row>
    <row r="49" spans="14:51" ht="12.75">
      <c r="N49" s="85"/>
      <c r="P49" s="81">
        <v>42</v>
      </c>
      <c r="Q49" s="79">
        <f t="shared" si="30"/>
        <v>1</v>
      </c>
      <c r="R49" s="79">
        <f t="shared" si="29"/>
        <v>1</v>
      </c>
      <c r="S49" s="79">
        <f t="shared" si="31"/>
        <v>1</v>
      </c>
      <c r="U49" s="85"/>
      <c r="W49" s="81">
        <v>39</v>
      </c>
      <c r="X49" s="79">
        <f>IF(OR(Y$8="",Y$5=""),"",IF(W49=#REF!,(Y$8*(1+(Y$5/100))),IF(W49&lt;#REF!,"",IF(W49&gt;#REF!,1,FALSE))))</f>
      </c>
      <c r="Y49" s="79">
        <f t="shared" si="16"/>
      </c>
      <c r="Z49" s="79">
        <f t="shared" si="17"/>
      </c>
      <c r="AB49" s="81">
        <v>39</v>
      </c>
      <c r="AC49" s="79" t="e">
        <f>IF(OR(AD$8="",AD$5=""),"",IF(AB49=#REF!,(AD$8*(1+(AD$5/100))),IF(AB49&lt;#REF!,"",IF(AB49&gt;#REF!,1,FALSE))))</f>
        <v>#REF!</v>
      </c>
      <c r="AD49" s="79">
        <f t="shared" si="18"/>
        <v>1</v>
      </c>
      <c r="AE49" s="79" t="e">
        <f t="shared" si="19"/>
        <v>#REF!</v>
      </c>
      <c r="AG49" s="81">
        <v>39</v>
      </c>
      <c r="AH49" s="79">
        <f>IF(OR(AI$8="",AI$5=""),"",IF(AG49=#REF!,(AI$8*(1+(AI$5/100))),IF(AG49&lt;#REF!,"",IF(AG49&gt;#REF!,1,FALSE))))</f>
      </c>
      <c r="AI49" s="79">
        <f t="shared" si="20"/>
      </c>
      <c r="AJ49" s="79">
        <f t="shared" si="21"/>
      </c>
      <c r="AL49" s="81">
        <v>39</v>
      </c>
      <c r="AM49" s="79">
        <f>IF(OR(AN$8="",AN$5=""),"",IF(AL49=#REF!,AN$8*(1+(AN$5/100)),IF(AL49&lt;#REF!,"",IF(AL49&gt;#REF!,1,FALSE))))</f>
      </c>
      <c r="AN49" s="79">
        <f t="shared" si="22"/>
      </c>
      <c r="AO49" s="79">
        <f t="shared" si="23"/>
      </c>
      <c r="AQ49" s="81">
        <v>39</v>
      </c>
      <c r="AR49" s="79">
        <f>IF(OR(AS$8="",AS$5=""),"",IF(AQ49=#REF!,(AS$8*(1+(AS$5/100))),IF(AQ49&lt;#REF!,"",IF(AQ49&gt;#REF!,1,FALSE))))</f>
      </c>
      <c r="AS49" s="79">
        <f t="shared" si="24"/>
      </c>
      <c r="AT49" s="79">
        <f t="shared" si="25"/>
      </c>
      <c r="AV49" s="81">
        <v>39</v>
      </c>
      <c r="AW49" s="79" t="e">
        <f t="shared" si="26"/>
        <v>#N/A</v>
      </c>
      <c r="AX49" s="79" t="e">
        <f t="shared" si="27"/>
        <v>#N/A</v>
      </c>
      <c r="AY49" s="79" t="e">
        <f t="shared" si="28"/>
        <v>#N/A</v>
      </c>
    </row>
    <row r="50" spans="14:51" ht="12.75">
      <c r="N50" s="85"/>
      <c r="P50" s="81">
        <v>43</v>
      </c>
      <c r="Q50" s="79">
        <f t="shared" si="30"/>
        <v>1</v>
      </c>
      <c r="R50" s="79">
        <f t="shared" si="29"/>
        <v>1</v>
      </c>
      <c r="S50" s="79">
        <f t="shared" si="31"/>
        <v>1</v>
      </c>
      <c r="U50" s="85"/>
      <c r="W50" s="81">
        <v>40</v>
      </c>
      <c r="X50" s="79">
        <f>IF(OR(Y$8="",Y$5=""),"",IF(W50=#REF!,(Y$8*(1+(Y$5/100))),IF(W50&lt;#REF!,"",IF(W50&gt;#REF!,1,FALSE))))</f>
      </c>
      <c r="Y50" s="79">
        <f t="shared" si="16"/>
      </c>
      <c r="Z50" s="79">
        <f t="shared" si="17"/>
      </c>
      <c r="AB50" s="81">
        <v>40</v>
      </c>
      <c r="AC50" s="79" t="e">
        <f>IF(OR(AD$8="",AD$5=""),"",IF(AB50=#REF!,(AD$8*(1+(AD$5/100))),IF(AB50&lt;#REF!,"",IF(AB50&gt;#REF!,1,FALSE))))</f>
        <v>#REF!</v>
      </c>
      <c r="AD50" s="79">
        <f t="shared" si="18"/>
        <v>1</v>
      </c>
      <c r="AE50" s="79" t="e">
        <f t="shared" si="19"/>
        <v>#REF!</v>
      </c>
      <c r="AG50" s="81">
        <v>40</v>
      </c>
      <c r="AH50" s="79">
        <f>IF(OR(AI$8="",AI$5=""),"",IF(AG50=#REF!,(AI$8*(1+(AI$5/100))),IF(AG50&lt;#REF!,"",IF(AG50&gt;#REF!,1,FALSE))))</f>
      </c>
      <c r="AI50" s="79">
        <f t="shared" si="20"/>
      </c>
      <c r="AJ50" s="79">
        <f t="shared" si="21"/>
      </c>
      <c r="AL50" s="81">
        <v>40</v>
      </c>
      <c r="AM50" s="79">
        <f>IF(OR(AN$8="",AN$5=""),"",IF(AL50=#REF!,AN$8*(1+(AN$5/100)),IF(AL50&lt;#REF!,"",IF(AL50&gt;#REF!,1,FALSE))))</f>
      </c>
      <c r="AN50" s="79">
        <f t="shared" si="22"/>
      </c>
      <c r="AO50" s="79">
        <f t="shared" si="23"/>
      </c>
      <c r="AQ50" s="81">
        <v>40</v>
      </c>
      <c r="AR50" s="79">
        <f>IF(OR(AS$8="",AS$5=""),"",IF(AQ50=#REF!,(AS$8*(1+(AS$5/100))),IF(AQ50&lt;#REF!,"",IF(AQ50&gt;#REF!,1,FALSE))))</f>
      </c>
      <c r="AS50" s="79">
        <f t="shared" si="24"/>
      </c>
      <c r="AT50" s="79">
        <f t="shared" si="25"/>
      </c>
      <c r="AV50" s="81">
        <v>40</v>
      </c>
      <c r="AW50" s="79" t="e">
        <f t="shared" si="26"/>
        <v>#N/A</v>
      </c>
      <c r="AX50" s="79" t="e">
        <f t="shared" si="27"/>
        <v>#N/A</v>
      </c>
      <c r="AY50" s="79" t="e">
        <f t="shared" si="28"/>
        <v>#N/A</v>
      </c>
    </row>
    <row r="51" spans="14:51" ht="12.75">
      <c r="N51" s="85"/>
      <c r="P51" s="81">
        <v>44</v>
      </c>
      <c r="Q51" s="79">
        <f t="shared" si="30"/>
        <v>1</v>
      </c>
      <c r="R51" s="79">
        <f t="shared" si="29"/>
        <v>1</v>
      </c>
      <c r="S51" s="79">
        <f t="shared" si="31"/>
        <v>1</v>
      </c>
      <c r="U51" s="85"/>
      <c r="W51" s="81">
        <v>41</v>
      </c>
      <c r="X51" s="79">
        <f>IF(OR(Y$8="",Y$5=""),"",IF(W51=#REF!,(Y$8*(1+(Y$5/100))),IF(W51&lt;#REF!,"",IF(W51&gt;#REF!,1,FALSE))))</f>
      </c>
      <c r="Y51" s="79">
        <f t="shared" si="16"/>
      </c>
      <c r="Z51" s="79">
        <f t="shared" si="17"/>
      </c>
      <c r="AB51" s="81">
        <v>41</v>
      </c>
      <c r="AC51" s="79" t="e">
        <f>IF(OR(AD$8="",AD$5=""),"",IF(AB51=#REF!,(AD$8*(1+(AD$5/100))),IF(AB51&lt;#REF!,"",IF(AB51&gt;#REF!,1,FALSE))))</f>
        <v>#REF!</v>
      </c>
      <c r="AD51" s="79">
        <f t="shared" si="18"/>
        <v>1</v>
      </c>
      <c r="AE51" s="79" t="e">
        <f t="shared" si="19"/>
        <v>#REF!</v>
      </c>
      <c r="AG51" s="81">
        <v>41</v>
      </c>
      <c r="AH51" s="79">
        <f>IF(OR(AI$8="",AI$5=""),"",IF(AG51=#REF!,(AI$8*(1+(AI$5/100))),IF(AG51&lt;#REF!,"",IF(AG51&gt;#REF!,1,FALSE))))</f>
      </c>
      <c r="AI51" s="79">
        <f t="shared" si="20"/>
      </c>
      <c r="AJ51" s="79">
        <f t="shared" si="21"/>
      </c>
      <c r="AL51" s="81">
        <v>41</v>
      </c>
      <c r="AM51" s="79">
        <f>IF(OR(AN$8="",AN$5=""),"",IF(AL51=#REF!,AN$8*(1+(AN$5/100)),IF(AL51&lt;#REF!,"",IF(AL51&gt;#REF!,1,FALSE))))</f>
      </c>
      <c r="AN51" s="79">
        <f t="shared" si="22"/>
      </c>
      <c r="AO51" s="79">
        <f t="shared" si="23"/>
      </c>
      <c r="AQ51" s="81">
        <v>41</v>
      </c>
      <c r="AR51" s="79">
        <f>IF(OR(AS$8="",AS$5=""),"",IF(AQ51=#REF!,(AS$8*(1+(AS$5/100))),IF(AQ51&lt;#REF!,"",IF(AQ51&gt;#REF!,1,FALSE))))</f>
      </c>
      <c r="AS51" s="79">
        <f t="shared" si="24"/>
      </c>
      <c r="AT51" s="79">
        <f t="shared" si="25"/>
      </c>
      <c r="AV51" s="81">
        <v>41</v>
      </c>
      <c r="AW51" s="79" t="e">
        <f t="shared" si="26"/>
        <v>#N/A</v>
      </c>
      <c r="AX51" s="79" t="e">
        <f t="shared" si="27"/>
        <v>#N/A</v>
      </c>
      <c r="AY51" s="79" t="e">
        <f t="shared" si="28"/>
        <v>#N/A</v>
      </c>
    </row>
    <row r="52" spans="14:51" ht="12.75">
      <c r="N52" s="85"/>
      <c r="P52" s="81">
        <v>45</v>
      </c>
      <c r="Q52" s="79">
        <f t="shared" si="30"/>
        <v>1</v>
      </c>
      <c r="R52" s="79">
        <f t="shared" si="29"/>
        <v>1</v>
      </c>
      <c r="S52" s="79">
        <f t="shared" si="31"/>
        <v>1</v>
      </c>
      <c r="U52" s="85"/>
      <c r="W52" s="81">
        <v>42</v>
      </c>
      <c r="X52" s="79">
        <f>IF(OR(Y$8="",Y$5=""),"",IF(W52=#REF!,(Y$8*(1+(Y$5/100))),IF(W52&lt;#REF!,"",IF(W52&gt;#REF!,1,FALSE))))</f>
      </c>
      <c r="Y52" s="79">
        <f t="shared" si="16"/>
      </c>
      <c r="Z52" s="79">
        <f t="shared" si="17"/>
      </c>
      <c r="AB52" s="81">
        <v>42</v>
      </c>
      <c r="AC52" s="79" t="e">
        <f>IF(OR(AD$8="",AD$5=""),"",IF(AB52=#REF!,(AD$8*(1+(AD$5/100))),IF(AB52&lt;#REF!,"",IF(AB52&gt;#REF!,1,FALSE))))</f>
        <v>#REF!</v>
      </c>
      <c r="AD52" s="79">
        <f t="shared" si="18"/>
        <v>1</v>
      </c>
      <c r="AE52" s="79" t="e">
        <f t="shared" si="19"/>
        <v>#REF!</v>
      </c>
      <c r="AG52" s="81">
        <v>42</v>
      </c>
      <c r="AH52" s="79">
        <f>IF(OR(AI$8="",AI$5=""),"",IF(AG52=#REF!,(AI$8*(1+(AI$5/100))),IF(AG52&lt;#REF!,"",IF(AG52&gt;#REF!,1,FALSE))))</f>
      </c>
      <c r="AI52" s="79">
        <f t="shared" si="20"/>
      </c>
      <c r="AJ52" s="79">
        <f t="shared" si="21"/>
      </c>
      <c r="AL52" s="81">
        <v>42</v>
      </c>
      <c r="AM52" s="79">
        <f>IF(OR(AN$8="",AN$5=""),"",IF(AL52=#REF!,AN$8*(1+(AN$5/100)),IF(AL52&lt;#REF!,"",IF(AL52&gt;#REF!,1,FALSE))))</f>
      </c>
      <c r="AN52" s="79">
        <f t="shared" si="22"/>
      </c>
      <c r="AO52" s="79">
        <f t="shared" si="23"/>
      </c>
      <c r="AQ52" s="81">
        <v>42</v>
      </c>
      <c r="AR52" s="79">
        <f>IF(OR(AS$8="",AS$5=""),"",IF(AQ52=#REF!,(AS$8*(1+(AS$5/100))),IF(AQ52&lt;#REF!,"",IF(AQ52&gt;#REF!,1,FALSE))))</f>
      </c>
      <c r="AS52" s="79">
        <f t="shared" si="24"/>
      </c>
      <c r="AT52" s="79">
        <f t="shared" si="25"/>
      </c>
      <c r="AV52" s="81">
        <v>42</v>
      </c>
      <c r="AW52" s="79" t="e">
        <f t="shared" si="26"/>
        <v>#N/A</v>
      </c>
      <c r="AX52" s="79" t="e">
        <f t="shared" si="27"/>
        <v>#N/A</v>
      </c>
      <c r="AY52" s="79" t="e">
        <f t="shared" si="28"/>
        <v>#N/A</v>
      </c>
    </row>
    <row r="53" spans="14:51" ht="12.75">
      <c r="N53" s="85"/>
      <c r="P53" s="81">
        <v>46</v>
      </c>
      <c r="Q53" s="79">
        <f t="shared" si="30"/>
        <v>1</v>
      </c>
      <c r="R53" s="79">
        <f t="shared" si="29"/>
        <v>1</v>
      </c>
      <c r="S53" s="79">
        <f t="shared" si="31"/>
        <v>1</v>
      </c>
      <c r="U53" s="85"/>
      <c r="W53" s="81">
        <v>43</v>
      </c>
      <c r="X53" s="79">
        <f>IF(OR(Y$8="",Y$5=""),"",IF(W53=#REF!,(Y$8*(1+(Y$5/100))),IF(W53&lt;#REF!,"",IF(W53&gt;#REF!,1,FALSE))))</f>
      </c>
      <c r="Y53" s="79">
        <f t="shared" si="16"/>
      </c>
      <c r="Z53" s="79">
        <f t="shared" si="17"/>
      </c>
      <c r="AB53" s="81">
        <v>43</v>
      </c>
      <c r="AC53" s="79" t="e">
        <f>IF(OR(AD$8="",AD$5=""),"",IF(AB53=#REF!,(AD$8*(1+(AD$5/100))),IF(AB53&lt;#REF!,"",IF(AB53&gt;#REF!,1,FALSE))))</f>
        <v>#REF!</v>
      </c>
      <c r="AD53" s="79">
        <f t="shared" si="18"/>
        <v>1</v>
      </c>
      <c r="AE53" s="79" t="e">
        <f t="shared" si="19"/>
        <v>#REF!</v>
      </c>
      <c r="AG53" s="81">
        <v>43</v>
      </c>
      <c r="AH53" s="79">
        <f>IF(OR(AI$8="",AI$5=""),"",IF(AG53=#REF!,(AI$8*(1+(AI$5/100))),IF(AG53&lt;#REF!,"",IF(AG53&gt;#REF!,1,FALSE))))</f>
      </c>
      <c r="AI53" s="79">
        <f t="shared" si="20"/>
      </c>
      <c r="AJ53" s="79">
        <f t="shared" si="21"/>
      </c>
      <c r="AL53" s="81">
        <v>43</v>
      </c>
      <c r="AM53" s="79">
        <f>IF(OR(AN$8="",AN$5=""),"",IF(AL53=#REF!,AN$8*(1+(AN$5/100)),IF(AL53&lt;#REF!,"",IF(AL53&gt;#REF!,1,FALSE))))</f>
      </c>
      <c r="AN53" s="79">
        <f t="shared" si="22"/>
      </c>
      <c r="AO53" s="79">
        <f t="shared" si="23"/>
      </c>
      <c r="AQ53" s="81">
        <v>43</v>
      </c>
      <c r="AR53" s="79">
        <f>IF(OR(AS$8="",AS$5=""),"",IF(AQ53=#REF!,(AS$8*(1+(AS$5/100))),IF(AQ53&lt;#REF!,"",IF(AQ53&gt;#REF!,1,FALSE))))</f>
      </c>
      <c r="AS53" s="79">
        <f t="shared" si="24"/>
      </c>
      <c r="AT53" s="79">
        <f t="shared" si="25"/>
      </c>
      <c r="AV53" s="81">
        <v>43</v>
      </c>
      <c r="AW53" s="79" t="e">
        <f t="shared" si="26"/>
        <v>#N/A</v>
      </c>
      <c r="AX53" s="79" t="e">
        <f t="shared" si="27"/>
        <v>#N/A</v>
      </c>
      <c r="AY53" s="79" t="e">
        <f t="shared" si="28"/>
        <v>#N/A</v>
      </c>
    </row>
    <row r="54" spans="14:51" ht="12.75">
      <c r="N54" s="85"/>
      <c r="P54" s="81">
        <v>47</v>
      </c>
      <c r="Q54" s="79">
        <f t="shared" si="30"/>
        <v>1</v>
      </c>
      <c r="R54" s="79">
        <f t="shared" si="29"/>
        <v>1</v>
      </c>
      <c r="S54" s="79">
        <f t="shared" si="31"/>
        <v>1</v>
      </c>
      <c r="U54" s="85"/>
      <c r="W54" s="81">
        <v>44</v>
      </c>
      <c r="X54" s="79">
        <f>IF(OR(Y$8="",Y$5=""),"",IF(W54=#REF!,(Y$8*(1+(Y$5/100))),IF(W54&lt;#REF!,"",IF(W54&gt;#REF!,1,FALSE))))</f>
      </c>
      <c r="Y54" s="79">
        <f t="shared" si="16"/>
      </c>
      <c r="Z54" s="79">
        <f t="shared" si="17"/>
      </c>
      <c r="AB54" s="81">
        <v>44</v>
      </c>
      <c r="AC54" s="79" t="e">
        <f>IF(OR(AD$8="",AD$5=""),"",IF(AB54=#REF!,(AD$8*(1+(AD$5/100))),IF(AB54&lt;#REF!,"",IF(AB54&gt;#REF!,1,FALSE))))</f>
        <v>#REF!</v>
      </c>
      <c r="AD54" s="79">
        <f t="shared" si="18"/>
        <v>1</v>
      </c>
      <c r="AE54" s="79" t="e">
        <f t="shared" si="19"/>
        <v>#REF!</v>
      </c>
      <c r="AG54" s="81">
        <v>44</v>
      </c>
      <c r="AH54" s="79">
        <f>IF(OR(AI$8="",AI$5=""),"",IF(AG54=#REF!,(AI$8*(1+(AI$5/100))),IF(AG54&lt;#REF!,"",IF(AG54&gt;#REF!,1,FALSE))))</f>
      </c>
      <c r="AI54" s="79">
        <f t="shared" si="20"/>
      </c>
      <c r="AJ54" s="79">
        <f t="shared" si="21"/>
      </c>
      <c r="AL54" s="81">
        <v>44</v>
      </c>
      <c r="AM54" s="79">
        <f>IF(OR(AN$8="",AN$5=""),"",IF(AL54=#REF!,AN$8*(1+(AN$5/100)),IF(AL54&lt;#REF!,"",IF(AL54&gt;#REF!,1,FALSE))))</f>
      </c>
      <c r="AN54" s="79">
        <f t="shared" si="22"/>
      </c>
      <c r="AO54" s="79">
        <f t="shared" si="23"/>
      </c>
      <c r="AQ54" s="81">
        <v>44</v>
      </c>
      <c r="AR54" s="79">
        <f>IF(OR(AS$8="",AS$5=""),"",IF(AQ54=#REF!,(AS$8*(1+(AS$5/100))),IF(AQ54&lt;#REF!,"",IF(AQ54&gt;#REF!,1,FALSE))))</f>
      </c>
      <c r="AS54" s="79">
        <f t="shared" si="24"/>
      </c>
      <c r="AT54" s="79">
        <f t="shared" si="25"/>
      </c>
      <c r="AV54" s="81">
        <v>44</v>
      </c>
      <c r="AW54" s="79" t="e">
        <f t="shared" si="26"/>
        <v>#N/A</v>
      </c>
      <c r="AX54" s="79" t="e">
        <f t="shared" si="27"/>
        <v>#N/A</v>
      </c>
      <c r="AY54" s="79" t="e">
        <f t="shared" si="28"/>
        <v>#N/A</v>
      </c>
    </row>
    <row r="55" spans="14:51" ht="12.75">
      <c r="N55" s="85"/>
      <c r="P55" s="81">
        <v>48</v>
      </c>
      <c r="Q55" s="79">
        <f t="shared" si="30"/>
        <v>1</v>
      </c>
      <c r="R55" s="79">
        <f t="shared" si="29"/>
        <v>1</v>
      </c>
      <c r="S55" s="79">
        <f t="shared" si="31"/>
        <v>1</v>
      </c>
      <c r="U55" s="85"/>
      <c r="W55" s="81">
        <v>45</v>
      </c>
      <c r="X55" s="79">
        <f>IF(OR(Y$8="",Y$5=""),"",IF(W55=#REF!,(Y$8*(1+(Y$5/100))),IF(W55&lt;#REF!,"",IF(W55&gt;#REF!,1,FALSE))))</f>
      </c>
      <c r="Y55" s="79">
        <f t="shared" si="16"/>
      </c>
      <c r="Z55" s="79">
        <f t="shared" si="17"/>
      </c>
      <c r="AB55" s="81">
        <v>45</v>
      </c>
      <c r="AC55" s="79" t="e">
        <f>IF(OR(AD$8="",AD$5=""),"",IF(AB55=#REF!,(AD$8*(1+(AD$5/100))),IF(AB55&lt;#REF!,"",IF(AB55&gt;#REF!,1,FALSE))))</f>
        <v>#REF!</v>
      </c>
      <c r="AD55" s="79">
        <f t="shared" si="18"/>
        <v>1</v>
      </c>
      <c r="AE55" s="79" t="e">
        <f t="shared" si="19"/>
        <v>#REF!</v>
      </c>
      <c r="AG55" s="81">
        <v>45</v>
      </c>
      <c r="AH55" s="79">
        <f>IF(OR(AI$8="",AI$5=""),"",IF(AG55=#REF!,(AI$8*(1+(AI$5/100))),IF(AG55&lt;#REF!,"",IF(AG55&gt;#REF!,1,FALSE))))</f>
      </c>
      <c r="AI55" s="79">
        <f t="shared" si="20"/>
      </c>
      <c r="AJ55" s="79">
        <f t="shared" si="21"/>
      </c>
      <c r="AL55" s="81">
        <v>45</v>
      </c>
      <c r="AM55" s="79">
        <f>IF(OR(AN$8="",AN$5=""),"",IF(AL55=#REF!,AN$8*(1+(AN$5/100)),IF(AL55&lt;#REF!,"",IF(AL55&gt;#REF!,1,FALSE))))</f>
      </c>
      <c r="AN55" s="79">
        <f t="shared" si="22"/>
      </c>
      <c r="AO55" s="79">
        <f t="shared" si="23"/>
      </c>
      <c r="AQ55" s="81">
        <v>45</v>
      </c>
      <c r="AR55" s="79">
        <f>IF(OR(AS$8="",AS$5=""),"",IF(AQ55=#REF!,(AS$8*(1+(AS$5/100))),IF(AQ55&lt;#REF!,"",IF(AQ55&gt;#REF!,1,FALSE))))</f>
      </c>
      <c r="AS55" s="79">
        <f t="shared" si="24"/>
      </c>
      <c r="AT55" s="79">
        <f t="shared" si="25"/>
      </c>
      <c r="AV55" s="81">
        <v>45</v>
      </c>
      <c r="AW55" s="79" t="e">
        <f t="shared" si="26"/>
        <v>#N/A</v>
      </c>
      <c r="AX55" s="79" t="e">
        <f t="shared" si="27"/>
        <v>#N/A</v>
      </c>
      <c r="AY55" s="79" t="e">
        <f t="shared" si="28"/>
        <v>#N/A</v>
      </c>
    </row>
    <row r="56" spans="14:51" ht="12.75">
      <c r="N56" s="85"/>
      <c r="P56" s="81">
        <v>49</v>
      </c>
      <c r="Q56" s="79">
        <f t="shared" si="30"/>
        <v>1</v>
      </c>
      <c r="R56" s="79">
        <f t="shared" si="29"/>
        <v>1</v>
      </c>
      <c r="S56" s="79">
        <f t="shared" si="31"/>
        <v>1</v>
      </c>
      <c r="U56" s="85"/>
      <c r="W56" s="81">
        <v>46</v>
      </c>
      <c r="X56" s="79">
        <f>IF(OR(Y$8="",Y$5=""),"",IF(W56=#REF!,(Y$8*(1+(Y$5/100))),IF(W56&lt;#REF!,"",IF(W56&gt;#REF!,1,FALSE))))</f>
      </c>
      <c r="Y56" s="79">
        <f t="shared" si="16"/>
      </c>
      <c r="Z56" s="79">
        <f t="shared" si="17"/>
      </c>
      <c r="AB56" s="81">
        <v>46</v>
      </c>
      <c r="AC56" s="79" t="e">
        <f>IF(OR(AD$8="",AD$5=""),"",IF(AB56=#REF!,(AD$8*(1+(AD$5/100))),IF(AB56&lt;#REF!,"",IF(AB56&gt;#REF!,1,FALSE))))</f>
        <v>#REF!</v>
      </c>
      <c r="AD56" s="79">
        <f t="shared" si="18"/>
        <v>1</v>
      </c>
      <c r="AE56" s="79" t="e">
        <f t="shared" si="19"/>
        <v>#REF!</v>
      </c>
      <c r="AG56" s="81">
        <v>46</v>
      </c>
      <c r="AH56" s="79">
        <f>IF(OR(AI$8="",AI$5=""),"",IF(AG56=#REF!,(AI$8*(1+(AI$5/100))),IF(AG56&lt;#REF!,"",IF(AG56&gt;#REF!,1,FALSE))))</f>
      </c>
      <c r="AI56" s="79">
        <f t="shared" si="20"/>
      </c>
      <c r="AJ56" s="79">
        <f t="shared" si="21"/>
      </c>
      <c r="AL56" s="81">
        <v>46</v>
      </c>
      <c r="AM56" s="79">
        <f>IF(OR(AN$8="",AN$5=""),"",IF(AL56=#REF!,AN$8*(1+(AN$5/100)),IF(AL56&lt;#REF!,"",IF(AL56&gt;#REF!,1,FALSE))))</f>
      </c>
      <c r="AN56" s="79">
        <f t="shared" si="22"/>
      </c>
      <c r="AO56" s="79">
        <f t="shared" si="23"/>
      </c>
      <c r="AQ56" s="81">
        <v>46</v>
      </c>
      <c r="AR56" s="79">
        <f>IF(OR(AS$8="",AS$5=""),"",IF(AQ56=#REF!,(AS$8*(1+(AS$5/100))),IF(AQ56&lt;#REF!,"",IF(AQ56&gt;#REF!,1,FALSE))))</f>
      </c>
      <c r="AS56" s="79">
        <f t="shared" si="24"/>
      </c>
      <c r="AT56" s="79">
        <f t="shared" si="25"/>
      </c>
      <c r="AV56" s="81">
        <v>46</v>
      </c>
      <c r="AW56" s="79" t="e">
        <f t="shared" si="26"/>
        <v>#N/A</v>
      </c>
      <c r="AX56" s="79" t="e">
        <f t="shared" si="27"/>
        <v>#N/A</v>
      </c>
      <c r="AY56" s="79" t="e">
        <f t="shared" si="28"/>
        <v>#N/A</v>
      </c>
    </row>
    <row r="57" spans="14:51" ht="12.75">
      <c r="N57" s="85"/>
      <c r="P57" s="81">
        <v>50</v>
      </c>
      <c r="Q57" s="79">
        <f t="shared" si="30"/>
        <v>1</v>
      </c>
      <c r="R57" s="79">
        <f t="shared" si="29"/>
        <v>1</v>
      </c>
      <c r="S57" s="79">
        <f t="shared" si="31"/>
        <v>1</v>
      </c>
      <c r="U57" s="85"/>
      <c r="W57" s="81">
        <v>47</v>
      </c>
      <c r="X57" s="79">
        <f>IF(OR(Y$8="",Y$5=""),"",IF(W57=#REF!,(Y$8*(1+(Y$5/100))),IF(W57&lt;#REF!,"",IF(W57&gt;#REF!,1,FALSE))))</f>
      </c>
      <c r="Y57" s="79">
        <f t="shared" si="16"/>
      </c>
      <c r="Z57" s="79">
        <f t="shared" si="17"/>
      </c>
      <c r="AB57" s="81">
        <v>47</v>
      </c>
      <c r="AC57" s="79" t="e">
        <f>IF(OR(AD$8="",AD$5=""),"",IF(AB57=#REF!,(AD$8*(1+(AD$5/100))),IF(AB57&lt;#REF!,"",IF(AB57&gt;#REF!,1,FALSE))))</f>
        <v>#REF!</v>
      </c>
      <c r="AD57" s="79">
        <f t="shared" si="18"/>
        <v>1</v>
      </c>
      <c r="AE57" s="79" t="e">
        <f t="shared" si="19"/>
        <v>#REF!</v>
      </c>
      <c r="AG57" s="81">
        <v>47</v>
      </c>
      <c r="AH57" s="79">
        <f>IF(OR(AI$8="",AI$5=""),"",IF(AG57=#REF!,(AI$8*(1+(AI$5/100))),IF(AG57&lt;#REF!,"",IF(AG57&gt;#REF!,1,FALSE))))</f>
      </c>
      <c r="AI57" s="79">
        <f t="shared" si="20"/>
      </c>
      <c r="AJ57" s="79">
        <f t="shared" si="21"/>
      </c>
      <c r="AL57" s="81">
        <v>47</v>
      </c>
      <c r="AM57" s="79">
        <f>IF(OR(AN$8="",AN$5=""),"",IF(AL57=#REF!,AN$8*(1+(AN$5/100)),IF(AL57&lt;#REF!,"",IF(AL57&gt;#REF!,1,FALSE))))</f>
      </c>
      <c r="AN57" s="79">
        <f t="shared" si="22"/>
      </c>
      <c r="AO57" s="79">
        <f t="shared" si="23"/>
      </c>
      <c r="AQ57" s="81">
        <v>47</v>
      </c>
      <c r="AR57" s="79">
        <f>IF(OR(AS$8="",AS$5=""),"",IF(AQ57=#REF!,(AS$8*(1+(AS$5/100))),IF(AQ57&lt;#REF!,"",IF(AQ57&gt;#REF!,1,FALSE))))</f>
      </c>
      <c r="AS57" s="79">
        <f t="shared" si="24"/>
      </c>
      <c r="AT57" s="79">
        <f t="shared" si="25"/>
      </c>
      <c r="AV57" s="81">
        <v>47</v>
      </c>
      <c r="AW57" s="79" t="e">
        <f t="shared" si="26"/>
        <v>#N/A</v>
      </c>
      <c r="AX57" s="79" t="e">
        <f t="shared" si="27"/>
        <v>#N/A</v>
      </c>
      <c r="AY57" s="79" t="e">
        <f t="shared" si="28"/>
        <v>#N/A</v>
      </c>
    </row>
    <row r="58" spans="14:51" ht="12.75">
      <c r="N58" s="85"/>
      <c r="P58" s="81">
        <v>51</v>
      </c>
      <c r="Q58" s="79">
        <f t="shared" si="30"/>
        <v>1</v>
      </c>
      <c r="R58" s="79">
        <f t="shared" si="29"/>
        <v>1</v>
      </c>
      <c r="S58" s="79">
        <f t="shared" si="31"/>
        <v>1</v>
      </c>
      <c r="U58" s="85"/>
      <c r="W58" s="81">
        <v>48</v>
      </c>
      <c r="X58" s="79">
        <f>IF(OR(Y$8="",Y$5=""),"",IF(W58=#REF!,(Y$8*(1+(Y$5/100))),IF(W58&lt;#REF!,"",IF(W58&gt;#REF!,1,FALSE))))</f>
      </c>
      <c r="Y58" s="79">
        <f t="shared" si="16"/>
      </c>
      <c r="Z58" s="79">
        <f t="shared" si="17"/>
      </c>
      <c r="AB58" s="81">
        <v>48</v>
      </c>
      <c r="AC58" s="79" t="e">
        <f>IF(OR(AD$8="",AD$5=""),"",IF(AB58=#REF!,(AD$8*(1+(AD$5/100))),IF(AB58&lt;#REF!,"",IF(AB58&gt;#REF!,1,FALSE))))</f>
        <v>#REF!</v>
      </c>
      <c r="AD58" s="79">
        <f t="shared" si="18"/>
        <v>1</v>
      </c>
      <c r="AE58" s="79" t="e">
        <f t="shared" si="19"/>
        <v>#REF!</v>
      </c>
      <c r="AG58" s="81">
        <v>48</v>
      </c>
      <c r="AH58" s="79">
        <f>IF(OR(AI$8="",AI$5=""),"",IF(AG58=#REF!,(AI$8*(1+(AI$5/100))),IF(AG58&lt;#REF!,"",IF(AG58&gt;#REF!,1,FALSE))))</f>
      </c>
      <c r="AI58" s="79">
        <f t="shared" si="20"/>
      </c>
      <c r="AJ58" s="79">
        <f t="shared" si="21"/>
      </c>
      <c r="AL58" s="81">
        <v>48</v>
      </c>
      <c r="AM58" s="79">
        <f>IF(OR(AN$8="",AN$5=""),"",IF(AL58=#REF!,AN$8*(1+(AN$5/100)),IF(AL58&lt;#REF!,"",IF(AL58&gt;#REF!,1,FALSE))))</f>
      </c>
      <c r="AN58" s="79">
        <f t="shared" si="22"/>
      </c>
      <c r="AO58" s="79">
        <f t="shared" si="23"/>
      </c>
      <c r="AQ58" s="81">
        <v>48</v>
      </c>
      <c r="AR58" s="79">
        <f>IF(OR(AS$8="",AS$5=""),"",IF(AQ58=#REF!,(AS$8*(1+(AS$5/100))),IF(AQ58&lt;#REF!,"",IF(AQ58&gt;#REF!,1,FALSE))))</f>
      </c>
      <c r="AS58" s="79">
        <f t="shared" si="24"/>
      </c>
      <c r="AT58" s="79">
        <f t="shared" si="25"/>
      </c>
      <c r="AV58" s="81">
        <v>48</v>
      </c>
      <c r="AW58" s="79" t="e">
        <f t="shared" si="26"/>
        <v>#N/A</v>
      </c>
      <c r="AX58" s="79" t="e">
        <f t="shared" si="27"/>
        <v>#N/A</v>
      </c>
      <c r="AY58" s="79" t="e">
        <f t="shared" si="28"/>
        <v>#N/A</v>
      </c>
    </row>
    <row r="59" spans="14:51" ht="12.75">
      <c r="N59" s="85"/>
      <c r="P59" s="81">
        <v>52</v>
      </c>
      <c r="Q59" s="79">
        <f t="shared" si="30"/>
        <v>1</v>
      </c>
      <c r="R59" s="79">
        <f t="shared" si="29"/>
        <v>1</v>
      </c>
      <c r="S59" s="79">
        <f t="shared" si="31"/>
        <v>1</v>
      </c>
      <c r="U59" s="85"/>
      <c r="W59" s="81">
        <v>49</v>
      </c>
      <c r="X59" s="79">
        <f>IF(OR(Y$8="",Y$5=""),"",IF(W59=#REF!,(Y$8*(1+(Y$5/100))),IF(W59&lt;#REF!,"",IF(W59&gt;#REF!,1,FALSE))))</f>
      </c>
      <c r="Y59" s="79">
        <f t="shared" si="16"/>
      </c>
      <c r="Z59" s="79">
        <f t="shared" si="17"/>
      </c>
      <c r="AB59" s="81">
        <v>49</v>
      </c>
      <c r="AC59" s="79" t="e">
        <f>IF(OR(AD$8="",AD$5=""),"",IF(AB59=#REF!,(AD$8*(1+(AD$5/100))),IF(AB59&lt;#REF!,"",IF(AB59&gt;#REF!,1,FALSE))))</f>
        <v>#REF!</v>
      </c>
      <c r="AD59" s="79">
        <f t="shared" si="18"/>
        <v>1</v>
      </c>
      <c r="AE59" s="79" t="e">
        <f t="shared" si="19"/>
        <v>#REF!</v>
      </c>
      <c r="AG59" s="81">
        <v>49</v>
      </c>
      <c r="AH59" s="79">
        <f>IF(OR(AI$8="",AI$5=""),"",IF(AG59=#REF!,(AI$8*(1+(AI$5/100))),IF(AG59&lt;#REF!,"",IF(AG59&gt;#REF!,1,FALSE))))</f>
      </c>
      <c r="AI59" s="79">
        <f t="shared" si="20"/>
      </c>
      <c r="AJ59" s="79">
        <f t="shared" si="21"/>
      </c>
      <c r="AL59" s="81">
        <v>49</v>
      </c>
      <c r="AM59" s="79">
        <f>IF(OR(AN$8="",AN$5=""),"",IF(AL59=#REF!,AN$8*(1+(AN$5/100)),IF(AL59&lt;#REF!,"",IF(AL59&gt;#REF!,1,FALSE))))</f>
      </c>
      <c r="AN59" s="79">
        <f t="shared" si="22"/>
      </c>
      <c r="AO59" s="79">
        <f t="shared" si="23"/>
      </c>
      <c r="AQ59" s="81">
        <v>49</v>
      </c>
      <c r="AR59" s="79">
        <f>IF(OR(AS$8="",AS$5=""),"",IF(AQ59=#REF!,(AS$8*(1+(AS$5/100))),IF(AQ59&lt;#REF!,"",IF(AQ59&gt;#REF!,1,FALSE))))</f>
      </c>
      <c r="AS59" s="79">
        <f t="shared" si="24"/>
      </c>
      <c r="AT59" s="79">
        <f t="shared" si="25"/>
      </c>
      <c r="AV59" s="81">
        <v>49</v>
      </c>
      <c r="AW59" s="79" t="e">
        <f t="shared" si="26"/>
        <v>#N/A</v>
      </c>
      <c r="AX59" s="79" t="e">
        <f t="shared" si="27"/>
        <v>#N/A</v>
      </c>
      <c r="AY59" s="79" t="e">
        <f t="shared" si="28"/>
        <v>#N/A</v>
      </c>
    </row>
    <row r="60" spans="14:51" ht="12.75">
      <c r="N60" s="85"/>
      <c r="P60" s="81">
        <v>53</v>
      </c>
      <c r="Q60" s="79">
        <f t="shared" si="30"/>
        <v>1</v>
      </c>
      <c r="R60" s="79">
        <f t="shared" si="29"/>
        <v>1</v>
      </c>
      <c r="S60" s="79">
        <f t="shared" si="31"/>
        <v>1</v>
      </c>
      <c r="U60" s="85"/>
      <c r="W60" s="81">
        <v>50</v>
      </c>
      <c r="X60" s="79">
        <f>IF(OR(Y$8="",Y$5=""),"",IF(W60=#REF!,(Y$8*(1+(Y$5/100))),IF(W60&lt;#REF!,"",IF(W60&gt;#REF!,1,FALSE))))</f>
      </c>
      <c r="Y60" s="79">
        <f t="shared" si="16"/>
      </c>
      <c r="Z60" s="79">
        <f t="shared" si="17"/>
      </c>
      <c r="AB60" s="81">
        <v>50</v>
      </c>
      <c r="AC60" s="79" t="e">
        <f>IF(OR(AD$8="",AD$5=""),"",IF(AB60=#REF!,(AD$8*(1+(AD$5/100))),IF(AB60&lt;#REF!,"",IF(AB60&gt;#REF!,1,FALSE))))</f>
        <v>#REF!</v>
      </c>
      <c r="AD60" s="79">
        <f t="shared" si="18"/>
        <v>1</v>
      </c>
      <c r="AE60" s="79" t="e">
        <f t="shared" si="19"/>
        <v>#REF!</v>
      </c>
      <c r="AG60" s="81">
        <v>50</v>
      </c>
      <c r="AH60" s="79">
        <f>IF(OR(AI$8="",AI$5=""),"",IF(AG60=#REF!,(AI$8*(1+(AI$5/100))),IF(AG60&lt;#REF!,"",IF(AG60&gt;#REF!,1,FALSE))))</f>
      </c>
      <c r="AI60" s="79">
        <f t="shared" si="20"/>
      </c>
      <c r="AJ60" s="79">
        <f t="shared" si="21"/>
      </c>
      <c r="AL60" s="81">
        <v>50</v>
      </c>
      <c r="AM60" s="79">
        <f>IF(OR(AN$8="",AN$5=""),"",IF(AL60=#REF!,AN$8*(1+(AN$5/100)),IF(AL60&lt;#REF!,"",IF(AL60&gt;#REF!,1,FALSE))))</f>
      </c>
      <c r="AN60" s="79">
        <f t="shared" si="22"/>
      </c>
      <c r="AO60" s="79">
        <f t="shared" si="23"/>
      </c>
      <c r="AQ60" s="81">
        <v>50</v>
      </c>
      <c r="AR60" s="79">
        <f>IF(OR(AS$8="",AS$5=""),"",IF(AQ60=#REF!,(AS$8*(1+(AS$5/100))),IF(AQ60&lt;#REF!,"",IF(AQ60&gt;#REF!,1,FALSE))))</f>
      </c>
      <c r="AS60" s="79">
        <f t="shared" si="24"/>
      </c>
      <c r="AT60" s="79">
        <f t="shared" si="25"/>
      </c>
      <c r="AV60" s="81">
        <v>50</v>
      </c>
      <c r="AW60" s="79" t="e">
        <f t="shared" si="26"/>
        <v>#N/A</v>
      </c>
      <c r="AX60" s="79" t="e">
        <f t="shared" si="27"/>
        <v>#N/A</v>
      </c>
      <c r="AY60" s="79" t="e">
        <f t="shared" si="28"/>
        <v>#N/A</v>
      </c>
    </row>
    <row r="61" spans="14:51" ht="12.75">
      <c r="N61" s="85"/>
      <c r="P61" s="81">
        <v>54</v>
      </c>
      <c r="Q61" s="79">
        <f t="shared" si="30"/>
        <v>1</v>
      </c>
      <c r="R61" s="79">
        <f t="shared" si="29"/>
        <v>1</v>
      </c>
      <c r="S61" s="79">
        <f t="shared" si="31"/>
        <v>1</v>
      </c>
      <c r="U61" s="85"/>
      <c r="W61" s="81">
        <v>51</v>
      </c>
      <c r="X61" s="79">
        <f>IF(OR(Y$8="",Y$5=""),"",IF(W61=#REF!,(Y$8*(1+(Y$5/100))),IF(W61&lt;#REF!,"",IF(W61&gt;#REF!,1,FALSE))))</f>
      </c>
      <c r="Y61" s="79">
        <f t="shared" si="16"/>
      </c>
      <c r="Z61" s="79">
        <f t="shared" si="17"/>
      </c>
      <c r="AB61" s="81">
        <v>51</v>
      </c>
      <c r="AC61" s="79" t="e">
        <f>IF(OR(AD$8="",AD$5=""),"",IF(AB61=#REF!,(AD$8*(1+(AD$5/100))),IF(AB61&lt;#REF!,"",IF(AB61&gt;#REF!,1,FALSE))))</f>
        <v>#REF!</v>
      </c>
      <c r="AD61" s="79">
        <f t="shared" si="18"/>
        <v>1</v>
      </c>
      <c r="AE61" s="79" t="e">
        <f t="shared" si="19"/>
        <v>#REF!</v>
      </c>
      <c r="AG61" s="81">
        <v>51</v>
      </c>
      <c r="AH61" s="79">
        <f>IF(OR(AI$8="",AI$5=""),"",IF(AG61=#REF!,(AI$8*(1+(AI$5/100))),IF(AG61&lt;#REF!,"",IF(AG61&gt;#REF!,1,FALSE))))</f>
      </c>
      <c r="AI61" s="79">
        <f t="shared" si="20"/>
      </c>
      <c r="AJ61" s="79">
        <f t="shared" si="21"/>
      </c>
      <c r="AL61" s="81">
        <v>51</v>
      </c>
      <c r="AM61" s="79">
        <f>IF(OR(AN$8="",AN$5=""),"",IF(AL61=#REF!,AN$8*(1+(AN$5/100)),IF(AL61&lt;#REF!,"",IF(AL61&gt;#REF!,1,FALSE))))</f>
      </c>
      <c r="AN61" s="79">
        <f t="shared" si="22"/>
      </c>
      <c r="AO61" s="79">
        <f t="shared" si="23"/>
      </c>
      <c r="AQ61" s="81">
        <v>51</v>
      </c>
      <c r="AR61" s="79">
        <f>IF(OR(AS$8="",AS$5=""),"",IF(AQ61=#REF!,(AS$8*(1+(AS$5/100))),IF(AQ61&lt;#REF!,"",IF(AQ61&gt;#REF!,1,FALSE))))</f>
      </c>
      <c r="AS61" s="79">
        <f t="shared" si="24"/>
      </c>
      <c r="AT61" s="79">
        <f t="shared" si="25"/>
      </c>
      <c r="AV61" s="81">
        <v>51</v>
      </c>
      <c r="AW61" s="79" t="e">
        <f t="shared" si="26"/>
        <v>#N/A</v>
      </c>
      <c r="AX61" s="79" t="e">
        <f t="shared" si="27"/>
        <v>#N/A</v>
      </c>
      <c r="AY61" s="79" t="e">
        <f t="shared" si="28"/>
        <v>#N/A</v>
      </c>
    </row>
    <row r="62" spans="14:51" ht="12.75">
      <c r="N62" s="85"/>
      <c r="P62" s="81">
        <v>55</v>
      </c>
      <c r="Q62" s="79">
        <f t="shared" si="30"/>
        <v>1</v>
      </c>
      <c r="R62" s="79">
        <f t="shared" si="29"/>
        <v>1</v>
      </c>
      <c r="S62" s="79">
        <f t="shared" si="31"/>
        <v>1</v>
      </c>
      <c r="U62" s="85"/>
      <c r="W62" s="81">
        <v>52</v>
      </c>
      <c r="X62" s="79">
        <f>IF(OR(Y$8="",Y$5=""),"",IF(W62=#REF!,(Y$8*(1+(Y$5/100))),IF(W62&lt;#REF!,"",IF(W62&gt;#REF!,1,FALSE))))</f>
      </c>
      <c r="Y62" s="79">
        <f t="shared" si="16"/>
      </c>
      <c r="Z62" s="79">
        <f t="shared" si="17"/>
      </c>
      <c r="AB62" s="81">
        <v>52</v>
      </c>
      <c r="AC62" s="79" t="e">
        <f>IF(OR(AD$8="",AD$5=""),"",IF(AB62=#REF!,(AD$8*(1+(AD$5/100))),IF(AB62&lt;#REF!,"",IF(AB62&gt;#REF!,1,FALSE))))</f>
        <v>#REF!</v>
      </c>
      <c r="AD62" s="79">
        <f t="shared" si="18"/>
        <v>1</v>
      </c>
      <c r="AE62" s="79" t="e">
        <f t="shared" si="19"/>
        <v>#REF!</v>
      </c>
      <c r="AG62" s="81">
        <v>52</v>
      </c>
      <c r="AH62" s="79">
        <f>IF(OR(AI$8="",AI$5=""),"",IF(AG62=#REF!,(AI$8*(1+(AI$5/100))),IF(AG62&lt;#REF!,"",IF(AG62&gt;#REF!,1,FALSE))))</f>
      </c>
      <c r="AI62" s="79">
        <f t="shared" si="20"/>
      </c>
      <c r="AJ62" s="79">
        <f t="shared" si="21"/>
      </c>
      <c r="AL62" s="81">
        <v>52</v>
      </c>
      <c r="AM62" s="79">
        <f>IF(OR(AN$8="",AN$5=""),"",IF(AL62=#REF!,AN$8*(1+(AN$5/100)),IF(AL62&lt;#REF!,"",IF(AL62&gt;#REF!,1,FALSE))))</f>
      </c>
      <c r="AN62" s="79">
        <f t="shared" si="22"/>
      </c>
      <c r="AO62" s="79">
        <f t="shared" si="23"/>
      </c>
      <c r="AQ62" s="81">
        <v>52</v>
      </c>
      <c r="AR62" s="79">
        <f>IF(OR(AS$8="",AS$5=""),"",IF(AQ62=#REF!,(AS$8*(1+(AS$5/100))),IF(AQ62&lt;#REF!,"",IF(AQ62&gt;#REF!,1,FALSE))))</f>
      </c>
      <c r="AS62" s="79">
        <f t="shared" si="24"/>
      </c>
      <c r="AT62" s="79">
        <f t="shared" si="25"/>
      </c>
      <c r="AV62" s="81">
        <v>52</v>
      </c>
      <c r="AW62" s="79" t="e">
        <f t="shared" si="26"/>
        <v>#N/A</v>
      </c>
      <c r="AX62" s="79" t="e">
        <f t="shared" si="27"/>
        <v>#N/A</v>
      </c>
      <c r="AY62" s="79" t="e">
        <f t="shared" si="28"/>
        <v>#N/A</v>
      </c>
    </row>
    <row r="63" spans="14:51" ht="12.75">
      <c r="N63" s="85"/>
      <c r="P63" s="81">
        <v>56</v>
      </c>
      <c r="Q63" s="79">
        <f t="shared" si="30"/>
        <v>1</v>
      </c>
      <c r="R63" s="79">
        <f t="shared" si="29"/>
        <v>1</v>
      </c>
      <c r="S63" s="79">
        <f t="shared" si="31"/>
        <v>1</v>
      </c>
      <c r="U63" s="85"/>
      <c r="W63" s="81">
        <v>53</v>
      </c>
      <c r="X63" s="79">
        <f>IF(OR(Y$8="",Y$5=""),"",IF(W63=#REF!,(Y$8*(1+(Y$5/100))),IF(W63&lt;#REF!,"",IF(W63&gt;#REF!,1,FALSE))))</f>
      </c>
      <c r="Y63" s="79">
        <f t="shared" si="16"/>
      </c>
      <c r="Z63" s="79">
        <f t="shared" si="17"/>
      </c>
      <c r="AB63" s="81">
        <v>53</v>
      </c>
      <c r="AC63" s="79" t="e">
        <f>IF(OR(AD$8="",AD$5=""),"",IF(AB63=#REF!,(AD$8*(1+(AD$5/100))),IF(AB63&lt;#REF!,"",IF(AB63&gt;#REF!,1,FALSE))))</f>
        <v>#REF!</v>
      </c>
      <c r="AD63" s="79">
        <f t="shared" si="18"/>
        <v>1</v>
      </c>
      <c r="AE63" s="79" t="e">
        <f t="shared" si="19"/>
        <v>#REF!</v>
      </c>
      <c r="AG63" s="81">
        <v>53</v>
      </c>
      <c r="AH63" s="79">
        <f>IF(OR(AI$8="",AI$5=""),"",IF(AG63=#REF!,(AI$8*(1+(AI$5/100))),IF(AG63&lt;#REF!,"",IF(AG63&gt;#REF!,1,FALSE))))</f>
      </c>
      <c r="AI63" s="79">
        <f t="shared" si="20"/>
      </c>
      <c r="AJ63" s="79">
        <f t="shared" si="21"/>
      </c>
      <c r="AL63" s="81">
        <v>53</v>
      </c>
      <c r="AM63" s="79">
        <f>IF(OR(AN$8="",AN$5=""),"",IF(AL63=#REF!,AN$8*(1+(AN$5/100)),IF(AL63&lt;#REF!,"",IF(AL63&gt;#REF!,1,FALSE))))</f>
      </c>
      <c r="AN63" s="79">
        <f t="shared" si="22"/>
      </c>
      <c r="AO63" s="79">
        <f t="shared" si="23"/>
      </c>
      <c r="AQ63" s="81">
        <v>53</v>
      </c>
      <c r="AR63" s="79">
        <f>IF(OR(AS$8="",AS$5=""),"",IF(AQ63=#REF!,(AS$8*(1+(AS$5/100))),IF(AQ63&lt;#REF!,"",IF(AQ63&gt;#REF!,1,FALSE))))</f>
      </c>
      <c r="AS63" s="79">
        <f t="shared" si="24"/>
      </c>
      <c r="AT63" s="79">
        <f t="shared" si="25"/>
      </c>
      <c r="AV63" s="81">
        <v>53</v>
      </c>
      <c r="AW63" s="79" t="e">
        <f t="shared" si="26"/>
        <v>#N/A</v>
      </c>
      <c r="AX63" s="79" t="e">
        <f t="shared" si="27"/>
        <v>#N/A</v>
      </c>
      <c r="AY63" s="79" t="e">
        <f t="shared" si="28"/>
        <v>#N/A</v>
      </c>
    </row>
    <row r="64" spans="14:51" ht="12.75">
      <c r="N64" s="85"/>
      <c r="P64" s="81">
        <v>57</v>
      </c>
      <c r="Q64" s="79">
        <f t="shared" si="30"/>
        <v>1</v>
      </c>
      <c r="R64" s="79">
        <f t="shared" si="29"/>
        <v>1</v>
      </c>
      <c r="S64" s="79">
        <f t="shared" si="31"/>
        <v>1</v>
      </c>
      <c r="U64" s="85"/>
      <c r="W64" s="81">
        <v>54</v>
      </c>
      <c r="X64" s="79">
        <f>IF(OR(Y$8="",Y$5=""),"",IF(W64=#REF!,(Y$8*(1+(Y$5/100))),IF(W64&lt;#REF!,"",IF(W64&gt;#REF!,1,FALSE))))</f>
      </c>
      <c r="Y64" s="79">
        <f t="shared" si="16"/>
      </c>
      <c r="Z64" s="79">
        <f t="shared" si="17"/>
      </c>
      <c r="AB64" s="81">
        <v>54</v>
      </c>
      <c r="AC64" s="79" t="e">
        <f>IF(OR(AD$8="",AD$5=""),"",IF(AB64=#REF!,(AD$8*(1+(AD$5/100))),IF(AB64&lt;#REF!,"",IF(AB64&gt;#REF!,1,FALSE))))</f>
        <v>#REF!</v>
      </c>
      <c r="AD64" s="79">
        <f t="shared" si="18"/>
        <v>1</v>
      </c>
      <c r="AE64" s="79" t="e">
        <f t="shared" si="19"/>
        <v>#REF!</v>
      </c>
      <c r="AG64" s="81">
        <v>54</v>
      </c>
      <c r="AH64" s="79">
        <f>IF(OR(AI$8="",AI$5=""),"",IF(AG64=#REF!,(AI$8*(1+(AI$5/100))),IF(AG64&lt;#REF!,"",IF(AG64&gt;#REF!,1,FALSE))))</f>
      </c>
      <c r="AI64" s="79">
        <f t="shared" si="20"/>
      </c>
      <c r="AJ64" s="79">
        <f t="shared" si="21"/>
      </c>
      <c r="AL64" s="81">
        <v>54</v>
      </c>
      <c r="AM64" s="79">
        <f>IF(OR(AN$8="",AN$5=""),"",IF(AL64=#REF!,AN$8*(1+(AN$5/100)),IF(AL64&lt;#REF!,"",IF(AL64&gt;#REF!,1,FALSE))))</f>
      </c>
      <c r="AN64" s="79">
        <f t="shared" si="22"/>
      </c>
      <c r="AO64" s="79">
        <f t="shared" si="23"/>
      </c>
      <c r="AQ64" s="81">
        <v>54</v>
      </c>
      <c r="AR64" s="79">
        <f>IF(OR(AS$8="",AS$5=""),"",IF(AQ64=#REF!,(AS$8*(1+(AS$5/100))),IF(AQ64&lt;#REF!,"",IF(AQ64&gt;#REF!,1,FALSE))))</f>
      </c>
      <c r="AS64" s="79">
        <f t="shared" si="24"/>
      </c>
      <c r="AT64" s="79">
        <f t="shared" si="25"/>
      </c>
      <c r="AV64" s="81">
        <v>54</v>
      </c>
      <c r="AW64" s="79" t="e">
        <f t="shared" si="26"/>
        <v>#N/A</v>
      </c>
      <c r="AX64" s="79" t="e">
        <f t="shared" si="27"/>
        <v>#N/A</v>
      </c>
      <c r="AY64" s="79" t="e">
        <f t="shared" si="28"/>
        <v>#N/A</v>
      </c>
    </row>
    <row r="65" spans="14:51" ht="12.75">
      <c r="N65" s="85"/>
      <c r="P65" s="81">
        <v>58</v>
      </c>
      <c r="Q65" s="79">
        <f t="shared" si="30"/>
        <v>1</v>
      </c>
      <c r="R65" s="79">
        <f t="shared" si="29"/>
        <v>1</v>
      </c>
      <c r="S65" s="79">
        <f t="shared" si="31"/>
        <v>1</v>
      </c>
      <c r="U65" s="85"/>
      <c r="W65" s="81">
        <v>55</v>
      </c>
      <c r="X65" s="79">
        <f>IF(OR(Y$8="",Y$5=""),"",IF(W65=#REF!,(Y$8*(1+(Y$5/100))),IF(W65&lt;#REF!,"",IF(W65&gt;#REF!,1,FALSE))))</f>
      </c>
      <c r="Y65" s="79">
        <f t="shared" si="16"/>
      </c>
      <c r="Z65" s="79">
        <f t="shared" si="17"/>
      </c>
      <c r="AB65" s="81">
        <v>55</v>
      </c>
      <c r="AC65" s="79" t="e">
        <f>IF(OR(AD$8="",AD$5=""),"",IF(AB65=#REF!,(AD$8*(1+(AD$5/100))),IF(AB65&lt;#REF!,"",IF(AB65&gt;#REF!,1,FALSE))))</f>
        <v>#REF!</v>
      </c>
      <c r="AD65" s="79">
        <f t="shared" si="18"/>
        <v>1</v>
      </c>
      <c r="AE65" s="79" t="e">
        <f t="shared" si="19"/>
        <v>#REF!</v>
      </c>
      <c r="AG65" s="81">
        <v>55</v>
      </c>
      <c r="AH65" s="79">
        <f>IF(OR(AI$8="",AI$5=""),"",IF(AG65=#REF!,(AI$8*(1+(AI$5/100))),IF(AG65&lt;#REF!,"",IF(AG65&gt;#REF!,1,FALSE))))</f>
      </c>
      <c r="AI65" s="79">
        <f t="shared" si="20"/>
      </c>
      <c r="AJ65" s="79">
        <f t="shared" si="21"/>
      </c>
      <c r="AL65" s="81">
        <v>55</v>
      </c>
      <c r="AM65" s="79">
        <f>IF(OR(AN$8="",AN$5=""),"",IF(AL65=#REF!,AN$8*(1+(AN$5/100)),IF(AL65&lt;#REF!,"",IF(AL65&gt;#REF!,1,FALSE))))</f>
      </c>
      <c r="AN65" s="79">
        <f t="shared" si="22"/>
      </c>
      <c r="AO65" s="79">
        <f t="shared" si="23"/>
      </c>
      <c r="AQ65" s="81">
        <v>55</v>
      </c>
      <c r="AR65" s="79">
        <f>IF(OR(AS$8="",AS$5=""),"",IF(AQ65=#REF!,(AS$8*(1+(AS$5/100))),IF(AQ65&lt;#REF!,"",IF(AQ65&gt;#REF!,1,FALSE))))</f>
      </c>
      <c r="AS65" s="79">
        <f t="shared" si="24"/>
      </c>
      <c r="AT65" s="79">
        <f t="shared" si="25"/>
      </c>
      <c r="AV65" s="81">
        <v>55</v>
      </c>
      <c r="AW65" s="79" t="e">
        <f t="shared" si="26"/>
        <v>#N/A</v>
      </c>
      <c r="AX65" s="79" t="e">
        <f t="shared" si="27"/>
        <v>#N/A</v>
      </c>
      <c r="AY65" s="79" t="e">
        <f t="shared" si="28"/>
        <v>#N/A</v>
      </c>
    </row>
    <row r="66" spans="14:51" ht="12.75">
      <c r="N66" s="85"/>
      <c r="P66" s="81">
        <v>59</v>
      </c>
      <c r="Q66" s="79">
        <f t="shared" si="30"/>
        <v>1</v>
      </c>
      <c r="R66" s="79">
        <f t="shared" si="29"/>
        <v>1</v>
      </c>
      <c r="S66" s="79">
        <f t="shared" si="31"/>
        <v>1</v>
      </c>
      <c r="U66" s="85"/>
      <c r="W66" s="81">
        <v>56</v>
      </c>
      <c r="X66" s="79">
        <f>IF(OR(Y$8="",Y$5=""),"",IF(W66=#REF!,(Y$8*(1+(Y$5/100))),IF(W66&lt;#REF!,"",IF(W66&gt;#REF!,1,FALSE))))</f>
      </c>
      <c r="Y66" s="79">
        <f aca="true" t="shared" si="32" ref="Y66:Y97">IF(OR(Y$8="",Y$9=""),"",IF(W66&lt;Y$9,"",IF(W66=Y$9,Y$8,IF(W66&gt;Y$9,1,FALSE))))</f>
      </c>
      <c r="Z66" s="79">
        <f aca="true" t="shared" si="33" ref="Z66:Z97">IF(OR(Y$8="",Y$5=""),"",IF(W66&lt;Y$16,"",IF(W66=Y$16,(Y$8-(Y$8*(Y$5/100))),IF(W66&gt;Y$16,1,FALSE))))</f>
      </c>
      <c r="AB66" s="81">
        <v>56</v>
      </c>
      <c r="AC66" s="79" t="e">
        <f>IF(OR(AD$8="",AD$5=""),"",IF(AB66=#REF!,(AD$8*(1+(AD$5/100))),IF(AB66&lt;#REF!,"",IF(AB66&gt;#REF!,1,FALSE))))</f>
        <v>#REF!</v>
      </c>
      <c r="AD66" s="79">
        <f aca="true" t="shared" si="34" ref="AD66:AD97">IF(OR(AD$8="",AD$9=""),"",IF(AB66&lt;AD$9,"",IF(AB66=AD$9,AD$8,IF(AB66&gt;AD$9,1,FALSE))))</f>
        <v>1</v>
      </c>
      <c r="AE66" s="79" t="e">
        <f aca="true" t="shared" si="35" ref="AE66:AE97">IF(OR(AD$8="",AD$5=""),"",IF(AB66&lt;AD$16,"",IF(AB66=AD$16,(AD$8-(AD$8*(AD$5/100))),IF(AB66&gt;AD$16,1,FALSE))))</f>
        <v>#REF!</v>
      </c>
      <c r="AG66" s="81">
        <v>56</v>
      </c>
      <c r="AH66" s="79">
        <f>IF(OR(AI$8="",AI$5=""),"",IF(AG66=#REF!,(AI$8*(1+(AI$5/100))),IF(AG66&lt;#REF!,"",IF(AG66&gt;#REF!,1,FALSE))))</f>
      </c>
      <c r="AI66" s="79">
        <f aca="true" t="shared" si="36" ref="AI66:AI97">IF(OR(AI$8="",AI$9=""),"",IF(AG66&lt;AI$9,"",IF(AG66=AI$9,AI$8,IF(AG66&gt;AI$9,1,FALSE))))</f>
      </c>
      <c r="AJ66" s="79">
        <f aca="true" t="shared" si="37" ref="AJ66:AJ97">IF(OR(AI$8="",AI$5=""),"",IF(AG66&lt;AI$16,"",IF(AG66=AI$16,(AI$8-(AI$8*(AI$5/100))),IF(AG66&gt;AI$16,1,FALSE))))</f>
      </c>
      <c r="AL66" s="81">
        <v>56</v>
      </c>
      <c r="AM66" s="79">
        <f>IF(OR(AN$8="",AN$5=""),"",IF(AL66=#REF!,AN$8*(1+(AN$5/100)),IF(AL66&lt;#REF!,"",IF(AL66&gt;#REF!,1,FALSE))))</f>
      </c>
      <c r="AN66" s="79">
        <f aca="true" t="shared" si="38" ref="AN66:AN97">IF(OR(AN$8="",AN$9=""),"",IF(AL66&lt;AN$9,"",IF(AL66=AN$9,AN$8,IF(AL66&gt;AN$9,1,FALSE))))</f>
      </c>
      <c r="AO66" s="79">
        <f aca="true" t="shared" si="39" ref="AO66:AO97">IF(OR(AN$8="",AN$5=""),"",IF(AL66&lt;AN$16,"",IF(AL66=AN$16,(AN$8-(AN$8*(AN$5/100))),IF(AL66&gt;AN$16,1,FALSE))))</f>
      </c>
      <c r="AQ66" s="81">
        <v>56</v>
      </c>
      <c r="AR66" s="79">
        <f>IF(OR(AS$8="",AS$5=""),"",IF(AQ66=#REF!,(AS$8*(1+(AS$5/100))),IF(AQ66&lt;#REF!,"",IF(AQ66&gt;#REF!,1,FALSE))))</f>
      </c>
      <c r="AS66" s="79">
        <f aca="true" t="shared" si="40" ref="AS66:AS97">IF(OR(AS$8="",AS$9=""),"",IF(AQ66&lt;AS$9,"",IF(AQ66=AS$9,AS$8,IF(AQ66&gt;AS$9,1,FALSE))))</f>
      </c>
      <c r="AT66" s="79">
        <f aca="true" t="shared" si="41" ref="AT66:AT97">IF(OR(AS$8="",AS$5=""),"",IF(AQ66&lt;AS$16,"",IF(AQ66=AS$16,(AS$8-(AS$8*(AS$5/100))),IF(AQ66&gt;AS$16,1,FALSE))))</f>
      </c>
      <c r="AV66" s="81">
        <v>56</v>
      </c>
      <c r="AW66" s="79" t="e">
        <f aca="true" t="shared" si="42" ref="AW66:AW97">IF($AV66=$AW$5,$AV$5,IF($AV66=$AW$6,$AV$6,IF($AV66=$AW$7,$AV$7,IF($AV66=$AW$8,$AV$8,IF(AND($AV66&gt;$AW$5,$AV66&gt;$AW$6,$AV66&gt;$AW$7,$AV66&gt;$AW$8),1,"")))))</f>
        <v>#N/A</v>
      </c>
      <c r="AX66" s="79" t="e">
        <f aca="true" t="shared" si="43" ref="AX66:AX97">IF($AV66=$AY$5,$AX$5,IF($AV66=$AY$6,$AX$6,IF($AV66=$AY$7,$AX$7,IF($AV66=$AY$8,$AX$8,IF($AV66=$AY$9,$AX$9,IF(AND($AV66&gt;$AY$5,$AV66&gt;$AY$6,$AV66&gt;$AY$7,$AV66&gt;$AY$8,$AV66&gt;$AY$9),1,""))))))</f>
        <v>#N/A</v>
      </c>
      <c r="AY66" s="79" t="e">
        <f aca="true" t="shared" si="44" ref="AY66:AY97">IF($AV66=$BA$5,$AZ$5,IF($AV66=$BA$6,$AZ$6,IF($AV66=$BA$7,$AZ$7,IF($AV66=$BA$8,$AZ$8,IF(AND($AV66&gt;$BA$5,$AV66&gt;$BA$6,$AV66&gt;$BA$7,$AV66&gt;$BA$8),1,"")))))</f>
        <v>#N/A</v>
      </c>
    </row>
    <row r="67" spans="14:51" ht="12.75">
      <c r="N67" s="85"/>
      <c r="P67" s="81">
        <v>60</v>
      </c>
      <c r="Q67" s="79">
        <f t="shared" si="30"/>
        <v>1</v>
      </c>
      <c r="R67" s="79">
        <f t="shared" si="29"/>
        <v>1</v>
      </c>
      <c r="S67" s="79">
        <f t="shared" si="31"/>
        <v>1</v>
      </c>
      <c r="U67" s="85"/>
      <c r="W67" s="81">
        <v>57</v>
      </c>
      <c r="X67" s="79">
        <f>IF(OR(Y$8="",Y$5=""),"",IF(W67=#REF!,(Y$8*(1+(Y$5/100))),IF(W67&lt;#REF!,"",IF(W67&gt;#REF!,1,FALSE))))</f>
      </c>
      <c r="Y67" s="79">
        <f t="shared" si="32"/>
      </c>
      <c r="Z67" s="79">
        <f t="shared" si="33"/>
      </c>
      <c r="AB67" s="81">
        <v>57</v>
      </c>
      <c r="AC67" s="79" t="e">
        <f>IF(OR(AD$8="",AD$5=""),"",IF(AB67=#REF!,(AD$8*(1+(AD$5/100))),IF(AB67&lt;#REF!,"",IF(AB67&gt;#REF!,1,FALSE))))</f>
        <v>#REF!</v>
      </c>
      <c r="AD67" s="79">
        <f t="shared" si="34"/>
        <v>1</v>
      </c>
      <c r="AE67" s="79" t="e">
        <f t="shared" si="35"/>
        <v>#REF!</v>
      </c>
      <c r="AG67" s="81">
        <v>57</v>
      </c>
      <c r="AH67" s="79">
        <f>IF(OR(AI$8="",AI$5=""),"",IF(AG67=#REF!,(AI$8*(1+(AI$5/100))),IF(AG67&lt;#REF!,"",IF(AG67&gt;#REF!,1,FALSE))))</f>
      </c>
      <c r="AI67" s="79">
        <f t="shared" si="36"/>
      </c>
      <c r="AJ67" s="79">
        <f t="shared" si="37"/>
      </c>
      <c r="AL67" s="81">
        <v>57</v>
      </c>
      <c r="AM67" s="79">
        <f>IF(OR(AN$8="",AN$5=""),"",IF(AL67=#REF!,AN$8*(1+(AN$5/100)),IF(AL67&lt;#REF!,"",IF(AL67&gt;#REF!,1,FALSE))))</f>
      </c>
      <c r="AN67" s="79">
        <f t="shared" si="38"/>
      </c>
      <c r="AO67" s="79">
        <f t="shared" si="39"/>
      </c>
      <c r="AQ67" s="81">
        <v>57</v>
      </c>
      <c r="AR67" s="79">
        <f>IF(OR(AS$8="",AS$5=""),"",IF(AQ67=#REF!,(AS$8*(1+(AS$5/100))),IF(AQ67&lt;#REF!,"",IF(AQ67&gt;#REF!,1,FALSE))))</f>
      </c>
      <c r="AS67" s="79">
        <f t="shared" si="40"/>
      </c>
      <c r="AT67" s="79">
        <f t="shared" si="41"/>
      </c>
      <c r="AV67" s="81">
        <v>57</v>
      </c>
      <c r="AW67" s="79" t="e">
        <f t="shared" si="42"/>
        <v>#N/A</v>
      </c>
      <c r="AX67" s="79" t="e">
        <f t="shared" si="43"/>
        <v>#N/A</v>
      </c>
      <c r="AY67" s="79" t="e">
        <f t="shared" si="44"/>
        <v>#N/A</v>
      </c>
    </row>
    <row r="68" spans="14:51" ht="12.75">
      <c r="N68" s="85"/>
      <c r="P68" s="81">
        <v>61</v>
      </c>
      <c r="Q68" s="79">
        <f t="shared" si="30"/>
        <v>1</v>
      </c>
      <c r="R68" s="79">
        <f t="shared" si="29"/>
        <v>1</v>
      </c>
      <c r="S68" s="79">
        <f t="shared" si="31"/>
        <v>1</v>
      </c>
      <c r="U68" s="85"/>
      <c r="W68" s="81">
        <v>58</v>
      </c>
      <c r="X68" s="79">
        <f>IF(OR(Y$8="",Y$5=""),"",IF(W68=#REF!,(Y$8*(1+(Y$5/100))),IF(W68&lt;#REF!,"",IF(W68&gt;#REF!,1,FALSE))))</f>
      </c>
      <c r="Y68" s="79">
        <f t="shared" si="32"/>
      </c>
      <c r="Z68" s="79">
        <f t="shared" si="33"/>
      </c>
      <c r="AB68" s="81">
        <v>58</v>
      </c>
      <c r="AC68" s="79" t="e">
        <f>IF(OR(AD$8="",AD$5=""),"",IF(AB68=#REF!,(AD$8*(1+(AD$5/100))),IF(AB68&lt;#REF!,"",IF(AB68&gt;#REF!,1,FALSE))))</f>
        <v>#REF!</v>
      </c>
      <c r="AD68" s="79">
        <f t="shared" si="34"/>
        <v>1</v>
      </c>
      <c r="AE68" s="79" t="e">
        <f t="shared" si="35"/>
        <v>#REF!</v>
      </c>
      <c r="AG68" s="81">
        <v>58</v>
      </c>
      <c r="AH68" s="79">
        <f>IF(OR(AI$8="",AI$5=""),"",IF(AG68=#REF!,(AI$8*(1+(AI$5/100))),IF(AG68&lt;#REF!,"",IF(AG68&gt;#REF!,1,FALSE))))</f>
      </c>
      <c r="AI68" s="79">
        <f t="shared" si="36"/>
      </c>
      <c r="AJ68" s="79">
        <f t="shared" si="37"/>
      </c>
      <c r="AL68" s="81">
        <v>58</v>
      </c>
      <c r="AM68" s="79">
        <f>IF(OR(AN$8="",AN$5=""),"",IF(AL68=#REF!,AN$8*(1+(AN$5/100)),IF(AL68&lt;#REF!,"",IF(AL68&gt;#REF!,1,FALSE))))</f>
      </c>
      <c r="AN68" s="79">
        <f t="shared" si="38"/>
      </c>
      <c r="AO68" s="79">
        <f t="shared" si="39"/>
      </c>
      <c r="AQ68" s="81">
        <v>58</v>
      </c>
      <c r="AR68" s="79">
        <f>IF(OR(AS$8="",AS$5=""),"",IF(AQ68=#REF!,(AS$8*(1+(AS$5/100))),IF(AQ68&lt;#REF!,"",IF(AQ68&gt;#REF!,1,FALSE))))</f>
      </c>
      <c r="AS68" s="79">
        <f t="shared" si="40"/>
      </c>
      <c r="AT68" s="79">
        <f t="shared" si="41"/>
      </c>
      <c r="AV68" s="81">
        <v>58</v>
      </c>
      <c r="AW68" s="79" t="e">
        <f t="shared" si="42"/>
        <v>#N/A</v>
      </c>
      <c r="AX68" s="79" t="e">
        <f t="shared" si="43"/>
        <v>#N/A</v>
      </c>
      <c r="AY68" s="79" t="e">
        <f t="shared" si="44"/>
        <v>#N/A</v>
      </c>
    </row>
    <row r="69" spans="14:51" ht="12.75">
      <c r="N69" s="85"/>
      <c r="P69" s="81">
        <v>62</v>
      </c>
      <c r="Q69" s="79">
        <f t="shared" si="30"/>
        <v>1</v>
      </c>
      <c r="R69" s="79">
        <f t="shared" si="29"/>
        <v>1</v>
      </c>
      <c r="S69" s="79">
        <f t="shared" si="31"/>
        <v>1</v>
      </c>
      <c r="U69" s="85"/>
      <c r="W69" s="81">
        <v>59</v>
      </c>
      <c r="X69" s="79">
        <f>IF(OR(Y$8="",Y$5=""),"",IF(W69=#REF!,(Y$8*(1+(Y$5/100))),IF(W69&lt;#REF!,"",IF(W69&gt;#REF!,1,FALSE))))</f>
      </c>
      <c r="Y69" s="79">
        <f t="shared" si="32"/>
      </c>
      <c r="Z69" s="79">
        <f t="shared" si="33"/>
      </c>
      <c r="AB69" s="81">
        <v>59</v>
      </c>
      <c r="AC69" s="79" t="e">
        <f>IF(OR(AD$8="",AD$5=""),"",IF(AB69=#REF!,(AD$8*(1+(AD$5/100))),IF(AB69&lt;#REF!,"",IF(AB69&gt;#REF!,1,FALSE))))</f>
        <v>#REF!</v>
      </c>
      <c r="AD69" s="79">
        <f t="shared" si="34"/>
        <v>1</v>
      </c>
      <c r="AE69" s="79" t="e">
        <f t="shared" si="35"/>
        <v>#REF!</v>
      </c>
      <c r="AG69" s="81">
        <v>59</v>
      </c>
      <c r="AH69" s="79">
        <f>IF(OR(AI$8="",AI$5=""),"",IF(AG69=#REF!,(AI$8*(1+(AI$5/100))),IF(AG69&lt;#REF!,"",IF(AG69&gt;#REF!,1,FALSE))))</f>
      </c>
      <c r="AI69" s="79">
        <f t="shared" si="36"/>
      </c>
      <c r="AJ69" s="79">
        <f t="shared" si="37"/>
      </c>
      <c r="AL69" s="81">
        <v>59</v>
      </c>
      <c r="AM69" s="79">
        <f>IF(OR(AN$8="",AN$5=""),"",IF(AL69=#REF!,AN$8*(1+(AN$5/100)),IF(AL69&lt;#REF!,"",IF(AL69&gt;#REF!,1,FALSE))))</f>
      </c>
      <c r="AN69" s="79">
        <f t="shared" si="38"/>
      </c>
      <c r="AO69" s="79">
        <f t="shared" si="39"/>
      </c>
      <c r="AQ69" s="81">
        <v>59</v>
      </c>
      <c r="AR69" s="79">
        <f>IF(OR(AS$8="",AS$5=""),"",IF(AQ69=#REF!,(AS$8*(1+(AS$5/100))),IF(AQ69&lt;#REF!,"",IF(AQ69&gt;#REF!,1,FALSE))))</f>
      </c>
      <c r="AS69" s="79">
        <f t="shared" si="40"/>
      </c>
      <c r="AT69" s="79">
        <f t="shared" si="41"/>
      </c>
      <c r="AV69" s="81">
        <v>59</v>
      </c>
      <c r="AW69" s="79" t="e">
        <f t="shared" si="42"/>
        <v>#N/A</v>
      </c>
      <c r="AX69" s="79" t="e">
        <f t="shared" si="43"/>
        <v>#N/A</v>
      </c>
      <c r="AY69" s="79" t="e">
        <f t="shared" si="44"/>
        <v>#N/A</v>
      </c>
    </row>
    <row r="70" spans="14:51" ht="12.75">
      <c r="N70" s="85"/>
      <c r="P70" s="81">
        <v>63</v>
      </c>
      <c r="Q70" s="79">
        <f t="shared" si="30"/>
        <v>1</v>
      </c>
      <c r="R70" s="79">
        <f t="shared" si="29"/>
        <v>1</v>
      </c>
      <c r="S70" s="79">
        <f t="shared" si="31"/>
        <v>1</v>
      </c>
      <c r="U70" s="85"/>
      <c r="W70" s="81">
        <v>60</v>
      </c>
      <c r="X70" s="79">
        <f>IF(OR(Y$8="",Y$5=""),"",IF(W70=#REF!,(Y$8*(1+(Y$5/100))),IF(W70&lt;#REF!,"",IF(W70&gt;#REF!,1,FALSE))))</f>
      </c>
      <c r="Y70" s="79">
        <f t="shared" si="32"/>
      </c>
      <c r="Z70" s="79">
        <f t="shared" si="33"/>
      </c>
      <c r="AB70" s="81">
        <v>60</v>
      </c>
      <c r="AC70" s="79" t="e">
        <f>IF(OR(AD$8="",AD$5=""),"",IF(AB70=#REF!,(AD$8*(1+(AD$5/100))),IF(AB70&lt;#REF!,"",IF(AB70&gt;#REF!,1,FALSE))))</f>
        <v>#REF!</v>
      </c>
      <c r="AD70" s="79">
        <f t="shared" si="34"/>
        <v>1</v>
      </c>
      <c r="AE70" s="79" t="e">
        <f t="shared" si="35"/>
        <v>#REF!</v>
      </c>
      <c r="AG70" s="81">
        <v>60</v>
      </c>
      <c r="AH70" s="79">
        <f>IF(OR(AI$8="",AI$5=""),"",IF(AG70=#REF!,(AI$8*(1+(AI$5/100))),IF(AG70&lt;#REF!,"",IF(AG70&gt;#REF!,1,FALSE))))</f>
      </c>
      <c r="AI70" s="79">
        <f t="shared" si="36"/>
      </c>
      <c r="AJ70" s="79">
        <f t="shared" si="37"/>
      </c>
      <c r="AL70" s="81">
        <v>60</v>
      </c>
      <c r="AM70" s="79">
        <f>IF(OR(AN$8="",AN$5=""),"",IF(AL70=#REF!,AN$8*(1+(AN$5/100)),IF(AL70&lt;#REF!,"",IF(AL70&gt;#REF!,1,FALSE))))</f>
      </c>
      <c r="AN70" s="79">
        <f t="shared" si="38"/>
      </c>
      <c r="AO70" s="79">
        <f t="shared" si="39"/>
      </c>
      <c r="AQ70" s="81">
        <v>60</v>
      </c>
      <c r="AR70" s="79">
        <f>IF(OR(AS$8="",AS$5=""),"",IF(AQ70=#REF!,(AS$8*(1+(AS$5/100))),IF(AQ70&lt;#REF!,"",IF(AQ70&gt;#REF!,1,FALSE))))</f>
      </c>
      <c r="AS70" s="79">
        <f t="shared" si="40"/>
      </c>
      <c r="AT70" s="79">
        <f t="shared" si="41"/>
      </c>
      <c r="AV70" s="81">
        <v>60</v>
      </c>
      <c r="AW70" s="79" t="e">
        <f t="shared" si="42"/>
        <v>#N/A</v>
      </c>
      <c r="AX70" s="79" t="e">
        <f t="shared" si="43"/>
        <v>#N/A</v>
      </c>
      <c r="AY70" s="79" t="e">
        <f t="shared" si="44"/>
        <v>#N/A</v>
      </c>
    </row>
    <row r="71" spans="14:51" ht="12.75">
      <c r="N71" s="85"/>
      <c r="P71" s="81">
        <v>64</v>
      </c>
      <c r="Q71" s="79">
        <f t="shared" si="30"/>
        <v>1</v>
      </c>
      <c r="R71" s="79">
        <f aca="true" t="shared" si="45" ref="R71:R107">IF(OR(J$5="",J$6=""),"",IF(P71&lt;=J$6,J$5,IF(P71&gt;J$6,1,FALSE)))</f>
        <v>1</v>
      </c>
      <c r="S71" s="79">
        <f t="shared" si="31"/>
        <v>1</v>
      </c>
      <c r="U71" s="85"/>
      <c r="W71" s="81">
        <v>61</v>
      </c>
      <c r="X71" s="79">
        <f>IF(OR(Y$8="",Y$5=""),"",IF(W71=#REF!,(Y$8*(1+(Y$5/100))),IF(W71&lt;#REF!,"",IF(W71&gt;#REF!,1,FALSE))))</f>
      </c>
      <c r="Y71" s="79">
        <f t="shared" si="32"/>
      </c>
      <c r="Z71" s="79">
        <f t="shared" si="33"/>
      </c>
      <c r="AB71" s="81">
        <v>61</v>
      </c>
      <c r="AC71" s="79" t="e">
        <f>IF(OR(AD$8="",AD$5=""),"",IF(AB71=#REF!,(AD$8*(1+(AD$5/100))),IF(AB71&lt;#REF!,"",IF(AB71&gt;#REF!,1,FALSE))))</f>
        <v>#REF!</v>
      </c>
      <c r="AD71" s="79">
        <f t="shared" si="34"/>
        <v>1</v>
      </c>
      <c r="AE71" s="79" t="e">
        <f t="shared" si="35"/>
        <v>#REF!</v>
      </c>
      <c r="AG71" s="81">
        <v>61</v>
      </c>
      <c r="AH71" s="79">
        <f>IF(OR(AI$8="",AI$5=""),"",IF(AG71=#REF!,(AI$8*(1+(AI$5/100))),IF(AG71&lt;#REF!,"",IF(AG71&gt;#REF!,1,FALSE))))</f>
      </c>
      <c r="AI71" s="79">
        <f t="shared" si="36"/>
      </c>
      <c r="AJ71" s="79">
        <f t="shared" si="37"/>
      </c>
      <c r="AL71" s="81">
        <v>61</v>
      </c>
      <c r="AM71" s="79">
        <f>IF(OR(AN$8="",AN$5=""),"",IF(AL71=#REF!,AN$8*(1+(AN$5/100)),IF(AL71&lt;#REF!,"",IF(AL71&gt;#REF!,1,FALSE))))</f>
      </c>
      <c r="AN71" s="79">
        <f t="shared" si="38"/>
      </c>
      <c r="AO71" s="79">
        <f t="shared" si="39"/>
      </c>
      <c r="AQ71" s="81">
        <v>61</v>
      </c>
      <c r="AR71" s="79">
        <f>IF(OR(AS$8="",AS$5=""),"",IF(AQ71=#REF!,(AS$8*(1+(AS$5/100))),IF(AQ71&lt;#REF!,"",IF(AQ71&gt;#REF!,1,FALSE))))</f>
      </c>
      <c r="AS71" s="79">
        <f t="shared" si="40"/>
      </c>
      <c r="AT71" s="79">
        <f t="shared" si="41"/>
      </c>
      <c r="AV71" s="81">
        <v>61</v>
      </c>
      <c r="AW71" s="79" t="e">
        <f t="shared" si="42"/>
        <v>#N/A</v>
      </c>
      <c r="AX71" s="79" t="e">
        <f t="shared" si="43"/>
        <v>#N/A</v>
      </c>
      <c r="AY71" s="79" t="e">
        <f t="shared" si="44"/>
        <v>#N/A</v>
      </c>
    </row>
    <row r="72" spans="14:51" ht="12.75">
      <c r="N72" s="85"/>
      <c r="P72" s="81">
        <v>65</v>
      </c>
      <c r="Q72" s="79">
        <f aca="true" t="shared" si="46" ref="Q72:Q103">IF(OR(J$5="",J$8=""),"",IF(P72&lt;=J$15,(J$5*(1+(J$8/100))),IF(P72&gt;J$15,1,FALSE)))</f>
        <v>1</v>
      </c>
      <c r="R72" s="79">
        <f t="shared" si="45"/>
        <v>1</v>
      </c>
      <c r="S72" s="79">
        <f aca="true" t="shared" si="47" ref="S72:S107">IF(OR(J$5="",J$8=""),"",IF(P72&lt;=J$14,(J$5-(J$5*(J$8/100))),IF(P72&gt;J$14,1,FALSE)))</f>
        <v>1</v>
      </c>
      <c r="U72" s="85"/>
      <c r="W72" s="81">
        <v>62</v>
      </c>
      <c r="X72" s="79">
        <f>IF(OR(Y$8="",Y$5=""),"",IF(W72=#REF!,(Y$8*(1+(Y$5/100))),IF(W72&lt;#REF!,"",IF(W72&gt;#REF!,1,FALSE))))</f>
      </c>
      <c r="Y72" s="79">
        <f t="shared" si="32"/>
      </c>
      <c r="Z72" s="79">
        <f t="shared" si="33"/>
      </c>
      <c r="AB72" s="81">
        <v>62</v>
      </c>
      <c r="AC72" s="79" t="e">
        <f>IF(OR(AD$8="",AD$5=""),"",IF(AB72=#REF!,(AD$8*(1+(AD$5/100))),IF(AB72&lt;#REF!,"",IF(AB72&gt;#REF!,1,FALSE))))</f>
        <v>#REF!</v>
      </c>
      <c r="AD72" s="79">
        <f t="shared" si="34"/>
        <v>1</v>
      </c>
      <c r="AE72" s="79" t="e">
        <f t="shared" si="35"/>
        <v>#REF!</v>
      </c>
      <c r="AG72" s="81">
        <v>62</v>
      </c>
      <c r="AH72" s="79">
        <f>IF(OR(AI$8="",AI$5=""),"",IF(AG72=#REF!,(AI$8*(1+(AI$5/100))),IF(AG72&lt;#REF!,"",IF(AG72&gt;#REF!,1,FALSE))))</f>
      </c>
      <c r="AI72" s="79">
        <f t="shared" si="36"/>
      </c>
      <c r="AJ72" s="79">
        <f t="shared" si="37"/>
      </c>
      <c r="AL72" s="81">
        <v>62</v>
      </c>
      <c r="AM72" s="79">
        <f>IF(OR(AN$8="",AN$5=""),"",IF(AL72=#REF!,AN$8*(1+(AN$5/100)),IF(AL72&lt;#REF!,"",IF(AL72&gt;#REF!,1,FALSE))))</f>
      </c>
      <c r="AN72" s="79">
        <f t="shared" si="38"/>
      </c>
      <c r="AO72" s="79">
        <f t="shared" si="39"/>
      </c>
      <c r="AQ72" s="81">
        <v>62</v>
      </c>
      <c r="AR72" s="79">
        <f>IF(OR(AS$8="",AS$5=""),"",IF(AQ72=#REF!,(AS$8*(1+(AS$5/100))),IF(AQ72&lt;#REF!,"",IF(AQ72&gt;#REF!,1,FALSE))))</f>
      </c>
      <c r="AS72" s="79">
        <f t="shared" si="40"/>
      </c>
      <c r="AT72" s="79">
        <f t="shared" si="41"/>
      </c>
      <c r="AV72" s="81">
        <v>62</v>
      </c>
      <c r="AW72" s="79" t="e">
        <f t="shared" si="42"/>
        <v>#N/A</v>
      </c>
      <c r="AX72" s="79" t="e">
        <f t="shared" si="43"/>
        <v>#N/A</v>
      </c>
      <c r="AY72" s="79" t="e">
        <f t="shared" si="44"/>
        <v>#N/A</v>
      </c>
    </row>
    <row r="73" spans="14:51" ht="12.75">
      <c r="N73" s="85"/>
      <c r="P73" s="81">
        <v>66</v>
      </c>
      <c r="Q73" s="79">
        <f t="shared" si="46"/>
        <v>1</v>
      </c>
      <c r="R73" s="79">
        <f t="shared" si="45"/>
        <v>1</v>
      </c>
      <c r="S73" s="79">
        <f t="shared" si="47"/>
        <v>1</v>
      </c>
      <c r="U73" s="85"/>
      <c r="W73" s="81">
        <v>63</v>
      </c>
      <c r="X73" s="79">
        <f>IF(OR(Y$8="",Y$5=""),"",IF(W73=#REF!,(Y$8*(1+(Y$5/100))),IF(W73&lt;#REF!,"",IF(W73&gt;#REF!,1,FALSE))))</f>
      </c>
      <c r="Y73" s="79">
        <f t="shared" si="32"/>
      </c>
      <c r="Z73" s="79">
        <f t="shared" si="33"/>
      </c>
      <c r="AB73" s="81">
        <v>63</v>
      </c>
      <c r="AC73" s="79" t="e">
        <f>IF(OR(AD$8="",AD$5=""),"",IF(AB73=#REF!,(AD$8*(1+(AD$5/100))),IF(AB73&lt;#REF!,"",IF(AB73&gt;#REF!,1,FALSE))))</f>
        <v>#REF!</v>
      </c>
      <c r="AD73" s="79">
        <f t="shared" si="34"/>
        <v>1</v>
      </c>
      <c r="AE73" s="79" t="e">
        <f t="shared" si="35"/>
        <v>#REF!</v>
      </c>
      <c r="AG73" s="81">
        <v>63</v>
      </c>
      <c r="AH73" s="79">
        <f>IF(OR(AI$8="",AI$5=""),"",IF(AG73=#REF!,(AI$8*(1+(AI$5/100))),IF(AG73&lt;#REF!,"",IF(AG73&gt;#REF!,1,FALSE))))</f>
      </c>
      <c r="AI73" s="79">
        <f t="shared" si="36"/>
      </c>
      <c r="AJ73" s="79">
        <f t="shared" si="37"/>
      </c>
      <c r="AL73" s="81">
        <v>63</v>
      </c>
      <c r="AM73" s="79">
        <f>IF(OR(AN$8="",AN$5=""),"",IF(AL73=#REF!,AN$8*(1+(AN$5/100)),IF(AL73&lt;#REF!,"",IF(AL73&gt;#REF!,1,FALSE))))</f>
      </c>
      <c r="AN73" s="79">
        <f t="shared" si="38"/>
      </c>
      <c r="AO73" s="79">
        <f t="shared" si="39"/>
      </c>
      <c r="AQ73" s="81">
        <v>63</v>
      </c>
      <c r="AR73" s="79">
        <f>IF(OR(AS$8="",AS$5=""),"",IF(AQ73=#REF!,(AS$8*(1+(AS$5/100))),IF(AQ73&lt;#REF!,"",IF(AQ73&gt;#REF!,1,FALSE))))</f>
      </c>
      <c r="AS73" s="79">
        <f t="shared" si="40"/>
      </c>
      <c r="AT73" s="79">
        <f t="shared" si="41"/>
      </c>
      <c r="AV73" s="81">
        <v>63</v>
      </c>
      <c r="AW73" s="79" t="e">
        <f t="shared" si="42"/>
        <v>#N/A</v>
      </c>
      <c r="AX73" s="79" t="e">
        <f t="shared" si="43"/>
        <v>#N/A</v>
      </c>
      <c r="AY73" s="79" t="e">
        <f t="shared" si="44"/>
        <v>#N/A</v>
      </c>
    </row>
    <row r="74" spans="14:51" ht="12.75">
      <c r="N74" s="85"/>
      <c r="P74" s="81">
        <v>67</v>
      </c>
      <c r="Q74" s="79">
        <f t="shared" si="46"/>
        <v>1</v>
      </c>
      <c r="R74" s="79">
        <f t="shared" si="45"/>
        <v>1</v>
      </c>
      <c r="S74" s="79">
        <f t="shared" si="47"/>
        <v>1</v>
      </c>
      <c r="U74" s="85"/>
      <c r="W74" s="81">
        <v>64</v>
      </c>
      <c r="X74" s="79">
        <f>IF(OR(Y$8="",Y$5=""),"",IF(W74=#REF!,(Y$8*(1+(Y$5/100))),IF(W74&lt;#REF!,"",IF(W74&gt;#REF!,1,FALSE))))</f>
      </c>
      <c r="Y74" s="79">
        <f t="shared" si="32"/>
      </c>
      <c r="Z74" s="79">
        <f t="shared" si="33"/>
      </c>
      <c r="AB74" s="81">
        <v>64</v>
      </c>
      <c r="AC74" s="79" t="e">
        <f>IF(OR(AD$8="",AD$5=""),"",IF(AB74=#REF!,(AD$8*(1+(AD$5/100))),IF(AB74&lt;#REF!,"",IF(AB74&gt;#REF!,1,FALSE))))</f>
        <v>#REF!</v>
      </c>
      <c r="AD74" s="79">
        <f t="shared" si="34"/>
        <v>1</v>
      </c>
      <c r="AE74" s="79" t="e">
        <f t="shared" si="35"/>
        <v>#REF!</v>
      </c>
      <c r="AG74" s="81">
        <v>64</v>
      </c>
      <c r="AH74" s="79">
        <f>IF(OR(AI$8="",AI$5=""),"",IF(AG74=#REF!,(AI$8*(1+(AI$5/100))),IF(AG74&lt;#REF!,"",IF(AG74&gt;#REF!,1,FALSE))))</f>
      </c>
      <c r="AI74" s="79">
        <f t="shared" si="36"/>
      </c>
      <c r="AJ74" s="79">
        <f t="shared" si="37"/>
      </c>
      <c r="AL74" s="81">
        <v>64</v>
      </c>
      <c r="AM74" s="79">
        <f>IF(OR(AN$8="",AN$5=""),"",IF(AL74=#REF!,AN$8*(1+(AN$5/100)),IF(AL74&lt;#REF!,"",IF(AL74&gt;#REF!,1,FALSE))))</f>
      </c>
      <c r="AN74" s="79">
        <f t="shared" si="38"/>
      </c>
      <c r="AO74" s="79">
        <f t="shared" si="39"/>
      </c>
      <c r="AQ74" s="81">
        <v>64</v>
      </c>
      <c r="AR74" s="79">
        <f>IF(OR(AS$8="",AS$5=""),"",IF(AQ74=#REF!,(AS$8*(1+(AS$5/100))),IF(AQ74&lt;#REF!,"",IF(AQ74&gt;#REF!,1,FALSE))))</f>
      </c>
      <c r="AS74" s="79">
        <f t="shared" si="40"/>
      </c>
      <c r="AT74" s="79">
        <f t="shared" si="41"/>
      </c>
      <c r="AV74" s="81">
        <v>64</v>
      </c>
      <c r="AW74" s="79" t="e">
        <f t="shared" si="42"/>
        <v>#N/A</v>
      </c>
      <c r="AX74" s="79" t="e">
        <f t="shared" si="43"/>
        <v>#N/A</v>
      </c>
      <c r="AY74" s="79" t="e">
        <f t="shared" si="44"/>
        <v>#N/A</v>
      </c>
    </row>
    <row r="75" spans="14:51" ht="12.75">
      <c r="N75" s="85"/>
      <c r="P75" s="81">
        <v>68</v>
      </c>
      <c r="Q75" s="79">
        <f t="shared" si="46"/>
        <v>1</v>
      </c>
      <c r="R75" s="79">
        <f t="shared" si="45"/>
        <v>1</v>
      </c>
      <c r="S75" s="79">
        <f t="shared" si="47"/>
        <v>1</v>
      </c>
      <c r="U75" s="85"/>
      <c r="W75" s="81">
        <v>65</v>
      </c>
      <c r="X75" s="79">
        <f>IF(OR(Y$8="",Y$5=""),"",IF(W75=#REF!,(Y$8*(1+(Y$5/100))),IF(W75&lt;#REF!,"",IF(W75&gt;#REF!,1,FALSE))))</f>
      </c>
      <c r="Y75" s="79">
        <f t="shared" si="32"/>
      </c>
      <c r="Z75" s="79">
        <f t="shared" si="33"/>
      </c>
      <c r="AB75" s="81">
        <v>65</v>
      </c>
      <c r="AC75" s="79" t="e">
        <f>IF(OR(AD$8="",AD$5=""),"",IF(AB75=#REF!,(AD$8*(1+(AD$5/100))),IF(AB75&lt;#REF!,"",IF(AB75&gt;#REF!,1,FALSE))))</f>
        <v>#REF!</v>
      </c>
      <c r="AD75" s="79">
        <f t="shared" si="34"/>
        <v>1</v>
      </c>
      <c r="AE75" s="79" t="e">
        <f t="shared" si="35"/>
        <v>#REF!</v>
      </c>
      <c r="AG75" s="81">
        <v>65</v>
      </c>
      <c r="AH75" s="79">
        <f>IF(OR(AI$8="",AI$5=""),"",IF(AG75=#REF!,(AI$8*(1+(AI$5/100))),IF(AG75&lt;#REF!,"",IF(AG75&gt;#REF!,1,FALSE))))</f>
      </c>
      <c r="AI75" s="79">
        <f t="shared" si="36"/>
      </c>
      <c r="AJ75" s="79">
        <f t="shared" si="37"/>
      </c>
      <c r="AL75" s="81">
        <v>65</v>
      </c>
      <c r="AM75" s="79">
        <f>IF(OR(AN$8="",AN$5=""),"",IF(AL75=#REF!,AN$8*(1+(AN$5/100)),IF(AL75&lt;#REF!,"",IF(AL75&gt;#REF!,1,FALSE))))</f>
      </c>
      <c r="AN75" s="79">
        <f t="shared" si="38"/>
      </c>
      <c r="AO75" s="79">
        <f t="shared" si="39"/>
      </c>
      <c r="AQ75" s="81">
        <v>65</v>
      </c>
      <c r="AR75" s="79">
        <f>IF(OR(AS$8="",AS$5=""),"",IF(AQ75=#REF!,(AS$8*(1+(AS$5/100))),IF(AQ75&lt;#REF!,"",IF(AQ75&gt;#REF!,1,FALSE))))</f>
      </c>
      <c r="AS75" s="79">
        <f t="shared" si="40"/>
      </c>
      <c r="AT75" s="79">
        <f t="shared" si="41"/>
      </c>
      <c r="AV75" s="81">
        <v>65</v>
      </c>
      <c r="AW75" s="79" t="e">
        <f t="shared" si="42"/>
        <v>#N/A</v>
      </c>
      <c r="AX75" s="79" t="e">
        <f t="shared" si="43"/>
        <v>#N/A</v>
      </c>
      <c r="AY75" s="79" t="e">
        <f t="shared" si="44"/>
        <v>#N/A</v>
      </c>
    </row>
    <row r="76" spans="14:51" ht="12.75">
      <c r="N76" s="85"/>
      <c r="P76" s="81">
        <v>69</v>
      </c>
      <c r="Q76" s="79">
        <f t="shared" si="46"/>
        <v>1</v>
      </c>
      <c r="R76" s="79">
        <f t="shared" si="45"/>
        <v>1</v>
      </c>
      <c r="S76" s="79">
        <f t="shared" si="47"/>
        <v>1</v>
      </c>
      <c r="U76" s="85"/>
      <c r="W76" s="81">
        <v>66</v>
      </c>
      <c r="X76" s="79">
        <f>IF(OR(Y$8="",Y$5=""),"",IF(W76=#REF!,(Y$8*(1+(Y$5/100))),IF(W76&lt;#REF!,"",IF(W76&gt;#REF!,1,FALSE))))</f>
      </c>
      <c r="Y76" s="79">
        <f t="shared" si="32"/>
      </c>
      <c r="Z76" s="79">
        <f t="shared" si="33"/>
      </c>
      <c r="AB76" s="81">
        <v>66</v>
      </c>
      <c r="AC76" s="79" t="e">
        <f>IF(OR(AD$8="",AD$5=""),"",IF(AB76=#REF!,(AD$8*(1+(AD$5/100))),IF(AB76&lt;#REF!,"",IF(AB76&gt;#REF!,1,FALSE))))</f>
        <v>#REF!</v>
      </c>
      <c r="AD76" s="79">
        <f t="shared" si="34"/>
        <v>1</v>
      </c>
      <c r="AE76" s="79" t="e">
        <f t="shared" si="35"/>
        <v>#REF!</v>
      </c>
      <c r="AG76" s="81">
        <v>66</v>
      </c>
      <c r="AH76" s="79">
        <f>IF(OR(AI$8="",AI$5=""),"",IF(AG76=#REF!,(AI$8*(1+(AI$5/100))),IF(AG76&lt;#REF!,"",IF(AG76&gt;#REF!,1,FALSE))))</f>
      </c>
      <c r="AI76" s="79">
        <f t="shared" si="36"/>
      </c>
      <c r="AJ76" s="79">
        <f t="shared" si="37"/>
      </c>
      <c r="AL76" s="81">
        <v>66</v>
      </c>
      <c r="AM76" s="79">
        <f>IF(OR(AN$8="",AN$5=""),"",IF(AL76=#REF!,AN$8*(1+(AN$5/100)),IF(AL76&lt;#REF!,"",IF(AL76&gt;#REF!,1,FALSE))))</f>
      </c>
      <c r="AN76" s="79">
        <f t="shared" si="38"/>
      </c>
      <c r="AO76" s="79">
        <f t="shared" si="39"/>
      </c>
      <c r="AQ76" s="81">
        <v>66</v>
      </c>
      <c r="AR76" s="79">
        <f>IF(OR(AS$8="",AS$5=""),"",IF(AQ76=#REF!,(AS$8*(1+(AS$5/100))),IF(AQ76&lt;#REF!,"",IF(AQ76&gt;#REF!,1,FALSE))))</f>
      </c>
      <c r="AS76" s="79">
        <f t="shared" si="40"/>
      </c>
      <c r="AT76" s="79">
        <f t="shared" si="41"/>
      </c>
      <c r="AV76" s="81">
        <v>66</v>
      </c>
      <c r="AW76" s="79" t="e">
        <f t="shared" si="42"/>
        <v>#N/A</v>
      </c>
      <c r="AX76" s="79" t="e">
        <f t="shared" si="43"/>
        <v>#N/A</v>
      </c>
      <c r="AY76" s="79" t="e">
        <f t="shared" si="44"/>
        <v>#N/A</v>
      </c>
    </row>
    <row r="77" spans="14:51" ht="12.75">
      <c r="N77" s="85"/>
      <c r="P77" s="81">
        <v>70</v>
      </c>
      <c r="Q77" s="79">
        <f t="shared" si="46"/>
        <v>1</v>
      </c>
      <c r="R77" s="79">
        <f t="shared" si="45"/>
        <v>1</v>
      </c>
      <c r="S77" s="79">
        <f t="shared" si="47"/>
        <v>1</v>
      </c>
      <c r="U77" s="85"/>
      <c r="W77" s="81">
        <v>67</v>
      </c>
      <c r="X77" s="79">
        <f>IF(OR(Y$8="",Y$5=""),"",IF(W77=#REF!,(Y$8*(1+(Y$5/100))),IF(W77&lt;#REF!,"",IF(W77&gt;#REF!,1,FALSE))))</f>
      </c>
      <c r="Y77" s="79">
        <f t="shared" si="32"/>
      </c>
      <c r="Z77" s="79">
        <f t="shared" si="33"/>
      </c>
      <c r="AB77" s="81">
        <v>67</v>
      </c>
      <c r="AC77" s="79" t="e">
        <f>IF(OR(AD$8="",AD$5=""),"",IF(AB77=#REF!,(AD$8*(1+(AD$5/100))),IF(AB77&lt;#REF!,"",IF(AB77&gt;#REF!,1,FALSE))))</f>
        <v>#REF!</v>
      </c>
      <c r="AD77" s="79">
        <f t="shared" si="34"/>
        <v>1</v>
      </c>
      <c r="AE77" s="79" t="e">
        <f t="shared" si="35"/>
        <v>#REF!</v>
      </c>
      <c r="AG77" s="81">
        <v>67</v>
      </c>
      <c r="AH77" s="79">
        <f>IF(OR(AI$8="",AI$5=""),"",IF(AG77=#REF!,(AI$8*(1+(AI$5/100))),IF(AG77&lt;#REF!,"",IF(AG77&gt;#REF!,1,FALSE))))</f>
      </c>
      <c r="AI77" s="79">
        <f t="shared" si="36"/>
      </c>
      <c r="AJ77" s="79">
        <f t="shared" si="37"/>
      </c>
      <c r="AL77" s="81">
        <v>67</v>
      </c>
      <c r="AM77" s="79">
        <f>IF(OR(AN$8="",AN$5=""),"",IF(AL77=#REF!,AN$8*(1+(AN$5/100)),IF(AL77&lt;#REF!,"",IF(AL77&gt;#REF!,1,FALSE))))</f>
      </c>
      <c r="AN77" s="79">
        <f t="shared" si="38"/>
      </c>
      <c r="AO77" s="79">
        <f t="shared" si="39"/>
      </c>
      <c r="AQ77" s="81">
        <v>67</v>
      </c>
      <c r="AR77" s="79">
        <f>IF(OR(AS$8="",AS$5=""),"",IF(AQ77=#REF!,(AS$8*(1+(AS$5/100))),IF(AQ77&lt;#REF!,"",IF(AQ77&gt;#REF!,1,FALSE))))</f>
      </c>
      <c r="AS77" s="79">
        <f t="shared" si="40"/>
      </c>
      <c r="AT77" s="79">
        <f t="shared" si="41"/>
      </c>
      <c r="AV77" s="81">
        <v>67</v>
      </c>
      <c r="AW77" s="79" t="e">
        <f t="shared" si="42"/>
        <v>#N/A</v>
      </c>
      <c r="AX77" s="79" t="e">
        <f t="shared" si="43"/>
        <v>#N/A</v>
      </c>
      <c r="AY77" s="79" t="e">
        <f t="shared" si="44"/>
        <v>#N/A</v>
      </c>
    </row>
    <row r="78" spans="14:51" ht="12.75">
      <c r="N78" s="85"/>
      <c r="P78" s="81">
        <v>71</v>
      </c>
      <c r="Q78" s="79">
        <f t="shared" si="46"/>
        <v>1</v>
      </c>
      <c r="R78" s="79">
        <f t="shared" si="45"/>
        <v>1</v>
      </c>
      <c r="S78" s="79">
        <f t="shared" si="47"/>
        <v>1</v>
      </c>
      <c r="U78" s="85"/>
      <c r="W78" s="81">
        <v>68</v>
      </c>
      <c r="X78" s="79">
        <f>IF(OR(Y$8="",Y$5=""),"",IF(W78=#REF!,(Y$8*(1+(Y$5/100))),IF(W78&lt;#REF!,"",IF(W78&gt;#REF!,1,FALSE))))</f>
      </c>
      <c r="Y78" s="79">
        <f t="shared" si="32"/>
      </c>
      <c r="Z78" s="79">
        <f t="shared" si="33"/>
      </c>
      <c r="AB78" s="81">
        <v>68</v>
      </c>
      <c r="AC78" s="79" t="e">
        <f>IF(OR(AD$8="",AD$5=""),"",IF(AB78=#REF!,(AD$8*(1+(AD$5/100))),IF(AB78&lt;#REF!,"",IF(AB78&gt;#REF!,1,FALSE))))</f>
        <v>#REF!</v>
      </c>
      <c r="AD78" s="79">
        <f t="shared" si="34"/>
        <v>1</v>
      </c>
      <c r="AE78" s="79" t="e">
        <f t="shared" si="35"/>
        <v>#REF!</v>
      </c>
      <c r="AG78" s="81">
        <v>68</v>
      </c>
      <c r="AH78" s="79">
        <f>IF(OR(AI$8="",AI$5=""),"",IF(AG78=#REF!,(AI$8*(1+(AI$5/100))),IF(AG78&lt;#REF!,"",IF(AG78&gt;#REF!,1,FALSE))))</f>
      </c>
      <c r="AI78" s="79">
        <f t="shared" si="36"/>
      </c>
      <c r="AJ78" s="79">
        <f t="shared" si="37"/>
      </c>
      <c r="AL78" s="81">
        <v>68</v>
      </c>
      <c r="AM78" s="79">
        <f>IF(OR(AN$8="",AN$5=""),"",IF(AL78=#REF!,AN$8*(1+(AN$5/100)),IF(AL78&lt;#REF!,"",IF(AL78&gt;#REF!,1,FALSE))))</f>
      </c>
      <c r="AN78" s="79">
        <f t="shared" si="38"/>
      </c>
      <c r="AO78" s="79">
        <f t="shared" si="39"/>
      </c>
      <c r="AQ78" s="81">
        <v>68</v>
      </c>
      <c r="AR78" s="79">
        <f>IF(OR(AS$8="",AS$5=""),"",IF(AQ78=#REF!,(AS$8*(1+(AS$5/100))),IF(AQ78&lt;#REF!,"",IF(AQ78&gt;#REF!,1,FALSE))))</f>
      </c>
      <c r="AS78" s="79">
        <f t="shared" si="40"/>
      </c>
      <c r="AT78" s="79">
        <f t="shared" si="41"/>
      </c>
      <c r="AV78" s="81">
        <v>68</v>
      </c>
      <c r="AW78" s="79" t="e">
        <f t="shared" si="42"/>
        <v>#N/A</v>
      </c>
      <c r="AX78" s="79" t="e">
        <f t="shared" si="43"/>
        <v>#N/A</v>
      </c>
      <c r="AY78" s="79" t="e">
        <f t="shared" si="44"/>
        <v>#N/A</v>
      </c>
    </row>
    <row r="79" spans="14:51" ht="12.75">
      <c r="N79" s="85"/>
      <c r="P79" s="81">
        <v>72</v>
      </c>
      <c r="Q79" s="79">
        <f t="shared" si="46"/>
        <v>1</v>
      </c>
      <c r="R79" s="79">
        <f t="shared" si="45"/>
        <v>1</v>
      </c>
      <c r="S79" s="79">
        <f t="shared" si="47"/>
        <v>1</v>
      </c>
      <c r="U79" s="85"/>
      <c r="W79" s="81">
        <v>69</v>
      </c>
      <c r="X79" s="79">
        <f>IF(OR(Y$8="",Y$5=""),"",IF(W79=#REF!,(Y$8*(1+(Y$5/100))),IF(W79&lt;#REF!,"",IF(W79&gt;#REF!,1,FALSE))))</f>
      </c>
      <c r="Y79" s="79">
        <f t="shared" si="32"/>
      </c>
      <c r="Z79" s="79">
        <f t="shared" si="33"/>
      </c>
      <c r="AB79" s="81">
        <v>69</v>
      </c>
      <c r="AC79" s="79" t="e">
        <f>IF(OR(AD$8="",AD$5=""),"",IF(AB79=#REF!,(AD$8*(1+(AD$5/100))),IF(AB79&lt;#REF!,"",IF(AB79&gt;#REF!,1,FALSE))))</f>
        <v>#REF!</v>
      </c>
      <c r="AD79" s="79">
        <f t="shared" si="34"/>
        <v>1</v>
      </c>
      <c r="AE79" s="79" t="e">
        <f t="shared" si="35"/>
        <v>#REF!</v>
      </c>
      <c r="AG79" s="81">
        <v>69</v>
      </c>
      <c r="AH79" s="79">
        <f>IF(OR(AI$8="",AI$5=""),"",IF(AG79=#REF!,(AI$8*(1+(AI$5/100))),IF(AG79&lt;#REF!,"",IF(AG79&gt;#REF!,1,FALSE))))</f>
      </c>
      <c r="AI79" s="79">
        <f t="shared" si="36"/>
      </c>
      <c r="AJ79" s="79">
        <f t="shared" si="37"/>
      </c>
      <c r="AL79" s="81">
        <v>69</v>
      </c>
      <c r="AM79" s="79">
        <f>IF(OR(AN$8="",AN$5=""),"",IF(AL79=#REF!,AN$8*(1+(AN$5/100)),IF(AL79&lt;#REF!,"",IF(AL79&gt;#REF!,1,FALSE))))</f>
      </c>
      <c r="AN79" s="79">
        <f t="shared" si="38"/>
      </c>
      <c r="AO79" s="79">
        <f t="shared" si="39"/>
      </c>
      <c r="AQ79" s="81">
        <v>69</v>
      </c>
      <c r="AR79" s="79">
        <f>IF(OR(AS$8="",AS$5=""),"",IF(AQ79=#REF!,(AS$8*(1+(AS$5/100))),IF(AQ79&lt;#REF!,"",IF(AQ79&gt;#REF!,1,FALSE))))</f>
      </c>
      <c r="AS79" s="79">
        <f t="shared" si="40"/>
      </c>
      <c r="AT79" s="79">
        <f t="shared" si="41"/>
      </c>
      <c r="AV79" s="81">
        <v>69</v>
      </c>
      <c r="AW79" s="79" t="e">
        <f t="shared" si="42"/>
        <v>#N/A</v>
      </c>
      <c r="AX79" s="79" t="e">
        <f t="shared" si="43"/>
        <v>#N/A</v>
      </c>
      <c r="AY79" s="79" t="e">
        <f t="shared" si="44"/>
        <v>#N/A</v>
      </c>
    </row>
    <row r="80" spans="14:51" ht="12.75">
      <c r="N80" s="85"/>
      <c r="P80" s="81">
        <v>73</v>
      </c>
      <c r="Q80" s="79">
        <f t="shared" si="46"/>
        <v>1</v>
      </c>
      <c r="R80" s="79">
        <f t="shared" si="45"/>
        <v>1</v>
      </c>
      <c r="S80" s="79">
        <f t="shared" si="47"/>
        <v>1</v>
      </c>
      <c r="U80" s="85"/>
      <c r="W80" s="81">
        <v>70</v>
      </c>
      <c r="X80" s="79">
        <f>IF(OR(Y$8="",Y$5=""),"",IF(W80=#REF!,(Y$8*(1+(Y$5/100))),IF(W80&lt;#REF!,"",IF(W80&gt;#REF!,1,FALSE))))</f>
      </c>
      <c r="Y80" s="79">
        <f t="shared" si="32"/>
      </c>
      <c r="Z80" s="79">
        <f t="shared" si="33"/>
      </c>
      <c r="AB80" s="81">
        <v>70</v>
      </c>
      <c r="AC80" s="79" t="e">
        <f>IF(OR(AD$8="",AD$5=""),"",IF(AB80=#REF!,(AD$8*(1+(AD$5/100))),IF(AB80&lt;#REF!,"",IF(AB80&gt;#REF!,1,FALSE))))</f>
        <v>#REF!</v>
      </c>
      <c r="AD80" s="79">
        <f t="shared" si="34"/>
        <v>1</v>
      </c>
      <c r="AE80" s="79" t="e">
        <f t="shared" si="35"/>
        <v>#REF!</v>
      </c>
      <c r="AG80" s="81">
        <v>70</v>
      </c>
      <c r="AH80" s="79">
        <f>IF(OR(AI$8="",AI$5=""),"",IF(AG80=#REF!,(AI$8*(1+(AI$5/100))),IF(AG80&lt;#REF!,"",IF(AG80&gt;#REF!,1,FALSE))))</f>
      </c>
      <c r="AI80" s="79">
        <f t="shared" si="36"/>
      </c>
      <c r="AJ80" s="79">
        <f t="shared" si="37"/>
      </c>
      <c r="AL80" s="81">
        <v>70</v>
      </c>
      <c r="AM80" s="79">
        <f>IF(OR(AN$8="",AN$5=""),"",IF(AL80=#REF!,AN$8*(1+(AN$5/100)),IF(AL80&lt;#REF!,"",IF(AL80&gt;#REF!,1,FALSE))))</f>
      </c>
      <c r="AN80" s="79">
        <f t="shared" si="38"/>
      </c>
      <c r="AO80" s="79">
        <f t="shared" si="39"/>
      </c>
      <c r="AQ80" s="81">
        <v>70</v>
      </c>
      <c r="AR80" s="79">
        <f>IF(OR(AS$8="",AS$5=""),"",IF(AQ80=#REF!,(AS$8*(1+(AS$5/100))),IF(AQ80&lt;#REF!,"",IF(AQ80&gt;#REF!,1,FALSE))))</f>
      </c>
      <c r="AS80" s="79">
        <f t="shared" si="40"/>
      </c>
      <c r="AT80" s="79">
        <f t="shared" si="41"/>
      </c>
      <c r="AV80" s="81">
        <v>70</v>
      </c>
      <c r="AW80" s="79" t="e">
        <f t="shared" si="42"/>
        <v>#N/A</v>
      </c>
      <c r="AX80" s="79" t="e">
        <f t="shared" si="43"/>
        <v>#N/A</v>
      </c>
      <c r="AY80" s="79" t="e">
        <f t="shared" si="44"/>
        <v>#N/A</v>
      </c>
    </row>
    <row r="81" spans="14:51" ht="12.75">
      <c r="N81" s="85"/>
      <c r="P81" s="81">
        <v>74</v>
      </c>
      <c r="Q81" s="79">
        <f t="shared" si="46"/>
        <v>1</v>
      </c>
      <c r="R81" s="79">
        <f t="shared" si="45"/>
        <v>1</v>
      </c>
      <c r="S81" s="79">
        <f t="shared" si="47"/>
        <v>1</v>
      </c>
      <c r="U81" s="85"/>
      <c r="W81" s="81">
        <v>71</v>
      </c>
      <c r="X81" s="79">
        <f>IF(OR(Y$8="",Y$5=""),"",IF(W81=#REF!,(Y$8*(1+(Y$5/100))),IF(W81&lt;#REF!,"",IF(W81&gt;#REF!,1,FALSE))))</f>
      </c>
      <c r="Y81" s="79">
        <f t="shared" si="32"/>
      </c>
      <c r="Z81" s="79">
        <f t="shared" si="33"/>
      </c>
      <c r="AB81" s="81">
        <v>71</v>
      </c>
      <c r="AC81" s="79" t="e">
        <f>IF(OR(AD$8="",AD$5=""),"",IF(AB81=#REF!,(AD$8*(1+(AD$5/100))),IF(AB81&lt;#REF!,"",IF(AB81&gt;#REF!,1,FALSE))))</f>
        <v>#REF!</v>
      </c>
      <c r="AD81" s="79">
        <f t="shared" si="34"/>
        <v>1</v>
      </c>
      <c r="AE81" s="79" t="e">
        <f t="shared" si="35"/>
        <v>#REF!</v>
      </c>
      <c r="AG81" s="81">
        <v>71</v>
      </c>
      <c r="AH81" s="79">
        <f>IF(OR(AI$8="",AI$5=""),"",IF(AG81=#REF!,(AI$8*(1+(AI$5/100))),IF(AG81&lt;#REF!,"",IF(AG81&gt;#REF!,1,FALSE))))</f>
      </c>
      <c r="AI81" s="79">
        <f t="shared" si="36"/>
      </c>
      <c r="AJ81" s="79">
        <f t="shared" si="37"/>
      </c>
      <c r="AL81" s="81">
        <v>71</v>
      </c>
      <c r="AM81" s="79">
        <f>IF(OR(AN$8="",AN$5=""),"",IF(AL81=#REF!,AN$8*(1+(AN$5/100)),IF(AL81&lt;#REF!,"",IF(AL81&gt;#REF!,1,FALSE))))</f>
      </c>
      <c r="AN81" s="79">
        <f t="shared" si="38"/>
      </c>
      <c r="AO81" s="79">
        <f t="shared" si="39"/>
      </c>
      <c r="AQ81" s="81">
        <v>71</v>
      </c>
      <c r="AR81" s="79">
        <f>IF(OR(AS$8="",AS$5=""),"",IF(AQ81=#REF!,(AS$8*(1+(AS$5/100))),IF(AQ81&lt;#REF!,"",IF(AQ81&gt;#REF!,1,FALSE))))</f>
      </c>
      <c r="AS81" s="79">
        <f t="shared" si="40"/>
      </c>
      <c r="AT81" s="79">
        <f t="shared" si="41"/>
      </c>
      <c r="AV81" s="81">
        <v>71</v>
      </c>
      <c r="AW81" s="79" t="e">
        <f t="shared" si="42"/>
        <v>#N/A</v>
      </c>
      <c r="AX81" s="79" t="e">
        <f t="shared" si="43"/>
        <v>#N/A</v>
      </c>
      <c r="AY81" s="79" t="e">
        <f t="shared" si="44"/>
        <v>#N/A</v>
      </c>
    </row>
    <row r="82" spans="14:51" ht="12.75">
      <c r="N82" s="85"/>
      <c r="P82" s="81">
        <v>75</v>
      </c>
      <c r="Q82" s="79">
        <f t="shared" si="46"/>
        <v>1</v>
      </c>
      <c r="R82" s="79">
        <f t="shared" si="45"/>
        <v>1</v>
      </c>
      <c r="S82" s="79">
        <f t="shared" si="47"/>
        <v>1</v>
      </c>
      <c r="U82" s="85"/>
      <c r="W82" s="81">
        <v>72</v>
      </c>
      <c r="X82" s="79">
        <f>IF(OR(Y$8="",Y$5=""),"",IF(W82=#REF!,(Y$8*(1+(Y$5/100))),IF(W82&lt;#REF!,"",IF(W82&gt;#REF!,1,FALSE))))</f>
      </c>
      <c r="Y82" s="79">
        <f t="shared" si="32"/>
      </c>
      <c r="Z82" s="79">
        <f t="shared" si="33"/>
      </c>
      <c r="AB82" s="81">
        <v>72</v>
      </c>
      <c r="AC82" s="79" t="e">
        <f>IF(OR(AD$8="",AD$5=""),"",IF(AB82=#REF!,(AD$8*(1+(AD$5/100))),IF(AB82&lt;#REF!,"",IF(AB82&gt;#REF!,1,FALSE))))</f>
        <v>#REF!</v>
      </c>
      <c r="AD82" s="79">
        <f t="shared" si="34"/>
        <v>1</v>
      </c>
      <c r="AE82" s="79" t="e">
        <f t="shared" si="35"/>
        <v>#REF!</v>
      </c>
      <c r="AG82" s="81">
        <v>72</v>
      </c>
      <c r="AH82" s="79">
        <f>IF(OR(AI$8="",AI$5=""),"",IF(AG82=#REF!,(AI$8*(1+(AI$5/100))),IF(AG82&lt;#REF!,"",IF(AG82&gt;#REF!,1,FALSE))))</f>
      </c>
      <c r="AI82" s="79">
        <f t="shared" si="36"/>
      </c>
      <c r="AJ82" s="79">
        <f t="shared" si="37"/>
      </c>
      <c r="AL82" s="81">
        <v>72</v>
      </c>
      <c r="AM82" s="79">
        <f>IF(OR(AN$8="",AN$5=""),"",IF(AL82=#REF!,AN$8*(1+(AN$5/100)),IF(AL82&lt;#REF!,"",IF(AL82&gt;#REF!,1,FALSE))))</f>
      </c>
      <c r="AN82" s="79">
        <f t="shared" si="38"/>
      </c>
      <c r="AO82" s="79">
        <f t="shared" si="39"/>
      </c>
      <c r="AQ82" s="81">
        <v>72</v>
      </c>
      <c r="AR82" s="79">
        <f>IF(OR(AS$8="",AS$5=""),"",IF(AQ82=#REF!,(AS$8*(1+(AS$5/100))),IF(AQ82&lt;#REF!,"",IF(AQ82&gt;#REF!,1,FALSE))))</f>
      </c>
      <c r="AS82" s="79">
        <f t="shared" si="40"/>
      </c>
      <c r="AT82" s="79">
        <f t="shared" si="41"/>
      </c>
      <c r="AV82" s="81">
        <v>72</v>
      </c>
      <c r="AW82" s="79" t="e">
        <f t="shared" si="42"/>
        <v>#N/A</v>
      </c>
      <c r="AX82" s="79" t="e">
        <f t="shared" si="43"/>
        <v>#N/A</v>
      </c>
      <c r="AY82" s="79" t="e">
        <f t="shared" si="44"/>
        <v>#N/A</v>
      </c>
    </row>
    <row r="83" spans="14:51" ht="12.75">
      <c r="N83" s="85"/>
      <c r="P83" s="81">
        <v>76</v>
      </c>
      <c r="Q83" s="79">
        <f t="shared" si="46"/>
        <v>1</v>
      </c>
      <c r="R83" s="79">
        <f t="shared" si="45"/>
        <v>1</v>
      </c>
      <c r="S83" s="79">
        <f t="shared" si="47"/>
        <v>1</v>
      </c>
      <c r="U83" s="85"/>
      <c r="W83" s="81">
        <v>73</v>
      </c>
      <c r="X83" s="79">
        <f>IF(OR(Y$8="",Y$5=""),"",IF(W83=#REF!,(Y$8*(1+(Y$5/100))),IF(W83&lt;#REF!,"",IF(W83&gt;#REF!,1,FALSE))))</f>
      </c>
      <c r="Y83" s="79">
        <f t="shared" si="32"/>
      </c>
      <c r="Z83" s="79">
        <f t="shared" si="33"/>
      </c>
      <c r="AB83" s="81">
        <v>73</v>
      </c>
      <c r="AC83" s="79" t="e">
        <f>IF(OR(AD$8="",AD$5=""),"",IF(AB83=#REF!,(AD$8*(1+(AD$5/100))),IF(AB83&lt;#REF!,"",IF(AB83&gt;#REF!,1,FALSE))))</f>
        <v>#REF!</v>
      </c>
      <c r="AD83" s="79">
        <f t="shared" si="34"/>
        <v>1</v>
      </c>
      <c r="AE83" s="79" t="e">
        <f t="shared" si="35"/>
        <v>#REF!</v>
      </c>
      <c r="AG83" s="81">
        <v>73</v>
      </c>
      <c r="AH83" s="79">
        <f>IF(OR(AI$8="",AI$5=""),"",IF(AG83=#REF!,(AI$8*(1+(AI$5/100))),IF(AG83&lt;#REF!,"",IF(AG83&gt;#REF!,1,FALSE))))</f>
      </c>
      <c r="AI83" s="79">
        <f t="shared" si="36"/>
      </c>
      <c r="AJ83" s="79">
        <f t="shared" si="37"/>
      </c>
      <c r="AL83" s="81">
        <v>73</v>
      </c>
      <c r="AM83" s="79">
        <f>IF(OR(AN$8="",AN$5=""),"",IF(AL83=#REF!,AN$8*(1+(AN$5/100)),IF(AL83&lt;#REF!,"",IF(AL83&gt;#REF!,1,FALSE))))</f>
      </c>
      <c r="AN83" s="79">
        <f t="shared" si="38"/>
      </c>
      <c r="AO83" s="79">
        <f t="shared" si="39"/>
      </c>
      <c r="AQ83" s="81">
        <v>73</v>
      </c>
      <c r="AR83" s="79">
        <f>IF(OR(AS$8="",AS$5=""),"",IF(AQ83=#REF!,(AS$8*(1+(AS$5/100))),IF(AQ83&lt;#REF!,"",IF(AQ83&gt;#REF!,1,FALSE))))</f>
      </c>
      <c r="AS83" s="79">
        <f t="shared" si="40"/>
      </c>
      <c r="AT83" s="79">
        <f t="shared" si="41"/>
      </c>
      <c r="AV83" s="81">
        <v>73</v>
      </c>
      <c r="AW83" s="79" t="e">
        <f t="shared" si="42"/>
        <v>#N/A</v>
      </c>
      <c r="AX83" s="79" t="e">
        <f t="shared" si="43"/>
        <v>#N/A</v>
      </c>
      <c r="AY83" s="79" t="e">
        <f t="shared" si="44"/>
        <v>#N/A</v>
      </c>
    </row>
    <row r="84" spans="14:51" ht="12.75">
      <c r="N84" s="85"/>
      <c r="P84" s="81">
        <v>77</v>
      </c>
      <c r="Q84" s="79">
        <f t="shared" si="46"/>
        <v>1</v>
      </c>
      <c r="R84" s="79">
        <f t="shared" si="45"/>
        <v>1</v>
      </c>
      <c r="S84" s="79">
        <f t="shared" si="47"/>
        <v>1</v>
      </c>
      <c r="U84" s="85"/>
      <c r="W84" s="81">
        <v>74</v>
      </c>
      <c r="X84" s="79">
        <f>IF(OR(Y$8="",Y$5=""),"",IF(W84=#REF!,(Y$8*(1+(Y$5/100))),IF(W84&lt;#REF!,"",IF(W84&gt;#REF!,1,FALSE))))</f>
      </c>
      <c r="Y84" s="79">
        <f t="shared" si="32"/>
      </c>
      <c r="Z84" s="79">
        <f t="shared" si="33"/>
      </c>
      <c r="AB84" s="81">
        <v>74</v>
      </c>
      <c r="AC84" s="79" t="e">
        <f>IF(OR(AD$8="",AD$5=""),"",IF(AB84=#REF!,(AD$8*(1+(AD$5/100))),IF(AB84&lt;#REF!,"",IF(AB84&gt;#REF!,1,FALSE))))</f>
        <v>#REF!</v>
      </c>
      <c r="AD84" s="79">
        <f t="shared" si="34"/>
        <v>1</v>
      </c>
      <c r="AE84" s="79" t="e">
        <f t="shared" si="35"/>
        <v>#REF!</v>
      </c>
      <c r="AG84" s="81">
        <v>74</v>
      </c>
      <c r="AH84" s="79">
        <f>IF(OR(AI$8="",AI$5=""),"",IF(AG84=#REF!,(AI$8*(1+(AI$5/100))),IF(AG84&lt;#REF!,"",IF(AG84&gt;#REF!,1,FALSE))))</f>
      </c>
      <c r="AI84" s="79">
        <f t="shared" si="36"/>
      </c>
      <c r="AJ84" s="79">
        <f t="shared" si="37"/>
      </c>
      <c r="AL84" s="81">
        <v>74</v>
      </c>
      <c r="AM84" s="79">
        <f>IF(OR(AN$8="",AN$5=""),"",IF(AL84=#REF!,AN$8*(1+(AN$5/100)),IF(AL84&lt;#REF!,"",IF(AL84&gt;#REF!,1,FALSE))))</f>
      </c>
      <c r="AN84" s="79">
        <f t="shared" si="38"/>
      </c>
      <c r="AO84" s="79">
        <f t="shared" si="39"/>
      </c>
      <c r="AQ84" s="81">
        <v>74</v>
      </c>
      <c r="AR84" s="79">
        <f>IF(OR(AS$8="",AS$5=""),"",IF(AQ84=#REF!,(AS$8*(1+(AS$5/100))),IF(AQ84&lt;#REF!,"",IF(AQ84&gt;#REF!,1,FALSE))))</f>
      </c>
      <c r="AS84" s="79">
        <f t="shared" si="40"/>
      </c>
      <c r="AT84" s="79">
        <f t="shared" si="41"/>
      </c>
      <c r="AV84" s="81">
        <v>74</v>
      </c>
      <c r="AW84" s="79" t="e">
        <f t="shared" si="42"/>
        <v>#N/A</v>
      </c>
      <c r="AX84" s="79" t="e">
        <f t="shared" si="43"/>
        <v>#N/A</v>
      </c>
      <c r="AY84" s="79" t="e">
        <f t="shared" si="44"/>
        <v>#N/A</v>
      </c>
    </row>
    <row r="85" spans="14:51" ht="12.75">
      <c r="N85" s="85"/>
      <c r="P85" s="81">
        <v>78</v>
      </c>
      <c r="Q85" s="79">
        <f t="shared" si="46"/>
        <v>1</v>
      </c>
      <c r="R85" s="79">
        <f t="shared" si="45"/>
        <v>1</v>
      </c>
      <c r="S85" s="79">
        <f t="shared" si="47"/>
        <v>1</v>
      </c>
      <c r="U85" s="85"/>
      <c r="W85" s="81">
        <v>75</v>
      </c>
      <c r="X85" s="79">
        <f>IF(OR(Y$8="",Y$5=""),"",IF(W85=#REF!,(Y$8*(1+(Y$5/100))),IF(W85&lt;#REF!,"",IF(W85&gt;#REF!,1,FALSE))))</f>
      </c>
      <c r="Y85" s="79">
        <f t="shared" si="32"/>
      </c>
      <c r="Z85" s="79">
        <f t="shared" si="33"/>
      </c>
      <c r="AB85" s="81">
        <v>75</v>
      </c>
      <c r="AC85" s="79" t="e">
        <f>IF(OR(AD$8="",AD$5=""),"",IF(AB85=#REF!,(AD$8*(1+(AD$5/100))),IF(AB85&lt;#REF!,"",IF(AB85&gt;#REF!,1,FALSE))))</f>
        <v>#REF!</v>
      </c>
      <c r="AD85" s="79">
        <f t="shared" si="34"/>
        <v>1</v>
      </c>
      <c r="AE85" s="79" t="e">
        <f t="shared" si="35"/>
        <v>#REF!</v>
      </c>
      <c r="AG85" s="81">
        <v>75</v>
      </c>
      <c r="AH85" s="79">
        <f>IF(OR(AI$8="",AI$5=""),"",IF(AG85=#REF!,(AI$8*(1+(AI$5/100))),IF(AG85&lt;#REF!,"",IF(AG85&gt;#REF!,1,FALSE))))</f>
      </c>
      <c r="AI85" s="79">
        <f t="shared" si="36"/>
      </c>
      <c r="AJ85" s="79">
        <f t="shared" si="37"/>
      </c>
      <c r="AL85" s="81">
        <v>75</v>
      </c>
      <c r="AM85" s="79">
        <f>IF(OR(AN$8="",AN$5=""),"",IF(AL85=#REF!,AN$8*(1+(AN$5/100)),IF(AL85&lt;#REF!,"",IF(AL85&gt;#REF!,1,FALSE))))</f>
      </c>
      <c r="AN85" s="79">
        <f t="shared" si="38"/>
      </c>
      <c r="AO85" s="79">
        <f t="shared" si="39"/>
      </c>
      <c r="AQ85" s="81">
        <v>75</v>
      </c>
      <c r="AR85" s="79">
        <f>IF(OR(AS$8="",AS$5=""),"",IF(AQ85=#REF!,(AS$8*(1+(AS$5/100))),IF(AQ85&lt;#REF!,"",IF(AQ85&gt;#REF!,1,FALSE))))</f>
      </c>
      <c r="AS85" s="79">
        <f t="shared" si="40"/>
      </c>
      <c r="AT85" s="79">
        <f t="shared" si="41"/>
      </c>
      <c r="AV85" s="81">
        <v>75</v>
      </c>
      <c r="AW85" s="79" t="e">
        <f t="shared" si="42"/>
        <v>#N/A</v>
      </c>
      <c r="AX85" s="79" t="e">
        <f t="shared" si="43"/>
        <v>#N/A</v>
      </c>
      <c r="AY85" s="79" t="e">
        <f t="shared" si="44"/>
        <v>#N/A</v>
      </c>
    </row>
    <row r="86" spans="14:51" ht="12.75">
      <c r="N86" s="85"/>
      <c r="P86" s="81">
        <v>79</v>
      </c>
      <c r="Q86" s="79">
        <f t="shared" si="46"/>
        <v>1</v>
      </c>
      <c r="R86" s="79">
        <f t="shared" si="45"/>
        <v>1</v>
      </c>
      <c r="S86" s="79">
        <f t="shared" si="47"/>
        <v>1</v>
      </c>
      <c r="U86" s="85"/>
      <c r="W86" s="81">
        <v>76</v>
      </c>
      <c r="X86" s="79">
        <f>IF(OR(Y$8="",Y$5=""),"",IF(W86=#REF!,(Y$8*(1+(Y$5/100))),IF(W86&lt;#REF!,"",IF(W86&gt;#REF!,1,FALSE))))</f>
      </c>
      <c r="Y86" s="79">
        <f t="shared" si="32"/>
      </c>
      <c r="Z86" s="79">
        <f t="shared" si="33"/>
      </c>
      <c r="AB86" s="81">
        <v>76</v>
      </c>
      <c r="AC86" s="79" t="e">
        <f>IF(OR(AD$8="",AD$5=""),"",IF(AB86=#REF!,(AD$8*(1+(AD$5/100))),IF(AB86&lt;#REF!,"",IF(AB86&gt;#REF!,1,FALSE))))</f>
        <v>#REF!</v>
      </c>
      <c r="AD86" s="79">
        <f t="shared" si="34"/>
        <v>1</v>
      </c>
      <c r="AE86" s="79" t="e">
        <f t="shared" si="35"/>
        <v>#REF!</v>
      </c>
      <c r="AG86" s="81">
        <v>76</v>
      </c>
      <c r="AH86" s="79">
        <f>IF(OR(AI$8="",AI$5=""),"",IF(AG86=#REF!,(AI$8*(1+(AI$5/100))),IF(AG86&lt;#REF!,"",IF(AG86&gt;#REF!,1,FALSE))))</f>
      </c>
      <c r="AI86" s="79">
        <f t="shared" si="36"/>
      </c>
      <c r="AJ86" s="79">
        <f t="shared" si="37"/>
      </c>
      <c r="AL86" s="81">
        <v>76</v>
      </c>
      <c r="AM86" s="79">
        <f>IF(OR(AN$8="",AN$5=""),"",IF(AL86=#REF!,AN$8*(1+(AN$5/100)),IF(AL86&lt;#REF!,"",IF(AL86&gt;#REF!,1,FALSE))))</f>
      </c>
      <c r="AN86" s="79">
        <f t="shared" si="38"/>
      </c>
      <c r="AO86" s="79">
        <f t="shared" si="39"/>
      </c>
      <c r="AQ86" s="81">
        <v>76</v>
      </c>
      <c r="AR86" s="79">
        <f>IF(OR(AS$8="",AS$5=""),"",IF(AQ86=#REF!,(AS$8*(1+(AS$5/100))),IF(AQ86&lt;#REF!,"",IF(AQ86&gt;#REF!,1,FALSE))))</f>
      </c>
      <c r="AS86" s="79">
        <f t="shared" si="40"/>
      </c>
      <c r="AT86" s="79">
        <f t="shared" si="41"/>
      </c>
      <c r="AV86" s="81">
        <v>76</v>
      </c>
      <c r="AW86" s="79" t="e">
        <f t="shared" si="42"/>
        <v>#N/A</v>
      </c>
      <c r="AX86" s="79" t="e">
        <f t="shared" si="43"/>
        <v>#N/A</v>
      </c>
      <c r="AY86" s="79" t="e">
        <f t="shared" si="44"/>
        <v>#N/A</v>
      </c>
    </row>
    <row r="87" spans="14:51" ht="12.75">
      <c r="N87" s="85"/>
      <c r="P87" s="81">
        <v>80</v>
      </c>
      <c r="Q87" s="79">
        <f t="shared" si="46"/>
        <v>1</v>
      </c>
      <c r="R87" s="79">
        <f t="shared" si="45"/>
        <v>1</v>
      </c>
      <c r="S87" s="79">
        <f t="shared" si="47"/>
        <v>1</v>
      </c>
      <c r="U87" s="85"/>
      <c r="W87" s="81">
        <v>77</v>
      </c>
      <c r="X87" s="79">
        <f>IF(OR(Y$8="",Y$5=""),"",IF(W87=#REF!,(Y$8*(1+(Y$5/100))),IF(W87&lt;#REF!,"",IF(W87&gt;#REF!,1,FALSE))))</f>
      </c>
      <c r="Y87" s="79">
        <f t="shared" si="32"/>
      </c>
      <c r="Z87" s="79">
        <f t="shared" si="33"/>
      </c>
      <c r="AB87" s="81">
        <v>77</v>
      </c>
      <c r="AC87" s="79" t="e">
        <f>IF(OR(AD$8="",AD$5=""),"",IF(AB87=#REF!,(AD$8*(1+(AD$5/100))),IF(AB87&lt;#REF!,"",IF(AB87&gt;#REF!,1,FALSE))))</f>
        <v>#REF!</v>
      </c>
      <c r="AD87" s="79">
        <f t="shared" si="34"/>
        <v>1</v>
      </c>
      <c r="AE87" s="79" t="e">
        <f t="shared" si="35"/>
        <v>#REF!</v>
      </c>
      <c r="AG87" s="81">
        <v>77</v>
      </c>
      <c r="AH87" s="79">
        <f>IF(OR(AI$8="",AI$5=""),"",IF(AG87=#REF!,(AI$8*(1+(AI$5/100))),IF(AG87&lt;#REF!,"",IF(AG87&gt;#REF!,1,FALSE))))</f>
      </c>
      <c r="AI87" s="79">
        <f t="shared" si="36"/>
      </c>
      <c r="AJ87" s="79">
        <f t="shared" si="37"/>
      </c>
      <c r="AL87" s="81">
        <v>77</v>
      </c>
      <c r="AM87" s="79">
        <f>IF(OR(AN$8="",AN$5=""),"",IF(AL87=#REF!,AN$8*(1+(AN$5/100)),IF(AL87&lt;#REF!,"",IF(AL87&gt;#REF!,1,FALSE))))</f>
      </c>
      <c r="AN87" s="79">
        <f t="shared" si="38"/>
      </c>
      <c r="AO87" s="79">
        <f t="shared" si="39"/>
      </c>
      <c r="AQ87" s="81">
        <v>77</v>
      </c>
      <c r="AR87" s="79">
        <f>IF(OR(AS$8="",AS$5=""),"",IF(AQ87=#REF!,(AS$8*(1+(AS$5/100))),IF(AQ87&lt;#REF!,"",IF(AQ87&gt;#REF!,1,FALSE))))</f>
      </c>
      <c r="AS87" s="79">
        <f t="shared" si="40"/>
      </c>
      <c r="AT87" s="79">
        <f t="shared" si="41"/>
      </c>
      <c r="AV87" s="81">
        <v>77</v>
      </c>
      <c r="AW87" s="79" t="e">
        <f t="shared" si="42"/>
        <v>#N/A</v>
      </c>
      <c r="AX87" s="79" t="e">
        <f t="shared" si="43"/>
        <v>#N/A</v>
      </c>
      <c r="AY87" s="79" t="e">
        <f t="shared" si="44"/>
        <v>#N/A</v>
      </c>
    </row>
    <row r="88" spans="14:51" ht="12.75">
      <c r="N88" s="85"/>
      <c r="P88" s="81">
        <v>81</v>
      </c>
      <c r="Q88" s="79">
        <f t="shared" si="46"/>
        <v>1</v>
      </c>
      <c r="R88" s="79">
        <f t="shared" si="45"/>
        <v>1</v>
      </c>
      <c r="S88" s="79">
        <f t="shared" si="47"/>
        <v>1</v>
      </c>
      <c r="U88" s="85"/>
      <c r="W88" s="81">
        <v>78</v>
      </c>
      <c r="X88" s="79">
        <f>IF(OR(Y$8="",Y$5=""),"",IF(W88=#REF!,(Y$8*(1+(Y$5/100))),IF(W88&lt;#REF!,"",IF(W88&gt;#REF!,1,FALSE))))</f>
      </c>
      <c r="Y88" s="79">
        <f t="shared" si="32"/>
      </c>
      <c r="Z88" s="79">
        <f t="shared" si="33"/>
      </c>
      <c r="AB88" s="81">
        <v>78</v>
      </c>
      <c r="AC88" s="79" t="e">
        <f>IF(OR(AD$8="",AD$5=""),"",IF(AB88=#REF!,(AD$8*(1+(AD$5/100))),IF(AB88&lt;#REF!,"",IF(AB88&gt;#REF!,1,FALSE))))</f>
        <v>#REF!</v>
      </c>
      <c r="AD88" s="79">
        <f t="shared" si="34"/>
        <v>1</v>
      </c>
      <c r="AE88" s="79" t="e">
        <f t="shared" si="35"/>
        <v>#REF!</v>
      </c>
      <c r="AG88" s="81">
        <v>78</v>
      </c>
      <c r="AH88" s="79">
        <f>IF(OR(AI$8="",AI$5=""),"",IF(AG88=#REF!,(AI$8*(1+(AI$5/100))),IF(AG88&lt;#REF!,"",IF(AG88&gt;#REF!,1,FALSE))))</f>
      </c>
      <c r="AI88" s="79">
        <f t="shared" si="36"/>
      </c>
      <c r="AJ88" s="79">
        <f t="shared" si="37"/>
      </c>
      <c r="AL88" s="81">
        <v>78</v>
      </c>
      <c r="AM88" s="79">
        <f>IF(OR(AN$8="",AN$5=""),"",IF(AL88=#REF!,AN$8*(1+(AN$5/100)),IF(AL88&lt;#REF!,"",IF(AL88&gt;#REF!,1,FALSE))))</f>
      </c>
      <c r="AN88" s="79">
        <f t="shared" si="38"/>
      </c>
      <c r="AO88" s="79">
        <f t="shared" si="39"/>
      </c>
      <c r="AQ88" s="81">
        <v>78</v>
      </c>
      <c r="AR88" s="79">
        <f>IF(OR(AS$8="",AS$5=""),"",IF(AQ88=#REF!,(AS$8*(1+(AS$5/100))),IF(AQ88&lt;#REF!,"",IF(AQ88&gt;#REF!,1,FALSE))))</f>
      </c>
      <c r="AS88" s="79">
        <f t="shared" si="40"/>
      </c>
      <c r="AT88" s="79">
        <f t="shared" si="41"/>
      </c>
      <c r="AV88" s="81">
        <v>78</v>
      </c>
      <c r="AW88" s="79" t="e">
        <f t="shared" si="42"/>
        <v>#N/A</v>
      </c>
      <c r="AX88" s="79" t="e">
        <f t="shared" si="43"/>
        <v>#N/A</v>
      </c>
      <c r="AY88" s="79" t="e">
        <f t="shared" si="44"/>
        <v>#N/A</v>
      </c>
    </row>
    <row r="89" spans="14:51" ht="12.75">
      <c r="N89" s="85"/>
      <c r="P89" s="81">
        <v>82</v>
      </c>
      <c r="Q89" s="79">
        <f t="shared" si="46"/>
        <v>1</v>
      </c>
      <c r="R89" s="79">
        <f t="shared" si="45"/>
        <v>1</v>
      </c>
      <c r="S89" s="79">
        <f t="shared" si="47"/>
        <v>1</v>
      </c>
      <c r="U89" s="85"/>
      <c r="W89" s="81">
        <v>79</v>
      </c>
      <c r="X89" s="79">
        <f>IF(OR(Y$8="",Y$5=""),"",IF(W89=#REF!,(Y$8*(1+(Y$5/100))),IF(W89&lt;#REF!,"",IF(W89&gt;#REF!,1,FALSE))))</f>
      </c>
      <c r="Y89" s="79">
        <f t="shared" si="32"/>
      </c>
      <c r="Z89" s="79">
        <f t="shared" si="33"/>
      </c>
      <c r="AB89" s="81">
        <v>79</v>
      </c>
      <c r="AC89" s="79" t="e">
        <f>IF(OR(AD$8="",AD$5=""),"",IF(AB89=#REF!,(AD$8*(1+(AD$5/100))),IF(AB89&lt;#REF!,"",IF(AB89&gt;#REF!,1,FALSE))))</f>
        <v>#REF!</v>
      </c>
      <c r="AD89" s="79">
        <f t="shared" si="34"/>
        <v>1</v>
      </c>
      <c r="AE89" s="79" t="e">
        <f t="shared" si="35"/>
        <v>#REF!</v>
      </c>
      <c r="AG89" s="81">
        <v>79</v>
      </c>
      <c r="AH89" s="79">
        <f>IF(OR(AI$8="",AI$5=""),"",IF(AG89=#REF!,(AI$8*(1+(AI$5/100))),IF(AG89&lt;#REF!,"",IF(AG89&gt;#REF!,1,FALSE))))</f>
      </c>
      <c r="AI89" s="79">
        <f t="shared" si="36"/>
      </c>
      <c r="AJ89" s="79">
        <f t="shared" si="37"/>
      </c>
      <c r="AL89" s="81">
        <v>79</v>
      </c>
      <c r="AM89" s="79">
        <f>IF(OR(AN$8="",AN$5=""),"",IF(AL89=#REF!,AN$8*(1+(AN$5/100)),IF(AL89&lt;#REF!,"",IF(AL89&gt;#REF!,1,FALSE))))</f>
      </c>
      <c r="AN89" s="79">
        <f t="shared" si="38"/>
      </c>
      <c r="AO89" s="79">
        <f t="shared" si="39"/>
      </c>
      <c r="AQ89" s="81">
        <v>79</v>
      </c>
      <c r="AR89" s="79">
        <f>IF(OR(AS$8="",AS$5=""),"",IF(AQ89=#REF!,(AS$8*(1+(AS$5/100))),IF(AQ89&lt;#REF!,"",IF(AQ89&gt;#REF!,1,FALSE))))</f>
      </c>
      <c r="AS89" s="79">
        <f t="shared" si="40"/>
      </c>
      <c r="AT89" s="79">
        <f t="shared" si="41"/>
      </c>
      <c r="AV89" s="81">
        <v>79</v>
      </c>
      <c r="AW89" s="79" t="e">
        <f t="shared" si="42"/>
        <v>#N/A</v>
      </c>
      <c r="AX89" s="79" t="e">
        <f t="shared" si="43"/>
        <v>#N/A</v>
      </c>
      <c r="AY89" s="79" t="e">
        <f t="shared" si="44"/>
        <v>#N/A</v>
      </c>
    </row>
    <row r="90" spans="14:51" ht="12.75">
      <c r="N90" s="85"/>
      <c r="P90" s="81">
        <v>83</v>
      </c>
      <c r="Q90" s="79">
        <f t="shared" si="46"/>
        <v>1</v>
      </c>
      <c r="R90" s="79">
        <f t="shared" si="45"/>
        <v>1</v>
      </c>
      <c r="S90" s="79">
        <f t="shared" si="47"/>
        <v>1</v>
      </c>
      <c r="U90" s="85"/>
      <c r="W90" s="81">
        <v>80</v>
      </c>
      <c r="X90" s="79">
        <f>IF(OR(Y$8="",Y$5=""),"",IF(W90=#REF!,(Y$8*(1+(Y$5/100))),IF(W90&lt;#REF!,"",IF(W90&gt;#REF!,1,FALSE))))</f>
      </c>
      <c r="Y90" s="79">
        <f t="shared" si="32"/>
      </c>
      <c r="Z90" s="79">
        <f t="shared" si="33"/>
      </c>
      <c r="AB90" s="81">
        <v>80</v>
      </c>
      <c r="AC90" s="79" t="e">
        <f>IF(OR(AD$8="",AD$5=""),"",IF(AB90=#REF!,(AD$8*(1+(AD$5/100))),IF(AB90&lt;#REF!,"",IF(AB90&gt;#REF!,1,FALSE))))</f>
        <v>#REF!</v>
      </c>
      <c r="AD90" s="79">
        <f t="shared" si="34"/>
        <v>1</v>
      </c>
      <c r="AE90" s="79" t="e">
        <f t="shared" si="35"/>
        <v>#REF!</v>
      </c>
      <c r="AG90" s="81">
        <v>80</v>
      </c>
      <c r="AH90" s="79">
        <f>IF(OR(AI$8="",AI$5=""),"",IF(AG90=#REF!,(AI$8*(1+(AI$5/100))),IF(AG90&lt;#REF!,"",IF(AG90&gt;#REF!,1,FALSE))))</f>
      </c>
      <c r="AI90" s="79">
        <f t="shared" si="36"/>
      </c>
      <c r="AJ90" s="79">
        <f t="shared" si="37"/>
      </c>
      <c r="AL90" s="81">
        <v>80</v>
      </c>
      <c r="AM90" s="79">
        <f>IF(OR(AN$8="",AN$5=""),"",IF(AL90=#REF!,AN$8*(1+(AN$5/100)),IF(AL90&lt;#REF!,"",IF(AL90&gt;#REF!,1,FALSE))))</f>
      </c>
      <c r="AN90" s="79">
        <f t="shared" si="38"/>
      </c>
      <c r="AO90" s="79">
        <f t="shared" si="39"/>
      </c>
      <c r="AQ90" s="81">
        <v>80</v>
      </c>
      <c r="AR90" s="79">
        <f>IF(OR(AS$8="",AS$5=""),"",IF(AQ90=#REF!,(AS$8*(1+(AS$5/100))),IF(AQ90&lt;#REF!,"",IF(AQ90&gt;#REF!,1,FALSE))))</f>
      </c>
      <c r="AS90" s="79">
        <f t="shared" si="40"/>
      </c>
      <c r="AT90" s="79">
        <f t="shared" si="41"/>
      </c>
      <c r="AV90" s="81">
        <v>80</v>
      </c>
      <c r="AW90" s="79" t="e">
        <f t="shared" si="42"/>
        <v>#N/A</v>
      </c>
      <c r="AX90" s="79" t="e">
        <f t="shared" si="43"/>
        <v>#N/A</v>
      </c>
      <c r="AY90" s="79" t="e">
        <f t="shared" si="44"/>
        <v>#N/A</v>
      </c>
    </row>
    <row r="91" spans="14:51" ht="12.75">
      <c r="N91" s="85"/>
      <c r="P91" s="81">
        <v>84</v>
      </c>
      <c r="Q91" s="79">
        <f t="shared" si="46"/>
        <v>1</v>
      </c>
      <c r="R91" s="79">
        <f t="shared" si="45"/>
        <v>1</v>
      </c>
      <c r="S91" s="79">
        <f t="shared" si="47"/>
        <v>1</v>
      </c>
      <c r="U91" s="85"/>
      <c r="W91" s="81">
        <v>81</v>
      </c>
      <c r="X91" s="79">
        <f>IF(OR(Y$8="",Y$5=""),"",IF(W91=#REF!,(Y$8*(1+(Y$5/100))),IF(W91&lt;#REF!,"",IF(W91&gt;#REF!,1,FALSE))))</f>
      </c>
      <c r="Y91" s="79">
        <f t="shared" si="32"/>
      </c>
      <c r="Z91" s="79">
        <f t="shared" si="33"/>
      </c>
      <c r="AB91" s="81">
        <v>81</v>
      </c>
      <c r="AC91" s="79" t="e">
        <f>IF(OR(AD$8="",AD$5=""),"",IF(AB91=#REF!,(AD$8*(1+(AD$5/100))),IF(AB91&lt;#REF!,"",IF(AB91&gt;#REF!,1,FALSE))))</f>
        <v>#REF!</v>
      </c>
      <c r="AD91" s="79">
        <f t="shared" si="34"/>
        <v>1</v>
      </c>
      <c r="AE91" s="79" t="e">
        <f t="shared" si="35"/>
        <v>#REF!</v>
      </c>
      <c r="AG91" s="81">
        <v>81</v>
      </c>
      <c r="AH91" s="79">
        <f>IF(OR(AI$8="",AI$5=""),"",IF(AG91=#REF!,(AI$8*(1+(AI$5/100))),IF(AG91&lt;#REF!,"",IF(AG91&gt;#REF!,1,FALSE))))</f>
      </c>
      <c r="AI91" s="79">
        <f t="shared" si="36"/>
      </c>
      <c r="AJ91" s="79">
        <f t="shared" si="37"/>
      </c>
      <c r="AL91" s="81">
        <v>81</v>
      </c>
      <c r="AM91" s="79">
        <f>IF(OR(AN$8="",AN$5=""),"",IF(AL91=#REF!,AN$8*(1+(AN$5/100)),IF(AL91&lt;#REF!,"",IF(AL91&gt;#REF!,1,FALSE))))</f>
      </c>
      <c r="AN91" s="79">
        <f t="shared" si="38"/>
      </c>
      <c r="AO91" s="79">
        <f t="shared" si="39"/>
      </c>
      <c r="AQ91" s="81">
        <v>81</v>
      </c>
      <c r="AR91" s="79">
        <f>IF(OR(AS$8="",AS$5=""),"",IF(AQ91=#REF!,(AS$8*(1+(AS$5/100))),IF(AQ91&lt;#REF!,"",IF(AQ91&gt;#REF!,1,FALSE))))</f>
      </c>
      <c r="AS91" s="79">
        <f t="shared" si="40"/>
      </c>
      <c r="AT91" s="79">
        <f t="shared" si="41"/>
      </c>
      <c r="AV91" s="81">
        <v>81</v>
      </c>
      <c r="AW91" s="79" t="e">
        <f t="shared" si="42"/>
        <v>#N/A</v>
      </c>
      <c r="AX91" s="79" t="e">
        <f t="shared" si="43"/>
        <v>#N/A</v>
      </c>
      <c r="AY91" s="79" t="e">
        <f t="shared" si="44"/>
        <v>#N/A</v>
      </c>
    </row>
    <row r="92" spans="14:51" ht="12.75">
      <c r="N92" s="85"/>
      <c r="P92" s="81">
        <v>85</v>
      </c>
      <c r="Q92" s="79">
        <f t="shared" si="46"/>
        <v>1</v>
      </c>
      <c r="R92" s="79">
        <f t="shared" si="45"/>
        <v>1</v>
      </c>
      <c r="S92" s="79">
        <f t="shared" si="47"/>
        <v>1</v>
      </c>
      <c r="U92" s="85"/>
      <c r="W92" s="81">
        <v>82</v>
      </c>
      <c r="X92" s="79">
        <f>IF(OR(Y$8="",Y$5=""),"",IF(W92=#REF!,(Y$8*(1+(Y$5/100))),IF(W92&lt;#REF!,"",IF(W92&gt;#REF!,1,FALSE))))</f>
      </c>
      <c r="Y92" s="79">
        <f t="shared" si="32"/>
      </c>
      <c r="Z92" s="79">
        <f t="shared" si="33"/>
      </c>
      <c r="AB92" s="81">
        <v>82</v>
      </c>
      <c r="AC92" s="79" t="e">
        <f>IF(OR(AD$8="",AD$5=""),"",IF(AB92=#REF!,(AD$8*(1+(AD$5/100))),IF(AB92&lt;#REF!,"",IF(AB92&gt;#REF!,1,FALSE))))</f>
        <v>#REF!</v>
      </c>
      <c r="AD92" s="79">
        <f t="shared" si="34"/>
        <v>1</v>
      </c>
      <c r="AE92" s="79" t="e">
        <f t="shared" si="35"/>
        <v>#REF!</v>
      </c>
      <c r="AG92" s="81">
        <v>82</v>
      </c>
      <c r="AH92" s="79">
        <f>IF(OR(AI$8="",AI$5=""),"",IF(AG92=#REF!,(AI$8*(1+(AI$5/100))),IF(AG92&lt;#REF!,"",IF(AG92&gt;#REF!,1,FALSE))))</f>
      </c>
      <c r="AI92" s="79">
        <f t="shared" si="36"/>
      </c>
      <c r="AJ92" s="79">
        <f t="shared" si="37"/>
      </c>
      <c r="AL92" s="81">
        <v>82</v>
      </c>
      <c r="AM92" s="79">
        <f>IF(OR(AN$8="",AN$5=""),"",IF(AL92=#REF!,AN$8*(1+(AN$5/100)),IF(AL92&lt;#REF!,"",IF(AL92&gt;#REF!,1,FALSE))))</f>
      </c>
      <c r="AN92" s="79">
        <f t="shared" si="38"/>
      </c>
      <c r="AO92" s="79">
        <f t="shared" si="39"/>
      </c>
      <c r="AQ92" s="81">
        <v>82</v>
      </c>
      <c r="AR92" s="79">
        <f>IF(OR(AS$8="",AS$5=""),"",IF(AQ92=#REF!,(AS$8*(1+(AS$5/100))),IF(AQ92&lt;#REF!,"",IF(AQ92&gt;#REF!,1,FALSE))))</f>
      </c>
      <c r="AS92" s="79">
        <f t="shared" si="40"/>
      </c>
      <c r="AT92" s="79">
        <f t="shared" si="41"/>
      </c>
      <c r="AV92" s="81">
        <v>82</v>
      </c>
      <c r="AW92" s="79" t="e">
        <f t="shared" si="42"/>
        <v>#N/A</v>
      </c>
      <c r="AX92" s="79" t="e">
        <f t="shared" si="43"/>
        <v>#N/A</v>
      </c>
      <c r="AY92" s="79" t="e">
        <f t="shared" si="44"/>
        <v>#N/A</v>
      </c>
    </row>
    <row r="93" spans="14:51" ht="12.75">
      <c r="N93" s="85"/>
      <c r="P93" s="81">
        <v>86</v>
      </c>
      <c r="Q93" s="79">
        <f t="shared" si="46"/>
        <v>1</v>
      </c>
      <c r="R93" s="79">
        <f t="shared" si="45"/>
        <v>1</v>
      </c>
      <c r="S93" s="79">
        <f t="shared" si="47"/>
        <v>1</v>
      </c>
      <c r="T93" s="85"/>
      <c r="U93" s="85"/>
      <c r="W93" s="81">
        <v>83</v>
      </c>
      <c r="X93" s="79">
        <f>IF(OR(Y$8="",Y$5=""),"",IF(W93=#REF!,(Y$8*(1+(Y$5/100))),IF(W93&lt;#REF!,"",IF(W93&gt;#REF!,1,FALSE))))</f>
      </c>
      <c r="Y93" s="79">
        <f t="shared" si="32"/>
      </c>
      <c r="Z93" s="79">
        <f t="shared" si="33"/>
      </c>
      <c r="AB93" s="81">
        <v>83</v>
      </c>
      <c r="AC93" s="79" t="e">
        <f>IF(OR(AD$8="",AD$5=""),"",IF(AB93=#REF!,(AD$8*(1+(AD$5/100))),IF(AB93&lt;#REF!,"",IF(AB93&gt;#REF!,1,FALSE))))</f>
        <v>#REF!</v>
      </c>
      <c r="AD93" s="79">
        <f t="shared" si="34"/>
        <v>1</v>
      </c>
      <c r="AE93" s="79" t="e">
        <f t="shared" si="35"/>
        <v>#REF!</v>
      </c>
      <c r="AG93" s="81">
        <v>83</v>
      </c>
      <c r="AH93" s="79">
        <f>IF(OR(AI$8="",AI$5=""),"",IF(AG93=#REF!,(AI$8*(1+(AI$5/100))),IF(AG93&lt;#REF!,"",IF(AG93&gt;#REF!,1,FALSE))))</f>
      </c>
      <c r="AI93" s="79">
        <f t="shared" si="36"/>
      </c>
      <c r="AJ93" s="79">
        <f t="shared" si="37"/>
      </c>
      <c r="AL93" s="81">
        <v>83</v>
      </c>
      <c r="AM93" s="79">
        <f>IF(OR(AN$8="",AN$5=""),"",IF(AL93=#REF!,AN$8*(1+(AN$5/100)),IF(AL93&lt;#REF!,"",IF(AL93&gt;#REF!,1,FALSE))))</f>
      </c>
      <c r="AN93" s="79">
        <f t="shared" si="38"/>
      </c>
      <c r="AO93" s="79">
        <f t="shared" si="39"/>
      </c>
      <c r="AQ93" s="81">
        <v>83</v>
      </c>
      <c r="AR93" s="79">
        <f>IF(OR(AS$8="",AS$5=""),"",IF(AQ93=#REF!,(AS$8*(1+(AS$5/100))),IF(AQ93&lt;#REF!,"",IF(AQ93&gt;#REF!,1,FALSE))))</f>
      </c>
      <c r="AS93" s="79">
        <f t="shared" si="40"/>
      </c>
      <c r="AT93" s="79">
        <f t="shared" si="41"/>
      </c>
      <c r="AV93" s="81">
        <v>83</v>
      </c>
      <c r="AW93" s="79" t="e">
        <f t="shared" si="42"/>
        <v>#N/A</v>
      </c>
      <c r="AX93" s="79" t="e">
        <f t="shared" si="43"/>
        <v>#N/A</v>
      </c>
      <c r="AY93" s="79" t="e">
        <f t="shared" si="44"/>
        <v>#N/A</v>
      </c>
    </row>
    <row r="94" spans="14:51" ht="12.75">
      <c r="N94" s="85"/>
      <c r="P94" s="81">
        <v>87</v>
      </c>
      <c r="Q94" s="79">
        <f t="shared" si="46"/>
        <v>1</v>
      </c>
      <c r="R94" s="79">
        <f t="shared" si="45"/>
        <v>1</v>
      </c>
      <c r="S94" s="79">
        <f t="shared" si="47"/>
        <v>1</v>
      </c>
      <c r="T94" s="85"/>
      <c r="U94" s="85"/>
      <c r="W94" s="81">
        <v>84</v>
      </c>
      <c r="X94" s="79">
        <f>IF(OR(Y$8="",Y$5=""),"",IF(W94=#REF!,(Y$8*(1+(Y$5/100))),IF(W94&lt;#REF!,"",IF(W94&gt;#REF!,1,FALSE))))</f>
      </c>
      <c r="Y94" s="79">
        <f t="shared" si="32"/>
      </c>
      <c r="Z94" s="79">
        <f t="shared" si="33"/>
      </c>
      <c r="AB94" s="81">
        <v>84</v>
      </c>
      <c r="AC94" s="79" t="e">
        <f>IF(OR(AD$8="",AD$5=""),"",IF(AB94=#REF!,(AD$8*(1+(AD$5/100))),IF(AB94&lt;#REF!,"",IF(AB94&gt;#REF!,1,FALSE))))</f>
        <v>#REF!</v>
      </c>
      <c r="AD94" s="79">
        <f t="shared" si="34"/>
        <v>1</v>
      </c>
      <c r="AE94" s="79" t="e">
        <f t="shared" si="35"/>
        <v>#REF!</v>
      </c>
      <c r="AG94" s="81">
        <v>84</v>
      </c>
      <c r="AH94" s="79">
        <f>IF(OR(AI$8="",AI$5=""),"",IF(AG94=#REF!,(AI$8*(1+(AI$5/100))),IF(AG94&lt;#REF!,"",IF(AG94&gt;#REF!,1,FALSE))))</f>
      </c>
      <c r="AI94" s="79">
        <f t="shared" si="36"/>
      </c>
      <c r="AJ94" s="79">
        <f t="shared" si="37"/>
      </c>
      <c r="AL94" s="81">
        <v>84</v>
      </c>
      <c r="AM94" s="79">
        <f>IF(OR(AN$8="",AN$5=""),"",IF(AL94=#REF!,AN$8*(1+(AN$5/100)),IF(AL94&lt;#REF!,"",IF(AL94&gt;#REF!,1,FALSE))))</f>
      </c>
      <c r="AN94" s="79">
        <f t="shared" si="38"/>
      </c>
      <c r="AO94" s="79">
        <f t="shared" si="39"/>
      </c>
      <c r="AQ94" s="81">
        <v>84</v>
      </c>
      <c r="AR94" s="79">
        <f>IF(OR(AS$8="",AS$5=""),"",IF(AQ94=#REF!,(AS$8*(1+(AS$5/100))),IF(AQ94&lt;#REF!,"",IF(AQ94&gt;#REF!,1,FALSE))))</f>
      </c>
      <c r="AS94" s="79">
        <f t="shared" si="40"/>
      </c>
      <c r="AT94" s="79">
        <f t="shared" si="41"/>
      </c>
      <c r="AV94" s="81">
        <v>84</v>
      </c>
      <c r="AW94" s="79" t="e">
        <f t="shared" si="42"/>
        <v>#N/A</v>
      </c>
      <c r="AX94" s="79" t="e">
        <f t="shared" si="43"/>
        <v>#N/A</v>
      </c>
      <c r="AY94" s="79" t="e">
        <f t="shared" si="44"/>
        <v>#N/A</v>
      </c>
    </row>
    <row r="95" spans="14:51" ht="12.75">
      <c r="N95" s="85"/>
      <c r="P95" s="81">
        <v>88</v>
      </c>
      <c r="Q95" s="79">
        <f t="shared" si="46"/>
        <v>1</v>
      </c>
      <c r="R95" s="79">
        <f t="shared" si="45"/>
        <v>1</v>
      </c>
      <c r="S95" s="79">
        <f t="shared" si="47"/>
        <v>1</v>
      </c>
      <c r="T95" s="85"/>
      <c r="U95" s="85"/>
      <c r="W95" s="81">
        <v>85</v>
      </c>
      <c r="X95" s="79">
        <f>IF(OR(Y$8="",Y$5=""),"",IF(W95=#REF!,(Y$8*(1+(Y$5/100))),IF(W95&lt;#REF!,"",IF(W95&gt;#REF!,1,FALSE))))</f>
      </c>
      <c r="Y95" s="79">
        <f t="shared" si="32"/>
      </c>
      <c r="Z95" s="79">
        <f t="shared" si="33"/>
      </c>
      <c r="AB95" s="81">
        <v>85</v>
      </c>
      <c r="AC95" s="79" t="e">
        <f>IF(OR(AD$8="",AD$5=""),"",IF(AB95=#REF!,(AD$8*(1+(AD$5/100))),IF(AB95&lt;#REF!,"",IF(AB95&gt;#REF!,1,FALSE))))</f>
        <v>#REF!</v>
      </c>
      <c r="AD95" s="79">
        <f t="shared" si="34"/>
        <v>1</v>
      </c>
      <c r="AE95" s="79" t="e">
        <f t="shared" si="35"/>
        <v>#REF!</v>
      </c>
      <c r="AG95" s="81">
        <v>85</v>
      </c>
      <c r="AH95" s="79">
        <f>IF(OR(AI$8="",AI$5=""),"",IF(AG95=#REF!,(AI$8*(1+(AI$5/100))),IF(AG95&lt;#REF!,"",IF(AG95&gt;#REF!,1,FALSE))))</f>
      </c>
      <c r="AI95" s="79">
        <f t="shared" si="36"/>
      </c>
      <c r="AJ95" s="79">
        <f t="shared" si="37"/>
      </c>
      <c r="AL95" s="81">
        <v>85</v>
      </c>
      <c r="AM95" s="79">
        <f>IF(OR(AN$8="",AN$5=""),"",IF(AL95=#REF!,AN$8*(1+(AN$5/100)),IF(AL95&lt;#REF!,"",IF(AL95&gt;#REF!,1,FALSE))))</f>
      </c>
      <c r="AN95" s="79">
        <f t="shared" si="38"/>
      </c>
      <c r="AO95" s="79">
        <f t="shared" si="39"/>
      </c>
      <c r="AQ95" s="81">
        <v>85</v>
      </c>
      <c r="AR95" s="79">
        <f>IF(OR(AS$8="",AS$5=""),"",IF(AQ95=#REF!,(AS$8*(1+(AS$5/100))),IF(AQ95&lt;#REF!,"",IF(AQ95&gt;#REF!,1,FALSE))))</f>
      </c>
      <c r="AS95" s="79">
        <f t="shared" si="40"/>
      </c>
      <c r="AT95" s="79">
        <f t="shared" si="41"/>
      </c>
      <c r="AV95" s="81">
        <v>85</v>
      </c>
      <c r="AW95" s="79" t="e">
        <f t="shared" si="42"/>
        <v>#N/A</v>
      </c>
      <c r="AX95" s="79" t="e">
        <f t="shared" si="43"/>
        <v>#N/A</v>
      </c>
      <c r="AY95" s="79" t="e">
        <f t="shared" si="44"/>
        <v>#N/A</v>
      </c>
    </row>
    <row r="96" spans="14:51" ht="12.75">
      <c r="N96" s="85"/>
      <c r="P96" s="81">
        <v>89</v>
      </c>
      <c r="Q96" s="79">
        <f t="shared" si="46"/>
        <v>1</v>
      </c>
      <c r="R96" s="79">
        <f t="shared" si="45"/>
        <v>1</v>
      </c>
      <c r="S96" s="79">
        <f t="shared" si="47"/>
        <v>1</v>
      </c>
      <c r="T96" s="85"/>
      <c r="U96" s="85"/>
      <c r="W96" s="81">
        <v>86</v>
      </c>
      <c r="X96" s="79">
        <f>IF(OR(Y$8="",Y$5=""),"",IF(W96=#REF!,(Y$8*(1+(Y$5/100))),IF(W96&lt;#REF!,"",IF(W96&gt;#REF!,1,FALSE))))</f>
      </c>
      <c r="Y96" s="79">
        <f t="shared" si="32"/>
      </c>
      <c r="Z96" s="79">
        <f t="shared" si="33"/>
      </c>
      <c r="AB96" s="81">
        <v>86</v>
      </c>
      <c r="AC96" s="79" t="e">
        <f>IF(OR(AD$8="",AD$5=""),"",IF(AB96=#REF!,(AD$8*(1+(AD$5/100))),IF(AB96&lt;#REF!,"",IF(AB96&gt;#REF!,1,FALSE))))</f>
        <v>#REF!</v>
      </c>
      <c r="AD96" s="79">
        <f t="shared" si="34"/>
        <v>1</v>
      </c>
      <c r="AE96" s="79" t="e">
        <f t="shared" si="35"/>
        <v>#REF!</v>
      </c>
      <c r="AG96" s="81">
        <v>86</v>
      </c>
      <c r="AH96" s="79">
        <f>IF(OR(AI$8="",AI$5=""),"",IF(AG96=#REF!,(AI$8*(1+(AI$5/100))),IF(AG96&lt;#REF!,"",IF(AG96&gt;#REF!,1,FALSE))))</f>
      </c>
      <c r="AI96" s="79">
        <f t="shared" si="36"/>
      </c>
      <c r="AJ96" s="79">
        <f t="shared" si="37"/>
      </c>
      <c r="AL96" s="81">
        <v>86</v>
      </c>
      <c r="AM96" s="79">
        <f>IF(OR(AN$8="",AN$5=""),"",IF(AL96=#REF!,AN$8*(1+(AN$5/100)),IF(AL96&lt;#REF!,"",IF(AL96&gt;#REF!,1,FALSE))))</f>
      </c>
      <c r="AN96" s="79">
        <f t="shared" si="38"/>
      </c>
      <c r="AO96" s="79">
        <f t="shared" si="39"/>
      </c>
      <c r="AQ96" s="81">
        <v>86</v>
      </c>
      <c r="AR96" s="79">
        <f>IF(OR(AS$8="",AS$5=""),"",IF(AQ96=#REF!,(AS$8*(1+(AS$5/100))),IF(AQ96&lt;#REF!,"",IF(AQ96&gt;#REF!,1,FALSE))))</f>
      </c>
      <c r="AS96" s="79">
        <f t="shared" si="40"/>
      </c>
      <c r="AT96" s="79">
        <f t="shared" si="41"/>
      </c>
      <c r="AV96" s="81">
        <v>86</v>
      </c>
      <c r="AW96" s="79" t="e">
        <f t="shared" si="42"/>
        <v>#N/A</v>
      </c>
      <c r="AX96" s="79" t="e">
        <f t="shared" si="43"/>
        <v>#N/A</v>
      </c>
      <c r="AY96" s="79" t="e">
        <f t="shared" si="44"/>
        <v>#N/A</v>
      </c>
    </row>
    <row r="97" spans="14:51" ht="12.75">
      <c r="N97" s="85"/>
      <c r="P97" s="81">
        <v>90</v>
      </c>
      <c r="Q97" s="79">
        <f t="shared" si="46"/>
        <v>1</v>
      </c>
      <c r="R97" s="79">
        <f t="shared" si="45"/>
        <v>1</v>
      </c>
      <c r="S97" s="79">
        <f t="shared" si="47"/>
        <v>1</v>
      </c>
      <c r="T97" s="85"/>
      <c r="U97" s="85"/>
      <c r="W97" s="81">
        <v>87</v>
      </c>
      <c r="X97" s="79">
        <f>IF(OR(Y$8="",Y$5=""),"",IF(W97=#REF!,(Y$8*(1+(Y$5/100))),IF(W97&lt;#REF!,"",IF(W97&gt;#REF!,1,FALSE))))</f>
      </c>
      <c r="Y97" s="79">
        <f t="shared" si="32"/>
      </c>
      <c r="Z97" s="79">
        <f t="shared" si="33"/>
      </c>
      <c r="AB97" s="81">
        <v>87</v>
      </c>
      <c r="AC97" s="79" t="e">
        <f>IF(OR(AD$8="",AD$5=""),"",IF(AB97=#REF!,(AD$8*(1+(AD$5/100))),IF(AB97&lt;#REF!,"",IF(AB97&gt;#REF!,1,FALSE))))</f>
        <v>#REF!</v>
      </c>
      <c r="AD97" s="79">
        <f t="shared" si="34"/>
        <v>1</v>
      </c>
      <c r="AE97" s="79" t="e">
        <f t="shared" si="35"/>
        <v>#REF!</v>
      </c>
      <c r="AG97" s="81">
        <v>87</v>
      </c>
      <c r="AH97" s="79">
        <f>IF(OR(AI$8="",AI$5=""),"",IF(AG97=#REF!,(AI$8*(1+(AI$5/100))),IF(AG97&lt;#REF!,"",IF(AG97&gt;#REF!,1,FALSE))))</f>
      </c>
      <c r="AI97" s="79">
        <f t="shared" si="36"/>
      </c>
      <c r="AJ97" s="79">
        <f t="shared" si="37"/>
      </c>
      <c r="AL97" s="81">
        <v>87</v>
      </c>
      <c r="AM97" s="79">
        <f>IF(OR(AN$8="",AN$5=""),"",IF(AL97=#REF!,AN$8*(1+(AN$5/100)),IF(AL97&lt;#REF!,"",IF(AL97&gt;#REF!,1,FALSE))))</f>
      </c>
      <c r="AN97" s="79">
        <f t="shared" si="38"/>
      </c>
      <c r="AO97" s="79">
        <f t="shared" si="39"/>
      </c>
      <c r="AQ97" s="81">
        <v>87</v>
      </c>
      <c r="AR97" s="79">
        <f>IF(OR(AS$8="",AS$5=""),"",IF(AQ97=#REF!,(AS$8*(1+(AS$5/100))),IF(AQ97&lt;#REF!,"",IF(AQ97&gt;#REF!,1,FALSE))))</f>
      </c>
      <c r="AS97" s="79">
        <f t="shared" si="40"/>
      </c>
      <c r="AT97" s="79">
        <f t="shared" si="41"/>
      </c>
      <c r="AV97" s="81">
        <v>87</v>
      </c>
      <c r="AW97" s="79" t="e">
        <f t="shared" si="42"/>
        <v>#N/A</v>
      </c>
      <c r="AX97" s="79" t="e">
        <f t="shared" si="43"/>
        <v>#N/A</v>
      </c>
      <c r="AY97" s="79" t="e">
        <f t="shared" si="44"/>
        <v>#N/A</v>
      </c>
    </row>
    <row r="98" spans="14:51" ht="12.75">
      <c r="N98" s="85"/>
      <c r="P98" s="81">
        <v>91</v>
      </c>
      <c r="Q98" s="79">
        <f t="shared" si="46"/>
        <v>1</v>
      </c>
      <c r="R98" s="79">
        <f t="shared" si="45"/>
        <v>1</v>
      </c>
      <c r="S98" s="79">
        <f t="shared" si="47"/>
        <v>1</v>
      </c>
      <c r="T98" s="85"/>
      <c r="U98" s="85"/>
      <c r="W98" s="81">
        <v>88</v>
      </c>
      <c r="X98" s="79">
        <f>IF(OR(Y$8="",Y$5=""),"",IF(W98=#REF!,(Y$8*(1+(Y$5/100))),IF(W98&lt;#REF!,"",IF(W98&gt;#REF!,1,FALSE))))</f>
      </c>
      <c r="Y98" s="79">
        <f aca="true" t="shared" si="48" ref="Y98:Y110">IF(OR(Y$8="",Y$9=""),"",IF(W98&lt;Y$9,"",IF(W98=Y$9,Y$8,IF(W98&gt;Y$9,1,FALSE))))</f>
      </c>
      <c r="Z98" s="79">
        <f aca="true" t="shared" si="49" ref="Z98:Z110">IF(OR(Y$8="",Y$5=""),"",IF(W98&lt;Y$16,"",IF(W98=Y$16,(Y$8-(Y$8*(Y$5/100))),IF(W98&gt;Y$16,1,FALSE))))</f>
      </c>
      <c r="AB98" s="81">
        <v>88</v>
      </c>
      <c r="AC98" s="79" t="e">
        <f>IF(OR(AD$8="",AD$5=""),"",IF(AB98=#REF!,(AD$8*(1+(AD$5/100))),IF(AB98&lt;#REF!,"",IF(AB98&gt;#REF!,1,FALSE))))</f>
        <v>#REF!</v>
      </c>
      <c r="AD98" s="79">
        <f aca="true" t="shared" si="50" ref="AD98:AD110">IF(OR(AD$8="",AD$9=""),"",IF(AB98&lt;AD$9,"",IF(AB98=AD$9,AD$8,IF(AB98&gt;AD$9,1,FALSE))))</f>
        <v>1</v>
      </c>
      <c r="AE98" s="79" t="e">
        <f aca="true" t="shared" si="51" ref="AE98:AE110">IF(OR(AD$8="",AD$5=""),"",IF(AB98&lt;AD$16,"",IF(AB98=AD$16,(AD$8-(AD$8*(AD$5/100))),IF(AB98&gt;AD$16,1,FALSE))))</f>
        <v>#REF!</v>
      </c>
      <c r="AG98" s="81">
        <v>88</v>
      </c>
      <c r="AH98" s="79">
        <f>IF(OR(AI$8="",AI$5=""),"",IF(AG98=#REF!,(AI$8*(1+(AI$5/100))),IF(AG98&lt;#REF!,"",IF(AG98&gt;#REF!,1,FALSE))))</f>
      </c>
      <c r="AI98" s="79">
        <f aca="true" t="shared" si="52" ref="AI98:AI110">IF(OR(AI$8="",AI$9=""),"",IF(AG98&lt;AI$9,"",IF(AG98=AI$9,AI$8,IF(AG98&gt;AI$9,1,FALSE))))</f>
      </c>
      <c r="AJ98" s="79">
        <f aca="true" t="shared" si="53" ref="AJ98:AJ110">IF(OR(AI$8="",AI$5=""),"",IF(AG98&lt;AI$16,"",IF(AG98=AI$16,(AI$8-(AI$8*(AI$5/100))),IF(AG98&gt;AI$16,1,FALSE))))</f>
      </c>
      <c r="AL98" s="81">
        <v>88</v>
      </c>
      <c r="AM98" s="79">
        <f>IF(OR(AN$8="",AN$5=""),"",IF(AL98=#REF!,AN$8*(1+(AN$5/100)),IF(AL98&lt;#REF!,"",IF(AL98&gt;#REF!,1,FALSE))))</f>
      </c>
      <c r="AN98" s="79">
        <f aca="true" t="shared" si="54" ref="AN98:AN110">IF(OR(AN$8="",AN$9=""),"",IF(AL98&lt;AN$9,"",IF(AL98=AN$9,AN$8,IF(AL98&gt;AN$9,1,FALSE))))</f>
      </c>
      <c r="AO98" s="79">
        <f aca="true" t="shared" si="55" ref="AO98:AO110">IF(OR(AN$8="",AN$5=""),"",IF(AL98&lt;AN$16,"",IF(AL98=AN$16,(AN$8-(AN$8*(AN$5/100))),IF(AL98&gt;AN$16,1,FALSE))))</f>
      </c>
      <c r="AQ98" s="81">
        <v>88</v>
      </c>
      <c r="AR98" s="79">
        <f>IF(OR(AS$8="",AS$5=""),"",IF(AQ98=#REF!,(AS$8*(1+(AS$5/100))),IF(AQ98&lt;#REF!,"",IF(AQ98&gt;#REF!,1,FALSE))))</f>
      </c>
      <c r="AS98" s="79">
        <f aca="true" t="shared" si="56" ref="AS98:AS110">IF(OR(AS$8="",AS$9=""),"",IF(AQ98&lt;AS$9,"",IF(AQ98=AS$9,AS$8,IF(AQ98&gt;AS$9,1,FALSE))))</f>
      </c>
      <c r="AT98" s="79">
        <f aca="true" t="shared" si="57" ref="AT98:AT110">IF(OR(AS$8="",AS$5=""),"",IF(AQ98&lt;AS$16,"",IF(AQ98=AS$16,(AS$8-(AS$8*(AS$5/100))),IF(AQ98&gt;AS$16,1,FALSE))))</f>
      </c>
      <c r="AV98" s="81">
        <v>88</v>
      </c>
      <c r="AW98" s="79" t="e">
        <f aca="true" t="shared" si="58" ref="AW98:AW110">IF($AV98=$AW$5,$AV$5,IF($AV98=$AW$6,$AV$6,IF($AV98=$AW$7,$AV$7,IF($AV98=$AW$8,$AV$8,IF(AND($AV98&gt;$AW$5,$AV98&gt;$AW$6,$AV98&gt;$AW$7,$AV98&gt;$AW$8),1,"")))))</f>
        <v>#N/A</v>
      </c>
      <c r="AX98" s="79" t="e">
        <f aca="true" t="shared" si="59" ref="AX98:AX110">IF($AV98=$AY$5,$AX$5,IF($AV98=$AY$6,$AX$6,IF($AV98=$AY$7,$AX$7,IF($AV98=$AY$8,$AX$8,IF($AV98=$AY$9,$AX$9,IF(AND($AV98&gt;$AY$5,$AV98&gt;$AY$6,$AV98&gt;$AY$7,$AV98&gt;$AY$8,$AV98&gt;$AY$9),1,""))))))</f>
        <v>#N/A</v>
      </c>
      <c r="AY98" s="79" t="e">
        <f aca="true" t="shared" si="60" ref="AY98:AY110">IF($AV98=$BA$5,$AZ$5,IF($AV98=$BA$6,$AZ$6,IF($AV98=$BA$7,$AZ$7,IF($AV98=$BA$8,$AZ$8,IF(AND($AV98&gt;$BA$5,$AV98&gt;$BA$6,$AV98&gt;$BA$7,$AV98&gt;$BA$8),1,"")))))</f>
        <v>#N/A</v>
      </c>
    </row>
    <row r="99" spans="14:51" ht="12.75">
      <c r="N99" s="85"/>
      <c r="P99" s="81">
        <v>92</v>
      </c>
      <c r="Q99" s="79">
        <f t="shared" si="46"/>
        <v>1</v>
      </c>
      <c r="R99" s="79">
        <f t="shared" si="45"/>
        <v>1</v>
      </c>
      <c r="S99" s="79">
        <f t="shared" si="47"/>
        <v>1</v>
      </c>
      <c r="T99" s="85"/>
      <c r="U99" s="85"/>
      <c r="W99" s="81">
        <v>89</v>
      </c>
      <c r="X99" s="79">
        <f>IF(OR(Y$8="",Y$5=""),"",IF(W99=#REF!,(Y$8*(1+(Y$5/100))),IF(W99&lt;#REF!,"",IF(W99&gt;#REF!,1,FALSE))))</f>
      </c>
      <c r="Y99" s="79">
        <f t="shared" si="48"/>
      </c>
      <c r="Z99" s="79">
        <f t="shared" si="49"/>
      </c>
      <c r="AB99" s="81">
        <v>89</v>
      </c>
      <c r="AC99" s="79" t="e">
        <f>IF(OR(AD$8="",AD$5=""),"",IF(AB99=#REF!,(AD$8*(1+(AD$5/100))),IF(AB99&lt;#REF!,"",IF(AB99&gt;#REF!,1,FALSE))))</f>
        <v>#REF!</v>
      </c>
      <c r="AD99" s="79">
        <f t="shared" si="50"/>
        <v>1</v>
      </c>
      <c r="AE99" s="79" t="e">
        <f t="shared" si="51"/>
        <v>#REF!</v>
      </c>
      <c r="AG99" s="81">
        <v>89</v>
      </c>
      <c r="AH99" s="79">
        <f>IF(OR(AI$8="",AI$5=""),"",IF(AG99=#REF!,(AI$8*(1+(AI$5/100))),IF(AG99&lt;#REF!,"",IF(AG99&gt;#REF!,1,FALSE))))</f>
      </c>
      <c r="AI99" s="79">
        <f t="shared" si="52"/>
      </c>
      <c r="AJ99" s="79">
        <f t="shared" si="53"/>
      </c>
      <c r="AL99" s="81">
        <v>89</v>
      </c>
      <c r="AM99" s="79">
        <f>IF(OR(AN$8="",AN$5=""),"",IF(AL99=#REF!,AN$8*(1+(AN$5/100)),IF(AL99&lt;#REF!,"",IF(AL99&gt;#REF!,1,FALSE))))</f>
      </c>
      <c r="AN99" s="79">
        <f t="shared" si="54"/>
      </c>
      <c r="AO99" s="79">
        <f t="shared" si="55"/>
      </c>
      <c r="AQ99" s="81">
        <v>89</v>
      </c>
      <c r="AR99" s="79">
        <f>IF(OR(AS$8="",AS$5=""),"",IF(AQ99=#REF!,(AS$8*(1+(AS$5/100))),IF(AQ99&lt;#REF!,"",IF(AQ99&gt;#REF!,1,FALSE))))</f>
      </c>
      <c r="AS99" s="79">
        <f t="shared" si="56"/>
      </c>
      <c r="AT99" s="79">
        <f t="shared" si="57"/>
      </c>
      <c r="AV99" s="81">
        <v>89</v>
      </c>
      <c r="AW99" s="79" t="e">
        <f t="shared" si="58"/>
        <v>#N/A</v>
      </c>
      <c r="AX99" s="79" t="e">
        <f t="shared" si="59"/>
        <v>#N/A</v>
      </c>
      <c r="AY99" s="79" t="e">
        <f t="shared" si="60"/>
        <v>#N/A</v>
      </c>
    </row>
    <row r="100" spans="14:51" ht="12.75">
      <c r="N100" s="85"/>
      <c r="P100" s="81">
        <v>93</v>
      </c>
      <c r="Q100" s="79">
        <f t="shared" si="46"/>
        <v>1</v>
      </c>
      <c r="R100" s="79">
        <f t="shared" si="45"/>
        <v>1</v>
      </c>
      <c r="S100" s="79">
        <f t="shared" si="47"/>
        <v>1</v>
      </c>
      <c r="T100" s="85"/>
      <c r="U100" s="85"/>
      <c r="W100" s="81">
        <v>90</v>
      </c>
      <c r="X100" s="79">
        <f>IF(OR(Y$8="",Y$5=""),"",IF(W100=#REF!,(Y$8*(1+(Y$5/100))),IF(W100&lt;#REF!,"",IF(W100&gt;#REF!,1,FALSE))))</f>
      </c>
      <c r="Y100" s="79">
        <f t="shared" si="48"/>
      </c>
      <c r="Z100" s="79">
        <f t="shared" si="49"/>
      </c>
      <c r="AB100" s="81">
        <v>90</v>
      </c>
      <c r="AC100" s="79" t="e">
        <f>IF(OR(AD$8="",AD$5=""),"",IF(AB100=#REF!,(AD$8*(1+(AD$5/100))),IF(AB100&lt;#REF!,"",IF(AB100&gt;#REF!,1,FALSE))))</f>
        <v>#REF!</v>
      </c>
      <c r="AD100" s="79">
        <f t="shared" si="50"/>
        <v>1</v>
      </c>
      <c r="AE100" s="79" t="e">
        <f t="shared" si="51"/>
        <v>#REF!</v>
      </c>
      <c r="AG100" s="81">
        <v>90</v>
      </c>
      <c r="AH100" s="79">
        <f>IF(OR(AI$8="",AI$5=""),"",IF(AG100=#REF!,(AI$8*(1+(AI$5/100))),IF(AG100&lt;#REF!,"",IF(AG100&gt;#REF!,1,FALSE))))</f>
      </c>
      <c r="AI100" s="79">
        <f t="shared" si="52"/>
      </c>
      <c r="AJ100" s="79">
        <f t="shared" si="53"/>
      </c>
      <c r="AL100" s="81">
        <v>90</v>
      </c>
      <c r="AM100" s="79">
        <f>IF(OR(AN$8="",AN$5=""),"",IF(AL100=#REF!,AN$8*(1+(AN$5/100)),IF(AL100&lt;#REF!,"",IF(AL100&gt;#REF!,1,FALSE))))</f>
      </c>
      <c r="AN100" s="79">
        <f t="shared" si="54"/>
      </c>
      <c r="AO100" s="79">
        <f t="shared" si="55"/>
      </c>
      <c r="AQ100" s="81">
        <v>90</v>
      </c>
      <c r="AR100" s="79">
        <f>IF(OR(AS$8="",AS$5=""),"",IF(AQ100=#REF!,(AS$8*(1+(AS$5/100))),IF(AQ100&lt;#REF!,"",IF(AQ100&gt;#REF!,1,FALSE))))</f>
      </c>
      <c r="AS100" s="79">
        <f t="shared" si="56"/>
      </c>
      <c r="AT100" s="79">
        <f t="shared" si="57"/>
      </c>
      <c r="AV100" s="81">
        <v>90</v>
      </c>
      <c r="AW100" s="79" t="e">
        <f t="shared" si="58"/>
        <v>#N/A</v>
      </c>
      <c r="AX100" s="79" t="e">
        <f t="shared" si="59"/>
        <v>#N/A</v>
      </c>
      <c r="AY100" s="79" t="e">
        <f t="shared" si="60"/>
        <v>#N/A</v>
      </c>
    </row>
    <row r="101" spans="14:51" ht="12.75">
      <c r="N101" s="85"/>
      <c r="P101" s="81">
        <v>94</v>
      </c>
      <c r="Q101" s="79">
        <f t="shared" si="46"/>
        <v>1</v>
      </c>
      <c r="R101" s="79">
        <f t="shared" si="45"/>
        <v>1</v>
      </c>
      <c r="S101" s="79">
        <f t="shared" si="47"/>
        <v>1</v>
      </c>
      <c r="T101" s="85"/>
      <c r="U101" s="85"/>
      <c r="W101" s="81">
        <v>91</v>
      </c>
      <c r="X101" s="79">
        <f>IF(OR(Y$8="",Y$5=""),"",IF(W101=#REF!,(Y$8*(1+(Y$5/100))),IF(W101&lt;#REF!,"",IF(W101&gt;#REF!,1,FALSE))))</f>
      </c>
      <c r="Y101" s="79">
        <f t="shared" si="48"/>
      </c>
      <c r="Z101" s="79">
        <f t="shared" si="49"/>
      </c>
      <c r="AB101" s="81">
        <v>91</v>
      </c>
      <c r="AC101" s="79" t="e">
        <f>IF(OR(AD$8="",AD$5=""),"",IF(AB101=#REF!,(AD$8*(1+(AD$5/100))),IF(AB101&lt;#REF!,"",IF(AB101&gt;#REF!,1,FALSE))))</f>
        <v>#REF!</v>
      </c>
      <c r="AD101" s="79">
        <f t="shared" si="50"/>
        <v>1</v>
      </c>
      <c r="AE101" s="79" t="e">
        <f t="shared" si="51"/>
        <v>#REF!</v>
      </c>
      <c r="AG101" s="81">
        <v>91</v>
      </c>
      <c r="AH101" s="79">
        <f>IF(OR(AI$8="",AI$5=""),"",IF(AG101=#REF!,(AI$8*(1+(AI$5/100))),IF(AG101&lt;#REF!,"",IF(AG101&gt;#REF!,1,FALSE))))</f>
      </c>
      <c r="AI101" s="79">
        <f t="shared" si="52"/>
      </c>
      <c r="AJ101" s="79">
        <f t="shared" si="53"/>
      </c>
      <c r="AL101" s="81">
        <v>91</v>
      </c>
      <c r="AM101" s="79">
        <f>IF(OR(AN$8="",AN$5=""),"",IF(AL101=#REF!,AN$8*(1+(AN$5/100)),IF(AL101&lt;#REF!,"",IF(AL101&gt;#REF!,1,FALSE))))</f>
      </c>
      <c r="AN101" s="79">
        <f t="shared" si="54"/>
      </c>
      <c r="AO101" s="79">
        <f t="shared" si="55"/>
      </c>
      <c r="AQ101" s="81">
        <v>91</v>
      </c>
      <c r="AR101" s="79">
        <f>IF(OR(AS$8="",AS$5=""),"",IF(AQ101=#REF!,(AS$8*(1+(AS$5/100))),IF(AQ101&lt;#REF!,"",IF(AQ101&gt;#REF!,1,FALSE))))</f>
      </c>
      <c r="AS101" s="79">
        <f t="shared" si="56"/>
      </c>
      <c r="AT101" s="79">
        <f t="shared" si="57"/>
      </c>
      <c r="AV101" s="81">
        <v>91</v>
      </c>
      <c r="AW101" s="79" t="e">
        <f t="shared" si="58"/>
        <v>#N/A</v>
      </c>
      <c r="AX101" s="79" t="e">
        <f t="shared" si="59"/>
        <v>#N/A</v>
      </c>
      <c r="AY101" s="79" t="e">
        <f t="shared" si="60"/>
        <v>#N/A</v>
      </c>
    </row>
    <row r="102" spans="14:51" ht="12.75">
      <c r="N102" s="85"/>
      <c r="P102" s="81">
        <v>95</v>
      </c>
      <c r="Q102" s="79">
        <f t="shared" si="46"/>
        <v>1</v>
      </c>
      <c r="R102" s="79">
        <f t="shared" si="45"/>
        <v>1</v>
      </c>
      <c r="S102" s="79">
        <f t="shared" si="47"/>
        <v>1</v>
      </c>
      <c r="T102" s="85"/>
      <c r="U102" s="85"/>
      <c r="W102" s="81">
        <v>92</v>
      </c>
      <c r="X102" s="79">
        <f>IF(OR(Y$8="",Y$5=""),"",IF(W102=#REF!,(Y$8*(1+(Y$5/100))),IF(W102&lt;#REF!,"",IF(W102&gt;#REF!,1,FALSE))))</f>
      </c>
      <c r="Y102" s="79">
        <f t="shared" si="48"/>
      </c>
      <c r="Z102" s="79">
        <f t="shared" si="49"/>
      </c>
      <c r="AB102" s="81">
        <v>92</v>
      </c>
      <c r="AC102" s="79" t="e">
        <f>IF(OR(AD$8="",AD$5=""),"",IF(AB102=#REF!,(AD$8*(1+(AD$5/100))),IF(AB102&lt;#REF!,"",IF(AB102&gt;#REF!,1,FALSE))))</f>
        <v>#REF!</v>
      </c>
      <c r="AD102" s="79">
        <f t="shared" si="50"/>
        <v>1</v>
      </c>
      <c r="AE102" s="79" t="e">
        <f t="shared" si="51"/>
        <v>#REF!</v>
      </c>
      <c r="AG102" s="81">
        <v>92</v>
      </c>
      <c r="AH102" s="79">
        <f>IF(OR(AI$8="",AI$5=""),"",IF(AG102=#REF!,(AI$8*(1+(AI$5/100))),IF(AG102&lt;#REF!,"",IF(AG102&gt;#REF!,1,FALSE))))</f>
      </c>
      <c r="AI102" s="79">
        <f t="shared" si="52"/>
      </c>
      <c r="AJ102" s="79">
        <f t="shared" si="53"/>
      </c>
      <c r="AL102" s="81">
        <v>92</v>
      </c>
      <c r="AM102" s="79">
        <f>IF(OR(AN$8="",AN$5=""),"",IF(AL102=#REF!,AN$8*(1+(AN$5/100)),IF(AL102&lt;#REF!,"",IF(AL102&gt;#REF!,1,FALSE))))</f>
      </c>
      <c r="AN102" s="79">
        <f t="shared" si="54"/>
      </c>
      <c r="AO102" s="79">
        <f t="shared" si="55"/>
      </c>
      <c r="AQ102" s="81">
        <v>92</v>
      </c>
      <c r="AR102" s="79">
        <f>IF(OR(AS$8="",AS$5=""),"",IF(AQ102=#REF!,(AS$8*(1+(AS$5/100))),IF(AQ102&lt;#REF!,"",IF(AQ102&gt;#REF!,1,FALSE))))</f>
      </c>
      <c r="AS102" s="79">
        <f t="shared" si="56"/>
      </c>
      <c r="AT102" s="79">
        <f t="shared" si="57"/>
      </c>
      <c r="AV102" s="81">
        <v>92</v>
      </c>
      <c r="AW102" s="79" t="e">
        <f t="shared" si="58"/>
        <v>#N/A</v>
      </c>
      <c r="AX102" s="79" t="e">
        <f t="shared" si="59"/>
        <v>#N/A</v>
      </c>
      <c r="AY102" s="79" t="e">
        <f t="shared" si="60"/>
        <v>#N/A</v>
      </c>
    </row>
    <row r="103" spans="14:51" ht="12.75">
      <c r="N103" s="85"/>
      <c r="P103" s="81">
        <v>96</v>
      </c>
      <c r="Q103" s="79">
        <f t="shared" si="46"/>
        <v>1</v>
      </c>
      <c r="R103" s="79">
        <f t="shared" si="45"/>
        <v>1</v>
      </c>
      <c r="S103" s="79">
        <f t="shared" si="47"/>
        <v>1</v>
      </c>
      <c r="T103" s="85"/>
      <c r="U103" s="85"/>
      <c r="W103" s="81">
        <v>93</v>
      </c>
      <c r="X103" s="79">
        <f>IF(OR(Y$8="",Y$5=""),"",IF(W103=#REF!,(Y$8*(1+(Y$5/100))),IF(W103&lt;#REF!,"",IF(W103&gt;#REF!,1,FALSE))))</f>
      </c>
      <c r="Y103" s="79">
        <f t="shared" si="48"/>
      </c>
      <c r="Z103" s="79">
        <f t="shared" si="49"/>
      </c>
      <c r="AB103" s="81">
        <v>93</v>
      </c>
      <c r="AC103" s="79" t="e">
        <f>IF(OR(AD$8="",AD$5=""),"",IF(AB103=#REF!,(AD$8*(1+(AD$5/100))),IF(AB103&lt;#REF!,"",IF(AB103&gt;#REF!,1,FALSE))))</f>
        <v>#REF!</v>
      </c>
      <c r="AD103" s="79">
        <f t="shared" si="50"/>
        <v>1</v>
      </c>
      <c r="AE103" s="79" t="e">
        <f t="shared" si="51"/>
        <v>#REF!</v>
      </c>
      <c r="AG103" s="81">
        <v>93</v>
      </c>
      <c r="AH103" s="79">
        <f>IF(OR(AI$8="",AI$5=""),"",IF(AG103=#REF!,(AI$8*(1+(AI$5/100))),IF(AG103&lt;#REF!,"",IF(AG103&gt;#REF!,1,FALSE))))</f>
      </c>
      <c r="AI103" s="79">
        <f t="shared" si="52"/>
      </c>
      <c r="AJ103" s="79">
        <f t="shared" si="53"/>
      </c>
      <c r="AL103" s="81">
        <v>93</v>
      </c>
      <c r="AM103" s="79">
        <f>IF(OR(AN$8="",AN$5=""),"",IF(AL103=#REF!,AN$8*(1+(AN$5/100)),IF(AL103&lt;#REF!,"",IF(AL103&gt;#REF!,1,FALSE))))</f>
      </c>
      <c r="AN103" s="79">
        <f t="shared" si="54"/>
      </c>
      <c r="AO103" s="79">
        <f t="shared" si="55"/>
      </c>
      <c r="AQ103" s="81">
        <v>93</v>
      </c>
      <c r="AR103" s="79">
        <f>IF(OR(AS$8="",AS$5=""),"",IF(AQ103=#REF!,(AS$8*(1+(AS$5/100))),IF(AQ103&lt;#REF!,"",IF(AQ103&gt;#REF!,1,FALSE))))</f>
      </c>
      <c r="AS103" s="79">
        <f t="shared" si="56"/>
      </c>
      <c r="AT103" s="79">
        <f t="shared" si="57"/>
      </c>
      <c r="AV103" s="81">
        <v>93</v>
      </c>
      <c r="AW103" s="79" t="e">
        <f t="shared" si="58"/>
        <v>#N/A</v>
      </c>
      <c r="AX103" s="79" t="e">
        <f t="shared" si="59"/>
        <v>#N/A</v>
      </c>
      <c r="AY103" s="79" t="e">
        <f t="shared" si="60"/>
        <v>#N/A</v>
      </c>
    </row>
    <row r="104" spans="14:51" ht="12.75">
      <c r="N104" s="85"/>
      <c r="P104" s="81">
        <v>97</v>
      </c>
      <c r="Q104" s="79">
        <f>IF(OR(J$5="",J$8=""),"",IF(P104&lt;=J$15,(J$5*(1+(J$8/100))),IF(P104&gt;J$15,1,FALSE)))</f>
        <v>1</v>
      </c>
      <c r="R104" s="79">
        <f t="shared" si="45"/>
        <v>1</v>
      </c>
      <c r="S104" s="79">
        <f t="shared" si="47"/>
        <v>1</v>
      </c>
      <c r="T104" s="85"/>
      <c r="U104" s="85"/>
      <c r="W104" s="81">
        <v>94</v>
      </c>
      <c r="X104" s="79">
        <f>IF(OR(Y$8="",Y$5=""),"",IF(W104=#REF!,(Y$8*(1+(Y$5/100))),IF(W104&lt;#REF!,"",IF(W104&gt;#REF!,1,FALSE))))</f>
      </c>
      <c r="Y104" s="79">
        <f t="shared" si="48"/>
      </c>
      <c r="Z104" s="79">
        <f t="shared" si="49"/>
      </c>
      <c r="AB104" s="81">
        <v>94</v>
      </c>
      <c r="AC104" s="79" t="e">
        <f>IF(OR(AD$8="",AD$5=""),"",IF(AB104=#REF!,(AD$8*(1+(AD$5/100))),IF(AB104&lt;#REF!,"",IF(AB104&gt;#REF!,1,FALSE))))</f>
        <v>#REF!</v>
      </c>
      <c r="AD104" s="79">
        <f t="shared" si="50"/>
        <v>1</v>
      </c>
      <c r="AE104" s="79" t="e">
        <f t="shared" si="51"/>
        <v>#REF!</v>
      </c>
      <c r="AG104" s="81">
        <v>94</v>
      </c>
      <c r="AH104" s="79">
        <f>IF(OR(AI$8="",AI$5=""),"",IF(AG104=#REF!,(AI$8*(1+(AI$5/100))),IF(AG104&lt;#REF!,"",IF(AG104&gt;#REF!,1,FALSE))))</f>
      </c>
      <c r="AI104" s="79">
        <f t="shared" si="52"/>
      </c>
      <c r="AJ104" s="79">
        <f t="shared" si="53"/>
      </c>
      <c r="AL104" s="81">
        <v>94</v>
      </c>
      <c r="AM104" s="79">
        <f>IF(OR(AN$8="",AN$5=""),"",IF(AL104=#REF!,AN$8*(1+(AN$5/100)),IF(AL104&lt;#REF!,"",IF(AL104&gt;#REF!,1,FALSE))))</f>
      </c>
      <c r="AN104" s="79">
        <f t="shared" si="54"/>
      </c>
      <c r="AO104" s="79">
        <f t="shared" si="55"/>
      </c>
      <c r="AQ104" s="81">
        <v>94</v>
      </c>
      <c r="AR104" s="79">
        <f>IF(OR(AS$8="",AS$5=""),"",IF(AQ104=#REF!,(AS$8*(1+(AS$5/100))),IF(AQ104&lt;#REF!,"",IF(AQ104&gt;#REF!,1,FALSE))))</f>
      </c>
      <c r="AS104" s="79">
        <f t="shared" si="56"/>
      </c>
      <c r="AT104" s="79">
        <f t="shared" si="57"/>
      </c>
      <c r="AV104" s="81">
        <v>94</v>
      </c>
      <c r="AW104" s="79" t="e">
        <f t="shared" si="58"/>
        <v>#N/A</v>
      </c>
      <c r="AX104" s="79" t="e">
        <f t="shared" si="59"/>
        <v>#N/A</v>
      </c>
      <c r="AY104" s="79" t="e">
        <f t="shared" si="60"/>
        <v>#N/A</v>
      </c>
    </row>
    <row r="105" spans="14:51" ht="12.75">
      <c r="N105" s="85"/>
      <c r="P105" s="81">
        <v>98</v>
      </c>
      <c r="Q105" s="79">
        <f>IF(OR(J$5="",J$8=""),"",IF(P105&lt;=J$15,(J$5*(1+(J$8/100))),IF(P105&gt;J$15,1,FALSE)))</f>
        <v>1</v>
      </c>
      <c r="R105" s="79">
        <f t="shared" si="45"/>
        <v>1</v>
      </c>
      <c r="S105" s="79">
        <f t="shared" si="47"/>
        <v>1</v>
      </c>
      <c r="T105" s="85"/>
      <c r="U105" s="85"/>
      <c r="W105" s="81">
        <v>95</v>
      </c>
      <c r="X105" s="79">
        <f>IF(OR(Y$8="",Y$5=""),"",IF(W105=#REF!,(Y$8*(1+(Y$5/100))),IF(W105&lt;#REF!,"",IF(W105&gt;#REF!,1,FALSE))))</f>
      </c>
      <c r="Y105" s="79">
        <f t="shared" si="48"/>
      </c>
      <c r="Z105" s="79">
        <f t="shared" si="49"/>
      </c>
      <c r="AB105" s="81">
        <v>95</v>
      </c>
      <c r="AC105" s="79" t="e">
        <f>IF(OR(AD$8="",AD$5=""),"",IF(AB105=#REF!,(AD$8*(1+(AD$5/100))),IF(AB105&lt;#REF!,"",IF(AB105&gt;#REF!,1,FALSE))))</f>
        <v>#REF!</v>
      </c>
      <c r="AD105" s="79">
        <f t="shared" si="50"/>
        <v>1</v>
      </c>
      <c r="AE105" s="79" t="e">
        <f t="shared" si="51"/>
        <v>#REF!</v>
      </c>
      <c r="AG105" s="81">
        <v>95</v>
      </c>
      <c r="AH105" s="79">
        <f>IF(OR(AI$8="",AI$5=""),"",IF(AG105=#REF!,(AI$8*(1+(AI$5/100))),IF(AG105&lt;#REF!,"",IF(AG105&gt;#REF!,1,FALSE))))</f>
      </c>
      <c r="AI105" s="79">
        <f t="shared" si="52"/>
      </c>
      <c r="AJ105" s="79">
        <f t="shared" si="53"/>
      </c>
      <c r="AL105" s="81">
        <v>95</v>
      </c>
      <c r="AM105" s="79">
        <f>IF(OR(AN$8="",AN$5=""),"",IF(AL105=#REF!,AN$8*(1+(AN$5/100)),IF(AL105&lt;#REF!,"",IF(AL105&gt;#REF!,1,FALSE))))</f>
      </c>
      <c r="AN105" s="79">
        <f t="shared" si="54"/>
      </c>
      <c r="AO105" s="79">
        <f t="shared" si="55"/>
      </c>
      <c r="AQ105" s="81">
        <v>95</v>
      </c>
      <c r="AR105" s="79">
        <f>IF(OR(AS$8="",AS$5=""),"",IF(AQ105=#REF!,(AS$8*(1+(AS$5/100))),IF(AQ105&lt;#REF!,"",IF(AQ105&gt;#REF!,1,FALSE))))</f>
      </c>
      <c r="AS105" s="79">
        <f t="shared" si="56"/>
      </c>
      <c r="AT105" s="79">
        <f t="shared" si="57"/>
      </c>
      <c r="AV105" s="81">
        <v>95</v>
      </c>
      <c r="AW105" s="79" t="e">
        <f t="shared" si="58"/>
        <v>#N/A</v>
      </c>
      <c r="AX105" s="79" t="e">
        <f t="shared" si="59"/>
        <v>#N/A</v>
      </c>
      <c r="AY105" s="79" t="e">
        <f t="shared" si="60"/>
        <v>#N/A</v>
      </c>
    </row>
    <row r="106" spans="14:51" ht="12.75">
      <c r="N106" s="85"/>
      <c r="P106" s="81">
        <v>99</v>
      </c>
      <c r="Q106" s="79">
        <f>IF(OR(J$5="",J$8=""),"",IF(P106&lt;=J$15,(J$5*(1+(J$8/100))),IF(P106&gt;J$15,1,FALSE)))</f>
        <v>1</v>
      </c>
      <c r="R106" s="79">
        <f t="shared" si="45"/>
        <v>1</v>
      </c>
      <c r="S106" s="79">
        <f t="shared" si="47"/>
        <v>1</v>
      </c>
      <c r="T106" s="85"/>
      <c r="U106" s="85"/>
      <c r="W106" s="81">
        <v>96</v>
      </c>
      <c r="X106" s="79">
        <f>IF(OR(Y$8="",Y$5=""),"",IF(W106=#REF!,(Y$8*(1+(Y$5/100))),IF(W106&lt;#REF!,"",IF(W106&gt;#REF!,1,FALSE))))</f>
      </c>
      <c r="Y106" s="79">
        <f t="shared" si="48"/>
      </c>
      <c r="Z106" s="79">
        <f t="shared" si="49"/>
      </c>
      <c r="AB106" s="81">
        <v>96</v>
      </c>
      <c r="AC106" s="79" t="e">
        <f>IF(OR(AD$8="",AD$5=""),"",IF(AB106=#REF!,(AD$8*(1+(AD$5/100))),IF(AB106&lt;#REF!,"",IF(AB106&gt;#REF!,1,FALSE))))</f>
        <v>#REF!</v>
      </c>
      <c r="AD106" s="79">
        <f t="shared" si="50"/>
        <v>1</v>
      </c>
      <c r="AE106" s="79" t="e">
        <f t="shared" si="51"/>
        <v>#REF!</v>
      </c>
      <c r="AG106" s="81">
        <v>96</v>
      </c>
      <c r="AH106" s="79">
        <f>IF(OR(AI$8="",AI$5=""),"",IF(AG106=#REF!,(AI$8*(1+(AI$5/100))),IF(AG106&lt;#REF!,"",IF(AG106&gt;#REF!,1,FALSE))))</f>
      </c>
      <c r="AI106" s="79">
        <f t="shared" si="52"/>
      </c>
      <c r="AJ106" s="79">
        <f t="shared" si="53"/>
      </c>
      <c r="AL106" s="81">
        <v>96</v>
      </c>
      <c r="AM106" s="79">
        <f>IF(OR(AN$8="",AN$5=""),"",IF(AL106=#REF!,AN$8*(1+(AN$5/100)),IF(AL106&lt;#REF!,"",IF(AL106&gt;#REF!,1,FALSE))))</f>
      </c>
      <c r="AN106" s="79">
        <f t="shared" si="54"/>
      </c>
      <c r="AO106" s="79">
        <f t="shared" si="55"/>
      </c>
      <c r="AQ106" s="81">
        <v>96</v>
      </c>
      <c r="AR106" s="79">
        <f>IF(OR(AS$8="",AS$5=""),"",IF(AQ106=#REF!,(AS$8*(1+(AS$5/100))),IF(AQ106&lt;#REF!,"",IF(AQ106&gt;#REF!,1,FALSE))))</f>
      </c>
      <c r="AS106" s="79">
        <f t="shared" si="56"/>
      </c>
      <c r="AT106" s="79">
        <f t="shared" si="57"/>
      </c>
      <c r="AV106" s="81">
        <v>96</v>
      </c>
      <c r="AW106" s="79" t="e">
        <f t="shared" si="58"/>
        <v>#N/A</v>
      </c>
      <c r="AX106" s="79" t="e">
        <f t="shared" si="59"/>
        <v>#N/A</v>
      </c>
      <c r="AY106" s="79" t="e">
        <f t="shared" si="60"/>
        <v>#N/A</v>
      </c>
    </row>
    <row r="107" spans="14:51" ht="12.75">
      <c r="N107" s="85"/>
      <c r="P107" s="81">
        <v>100</v>
      </c>
      <c r="Q107" s="79">
        <f>IF(OR(J$5="",J$8=""),"",IF(P107&lt;=J$15,(J$5*(1+(J$8/100))),IF(P107&gt;J$15,1,FALSE)))</f>
        <v>1</v>
      </c>
      <c r="R107" s="79">
        <f t="shared" si="45"/>
        <v>1</v>
      </c>
      <c r="S107" s="79">
        <f t="shared" si="47"/>
        <v>1</v>
      </c>
      <c r="T107" s="85"/>
      <c r="U107" s="85"/>
      <c r="W107" s="81">
        <v>97</v>
      </c>
      <c r="X107" s="79">
        <f>IF(OR(Y$8="",Y$5=""),"",IF(W107=#REF!,(Y$8*(1+(Y$5/100))),IF(W107&lt;#REF!,"",IF(W107&gt;#REF!,1,FALSE))))</f>
      </c>
      <c r="Y107" s="79">
        <f t="shared" si="48"/>
      </c>
      <c r="Z107" s="79">
        <f t="shared" si="49"/>
      </c>
      <c r="AB107" s="81">
        <v>97</v>
      </c>
      <c r="AC107" s="79" t="e">
        <f>IF(OR(AD$8="",AD$5=""),"",IF(AB107=#REF!,(AD$8*(1+(AD$5/100))),IF(AB107&lt;#REF!,"",IF(AB107&gt;#REF!,1,FALSE))))</f>
        <v>#REF!</v>
      </c>
      <c r="AD107" s="79">
        <f t="shared" si="50"/>
        <v>1</v>
      </c>
      <c r="AE107" s="79" t="e">
        <f t="shared" si="51"/>
        <v>#REF!</v>
      </c>
      <c r="AG107" s="81">
        <v>97</v>
      </c>
      <c r="AH107" s="79">
        <f>IF(OR(AI$8="",AI$5=""),"",IF(AG107=#REF!,(AI$8*(1+(AI$5/100))),IF(AG107&lt;#REF!,"",IF(AG107&gt;#REF!,1,FALSE))))</f>
      </c>
      <c r="AI107" s="79">
        <f t="shared" si="52"/>
      </c>
      <c r="AJ107" s="79">
        <f t="shared" si="53"/>
      </c>
      <c r="AL107" s="81">
        <v>97</v>
      </c>
      <c r="AM107" s="79">
        <f>IF(OR(AN$8="",AN$5=""),"",IF(AL107=#REF!,AN$8*(1+(AN$5/100)),IF(AL107&lt;#REF!,"",IF(AL107&gt;#REF!,1,FALSE))))</f>
      </c>
      <c r="AN107" s="79">
        <f t="shared" si="54"/>
      </c>
      <c r="AO107" s="79">
        <f t="shared" si="55"/>
      </c>
      <c r="AQ107" s="81">
        <v>97</v>
      </c>
      <c r="AR107" s="79">
        <f>IF(OR(AS$8="",AS$5=""),"",IF(AQ107=#REF!,(AS$8*(1+(AS$5/100))),IF(AQ107&lt;#REF!,"",IF(AQ107&gt;#REF!,1,FALSE))))</f>
      </c>
      <c r="AS107" s="79">
        <f t="shared" si="56"/>
      </c>
      <c r="AT107" s="79">
        <f t="shared" si="57"/>
      </c>
      <c r="AV107" s="81">
        <v>97</v>
      </c>
      <c r="AW107" s="79" t="e">
        <f t="shared" si="58"/>
        <v>#N/A</v>
      </c>
      <c r="AX107" s="79" t="e">
        <f t="shared" si="59"/>
        <v>#N/A</v>
      </c>
      <c r="AY107" s="79" t="e">
        <f t="shared" si="60"/>
        <v>#N/A</v>
      </c>
    </row>
    <row r="108" spans="14:51" ht="12.75">
      <c r="N108" s="85"/>
      <c r="S108" s="85"/>
      <c r="T108" s="85"/>
      <c r="U108" s="85"/>
      <c r="W108" s="81">
        <v>98</v>
      </c>
      <c r="X108" s="79">
        <f>IF(OR(Y$8="",Y$5=""),"",IF(W108=#REF!,(Y$8*(1+(Y$5/100))),IF(W108&lt;#REF!,"",IF(W108&gt;#REF!,1,FALSE))))</f>
      </c>
      <c r="Y108" s="79">
        <f t="shared" si="48"/>
      </c>
      <c r="Z108" s="79">
        <f t="shared" si="49"/>
      </c>
      <c r="AB108" s="81">
        <v>98</v>
      </c>
      <c r="AC108" s="79" t="e">
        <f>IF(OR(AD$8="",AD$5=""),"",IF(AB108=#REF!,(AD$8*(1+(AD$5/100))),IF(AB108&lt;#REF!,"",IF(AB108&gt;#REF!,1,FALSE))))</f>
        <v>#REF!</v>
      </c>
      <c r="AD108" s="79">
        <f t="shared" si="50"/>
        <v>1</v>
      </c>
      <c r="AE108" s="79" t="e">
        <f t="shared" si="51"/>
        <v>#REF!</v>
      </c>
      <c r="AG108" s="81">
        <v>98</v>
      </c>
      <c r="AH108" s="79">
        <f>IF(OR(AI$8="",AI$5=""),"",IF(AG108=#REF!,(AI$8*(1+(AI$5/100))),IF(AG108&lt;#REF!,"",IF(AG108&gt;#REF!,1,FALSE))))</f>
      </c>
      <c r="AI108" s="79">
        <f t="shared" si="52"/>
      </c>
      <c r="AJ108" s="79">
        <f t="shared" si="53"/>
      </c>
      <c r="AL108" s="81">
        <v>98</v>
      </c>
      <c r="AM108" s="79">
        <f>IF(OR(AN$8="",AN$5=""),"",IF(AL108=#REF!,AN$8*(1+(AN$5/100)),IF(AL108&lt;#REF!,"",IF(AL108&gt;#REF!,1,FALSE))))</f>
      </c>
      <c r="AN108" s="79">
        <f t="shared" si="54"/>
      </c>
      <c r="AO108" s="79">
        <f t="shared" si="55"/>
      </c>
      <c r="AQ108" s="81">
        <v>98</v>
      </c>
      <c r="AR108" s="79">
        <f>IF(OR(AS$8="",AS$5=""),"",IF(AQ108=#REF!,(AS$8*(1+(AS$5/100))),IF(AQ108&lt;#REF!,"",IF(AQ108&gt;#REF!,1,FALSE))))</f>
      </c>
      <c r="AS108" s="79">
        <f t="shared" si="56"/>
      </c>
      <c r="AT108" s="79">
        <f t="shared" si="57"/>
      </c>
      <c r="AV108" s="81">
        <v>98</v>
      </c>
      <c r="AW108" s="79" t="e">
        <f t="shared" si="58"/>
        <v>#N/A</v>
      </c>
      <c r="AX108" s="79" t="e">
        <f t="shared" si="59"/>
        <v>#N/A</v>
      </c>
      <c r="AY108" s="79" t="e">
        <f t="shared" si="60"/>
        <v>#N/A</v>
      </c>
    </row>
    <row r="109" spans="14:51" ht="12.75">
      <c r="N109" s="85"/>
      <c r="S109" s="85"/>
      <c r="T109" s="85"/>
      <c r="U109" s="85"/>
      <c r="W109" s="81">
        <v>99</v>
      </c>
      <c r="X109" s="79">
        <f>IF(OR(Y$8="",Y$5=""),"",IF(W109=#REF!,(Y$8*(1+(Y$5/100))),IF(W109&lt;#REF!,"",IF(W109&gt;#REF!,1,FALSE))))</f>
      </c>
      <c r="Y109" s="79">
        <f t="shared" si="48"/>
      </c>
      <c r="Z109" s="79">
        <f t="shared" si="49"/>
      </c>
      <c r="AB109" s="81">
        <v>99</v>
      </c>
      <c r="AC109" s="79" t="e">
        <f>IF(OR(AD$8="",AD$5=""),"",IF(AB109=#REF!,(AD$8*(1+(AD$5/100))),IF(AB109&lt;#REF!,"",IF(AB109&gt;#REF!,1,FALSE))))</f>
        <v>#REF!</v>
      </c>
      <c r="AD109" s="79">
        <f t="shared" si="50"/>
        <v>1</v>
      </c>
      <c r="AE109" s="79" t="e">
        <f t="shared" si="51"/>
        <v>#REF!</v>
      </c>
      <c r="AG109" s="81">
        <v>99</v>
      </c>
      <c r="AH109" s="79">
        <f>IF(OR(AI$8="",AI$5=""),"",IF(AG109=#REF!,(AI$8*(1+(AI$5/100))),IF(AG109&lt;#REF!,"",IF(AG109&gt;#REF!,1,FALSE))))</f>
      </c>
      <c r="AI109" s="79">
        <f t="shared" si="52"/>
      </c>
      <c r="AJ109" s="79">
        <f t="shared" si="53"/>
      </c>
      <c r="AL109" s="81">
        <v>99</v>
      </c>
      <c r="AM109" s="79">
        <f>IF(OR(AN$8="",AN$5=""),"",IF(AL109=#REF!,AN$8*(1+(AN$5/100)),IF(AL109&lt;#REF!,"",IF(AL109&gt;#REF!,1,FALSE))))</f>
      </c>
      <c r="AN109" s="79">
        <f t="shared" si="54"/>
      </c>
      <c r="AO109" s="79">
        <f t="shared" si="55"/>
      </c>
      <c r="AQ109" s="81">
        <v>99</v>
      </c>
      <c r="AR109" s="79">
        <f>IF(OR(AS$8="",AS$5=""),"",IF(AQ109=#REF!,(AS$8*(1+(AS$5/100))),IF(AQ109&lt;#REF!,"",IF(AQ109&gt;#REF!,1,FALSE))))</f>
      </c>
      <c r="AS109" s="79">
        <f t="shared" si="56"/>
      </c>
      <c r="AT109" s="79">
        <f t="shared" si="57"/>
      </c>
      <c r="AV109" s="81">
        <v>99</v>
      </c>
      <c r="AW109" s="79" t="e">
        <f t="shared" si="58"/>
        <v>#N/A</v>
      </c>
      <c r="AX109" s="79" t="e">
        <f t="shared" si="59"/>
        <v>#N/A</v>
      </c>
      <c r="AY109" s="79" t="e">
        <f t="shared" si="60"/>
        <v>#N/A</v>
      </c>
    </row>
    <row r="110" spans="14:51" ht="12.75" hidden="1">
      <c r="N110" s="85"/>
      <c r="S110" s="85"/>
      <c r="T110" s="85"/>
      <c r="U110" s="85"/>
      <c r="W110" s="81">
        <v>100</v>
      </c>
      <c r="X110" s="79">
        <f>IF(OR(Y$8="",Y$5=""),"",IF(W110=#REF!,(Y$8*(1+(Y$5/100))),IF(W110&lt;#REF!,"",IF(W110&gt;#REF!,1,FALSE))))</f>
      </c>
      <c r="Y110" s="79">
        <f t="shared" si="48"/>
      </c>
      <c r="Z110" s="79">
        <f t="shared" si="49"/>
      </c>
      <c r="AB110" s="81">
        <v>100</v>
      </c>
      <c r="AC110" s="79" t="e">
        <f>IF(OR(AD$8="",AD$5=""),"",IF(AB110=#REF!,(AD$8*(1+(AD$5/100))),IF(AB110&lt;#REF!,"",IF(AB110&gt;#REF!,1,FALSE))))</f>
        <v>#REF!</v>
      </c>
      <c r="AD110" s="79">
        <f t="shared" si="50"/>
        <v>1</v>
      </c>
      <c r="AE110" s="79" t="e">
        <f t="shared" si="51"/>
        <v>#REF!</v>
      </c>
      <c r="AG110" s="81">
        <v>100</v>
      </c>
      <c r="AH110" s="79">
        <f>IF(OR(AI$8="",AI$5=""),"",IF(AG110=#REF!,(AI$8*(1+(AI$5/100))),IF(AG110&lt;#REF!,"",IF(AG110&gt;#REF!,1,FALSE))))</f>
      </c>
      <c r="AI110" s="79">
        <f t="shared" si="52"/>
      </c>
      <c r="AJ110" s="79">
        <f t="shared" si="53"/>
      </c>
      <c r="AL110" s="81">
        <v>100</v>
      </c>
      <c r="AM110" s="79">
        <f>IF(OR(AN$8="",AN$5=""),"",IF(AL110=#REF!,AN$8*(1+(AN$5/100)),IF(AL110&lt;#REF!,"",IF(AL110&gt;#REF!,1,FALSE))))</f>
      </c>
      <c r="AN110" s="79">
        <f t="shared" si="54"/>
      </c>
      <c r="AO110" s="79">
        <f t="shared" si="55"/>
      </c>
      <c r="AQ110" s="81">
        <v>100</v>
      </c>
      <c r="AR110" s="79">
        <f>IF(OR(AS$8="",AS$5=""),"",IF(AQ110=#REF!,(AS$8*(1+(AS$5/100))),IF(AQ110&lt;#REF!,"",IF(AQ110&gt;#REF!,1,FALSE))))</f>
      </c>
      <c r="AS110" s="79">
        <f t="shared" si="56"/>
      </c>
      <c r="AT110" s="79">
        <f t="shared" si="57"/>
      </c>
      <c r="AV110" s="81">
        <v>100</v>
      </c>
      <c r="AW110" s="79" t="e">
        <f t="shared" si="58"/>
        <v>#N/A</v>
      </c>
      <c r="AX110" s="79" t="e">
        <f t="shared" si="59"/>
        <v>#N/A</v>
      </c>
      <c r="AY110" s="79" t="e">
        <f t="shared" si="60"/>
        <v>#N/A</v>
      </c>
    </row>
    <row r="111" spans="13:26" ht="12.75" hidden="1">
      <c r="M111" s="85"/>
      <c r="N111" s="85"/>
      <c r="S111" s="85"/>
      <c r="T111" s="85"/>
      <c r="U111" s="85"/>
      <c r="Z111" s="85"/>
    </row>
    <row r="112" spans="19:21" ht="12.75" hidden="1">
      <c r="S112" s="85"/>
      <c r="T112" s="85"/>
      <c r="U112" s="85"/>
    </row>
    <row r="113" spans="19:21" ht="12.75" hidden="1">
      <c r="S113" s="85"/>
      <c r="T113" s="85"/>
      <c r="U113" s="85"/>
    </row>
    <row r="114" spans="19:21" ht="12.75" hidden="1">
      <c r="S114" s="85"/>
      <c r="T114" s="85"/>
      <c r="U114" s="85"/>
    </row>
    <row r="115" ht="12.75" hidden="1"/>
    <row r="116" spans="23:46" ht="12.75" hidden="1">
      <c r="W116" s="84" t="s">
        <v>119</v>
      </c>
      <c r="X116" s="84" t="s">
        <v>116</v>
      </c>
      <c r="Y116" s="84" t="s">
        <v>117</v>
      </c>
      <c r="Z116" s="84" t="s">
        <v>118</v>
      </c>
      <c r="AA116" s="29"/>
      <c r="AB116" s="84" t="s">
        <v>119</v>
      </c>
      <c r="AC116" s="84" t="s">
        <v>116</v>
      </c>
      <c r="AD116" s="84" t="s">
        <v>117</v>
      </c>
      <c r="AE116" s="84" t="s">
        <v>118</v>
      </c>
      <c r="AG116" s="84" t="s">
        <v>119</v>
      </c>
      <c r="AH116" s="79">
        <f>IF(OR(AI$8="",AI$5=""),"",IF(AG116=AI$16,(AI$8*(1+(AI$5/100))),IF(AG116&lt;AI$16,"",IF(AG116&gt;AI$16,1,FALSE))))</f>
      </c>
      <c r="AI116" s="79">
        <f>IF(OR(AI$8="",AI$9=""),"",IF(AG116&lt;AI$9,"",IF(AG116=AI$9,AI$8,IF(AG116&gt;AI$9,1,FALSE))))</f>
      </c>
      <c r="AJ116" s="79">
        <f>IF(OR(AI$8="",AI$5=""),"",IF(AG116&lt;#REF!,"",IF(AG116=#REF!,(AI$8-(AI$8*(AI$5/100))),IF(AG116&gt;#REF!,1,FALSE))))</f>
      </c>
      <c r="AL116" s="84" t="s">
        <v>119</v>
      </c>
      <c r="AM116" s="84" t="s">
        <v>116</v>
      </c>
      <c r="AN116" s="84" t="s">
        <v>117</v>
      </c>
      <c r="AO116" s="84" t="s">
        <v>118</v>
      </c>
      <c r="AQ116" s="84" t="s">
        <v>119</v>
      </c>
      <c r="AR116" s="84" t="s">
        <v>116</v>
      </c>
      <c r="AS116" s="84" t="s">
        <v>117</v>
      </c>
      <c r="AT116" s="84" t="s">
        <v>118</v>
      </c>
    </row>
    <row r="117" spans="23:46" ht="12.75" hidden="1">
      <c r="W117" s="81">
        <v>0</v>
      </c>
      <c r="X117" s="79" t="s">
        <v>120</v>
      </c>
      <c r="Y117" s="79" t="s">
        <v>120</v>
      </c>
      <c r="Z117" s="79" t="s">
        <v>120</v>
      </c>
      <c r="AA117" s="29"/>
      <c r="AB117" s="81">
        <v>0</v>
      </c>
      <c r="AC117" s="79" t="s">
        <v>120</v>
      </c>
      <c r="AD117" s="79" t="s">
        <v>120</v>
      </c>
      <c r="AE117" s="79" t="s">
        <v>120</v>
      </c>
      <c r="AG117" s="81">
        <v>0</v>
      </c>
      <c r="AH117" s="79" t="s">
        <v>120</v>
      </c>
      <c r="AI117" s="79" t="s">
        <v>120</v>
      </c>
      <c r="AJ117" s="79" t="s">
        <v>120</v>
      </c>
      <c r="AL117" s="81">
        <v>0</v>
      </c>
      <c r="AM117" s="79" t="s">
        <v>120</v>
      </c>
      <c r="AN117" s="79" t="s">
        <v>120</v>
      </c>
      <c r="AO117" s="79" t="s">
        <v>120</v>
      </c>
      <c r="AQ117" s="81">
        <v>0</v>
      </c>
      <c r="AR117" s="79" t="s">
        <v>120</v>
      </c>
      <c r="AS117" s="79">
        <v>0.01</v>
      </c>
      <c r="AT117" s="79" t="s">
        <v>120</v>
      </c>
    </row>
    <row r="118" spans="23:46" ht="12.75" hidden="1">
      <c r="W118" s="81">
        <v>1</v>
      </c>
      <c r="X118" s="79" t="s">
        <v>120</v>
      </c>
      <c r="Y118" s="79" t="s">
        <v>120</v>
      </c>
      <c r="Z118" s="79" t="s">
        <v>120</v>
      </c>
      <c r="AA118" s="29"/>
      <c r="AB118" s="81">
        <v>1</v>
      </c>
      <c r="AC118" s="79" t="s">
        <v>120</v>
      </c>
      <c r="AD118" s="79" t="s">
        <v>120</v>
      </c>
      <c r="AE118" s="79" t="s">
        <v>120</v>
      </c>
      <c r="AG118" s="81">
        <v>1</v>
      </c>
      <c r="AH118" s="79" t="s">
        <v>120</v>
      </c>
      <c r="AI118" s="79" t="s">
        <v>120</v>
      </c>
      <c r="AJ118" s="79" t="s">
        <v>120</v>
      </c>
      <c r="AL118" s="81">
        <v>1</v>
      </c>
      <c r="AM118" s="79">
        <v>0.016</v>
      </c>
      <c r="AN118" s="79" t="s">
        <v>120</v>
      </c>
      <c r="AO118" s="79" t="s">
        <v>120</v>
      </c>
      <c r="AQ118" s="81">
        <v>1</v>
      </c>
      <c r="AR118" s="79" t="s">
        <v>120</v>
      </c>
      <c r="AS118" s="79">
        <v>1</v>
      </c>
      <c r="AT118" s="79" t="s">
        <v>120</v>
      </c>
    </row>
    <row r="119" spans="23:46" ht="12.75" hidden="1">
      <c r="W119" s="81">
        <v>2</v>
      </c>
      <c r="X119" s="79" t="s">
        <v>120</v>
      </c>
      <c r="Y119" s="79" t="s">
        <v>120</v>
      </c>
      <c r="Z119" s="79" t="s">
        <v>120</v>
      </c>
      <c r="AA119" s="29"/>
      <c r="AB119" s="81">
        <v>2</v>
      </c>
      <c r="AC119" s="79" t="s">
        <v>120</v>
      </c>
      <c r="AD119" s="79" t="s">
        <v>120</v>
      </c>
      <c r="AE119" s="79" t="s">
        <v>120</v>
      </c>
      <c r="AG119" s="81">
        <v>2</v>
      </c>
      <c r="AH119" s="79" t="s">
        <v>120</v>
      </c>
      <c r="AI119" s="79" t="s">
        <v>120</v>
      </c>
      <c r="AJ119" s="79" t="s">
        <v>120</v>
      </c>
      <c r="AL119" s="81">
        <v>2</v>
      </c>
      <c r="AM119" s="79">
        <v>1</v>
      </c>
      <c r="AN119" s="79" t="s">
        <v>120</v>
      </c>
      <c r="AO119" s="79" t="s">
        <v>120</v>
      </c>
      <c r="AQ119" s="81">
        <v>2</v>
      </c>
      <c r="AR119" s="79" t="s">
        <v>120</v>
      </c>
      <c r="AS119" s="79">
        <v>1</v>
      </c>
      <c r="AT119" s="79" t="s">
        <v>120</v>
      </c>
    </row>
    <row r="120" spans="23:46" ht="12.75" hidden="1">
      <c r="W120" s="81">
        <v>3</v>
      </c>
      <c r="X120" s="79" t="s">
        <v>120</v>
      </c>
      <c r="Y120" s="79" t="s">
        <v>120</v>
      </c>
      <c r="Z120" s="79" t="s">
        <v>120</v>
      </c>
      <c r="AA120" s="29"/>
      <c r="AB120" s="81">
        <v>3</v>
      </c>
      <c r="AC120" s="79" t="s">
        <v>120</v>
      </c>
      <c r="AD120" s="79" t="s">
        <v>120</v>
      </c>
      <c r="AE120" s="79" t="s">
        <v>120</v>
      </c>
      <c r="AG120" s="81">
        <v>3</v>
      </c>
      <c r="AH120" s="79" t="s">
        <v>120</v>
      </c>
      <c r="AI120" s="79" t="s">
        <v>120</v>
      </c>
      <c r="AJ120" s="79" t="s">
        <v>120</v>
      </c>
      <c r="AL120" s="81">
        <v>3</v>
      </c>
      <c r="AM120" s="79">
        <v>1</v>
      </c>
      <c r="AN120" s="79" t="s">
        <v>120</v>
      </c>
      <c r="AO120" s="79" t="s">
        <v>120</v>
      </c>
      <c r="AQ120" s="81">
        <v>3</v>
      </c>
      <c r="AR120" s="79" t="s">
        <v>120</v>
      </c>
      <c r="AS120" s="79">
        <v>1</v>
      </c>
      <c r="AT120" s="79" t="s">
        <v>120</v>
      </c>
    </row>
    <row r="121" spans="23:46" ht="12.75" hidden="1">
      <c r="W121" s="81">
        <v>4</v>
      </c>
      <c r="X121" s="79" t="s">
        <v>120</v>
      </c>
      <c r="Y121" s="79" t="s">
        <v>120</v>
      </c>
      <c r="Z121" s="79" t="s">
        <v>120</v>
      </c>
      <c r="AA121" s="29"/>
      <c r="AB121" s="81">
        <v>4</v>
      </c>
      <c r="AC121" s="79" t="s">
        <v>120</v>
      </c>
      <c r="AD121" s="79" t="s">
        <v>120</v>
      </c>
      <c r="AE121" s="79" t="s">
        <v>120</v>
      </c>
      <c r="AG121" s="81">
        <v>4</v>
      </c>
      <c r="AH121" s="79" t="s">
        <v>120</v>
      </c>
      <c r="AI121" s="79" t="s">
        <v>120</v>
      </c>
      <c r="AJ121" s="79" t="s">
        <v>120</v>
      </c>
      <c r="AL121" s="81">
        <v>4</v>
      </c>
      <c r="AM121" s="79">
        <v>1</v>
      </c>
      <c r="AN121" s="79" t="s">
        <v>120</v>
      </c>
      <c r="AO121" s="79" t="s">
        <v>120</v>
      </c>
      <c r="AQ121" s="81">
        <v>4</v>
      </c>
      <c r="AR121" s="79" t="s">
        <v>120</v>
      </c>
      <c r="AS121" s="79">
        <v>1</v>
      </c>
      <c r="AT121" s="79" t="s">
        <v>120</v>
      </c>
    </row>
    <row r="122" spans="23:46" ht="12.75" hidden="1">
      <c r="W122" s="81">
        <v>5</v>
      </c>
      <c r="X122" s="79" t="s">
        <v>120</v>
      </c>
      <c r="Y122" s="79" t="s">
        <v>120</v>
      </c>
      <c r="Z122" s="79" t="s">
        <v>120</v>
      </c>
      <c r="AA122" s="29"/>
      <c r="AB122" s="81">
        <v>5</v>
      </c>
      <c r="AC122" s="79" t="s">
        <v>120</v>
      </c>
      <c r="AD122" s="79" t="s">
        <v>120</v>
      </c>
      <c r="AE122" s="79" t="s">
        <v>120</v>
      </c>
      <c r="AG122" s="81">
        <v>5</v>
      </c>
      <c r="AH122" s="79">
        <v>0.014499999999999999</v>
      </c>
      <c r="AI122" s="79" t="s">
        <v>120</v>
      </c>
      <c r="AJ122" s="79" t="s">
        <v>120</v>
      </c>
      <c r="AL122" s="81">
        <v>5</v>
      </c>
      <c r="AM122" s="79">
        <v>1</v>
      </c>
      <c r="AN122" s="79">
        <v>0.01</v>
      </c>
      <c r="AO122" s="79" t="s">
        <v>120</v>
      </c>
      <c r="AQ122" s="81">
        <v>5</v>
      </c>
      <c r="AR122" s="79" t="s">
        <v>120</v>
      </c>
      <c r="AS122" s="79">
        <v>1</v>
      </c>
      <c r="AT122" s="79" t="s">
        <v>120</v>
      </c>
    </row>
    <row r="123" spans="23:46" ht="12.75" hidden="1">
      <c r="W123" s="81">
        <v>6</v>
      </c>
      <c r="X123" s="79" t="s">
        <v>120</v>
      </c>
      <c r="Y123" s="79" t="s">
        <v>120</v>
      </c>
      <c r="Z123" s="79" t="s">
        <v>120</v>
      </c>
      <c r="AA123" s="29"/>
      <c r="AB123" s="81">
        <v>6</v>
      </c>
      <c r="AC123" s="79" t="s">
        <v>120</v>
      </c>
      <c r="AD123" s="79" t="s">
        <v>120</v>
      </c>
      <c r="AE123" s="79" t="s">
        <v>120</v>
      </c>
      <c r="AG123" s="81">
        <v>6</v>
      </c>
      <c r="AH123" s="79">
        <v>1</v>
      </c>
      <c r="AI123" s="79" t="s">
        <v>120</v>
      </c>
      <c r="AJ123" s="79" t="s">
        <v>120</v>
      </c>
      <c r="AL123" s="81">
        <v>6</v>
      </c>
      <c r="AM123" s="79">
        <v>1</v>
      </c>
      <c r="AN123" s="79">
        <v>1</v>
      </c>
      <c r="AO123" s="79" t="s">
        <v>120</v>
      </c>
      <c r="AQ123" s="81">
        <v>6</v>
      </c>
      <c r="AR123" s="79" t="s">
        <v>120</v>
      </c>
      <c r="AS123" s="79">
        <v>1</v>
      </c>
      <c r="AT123" s="79" t="s">
        <v>120</v>
      </c>
    </row>
    <row r="124" spans="23:46" ht="12.75" hidden="1">
      <c r="W124" s="81">
        <v>7</v>
      </c>
      <c r="X124" s="79" t="s">
        <v>120</v>
      </c>
      <c r="Y124" s="79" t="s">
        <v>120</v>
      </c>
      <c r="Z124" s="79" t="s">
        <v>120</v>
      </c>
      <c r="AA124" s="29"/>
      <c r="AB124" s="81">
        <v>7</v>
      </c>
      <c r="AC124" s="79" t="s">
        <v>120</v>
      </c>
      <c r="AD124" s="79" t="s">
        <v>120</v>
      </c>
      <c r="AE124" s="79" t="s">
        <v>120</v>
      </c>
      <c r="AG124" s="81">
        <v>7</v>
      </c>
      <c r="AH124" s="79">
        <v>1</v>
      </c>
      <c r="AI124" s="79" t="s">
        <v>120</v>
      </c>
      <c r="AJ124" s="79" t="s">
        <v>120</v>
      </c>
      <c r="AL124" s="81">
        <v>7</v>
      </c>
      <c r="AM124" s="79">
        <v>1</v>
      </c>
      <c r="AN124" s="79">
        <v>1</v>
      </c>
      <c r="AO124" s="79" t="s">
        <v>120</v>
      </c>
      <c r="AQ124" s="81">
        <v>7</v>
      </c>
      <c r="AR124" s="79" t="s">
        <v>120</v>
      </c>
      <c r="AS124" s="79">
        <v>1</v>
      </c>
      <c r="AT124" s="79" t="s">
        <v>120</v>
      </c>
    </row>
    <row r="125" spans="23:46" ht="12.75" hidden="1">
      <c r="W125" s="81">
        <v>8</v>
      </c>
      <c r="X125" s="79" t="s">
        <v>120</v>
      </c>
      <c r="Y125" s="79" t="s">
        <v>120</v>
      </c>
      <c r="Z125" s="79" t="s">
        <v>120</v>
      </c>
      <c r="AA125" s="29"/>
      <c r="AB125" s="81">
        <v>8</v>
      </c>
      <c r="AC125" s="79" t="s">
        <v>120</v>
      </c>
      <c r="AD125" s="79" t="s">
        <v>120</v>
      </c>
      <c r="AE125" s="79" t="s">
        <v>120</v>
      </c>
      <c r="AG125" s="81">
        <v>8</v>
      </c>
      <c r="AH125" s="79">
        <v>1</v>
      </c>
      <c r="AI125" s="79" t="s">
        <v>120</v>
      </c>
      <c r="AJ125" s="79" t="s">
        <v>120</v>
      </c>
      <c r="AL125" s="81">
        <v>8</v>
      </c>
      <c r="AM125" s="79">
        <v>1</v>
      </c>
      <c r="AN125" s="79">
        <v>1</v>
      </c>
      <c r="AO125" s="79">
        <v>0.004</v>
      </c>
      <c r="AQ125" s="81">
        <v>8</v>
      </c>
      <c r="AR125" s="79" t="s">
        <v>120</v>
      </c>
      <c r="AS125" s="79">
        <v>1</v>
      </c>
      <c r="AT125" s="79" t="s">
        <v>120</v>
      </c>
    </row>
    <row r="126" spans="23:46" ht="12.75" hidden="1">
      <c r="W126" s="81">
        <v>9</v>
      </c>
      <c r="X126" s="79" t="s">
        <v>120</v>
      </c>
      <c r="Y126" s="79" t="s">
        <v>120</v>
      </c>
      <c r="Z126" s="79" t="s">
        <v>120</v>
      </c>
      <c r="AA126" s="29"/>
      <c r="AB126" s="81">
        <v>9</v>
      </c>
      <c r="AC126" s="79" t="s">
        <v>120</v>
      </c>
      <c r="AD126" s="79" t="s">
        <v>120</v>
      </c>
      <c r="AE126" s="79" t="s">
        <v>120</v>
      </c>
      <c r="AG126" s="81">
        <v>9</v>
      </c>
      <c r="AH126" s="79">
        <v>1</v>
      </c>
      <c r="AI126" s="79" t="s">
        <v>120</v>
      </c>
      <c r="AJ126" s="79" t="s">
        <v>120</v>
      </c>
      <c r="AL126" s="81">
        <v>9</v>
      </c>
      <c r="AM126" s="79">
        <v>1</v>
      </c>
      <c r="AN126" s="79">
        <v>1</v>
      </c>
      <c r="AO126" s="79">
        <v>1</v>
      </c>
      <c r="AQ126" s="81">
        <v>9</v>
      </c>
      <c r="AR126" s="79" t="s">
        <v>120</v>
      </c>
      <c r="AS126" s="79">
        <v>1</v>
      </c>
      <c r="AT126" s="79" t="s">
        <v>120</v>
      </c>
    </row>
    <row r="127" spans="23:46" ht="12.75" hidden="1">
      <c r="W127" s="81">
        <v>10</v>
      </c>
      <c r="X127" s="79" t="s">
        <v>120</v>
      </c>
      <c r="Y127" s="79" t="s">
        <v>120</v>
      </c>
      <c r="Z127" s="79" t="s">
        <v>120</v>
      </c>
      <c r="AA127" s="29"/>
      <c r="AB127" s="81">
        <v>10</v>
      </c>
      <c r="AC127" s="79" t="s">
        <v>120</v>
      </c>
      <c r="AD127" s="79" t="s">
        <v>120</v>
      </c>
      <c r="AE127" s="79" t="s">
        <v>120</v>
      </c>
      <c r="AG127" s="81">
        <v>10</v>
      </c>
      <c r="AH127" s="79">
        <v>1</v>
      </c>
      <c r="AI127" s="79">
        <v>0.01</v>
      </c>
      <c r="AJ127" s="79" t="s">
        <v>120</v>
      </c>
      <c r="AL127" s="81">
        <v>10</v>
      </c>
      <c r="AM127" s="79">
        <v>1</v>
      </c>
      <c r="AN127" s="79">
        <v>1</v>
      </c>
      <c r="AO127" s="79">
        <v>1</v>
      </c>
      <c r="AQ127" s="81">
        <v>10</v>
      </c>
      <c r="AR127" s="79" t="s">
        <v>120</v>
      </c>
      <c r="AS127" s="79">
        <v>1</v>
      </c>
      <c r="AT127" s="79" t="s">
        <v>120</v>
      </c>
    </row>
    <row r="128" spans="23:46" ht="12.75" hidden="1">
      <c r="W128" s="81">
        <v>11</v>
      </c>
      <c r="X128" s="79" t="s">
        <v>120</v>
      </c>
      <c r="Y128" s="79" t="s">
        <v>120</v>
      </c>
      <c r="Z128" s="79" t="s">
        <v>120</v>
      </c>
      <c r="AA128" s="29"/>
      <c r="AB128" s="81">
        <v>11</v>
      </c>
      <c r="AC128" s="79">
        <v>0.013000000000000001</v>
      </c>
      <c r="AD128" s="79" t="s">
        <v>120</v>
      </c>
      <c r="AE128" s="79" t="s">
        <v>120</v>
      </c>
      <c r="AG128" s="81">
        <v>11</v>
      </c>
      <c r="AH128" s="79">
        <v>1</v>
      </c>
      <c r="AI128" s="79">
        <v>1</v>
      </c>
      <c r="AJ128" s="79" t="s">
        <v>120</v>
      </c>
      <c r="AL128" s="81">
        <v>11</v>
      </c>
      <c r="AM128" s="79">
        <v>1</v>
      </c>
      <c r="AN128" s="79">
        <v>1</v>
      </c>
      <c r="AO128" s="79">
        <v>1</v>
      </c>
      <c r="AQ128" s="81">
        <v>11</v>
      </c>
      <c r="AR128" s="79" t="s">
        <v>120</v>
      </c>
      <c r="AS128" s="79">
        <v>1</v>
      </c>
      <c r="AT128" s="79" t="s">
        <v>120</v>
      </c>
    </row>
    <row r="129" spans="23:46" ht="12.75" hidden="1">
      <c r="W129" s="81">
        <v>12</v>
      </c>
      <c r="X129" s="79" t="s">
        <v>120</v>
      </c>
      <c r="Y129" s="79" t="s">
        <v>120</v>
      </c>
      <c r="Z129" s="79" t="s">
        <v>120</v>
      </c>
      <c r="AA129" s="29"/>
      <c r="AB129" s="81">
        <v>12</v>
      </c>
      <c r="AC129" s="79">
        <v>1</v>
      </c>
      <c r="AD129" s="79" t="s">
        <v>120</v>
      </c>
      <c r="AE129" s="79" t="s">
        <v>120</v>
      </c>
      <c r="AG129" s="81">
        <v>12</v>
      </c>
      <c r="AH129" s="79">
        <v>1</v>
      </c>
      <c r="AI129" s="79">
        <v>1</v>
      </c>
      <c r="AJ129" s="79" t="s">
        <v>120</v>
      </c>
      <c r="AL129" s="81">
        <v>12</v>
      </c>
      <c r="AM129" s="79">
        <v>1</v>
      </c>
      <c r="AN129" s="79">
        <v>1</v>
      </c>
      <c r="AO129" s="79">
        <v>1</v>
      </c>
      <c r="AQ129" s="81">
        <v>12</v>
      </c>
      <c r="AR129" s="79" t="s">
        <v>120</v>
      </c>
      <c r="AS129" s="79">
        <v>1</v>
      </c>
      <c r="AT129" s="79" t="s">
        <v>120</v>
      </c>
    </row>
    <row r="130" spans="23:46" ht="12.75" hidden="1">
      <c r="W130" s="81">
        <v>13</v>
      </c>
      <c r="X130" s="79" t="s">
        <v>120</v>
      </c>
      <c r="Y130" s="79" t="s">
        <v>120</v>
      </c>
      <c r="Z130" s="79" t="s">
        <v>120</v>
      </c>
      <c r="AA130" s="29"/>
      <c r="AB130" s="81">
        <v>13</v>
      </c>
      <c r="AC130" s="79">
        <v>1</v>
      </c>
      <c r="AD130" s="79" t="s">
        <v>120</v>
      </c>
      <c r="AE130" s="79" t="s">
        <v>120</v>
      </c>
      <c r="AG130" s="81">
        <v>13</v>
      </c>
      <c r="AH130" s="79">
        <v>1</v>
      </c>
      <c r="AI130" s="79">
        <v>1</v>
      </c>
      <c r="AJ130" s="79" t="s">
        <v>120</v>
      </c>
      <c r="AL130" s="81">
        <v>13</v>
      </c>
      <c r="AM130" s="79">
        <v>1</v>
      </c>
      <c r="AN130" s="79">
        <v>1</v>
      </c>
      <c r="AO130" s="79">
        <v>1</v>
      </c>
      <c r="AQ130" s="81">
        <v>13</v>
      </c>
      <c r="AR130" s="79" t="s">
        <v>120</v>
      </c>
      <c r="AS130" s="79">
        <v>1</v>
      </c>
      <c r="AT130" s="79" t="s">
        <v>120</v>
      </c>
    </row>
    <row r="131" spans="23:46" ht="12.75" hidden="1">
      <c r="W131" s="81">
        <v>14</v>
      </c>
      <c r="X131" s="79" t="s">
        <v>120</v>
      </c>
      <c r="Y131" s="79" t="s">
        <v>120</v>
      </c>
      <c r="Z131" s="79" t="s">
        <v>120</v>
      </c>
      <c r="AA131" s="29"/>
      <c r="AB131" s="81">
        <v>14</v>
      </c>
      <c r="AC131" s="79">
        <v>1</v>
      </c>
      <c r="AD131" s="79" t="s">
        <v>120</v>
      </c>
      <c r="AE131" s="79" t="s">
        <v>120</v>
      </c>
      <c r="AG131" s="81">
        <v>14</v>
      </c>
      <c r="AH131" s="79">
        <v>1</v>
      </c>
      <c r="AI131" s="79">
        <v>1</v>
      </c>
      <c r="AJ131" s="79" t="s">
        <v>120</v>
      </c>
      <c r="AL131" s="81">
        <v>14</v>
      </c>
      <c r="AM131" s="79">
        <v>1</v>
      </c>
      <c r="AN131" s="79">
        <v>1</v>
      </c>
      <c r="AO131" s="79">
        <v>1</v>
      </c>
      <c r="AQ131" s="81">
        <v>14</v>
      </c>
      <c r="AR131" s="79" t="s">
        <v>120</v>
      </c>
      <c r="AS131" s="79">
        <v>1</v>
      </c>
      <c r="AT131" s="79" t="s">
        <v>120</v>
      </c>
    </row>
    <row r="132" spans="23:46" ht="12.75" hidden="1">
      <c r="W132" s="81">
        <v>15</v>
      </c>
      <c r="X132" s="79">
        <v>0.013000000000000001</v>
      </c>
      <c r="Y132" s="79" t="s">
        <v>120</v>
      </c>
      <c r="Z132" s="79" t="s">
        <v>120</v>
      </c>
      <c r="AA132" s="29"/>
      <c r="AB132" s="81">
        <v>15</v>
      </c>
      <c r="AC132" s="79">
        <v>1</v>
      </c>
      <c r="AD132" s="79">
        <v>0.01</v>
      </c>
      <c r="AE132" s="79" t="s">
        <v>120</v>
      </c>
      <c r="AG132" s="81">
        <v>15</v>
      </c>
      <c r="AH132" s="79">
        <v>1</v>
      </c>
      <c r="AI132" s="79">
        <v>1</v>
      </c>
      <c r="AJ132" s="79">
        <v>0.0055</v>
      </c>
      <c r="AL132" s="81">
        <v>15</v>
      </c>
      <c r="AM132" s="79">
        <v>1</v>
      </c>
      <c r="AN132" s="79">
        <v>1</v>
      </c>
      <c r="AO132" s="79">
        <v>1</v>
      </c>
      <c r="AQ132" s="81">
        <v>15</v>
      </c>
      <c r="AR132" s="79" t="s">
        <v>120</v>
      </c>
      <c r="AS132" s="79">
        <v>1</v>
      </c>
      <c r="AT132" s="79" t="s">
        <v>120</v>
      </c>
    </row>
    <row r="133" spans="23:46" ht="12.75" hidden="1">
      <c r="W133" s="81">
        <v>16</v>
      </c>
      <c r="X133" s="79">
        <v>1</v>
      </c>
      <c r="Y133" s="79" t="s">
        <v>120</v>
      </c>
      <c r="Z133" s="79" t="s">
        <v>120</v>
      </c>
      <c r="AA133" s="29"/>
      <c r="AB133" s="81">
        <v>16</v>
      </c>
      <c r="AC133" s="79">
        <v>1</v>
      </c>
      <c r="AD133" s="79">
        <v>1</v>
      </c>
      <c r="AE133" s="79" t="s">
        <v>120</v>
      </c>
      <c r="AG133" s="81">
        <v>16</v>
      </c>
      <c r="AH133" s="79">
        <v>1</v>
      </c>
      <c r="AI133" s="79">
        <v>1</v>
      </c>
      <c r="AJ133" s="79">
        <v>1</v>
      </c>
      <c r="AL133" s="81">
        <v>16</v>
      </c>
      <c r="AM133" s="79">
        <v>1</v>
      </c>
      <c r="AN133" s="79">
        <v>1</v>
      </c>
      <c r="AO133" s="79">
        <v>1</v>
      </c>
      <c r="AQ133" s="81">
        <v>16</v>
      </c>
      <c r="AR133" s="79" t="s">
        <v>120</v>
      </c>
      <c r="AS133" s="79">
        <v>1</v>
      </c>
      <c r="AT133" s="79" t="s">
        <v>120</v>
      </c>
    </row>
    <row r="134" spans="23:46" ht="12.75" hidden="1">
      <c r="W134" s="81">
        <v>17</v>
      </c>
      <c r="X134" s="79">
        <v>1</v>
      </c>
      <c r="Y134" s="79" t="s">
        <v>120</v>
      </c>
      <c r="Z134" s="79" t="s">
        <v>120</v>
      </c>
      <c r="AA134" s="29"/>
      <c r="AB134" s="81">
        <v>17</v>
      </c>
      <c r="AC134" s="79">
        <v>1</v>
      </c>
      <c r="AD134" s="79">
        <v>1</v>
      </c>
      <c r="AE134" s="79" t="s">
        <v>120</v>
      </c>
      <c r="AG134" s="81">
        <v>17</v>
      </c>
      <c r="AH134" s="79">
        <v>1</v>
      </c>
      <c r="AI134" s="79">
        <v>1</v>
      </c>
      <c r="AJ134" s="79">
        <v>1</v>
      </c>
      <c r="AL134" s="81">
        <v>17</v>
      </c>
      <c r="AM134" s="79">
        <v>1</v>
      </c>
      <c r="AN134" s="79">
        <v>1</v>
      </c>
      <c r="AO134" s="79">
        <v>1</v>
      </c>
      <c r="AQ134" s="81">
        <v>17</v>
      </c>
      <c r="AR134" s="79" t="s">
        <v>120</v>
      </c>
      <c r="AS134" s="79">
        <v>1</v>
      </c>
      <c r="AT134" s="79" t="s">
        <v>120</v>
      </c>
    </row>
    <row r="135" spans="23:46" ht="12.75" hidden="1">
      <c r="W135" s="81">
        <v>18</v>
      </c>
      <c r="X135" s="79">
        <v>1</v>
      </c>
      <c r="Y135" s="79" t="s">
        <v>120</v>
      </c>
      <c r="Z135" s="79" t="s">
        <v>120</v>
      </c>
      <c r="AA135" s="29"/>
      <c r="AB135" s="81">
        <v>18</v>
      </c>
      <c r="AC135" s="79">
        <v>1</v>
      </c>
      <c r="AD135" s="79">
        <v>1</v>
      </c>
      <c r="AE135" s="79">
        <v>0.007</v>
      </c>
      <c r="AG135" s="81">
        <v>18</v>
      </c>
      <c r="AH135" s="79">
        <v>1</v>
      </c>
      <c r="AI135" s="79">
        <v>1</v>
      </c>
      <c r="AJ135" s="79">
        <v>1</v>
      </c>
      <c r="AL135" s="81">
        <v>18</v>
      </c>
      <c r="AM135" s="79">
        <v>1</v>
      </c>
      <c r="AN135" s="79">
        <v>1</v>
      </c>
      <c r="AO135" s="79">
        <v>1</v>
      </c>
      <c r="AQ135" s="81">
        <v>18</v>
      </c>
      <c r="AR135" s="79" t="s">
        <v>120</v>
      </c>
      <c r="AS135" s="79">
        <v>1</v>
      </c>
      <c r="AT135" s="79" t="s">
        <v>120</v>
      </c>
    </row>
    <row r="136" spans="23:46" ht="12.75" hidden="1">
      <c r="W136" s="81">
        <v>19</v>
      </c>
      <c r="X136" s="79">
        <v>1</v>
      </c>
      <c r="Y136" s="79" t="s">
        <v>120</v>
      </c>
      <c r="Z136" s="79" t="s">
        <v>120</v>
      </c>
      <c r="AA136" s="29"/>
      <c r="AB136" s="81">
        <v>19</v>
      </c>
      <c r="AC136" s="79">
        <v>1</v>
      </c>
      <c r="AD136" s="79">
        <v>1</v>
      </c>
      <c r="AE136" s="79">
        <v>1</v>
      </c>
      <c r="AG136" s="81">
        <v>19</v>
      </c>
      <c r="AH136" s="79">
        <v>1</v>
      </c>
      <c r="AI136" s="79">
        <v>1</v>
      </c>
      <c r="AJ136" s="79">
        <v>1</v>
      </c>
      <c r="AL136" s="81">
        <v>19</v>
      </c>
      <c r="AM136" s="79">
        <v>1</v>
      </c>
      <c r="AN136" s="79">
        <v>1</v>
      </c>
      <c r="AO136" s="79">
        <v>1</v>
      </c>
      <c r="AQ136" s="81">
        <v>19</v>
      </c>
      <c r="AR136" s="79" t="s">
        <v>120</v>
      </c>
      <c r="AS136" s="79">
        <v>1</v>
      </c>
      <c r="AT136" s="79" t="s">
        <v>120</v>
      </c>
    </row>
    <row r="137" spans="23:46" ht="12.75" hidden="1">
      <c r="W137" s="81">
        <v>20</v>
      </c>
      <c r="X137" s="79">
        <v>1</v>
      </c>
      <c r="Y137" s="79">
        <v>0.01</v>
      </c>
      <c r="Z137" s="79" t="s">
        <v>120</v>
      </c>
      <c r="AA137" s="29"/>
      <c r="AB137" s="81">
        <v>20</v>
      </c>
      <c r="AC137" s="79">
        <v>1</v>
      </c>
      <c r="AD137" s="79">
        <v>1</v>
      </c>
      <c r="AE137" s="79">
        <v>1</v>
      </c>
      <c r="AG137" s="81">
        <v>20</v>
      </c>
      <c r="AH137" s="79">
        <v>1</v>
      </c>
      <c r="AI137" s="79">
        <v>1</v>
      </c>
      <c r="AJ137" s="79">
        <v>1</v>
      </c>
      <c r="AL137" s="81">
        <v>20</v>
      </c>
      <c r="AM137" s="79">
        <v>1</v>
      </c>
      <c r="AN137" s="79">
        <v>1</v>
      </c>
      <c r="AO137" s="79">
        <v>1</v>
      </c>
      <c r="AQ137" s="81">
        <v>20</v>
      </c>
      <c r="AR137" s="79" t="s">
        <v>120</v>
      </c>
      <c r="AS137" s="79">
        <v>1</v>
      </c>
      <c r="AT137" s="79" t="s">
        <v>120</v>
      </c>
    </row>
    <row r="138" spans="23:46" ht="12.75" hidden="1">
      <c r="W138" s="81">
        <v>21</v>
      </c>
      <c r="X138" s="79">
        <v>1</v>
      </c>
      <c r="Y138" s="79">
        <v>1</v>
      </c>
      <c r="Z138" s="79" t="s">
        <v>120</v>
      </c>
      <c r="AA138" s="29"/>
      <c r="AB138" s="81">
        <v>21</v>
      </c>
      <c r="AC138" s="79">
        <v>1</v>
      </c>
      <c r="AD138" s="79">
        <v>1</v>
      </c>
      <c r="AE138" s="79">
        <v>1</v>
      </c>
      <c r="AG138" s="81">
        <v>21</v>
      </c>
      <c r="AH138" s="79">
        <v>1</v>
      </c>
      <c r="AI138" s="79">
        <v>1</v>
      </c>
      <c r="AJ138" s="79">
        <v>1</v>
      </c>
      <c r="AL138" s="81">
        <v>21</v>
      </c>
      <c r="AM138" s="79">
        <v>1</v>
      </c>
      <c r="AN138" s="79">
        <v>1</v>
      </c>
      <c r="AO138" s="79">
        <v>1</v>
      </c>
      <c r="AQ138" s="81">
        <v>21</v>
      </c>
      <c r="AR138" s="79" t="s">
        <v>120</v>
      </c>
      <c r="AS138" s="79">
        <v>1</v>
      </c>
      <c r="AT138" s="79" t="s">
        <v>120</v>
      </c>
    </row>
    <row r="139" spans="23:46" ht="12.75" hidden="1">
      <c r="W139" s="81">
        <v>22</v>
      </c>
      <c r="X139" s="79">
        <v>1</v>
      </c>
      <c r="Y139" s="79">
        <v>1</v>
      </c>
      <c r="Z139" s="79" t="s">
        <v>120</v>
      </c>
      <c r="AA139" s="29"/>
      <c r="AB139" s="81">
        <v>22</v>
      </c>
      <c r="AC139" s="79">
        <v>1</v>
      </c>
      <c r="AD139" s="79">
        <v>1</v>
      </c>
      <c r="AE139" s="79">
        <v>1</v>
      </c>
      <c r="AG139" s="81">
        <v>22</v>
      </c>
      <c r="AH139" s="79">
        <v>1</v>
      </c>
      <c r="AI139" s="79">
        <v>1</v>
      </c>
      <c r="AJ139" s="79">
        <v>1</v>
      </c>
      <c r="AL139" s="81">
        <v>22</v>
      </c>
      <c r="AM139" s="79">
        <v>1</v>
      </c>
      <c r="AN139" s="79">
        <v>1</v>
      </c>
      <c r="AO139" s="79">
        <v>1</v>
      </c>
      <c r="AQ139" s="81">
        <v>22</v>
      </c>
      <c r="AR139" s="79" t="s">
        <v>120</v>
      </c>
      <c r="AS139" s="79">
        <v>1</v>
      </c>
      <c r="AT139" s="79" t="s">
        <v>120</v>
      </c>
    </row>
    <row r="140" spans="23:46" ht="12.75" hidden="1">
      <c r="W140" s="81">
        <v>23</v>
      </c>
      <c r="X140" s="79">
        <v>1</v>
      </c>
      <c r="Y140" s="79">
        <v>1</v>
      </c>
      <c r="Z140" s="79" t="s">
        <v>120</v>
      </c>
      <c r="AA140" s="29"/>
      <c r="AB140" s="81">
        <v>23</v>
      </c>
      <c r="AC140" s="79">
        <v>1</v>
      </c>
      <c r="AD140" s="79">
        <v>1</v>
      </c>
      <c r="AE140" s="79">
        <v>1</v>
      </c>
      <c r="AG140" s="81">
        <v>23</v>
      </c>
      <c r="AH140" s="79">
        <v>1</v>
      </c>
      <c r="AI140" s="79">
        <v>1</v>
      </c>
      <c r="AJ140" s="79">
        <v>1</v>
      </c>
      <c r="AL140" s="81">
        <v>23</v>
      </c>
      <c r="AM140" s="79">
        <v>1</v>
      </c>
      <c r="AN140" s="79">
        <v>1</v>
      </c>
      <c r="AO140" s="79">
        <v>1</v>
      </c>
      <c r="AQ140" s="81">
        <v>23</v>
      </c>
      <c r="AR140" s="79" t="s">
        <v>120</v>
      </c>
      <c r="AS140" s="79">
        <v>1</v>
      </c>
      <c r="AT140" s="79" t="s">
        <v>120</v>
      </c>
    </row>
    <row r="141" spans="23:46" ht="12.75" hidden="1">
      <c r="W141" s="81">
        <v>24</v>
      </c>
      <c r="X141" s="79">
        <v>1</v>
      </c>
      <c r="Y141" s="79">
        <v>1</v>
      </c>
      <c r="Z141" s="79" t="s">
        <v>120</v>
      </c>
      <c r="AA141" s="29"/>
      <c r="AB141" s="81">
        <v>24</v>
      </c>
      <c r="AC141" s="79">
        <v>1</v>
      </c>
      <c r="AD141" s="79">
        <v>1</v>
      </c>
      <c r="AE141" s="79">
        <v>1</v>
      </c>
      <c r="AG141" s="81">
        <v>24</v>
      </c>
      <c r="AH141" s="79">
        <v>1</v>
      </c>
      <c r="AI141" s="79">
        <v>1</v>
      </c>
      <c r="AJ141" s="79">
        <v>1</v>
      </c>
      <c r="AL141" s="81">
        <v>24</v>
      </c>
      <c r="AM141" s="79">
        <v>1</v>
      </c>
      <c r="AN141" s="79">
        <v>1</v>
      </c>
      <c r="AO141" s="79">
        <v>1</v>
      </c>
      <c r="AQ141" s="81">
        <v>24</v>
      </c>
      <c r="AR141" s="79" t="s">
        <v>120</v>
      </c>
      <c r="AS141" s="79">
        <v>1</v>
      </c>
      <c r="AT141" s="79" t="s">
        <v>120</v>
      </c>
    </row>
    <row r="142" spans="23:46" ht="12.75" hidden="1">
      <c r="W142" s="81">
        <v>25</v>
      </c>
      <c r="X142" s="79">
        <v>1</v>
      </c>
      <c r="Y142" s="79">
        <v>1</v>
      </c>
      <c r="Z142" s="79">
        <v>0.007</v>
      </c>
      <c r="AB142" s="81">
        <v>25</v>
      </c>
      <c r="AC142" s="79">
        <v>1</v>
      </c>
      <c r="AD142" s="79">
        <v>1</v>
      </c>
      <c r="AE142" s="79">
        <v>1</v>
      </c>
      <c r="AG142" s="81">
        <v>25</v>
      </c>
      <c r="AH142" s="79">
        <v>1</v>
      </c>
      <c r="AI142" s="79">
        <v>1</v>
      </c>
      <c r="AJ142" s="79">
        <v>1</v>
      </c>
      <c r="AL142" s="81">
        <v>25</v>
      </c>
      <c r="AM142" s="79">
        <v>1</v>
      </c>
      <c r="AN142" s="79">
        <v>1</v>
      </c>
      <c r="AO142" s="79">
        <v>1</v>
      </c>
      <c r="AQ142" s="81">
        <v>25</v>
      </c>
      <c r="AR142" s="79" t="s">
        <v>120</v>
      </c>
      <c r="AS142" s="79">
        <v>1</v>
      </c>
      <c r="AT142" s="79" t="s">
        <v>120</v>
      </c>
    </row>
    <row r="143" spans="23:46" ht="12.75" hidden="1">
      <c r="W143" s="81">
        <v>26</v>
      </c>
      <c r="X143" s="79">
        <v>1</v>
      </c>
      <c r="Y143" s="79">
        <v>1</v>
      </c>
      <c r="Z143" s="79">
        <v>1</v>
      </c>
      <c r="AB143" s="81">
        <v>26</v>
      </c>
      <c r="AC143" s="79">
        <v>1</v>
      </c>
      <c r="AD143" s="79">
        <v>1</v>
      </c>
      <c r="AE143" s="79">
        <v>1</v>
      </c>
      <c r="AG143" s="81">
        <v>26</v>
      </c>
      <c r="AH143" s="79">
        <v>1</v>
      </c>
      <c r="AI143" s="79">
        <v>1</v>
      </c>
      <c r="AJ143" s="79">
        <v>1</v>
      </c>
      <c r="AL143" s="81">
        <v>26</v>
      </c>
      <c r="AM143" s="79">
        <v>1</v>
      </c>
      <c r="AN143" s="79">
        <v>1</v>
      </c>
      <c r="AO143" s="79">
        <v>1</v>
      </c>
      <c r="AQ143" s="81">
        <v>26</v>
      </c>
      <c r="AR143" s="79" t="s">
        <v>120</v>
      </c>
      <c r="AS143" s="79">
        <v>1</v>
      </c>
      <c r="AT143" s="79" t="s">
        <v>120</v>
      </c>
    </row>
    <row r="144" spans="23:46" ht="12.75" hidden="1">
      <c r="W144" s="81">
        <v>27</v>
      </c>
      <c r="X144" s="79">
        <v>1</v>
      </c>
      <c r="Y144" s="79">
        <v>1</v>
      </c>
      <c r="Z144" s="79">
        <v>1</v>
      </c>
      <c r="AA144" s="80"/>
      <c r="AB144" s="81">
        <v>27</v>
      </c>
      <c r="AC144" s="79">
        <v>1</v>
      </c>
      <c r="AD144" s="79">
        <v>1</v>
      </c>
      <c r="AE144" s="79">
        <v>1</v>
      </c>
      <c r="AG144" s="81">
        <v>27</v>
      </c>
      <c r="AH144" s="79">
        <v>1</v>
      </c>
      <c r="AI144" s="79">
        <v>1</v>
      </c>
      <c r="AJ144" s="79">
        <v>1</v>
      </c>
      <c r="AL144" s="81">
        <v>27</v>
      </c>
      <c r="AM144" s="79">
        <v>1</v>
      </c>
      <c r="AN144" s="79">
        <v>1</v>
      </c>
      <c r="AO144" s="79">
        <v>1</v>
      </c>
      <c r="AQ144" s="81">
        <v>27</v>
      </c>
      <c r="AR144" s="79" t="s">
        <v>120</v>
      </c>
      <c r="AS144" s="79">
        <v>1</v>
      </c>
      <c r="AT144" s="79" t="s">
        <v>120</v>
      </c>
    </row>
    <row r="145" spans="23:46" ht="12.75" hidden="1">
      <c r="W145" s="81">
        <v>28</v>
      </c>
      <c r="X145" s="79">
        <v>1</v>
      </c>
      <c r="Y145" s="79">
        <v>1</v>
      </c>
      <c r="Z145" s="79">
        <v>1</v>
      </c>
      <c r="AB145" s="81">
        <v>28</v>
      </c>
      <c r="AC145" s="79">
        <v>1</v>
      </c>
      <c r="AD145" s="79">
        <v>1</v>
      </c>
      <c r="AE145" s="79">
        <v>1</v>
      </c>
      <c r="AG145" s="81">
        <v>28</v>
      </c>
      <c r="AH145" s="79">
        <v>1</v>
      </c>
      <c r="AI145" s="79">
        <v>1</v>
      </c>
      <c r="AJ145" s="79">
        <v>1</v>
      </c>
      <c r="AL145" s="81">
        <v>28</v>
      </c>
      <c r="AM145" s="79">
        <v>1</v>
      </c>
      <c r="AN145" s="79">
        <v>1</v>
      </c>
      <c r="AO145" s="79">
        <v>1</v>
      </c>
      <c r="AQ145" s="81">
        <v>28</v>
      </c>
      <c r="AR145" s="79" t="s">
        <v>120</v>
      </c>
      <c r="AS145" s="79">
        <v>1</v>
      </c>
      <c r="AT145" s="79" t="s">
        <v>120</v>
      </c>
    </row>
    <row r="146" spans="23:46" ht="12.75" hidden="1">
      <c r="W146" s="81">
        <v>29</v>
      </c>
      <c r="X146" s="79">
        <v>1</v>
      </c>
      <c r="Y146" s="79">
        <v>1</v>
      </c>
      <c r="Z146" s="79">
        <v>1</v>
      </c>
      <c r="AB146" s="81">
        <v>29</v>
      </c>
      <c r="AC146" s="79">
        <v>1</v>
      </c>
      <c r="AD146" s="79">
        <v>1</v>
      </c>
      <c r="AE146" s="79">
        <v>1</v>
      </c>
      <c r="AG146" s="81">
        <v>29</v>
      </c>
      <c r="AH146" s="79">
        <v>1</v>
      </c>
      <c r="AI146" s="79">
        <v>1</v>
      </c>
      <c r="AJ146" s="79">
        <v>1</v>
      </c>
      <c r="AL146" s="81">
        <v>29</v>
      </c>
      <c r="AM146" s="79">
        <v>1</v>
      </c>
      <c r="AN146" s="79">
        <v>1</v>
      </c>
      <c r="AO146" s="79">
        <v>1</v>
      </c>
      <c r="AQ146" s="81">
        <v>29</v>
      </c>
      <c r="AR146" s="79" t="s">
        <v>120</v>
      </c>
      <c r="AS146" s="79">
        <v>1</v>
      </c>
      <c r="AT146" s="79" t="s">
        <v>120</v>
      </c>
    </row>
    <row r="147" spans="23:46" ht="12.75" hidden="1">
      <c r="W147" s="81">
        <v>30</v>
      </c>
      <c r="X147" s="79">
        <v>1</v>
      </c>
      <c r="Y147" s="79">
        <v>1</v>
      </c>
      <c r="Z147" s="79">
        <v>1</v>
      </c>
      <c r="AB147" s="81">
        <v>30</v>
      </c>
      <c r="AC147" s="79">
        <v>1</v>
      </c>
      <c r="AD147" s="79">
        <v>1</v>
      </c>
      <c r="AE147" s="79">
        <v>1</v>
      </c>
      <c r="AG147" s="81">
        <v>30</v>
      </c>
      <c r="AH147" s="79">
        <v>1</v>
      </c>
      <c r="AI147" s="79">
        <v>1</v>
      </c>
      <c r="AJ147" s="79">
        <v>1</v>
      </c>
      <c r="AL147" s="81">
        <v>30</v>
      </c>
      <c r="AM147" s="79">
        <v>1</v>
      </c>
      <c r="AN147" s="79">
        <v>1</v>
      </c>
      <c r="AO147" s="79">
        <v>1</v>
      </c>
      <c r="AQ147" s="81">
        <v>30</v>
      </c>
      <c r="AR147" s="79" t="s">
        <v>120</v>
      </c>
      <c r="AS147" s="79">
        <v>1</v>
      </c>
      <c r="AT147" s="79" t="s">
        <v>120</v>
      </c>
    </row>
    <row r="148" spans="23:46" ht="12.75" hidden="1">
      <c r="W148" s="81">
        <v>31</v>
      </c>
      <c r="X148" s="79">
        <v>1</v>
      </c>
      <c r="Y148" s="79">
        <v>1</v>
      </c>
      <c r="Z148" s="79">
        <v>1</v>
      </c>
      <c r="AB148" s="81">
        <v>31</v>
      </c>
      <c r="AC148" s="79">
        <v>1</v>
      </c>
      <c r="AD148" s="79">
        <v>1</v>
      </c>
      <c r="AE148" s="79">
        <v>1</v>
      </c>
      <c r="AG148" s="81">
        <v>31</v>
      </c>
      <c r="AH148" s="79">
        <v>1</v>
      </c>
      <c r="AI148" s="79">
        <v>1</v>
      </c>
      <c r="AJ148" s="79">
        <v>1</v>
      </c>
      <c r="AL148" s="81">
        <v>31</v>
      </c>
      <c r="AM148" s="79">
        <v>1</v>
      </c>
      <c r="AN148" s="79">
        <v>1</v>
      </c>
      <c r="AO148" s="79">
        <v>1</v>
      </c>
      <c r="AQ148" s="81">
        <v>31</v>
      </c>
      <c r="AR148" s="79" t="s">
        <v>120</v>
      </c>
      <c r="AS148" s="79">
        <v>1</v>
      </c>
      <c r="AT148" s="79" t="s">
        <v>120</v>
      </c>
    </row>
    <row r="149" spans="23:46" ht="12.75" hidden="1">
      <c r="W149" s="81">
        <v>32</v>
      </c>
      <c r="X149" s="79">
        <v>1</v>
      </c>
      <c r="Y149" s="79">
        <v>1</v>
      </c>
      <c r="Z149" s="79">
        <v>1</v>
      </c>
      <c r="AB149" s="81">
        <v>32</v>
      </c>
      <c r="AC149" s="79">
        <v>1</v>
      </c>
      <c r="AD149" s="79">
        <v>1</v>
      </c>
      <c r="AE149" s="79">
        <v>1</v>
      </c>
      <c r="AG149" s="81">
        <v>32</v>
      </c>
      <c r="AH149" s="79">
        <v>1</v>
      </c>
      <c r="AI149" s="79">
        <v>1</v>
      </c>
      <c r="AJ149" s="79">
        <v>1</v>
      </c>
      <c r="AL149" s="81">
        <v>32</v>
      </c>
      <c r="AM149" s="79">
        <v>1</v>
      </c>
      <c r="AN149" s="79">
        <v>1</v>
      </c>
      <c r="AO149" s="79">
        <v>1</v>
      </c>
      <c r="AQ149" s="81">
        <v>32</v>
      </c>
      <c r="AR149" s="79" t="s">
        <v>120</v>
      </c>
      <c r="AS149" s="79">
        <v>1</v>
      </c>
      <c r="AT149" s="79" t="s">
        <v>120</v>
      </c>
    </row>
    <row r="150" spans="23:46" ht="12.75" hidden="1">
      <c r="W150" s="81">
        <v>33</v>
      </c>
      <c r="X150" s="79">
        <v>1</v>
      </c>
      <c r="Y150" s="79">
        <v>1</v>
      </c>
      <c r="Z150" s="79">
        <v>1</v>
      </c>
      <c r="AB150" s="81">
        <v>33</v>
      </c>
      <c r="AC150" s="79">
        <v>1</v>
      </c>
      <c r="AD150" s="79">
        <v>1</v>
      </c>
      <c r="AE150" s="79">
        <v>1</v>
      </c>
      <c r="AG150" s="81">
        <v>33</v>
      </c>
      <c r="AH150" s="79">
        <v>1</v>
      </c>
      <c r="AI150" s="79">
        <v>1</v>
      </c>
      <c r="AJ150" s="79">
        <v>1</v>
      </c>
      <c r="AL150" s="81">
        <v>33</v>
      </c>
      <c r="AM150" s="79">
        <v>1</v>
      </c>
      <c r="AN150" s="79">
        <v>1</v>
      </c>
      <c r="AO150" s="79">
        <v>1</v>
      </c>
      <c r="AQ150" s="81">
        <v>33</v>
      </c>
      <c r="AR150" s="79" t="s">
        <v>120</v>
      </c>
      <c r="AS150" s="79">
        <v>1</v>
      </c>
      <c r="AT150" s="79" t="s">
        <v>120</v>
      </c>
    </row>
    <row r="151" spans="23:46" ht="12.75" hidden="1">
      <c r="W151" s="81">
        <v>34</v>
      </c>
      <c r="X151" s="79">
        <v>1</v>
      </c>
      <c r="Y151" s="79">
        <v>1</v>
      </c>
      <c r="Z151" s="79">
        <v>1</v>
      </c>
      <c r="AB151" s="81">
        <v>34</v>
      </c>
      <c r="AC151" s="79">
        <v>1</v>
      </c>
      <c r="AD151" s="79">
        <v>1</v>
      </c>
      <c r="AE151" s="79">
        <v>1</v>
      </c>
      <c r="AG151" s="81">
        <v>34</v>
      </c>
      <c r="AH151" s="79">
        <v>1</v>
      </c>
      <c r="AI151" s="79">
        <v>1</v>
      </c>
      <c r="AJ151" s="79">
        <v>1</v>
      </c>
      <c r="AL151" s="81">
        <v>34</v>
      </c>
      <c r="AM151" s="79">
        <v>1</v>
      </c>
      <c r="AN151" s="79">
        <v>1</v>
      </c>
      <c r="AO151" s="79">
        <v>1</v>
      </c>
      <c r="AQ151" s="81">
        <v>34</v>
      </c>
      <c r="AR151" s="79" t="s">
        <v>120</v>
      </c>
      <c r="AS151" s="79">
        <v>1</v>
      </c>
      <c r="AT151" s="79" t="s">
        <v>120</v>
      </c>
    </row>
    <row r="152" spans="23:46" ht="12.75" hidden="1">
      <c r="W152" s="81">
        <v>35</v>
      </c>
      <c r="X152" s="79">
        <v>1</v>
      </c>
      <c r="Y152" s="79">
        <v>1</v>
      </c>
      <c r="Z152" s="79">
        <v>1</v>
      </c>
      <c r="AB152" s="81">
        <v>35</v>
      </c>
      <c r="AC152" s="79">
        <v>1</v>
      </c>
      <c r="AD152" s="79">
        <v>1</v>
      </c>
      <c r="AE152" s="79">
        <v>1</v>
      </c>
      <c r="AG152" s="81">
        <v>35</v>
      </c>
      <c r="AH152" s="79">
        <v>1</v>
      </c>
      <c r="AI152" s="79">
        <v>1</v>
      </c>
      <c r="AJ152" s="79">
        <v>1</v>
      </c>
      <c r="AL152" s="81">
        <v>35</v>
      </c>
      <c r="AM152" s="79">
        <v>1</v>
      </c>
      <c r="AN152" s="79">
        <v>1</v>
      </c>
      <c r="AO152" s="79">
        <v>1</v>
      </c>
      <c r="AQ152" s="81">
        <v>35</v>
      </c>
      <c r="AR152" s="79" t="s">
        <v>120</v>
      </c>
      <c r="AS152" s="79">
        <v>1</v>
      </c>
      <c r="AT152" s="79" t="s">
        <v>120</v>
      </c>
    </row>
    <row r="153" spans="23:46" ht="12.75" hidden="1">
      <c r="W153" s="81">
        <v>36</v>
      </c>
      <c r="X153" s="79">
        <v>1</v>
      </c>
      <c r="Y153" s="79">
        <v>1</v>
      </c>
      <c r="Z153" s="79">
        <v>1</v>
      </c>
      <c r="AB153" s="81">
        <v>36</v>
      </c>
      <c r="AC153" s="79">
        <v>1</v>
      </c>
      <c r="AD153" s="79">
        <v>1</v>
      </c>
      <c r="AE153" s="79">
        <v>1</v>
      </c>
      <c r="AG153" s="81">
        <v>36</v>
      </c>
      <c r="AH153" s="79">
        <v>1</v>
      </c>
      <c r="AI153" s="79">
        <v>1</v>
      </c>
      <c r="AJ153" s="79">
        <v>1</v>
      </c>
      <c r="AL153" s="81">
        <v>36</v>
      </c>
      <c r="AM153" s="79">
        <v>1</v>
      </c>
      <c r="AN153" s="79">
        <v>1</v>
      </c>
      <c r="AO153" s="79">
        <v>1</v>
      </c>
      <c r="AQ153" s="81">
        <v>36</v>
      </c>
      <c r="AR153" s="79" t="s">
        <v>120</v>
      </c>
      <c r="AS153" s="79">
        <v>1</v>
      </c>
      <c r="AT153" s="79" t="s">
        <v>120</v>
      </c>
    </row>
    <row r="154" spans="23:46" ht="12.75" hidden="1">
      <c r="W154" s="81">
        <v>37</v>
      </c>
      <c r="X154" s="79">
        <v>1</v>
      </c>
      <c r="Y154" s="79">
        <v>1</v>
      </c>
      <c r="Z154" s="79">
        <v>1</v>
      </c>
      <c r="AB154" s="81">
        <v>37</v>
      </c>
      <c r="AC154" s="79">
        <v>1</v>
      </c>
      <c r="AD154" s="79">
        <v>1</v>
      </c>
      <c r="AE154" s="79">
        <v>1</v>
      </c>
      <c r="AG154" s="81">
        <v>37</v>
      </c>
      <c r="AH154" s="79">
        <v>1</v>
      </c>
      <c r="AI154" s="79">
        <v>1</v>
      </c>
      <c r="AJ154" s="79">
        <v>1</v>
      </c>
      <c r="AL154" s="81">
        <v>37</v>
      </c>
      <c r="AM154" s="79">
        <v>1</v>
      </c>
      <c r="AN154" s="79">
        <v>1</v>
      </c>
      <c r="AO154" s="79">
        <v>1</v>
      </c>
      <c r="AQ154" s="81">
        <v>37</v>
      </c>
      <c r="AR154" s="79" t="s">
        <v>120</v>
      </c>
      <c r="AS154" s="79">
        <v>1</v>
      </c>
      <c r="AT154" s="79" t="s">
        <v>120</v>
      </c>
    </row>
    <row r="155" spans="23:46" ht="12.75" hidden="1">
      <c r="W155" s="81">
        <v>38</v>
      </c>
      <c r="X155" s="79">
        <v>1</v>
      </c>
      <c r="Y155" s="79">
        <v>1</v>
      </c>
      <c r="Z155" s="79">
        <v>1</v>
      </c>
      <c r="AB155" s="81">
        <v>38</v>
      </c>
      <c r="AC155" s="79">
        <v>1</v>
      </c>
      <c r="AD155" s="79">
        <v>1</v>
      </c>
      <c r="AE155" s="79">
        <v>1</v>
      </c>
      <c r="AG155" s="81">
        <v>38</v>
      </c>
      <c r="AH155" s="79">
        <v>1</v>
      </c>
      <c r="AI155" s="79">
        <v>1</v>
      </c>
      <c r="AJ155" s="79">
        <v>1</v>
      </c>
      <c r="AL155" s="81">
        <v>38</v>
      </c>
      <c r="AM155" s="79">
        <v>1</v>
      </c>
      <c r="AN155" s="79">
        <v>1</v>
      </c>
      <c r="AO155" s="79">
        <v>1</v>
      </c>
      <c r="AQ155" s="81">
        <v>38</v>
      </c>
      <c r="AR155" s="79" t="s">
        <v>120</v>
      </c>
      <c r="AS155" s="79">
        <v>1</v>
      </c>
      <c r="AT155" s="79" t="s">
        <v>120</v>
      </c>
    </row>
    <row r="156" spans="23:46" ht="12.75" hidden="1">
      <c r="W156" s="81">
        <v>39</v>
      </c>
      <c r="X156" s="79">
        <v>1</v>
      </c>
      <c r="Y156" s="79">
        <v>1</v>
      </c>
      <c r="Z156" s="79">
        <v>1</v>
      </c>
      <c r="AB156" s="81">
        <v>39</v>
      </c>
      <c r="AC156" s="79">
        <v>1</v>
      </c>
      <c r="AD156" s="79">
        <v>1</v>
      </c>
      <c r="AE156" s="79">
        <v>1</v>
      </c>
      <c r="AG156" s="81">
        <v>39</v>
      </c>
      <c r="AH156" s="79">
        <v>1</v>
      </c>
      <c r="AI156" s="79">
        <v>1</v>
      </c>
      <c r="AJ156" s="79">
        <v>1</v>
      </c>
      <c r="AL156" s="81">
        <v>39</v>
      </c>
      <c r="AM156" s="79">
        <v>1</v>
      </c>
      <c r="AN156" s="79">
        <v>1</v>
      </c>
      <c r="AO156" s="79">
        <v>1</v>
      </c>
      <c r="AQ156" s="81">
        <v>39</v>
      </c>
      <c r="AR156" s="79" t="s">
        <v>120</v>
      </c>
      <c r="AS156" s="79">
        <v>1</v>
      </c>
      <c r="AT156" s="79" t="s">
        <v>120</v>
      </c>
    </row>
    <row r="157" spans="23:46" ht="12.75" hidden="1">
      <c r="W157" s="81">
        <v>40</v>
      </c>
      <c r="X157" s="79">
        <v>1</v>
      </c>
      <c r="Y157" s="79">
        <v>1</v>
      </c>
      <c r="Z157" s="79">
        <v>1</v>
      </c>
      <c r="AB157" s="81">
        <v>40</v>
      </c>
      <c r="AC157" s="79">
        <v>1</v>
      </c>
      <c r="AD157" s="79">
        <v>1</v>
      </c>
      <c r="AE157" s="79">
        <v>1</v>
      </c>
      <c r="AG157" s="81">
        <v>40</v>
      </c>
      <c r="AH157" s="79">
        <v>1</v>
      </c>
      <c r="AI157" s="79">
        <v>1</v>
      </c>
      <c r="AJ157" s="79">
        <v>1</v>
      </c>
      <c r="AL157" s="81">
        <v>40</v>
      </c>
      <c r="AM157" s="79">
        <v>1</v>
      </c>
      <c r="AN157" s="79">
        <v>1</v>
      </c>
      <c r="AO157" s="79">
        <v>1</v>
      </c>
      <c r="AQ157" s="81">
        <v>40</v>
      </c>
      <c r="AR157" s="79" t="s">
        <v>120</v>
      </c>
      <c r="AS157" s="79">
        <v>1</v>
      </c>
      <c r="AT157" s="79" t="s">
        <v>120</v>
      </c>
    </row>
    <row r="158" spans="23:46" ht="12.75" hidden="1">
      <c r="W158" s="81">
        <v>41</v>
      </c>
      <c r="X158" s="79">
        <v>1</v>
      </c>
      <c r="Y158" s="79">
        <v>1</v>
      </c>
      <c r="Z158" s="79">
        <v>1</v>
      </c>
      <c r="AB158" s="81">
        <v>41</v>
      </c>
      <c r="AC158" s="79">
        <v>1</v>
      </c>
      <c r="AD158" s="79">
        <v>1</v>
      </c>
      <c r="AE158" s="79">
        <v>1</v>
      </c>
      <c r="AG158" s="81">
        <v>41</v>
      </c>
      <c r="AH158" s="79">
        <v>1</v>
      </c>
      <c r="AI158" s="79">
        <v>1</v>
      </c>
      <c r="AJ158" s="79">
        <v>1</v>
      </c>
      <c r="AL158" s="81">
        <v>41</v>
      </c>
      <c r="AM158" s="79">
        <v>1</v>
      </c>
      <c r="AN158" s="79">
        <v>1</v>
      </c>
      <c r="AO158" s="79">
        <v>1</v>
      </c>
      <c r="AQ158" s="81">
        <v>41</v>
      </c>
      <c r="AR158" s="79" t="s">
        <v>120</v>
      </c>
      <c r="AS158" s="79">
        <v>1</v>
      </c>
      <c r="AT158" s="79" t="s">
        <v>120</v>
      </c>
    </row>
    <row r="159" spans="23:46" ht="12.75" hidden="1">
      <c r="W159" s="81">
        <v>42</v>
      </c>
      <c r="X159" s="79">
        <v>1</v>
      </c>
      <c r="Y159" s="79">
        <v>1</v>
      </c>
      <c r="Z159" s="79">
        <v>1</v>
      </c>
      <c r="AB159" s="81">
        <v>42</v>
      </c>
      <c r="AC159" s="79">
        <v>1</v>
      </c>
      <c r="AD159" s="79">
        <v>1</v>
      </c>
      <c r="AE159" s="79">
        <v>1</v>
      </c>
      <c r="AG159" s="81">
        <v>42</v>
      </c>
      <c r="AH159" s="79">
        <v>1</v>
      </c>
      <c r="AI159" s="79">
        <v>1</v>
      </c>
      <c r="AJ159" s="79">
        <v>1</v>
      </c>
      <c r="AL159" s="81">
        <v>42</v>
      </c>
      <c r="AM159" s="79">
        <v>1</v>
      </c>
      <c r="AN159" s="79">
        <v>1</v>
      </c>
      <c r="AO159" s="79">
        <v>1</v>
      </c>
      <c r="AQ159" s="81">
        <v>42</v>
      </c>
      <c r="AR159" s="79" t="s">
        <v>120</v>
      </c>
      <c r="AS159" s="79">
        <v>1</v>
      </c>
      <c r="AT159" s="79" t="s">
        <v>120</v>
      </c>
    </row>
    <row r="160" spans="23:46" ht="12.75" hidden="1">
      <c r="W160" s="81">
        <v>43</v>
      </c>
      <c r="X160" s="79">
        <v>1</v>
      </c>
      <c r="Y160" s="79">
        <v>1</v>
      </c>
      <c r="Z160" s="79">
        <v>1</v>
      </c>
      <c r="AB160" s="81">
        <v>43</v>
      </c>
      <c r="AC160" s="79">
        <v>1</v>
      </c>
      <c r="AD160" s="79">
        <v>1</v>
      </c>
      <c r="AE160" s="79">
        <v>1</v>
      </c>
      <c r="AG160" s="81">
        <v>43</v>
      </c>
      <c r="AH160" s="79">
        <v>1</v>
      </c>
      <c r="AI160" s="79">
        <v>1</v>
      </c>
      <c r="AJ160" s="79">
        <v>1</v>
      </c>
      <c r="AL160" s="81">
        <v>43</v>
      </c>
      <c r="AM160" s="79">
        <v>1</v>
      </c>
      <c r="AN160" s="79">
        <v>1</v>
      </c>
      <c r="AO160" s="79">
        <v>1</v>
      </c>
      <c r="AQ160" s="81">
        <v>43</v>
      </c>
      <c r="AR160" s="79" t="s">
        <v>120</v>
      </c>
      <c r="AS160" s="79">
        <v>1</v>
      </c>
      <c r="AT160" s="79" t="s">
        <v>120</v>
      </c>
    </row>
    <row r="161" spans="23:46" ht="12.75" hidden="1">
      <c r="W161" s="81">
        <v>44</v>
      </c>
      <c r="X161" s="79">
        <v>1</v>
      </c>
      <c r="Y161" s="79">
        <v>1</v>
      </c>
      <c r="Z161" s="79">
        <v>1</v>
      </c>
      <c r="AB161" s="81">
        <v>44</v>
      </c>
      <c r="AC161" s="79">
        <v>1</v>
      </c>
      <c r="AD161" s="79">
        <v>1</v>
      </c>
      <c r="AE161" s="79">
        <v>1</v>
      </c>
      <c r="AG161" s="81">
        <v>44</v>
      </c>
      <c r="AH161" s="79">
        <v>1</v>
      </c>
      <c r="AI161" s="79">
        <v>1</v>
      </c>
      <c r="AJ161" s="79">
        <v>1</v>
      </c>
      <c r="AL161" s="81">
        <v>44</v>
      </c>
      <c r="AM161" s="79">
        <v>1</v>
      </c>
      <c r="AN161" s="79">
        <v>1</v>
      </c>
      <c r="AO161" s="79">
        <v>1</v>
      </c>
      <c r="AQ161" s="81">
        <v>44</v>
      </c>
      <c r="AR161" s="79" t="s">
        <v>120</v>
      </c>
      <c r="AS161" s="79">
        <v>1</v>
      </c>
      <c r="AT161" s="79" t="s">
        <v>120</v>
      </c>
    </row>
    <row r="162" spans="23:46" ht="12.75" hidden="1">
      <c r="W162" s="81">
        <v>45</v>
      </c>
      <c r="X162" s="79">
        <v>1</v>
      </c>
      <c r="Y162" s="79">
        <v>1</v>
      </c>
      <c r="Z162" s="79">
        <v>1</v>
      </c>
      <c r="AB162" s="81">
        <v>45</v>
      </c>
      <c r="AC162" s="79">
        <v>1</v>
      </c>
      <c r="AD162" s="79">
        <v>1</v>
      </c>
      <c r="AE162" s="79">
        <v>1</v>
      </c>
      <c r="AG162" s="81">
        <v>45</v>
      </c>
      <c r="AH162" s="79">
        <v>1</v>
      </c>
      <c r="AI162" s="79">
        <v>1</v>
      </c>
      <c r="AJ162" s="79">
        <v>1</v>
      </c>
      <c r="AL162" s="81">
        <v>45</v>
      </c>
      <c r="AM162" s="79">
        <v>1</v>
      </c>
      <c r="AN162" s="79">
        <v>1</v>
      </c>
      <c r="AO162" s="79">
        <v>1</v>
      </c>
      <c r="AQ162" s="81">
        <v>45</v>
      </c>
      <c r="AR162" s="79" t="s">
        <v>120</v>
      </c>
      <c r="AS162" s="79">
        <v>1</v>
      </c>
      <c r="AT162" s="79" t="s">
        <v>120</v>
      </c>
    </row>
    <row r="163" spans="23:46" ht="12.75" hidden="1">
      <c r="W163" s="81">
        <v>46</v>
      </c>
      <c r="X163" s="79">
        <v>1</v>
      </c>
      <c r="Y163" s="79">
        <v>1</v>
      </c>
      <c r="Z163" s="79">
        <v>1</v>
      </c>
      <c r="AB163" s="81">
        <v>46</v>
      </c>
      <c r="AC163" s="79">
        <v>1</v>
      </c>
      <c r="AD163" s="79">
        <v>1</v>
      </c>
      <c r="AE163" s="79">
        <v>1</v>
      </c>
      <c r="AG163" s="81">
        <v>46</v>
      </c>
      <c r="AH163" s="79">
        <v>1</v>
      </c>
      <c r="AI163" s="79">
        <v>1</v>
      </c>
      <c r="AJ163" s="79">
        <v>1</v>
      </c>
      <c r="AL163" s="81">
        <v>46</v>
      </c>
      <c r="AM163" s="79">
        <v>1</v>
      </c>
      <c r="AN163" s="79">
        <v>1</v>
      </c>
      <c r="AO163" s="79">
        <v>1</v>
      </c>
      <c r="AQ163" s="81">
        <v>46</v>
      </c>
      <c r="AR163" s="79" t="s">
        <v>120</v>
      </c>
      <c r="AS163" s="79">
        <v>1</v>
      </c>
      <c r="AT163" s="79" t="s">
        <v>120</v>
      </c>
    </row>
    <row r="164" spans="23:46" ht="12.75" hidden="1">
      <c r="W164" s="81">
        <v>47</v>
      </c>
      <c r="X164" s="79">
        <v>1</v>
      </c>
      <c r="Y164" s="79">
        <v>1</v>
      </c>
      <c r="Z164" s="79">
        <v>1</v>
      </c>
      <c r="AB164" s="81">
        <v>47</v>
      </c>
      <c r="AC164" s="79">
        <v>1</v>
      </c>
      <c r="AD164" s="79">
        <v>1</v>
      </c>
      <c r="AE164" s="79">
        <v>1</v>
      </c>
      <c r="AG164" s="81">
        <v>47</v>
      </c>
      <c r="AH164" s="79">
        <v>1</v>
      </c>
      <c r="AI164" s="79">
        <v>1</v>
      </c>
      <c r="AJ164" s="79">
        <v>1</v>
      </c>
      <c r="AL164" s="81">
        <v>47</v>
      </c>
      <c r="AM164" s="79">
        <v>1</v>
      </c>
      <c r="AN164" s="79">
        <v>1</v>
      </c>
      <c r="AO164" s="79">
        <v>1</v>
      </c>
      <c r="AQ164" s="81">
        <v>47</v>
      </c>
      <c r="AR164" s="79" t="s">
        <v>120</v>
      </c>
      <c r="AS164" s="79">
        <v>1</v>
      </c>
      <c r="AT164" s="79" t="s">
        <v>120</v>
      </c>
    </row>
    <row r="165" spans="23:46" ht="12.75" hidden="1">
      <c r="W165" s="81">
        <v>48</v>
      </c>
      <c r="X165" s="79">
        <v>1</v>
      </c>
      <c r="Y165" s="79">
        <v>1</v>
      </c>
      <c r="Z165" s="79">
        <v>1</v>
      </c>
      <c r="AB165" s="81">
        <v>48</v>
      </c>
      <c r="AC165" s="79">
        <v>1</v>
      </c>
      <c r="AD165" s="79">
        <v>1</v>
      </c>
      <c r="AE165" s="79">
        <v>1</v>
      </c>
      <c r="AG165" s="81">
        <v>48</v>
      </c>
      <c r="AH165" s="79">
        <v>1</v>
      </c>
      <c r="AI165" s="79">
        <v>1</v>
      </c>
      <c r="AJ165" s="79">
        <v>1</v>
      </c>
      <c r="AL165" s="81">
        <v>48</v>
      </c>
      <c r="AM165" s="79">
        <v>1</v>
      </c>
      <c r="AN165" s="79">
        <v>1</v>
      </c>
      <c r="AO165" s="79">
        <v>1</v>
      </c>
      <c r="AQ165" s="81">
        <v>48</v>
      </c>
      <c r="AR165" s="79" t="s">
        <v>120</v>
      </c>
      <c r="AS165" s="79">
        <v>1</v>
      </c>
      <c r="AT165" s="79" t="s">
        <v>120</v>
      </c>
    </row>
    <row r="166" spans="23:46" ht="12.75" hidden="1">
      <c r="W166" s="81">
        <v>49</v>
      </c>
      <c r="X166" s="79">
        <v>1</v>
      </c>
      <c r="Y166" s="79">
        <v>1</v>
      </c>
      <c r="Z166" s="79">
        <v>1</v>
      </c>
      <c r="AB166" s="81">
        <v>49</v>
      </c>
      <c r="AC166" s="79">
        <v>1</v>
      </c>
      <c r="AD166" s="79">
        <v>1</v>
      </c>
      <c r="AE166" s="79">
        <v>1</v>
      </c>
      <c r="AG166" s="81">
        <v>49</v>
      </c>
      <c r="AH166" s="79">
        <v>1</v>
      </c>
      <c r="AI166" s="79">
        <v>1</v>
      </c>
      <c r="AJ166" s="79">
        <v>1</v>
      </c>
      <c r="AL166" s="81">
        <v>49</v>
      </c>
      <c r="AM166" s="79">
        <v>1</v>
      </c>
      <c r="AN166" s="79">
        <v>1</v>
      </c>
      <c r="AO166" s="79">
        <v>1</v>
      </c>
      <c r="AQ166" s="81">
        <v>49</v>
      </c>
      <c r="AR166" s="79" t="s">
        <v>120</v>
      </c>
      <c r="AS166" s="79">
        <v>1</v>
      </c>
      <c r="AT166" s="79" t="s">
        <v>120</v>
      </c>
    </row>
    <row r="167" spans="23:46" ht="12.75" hidden="1">
      <c r="W167" s="81">
        <v>50</v>
      </c>
      <c r="X167" s="79">
        <v>1</v>
      </c>
      <c r="Y167" s="79">
        <v>1</v>
      </c>
      <c r="Z167" s="79">
        <v>1</v>
      </c>
      <c r="AB167" s="81">
        <v>50</v>
      </c>
      <c r="AC167" s="79">
        <v>1</v>
      </c>
      <c r="AD167" s="79">
        <v>1</v>
      </c>
      <c r="AE167" s="79">
        <v>1</v>
      </c>
      <c r="AG167" s="81">
        <v>50</v>
      </c>
      <c r="AH167" s="79">
        <v>1</v>
      </c>
      <c r="AI167" s="79">
        <v>1</v>
      </c>
      <c r="AJ167" s="79">
        <v>1</v>
      </c>
      <c r="AL167" s="81">
        <v>50</v>
      </c>
      <c r="AM167" s="79">
        <v>1</v>
      </c>
      <c r="AN167" s="79">
        <v>1</v>
      </c>
      <c r="AO167" s="79">
        <v>1</v>
      </c>
      <c r="AQ167" s="81">
        <v>50</v>
      </c>
      <c r="AR167" s="79" t="s">
        <v>120</v>
      </c>
      <c r="AS167" s="79">
        <v>1</v>
      </c>
      <c r="AT167" s="79" t="s">
        <v>120</v>
      </c>
    </row>
    <row r="168" spans="23:46" ht="12.75" hidden="1">
      <c r="W168" s="81">
        <v>51</v>
      </c>
      <c r="X168" s="79">
        <v>1</v>
      </c>
      <c r="Y168" s="79">
        <v>1</v>
      </c>
      <c r="Z168" s="79">
        <v>1</v>
      </c>
      <c r="AB168" s="81">
        <v>51</v>
      </c>
      <c r="AC168" s="79">
        <v>1</v>
      </c>
      <c r="AD168" s="79">
        <v>1</v>
      </c>
      <c r="AE168" s="79">
        <v>1</v>
      </c>
      <c r="AG168" s="81">
        <v>51</v>
      </c>
      <c r="AH168" s="79">
        <v>1</v>
      </c>
      <c r="AI168" s="79">
        <v>1</v>
      </c>
      <c r="AJ168" s="79">
        <v>1</v>
      </c>
      <c r="AL168" s="81">
        <v>51</v>
      </c>
      <c r="AM168" s="79">
        <v>1</v>
      </c>
      <c r="AN168" s="79">
        <v>1</v>
      </c>
      <c r="AO168" s="79">
        <v>1</v>
      </c>
      <c r="AQ168" s="81">
        <v>51</v>
      </c>
      <c r="AR168" s="79" t="s">
        <v>120</v>
      </c>
      <c r="AS168" s="79">
        <v>1</v>
      </c>
      <c r="AT168" s="79" t="s">
        <v>120</v>
      </c>
    </row>
    <row r="169" spans="23:46" ht="12.75" hidden="1">
      <c r="W169" s="81">
        <v>52</v>
      </c>
      <c r="X169" s="79">
        <v>1</v>
      </c>
      <c r="Y169" s="79">
        <v>1</v>
      </c>
      <c r="Z169" s="79">
        <v>1</v>
      </c>
      <c r="AB169" s="81">
        <v>52</v>
      </c>
      <c r="AC169" s="79">
        <v>1</v>
      </c>
      <c r="AD169" s="79">
        <v>1</v>
      </c>
      <c r="AE169" s="79">
        <v>1</v>
      </c>
      <c r="AG169" s="81">
        <v>52</v>
      </c>
      <c r="AH169" s="79">
        <v>1</v>
      </c>
      <c r="AI169" s="79">
        <v>1</v>
      </c>
      <c r="AJ169" s="79">
        <v>1</v>
      </c>
      <c r="AL169" s="81">
        <v>52</v>
      </c>
      <c r="AM169" s="79">
        <v>1</v>
      </c>
      <c r="AN169" s="79">
        <v>1</v>
      </c>
      <c r="AO169" s="79">
        <v>1</v>
      </c>
      <c r="AQ169" s="81">
        <v>52</v>
      </c>
      <c r="AR169" s="79" t="s">
        <v>120</v>
      </c>
      <c r="AS169" s="79">
        <v>1</v>
      </c>
      <c r="AT169" s="79" t="s">
        <v>120</v>
      </c>
    </row>
    <row r="170" spans="23:46" ht="12.75" hidden="1">
      <c r="W170" s="81">
        <v>53</v>
      </c>
      <c r="X170" s="79">
        <v>1</v>
      </c>
      <c r="Y170" s="79">
        <v>1</v>
      </c>
      <c r="Z170" s="79">
        <v>1</v>
      </c>
      <c r="AB170" s="81">
        <v>53</v>
      </c>
      <c r="AC170" s="79">
        <v>1</v>
      </c>
      <c r="AD170" s="79">
        <v>1</v>
      </c>
      <c r="AE170" s="79">
        <v>1</v>
      </c>
      <c r="AG170" s="81">
        <v>53</v>
      </c>
      <c r="AH170" s="79">
        <v>1</v>
      </c>
      <c r="AI170" s="79">
        <v>1</v>
      </c>
      <c r="AJ170" s="79">
        <v>1</v>
      </c>
      <c r="AL170" s="81">
        <v>53</v>
      </c>
      <c r="AM170" s="79">
        <v>1</v>
      </c>
      <c r="AN170" s="79">
        <v>1</v>
      </c>
      <c r="AO170" s="79">
        <v>1</v>
      </c>
      <c r="AQ170" s="81">
        <v>53</v>
      </c>
      <c r="AR170" s="79" t="s">
        <v>120</v>
      </c>
      <c r="AS170" s="79">
        <v>1</v>
      </c>
      <c r="AT170" s="79" t="s">
        <v>120</v>
      </c>
    </row>
    <row r="171" spans="23:46" ht="12.75" hidden="1">
      <c r="W171" s="81">
        <v>54</v>
      </c>
      <c r="X171" s="79">
        <v>1</v>
      </c>
      <c r="Y171" s="79">
        <v>1</v>
      </c>
      <c r="Z171" s="79">
        <v>1</v>
      </c>
      <c r="AB171" s="81">
        <v>54</v>
      </c>
      <c r="AC171" s="79">
        <v>1</v>
      </c>
      <c r="AD171" s="79">
        <v>1</v>
      </c>
      <c r="AE171" s="79">
        <v>1</v>
      </c>
      <c r="AG171" s="81">
        <v>54</v>
      </c>
      <c r="AH171" s="79">
        <v>1</v>
      </c>
      <c r="AI171" s="79">
        <v>1</v>
      </c>
      <c r="AJ171" s="79">
        <v>1</v>
      </c>
      <c r="AL171" s="81">
        <v>54</v>
      </c>
      <c r="AM171" s="79">
        <v>1</v>
      </c>
      <c r="AN171" s="79">
        <v>1</v>
      </c>
      <c r="AO171" s="79">
        <v>1</v>
      </c>
      <c r="AQ171" s="81">
        <v>54</v>
      </c>
      <c r="AR171" s="79" t="s">
        <v>120</v>
      </c>
      <c r="AS171" s="79">
        <v>1</v>
      </c>
      <c r="AT171" s="79" t="s">
        <v>120</v>
      </c>
    </row>
    <row r="172" spans="23:46" ht="12.75" hidden="1">
      <c r="W172" s="81">
        <v>55</v>
      </c>
      <c r="X172" s="79">
        <v>1</v>
      </c>
      <c r="Y172" s="79">
        <v>1</v>
      </c>
      <c r="Z172" s="79">
        <v>1</v>
      </c>
      <c r="AB172" s="81">
        <v>55</v>
      </c>
      <c r="AC172" s="79">
        <v>1</v>
      </c>
      <c r="AD172" s="79">
        <v>1</v>
      </c>
      <c r="AE172" s="79">
        <v>1</v>
      </c>
      <c r="AG172" s="81">
        <v>55</v>
      </c>
      <c r="AH172" s="79">
        <v>1</v>
      </c>
      <c r="AI172" s="79">
        <v>1</v>
      </c>
      <c r="AJ172" s="79">
        <v>1</v>
      </c>
      <c r="AL172" s="81">
        <v>55</v>
      </c>
      <c r="AM172" s="79">
        <v>1</v>
      </c>
      <c r="AN172" s="79">
        <v>1</v>
      </c>
      <c r="AO172" s="79">
        <v>1</v>
      </c>
      <c r="AQ172" s="81">
        <v>55</v>
      </c>
      <c r="AR172" s="79" t="s">
        <v>120</v>
      </c>
      <c r="AS172" s="79">
        <v>1</v>
      </c>
      <c r="AT172" s="79" t="s">
        <v>120</v>
      </c>
    </row>
    <row r="173" spans="23:46" ht="12.75" hidden="1">
      <c r="W173" s="81">
        <v>56</v>
      </c>
      <c r="X173" s="79">
        <v>1</v>
      </c>
      <c r="Y173" s="79">
        <v>1</v>
      </c>
      <c r="Z173" s="79">
        <v>1</v>
      </c>
      <c r="AB173" s="81">
        <v>56</v>
      </c>
      <c r="AC173" s="79">
        <v>1</v>
      </c>
      <c r="AD173" s="79">
        <v>1</v>
      </c>
      <c r="AE173" s="79">
        <v>1</v>
      </c>
      <c r="AG173" s="81">
        <v>56</v>
      </c>
      <c r="AH173" s="79">
        <v>1</v>
      </c>
      <c r="AI173" s="79">
        <v>1</v>
      </c>
      <c r="AJ173" s="79">
        <v>1</v>
      </c>
      <c r="AL173" s="81">
        <v>56</v>
      </c>
      <c r="AM173" s="79">
        <v>1</v>
      </c>
      <c r="AN173" s="79">
        <v>1</v>
      </c>
      <c r="AO173" s="79">
        <v>1</v>
      </c>
      <c r="AQ173" s="81">
        <v>56</v>
      </c>
      <c r="AR173" s="79" t="s">
        <v>120</v>
      </c>
      <c r="AS173" s="79">
        <v>1</v>
      </c>
      <c r="AT173" s="79" t="s">
        <v>120</v>
      </c>
    </row>
    <row r="174" spans="23:46" ht="12.75" hidden="1">
      <c r="W174" s="81">
        <v>57</v>
      </c>
      <c r="X174" s="79">
        <v>1</v>
      </c>
      <c r="Y174" s="79">
        <v>1</v>
      </c>
      <c r="Z174" s="79">
        <v>1</v>
      </c>
      <c r="AB174" s="81">
        <v>57</v>
      </c>
      <c r="AC174" s="79">
        <v>1</v>
      </c>
      <c r="AD174" s="79">
        <v>1</v>
      </c>
      <c r="AE174" s="79">
        <v>1</v>
      </c>
      <c r="AG174" s="81">
        <v>57</v>
      </c>
      <c r="AH174" s="79">
        <v>1</v>
      </c>
      <c r="AI174" s="79">
        <v>1</v>
      </c>
      <c r="AJ174" s="79">
        <v>1</v>
      </c>
      <c r="AL174" s="81">
        <v>57</v>
      </c>
      <c r="AM174" s="79">
        <v>1</v>
      </c>
      <c r="AN174" s="79">
        <v>1</v>
      </c>
      <c r="AO174" s="79">
        <v>1</v>
      </c>
      <c r="AQ174" s="81">
        <v>57</v>
      </c>
      <c r="AR174" s="79" t="s">
        <v>120</v>
      </c>
      <c r="AS174" s="79">
        <v>1</v>
      </c>
      <c r="AT174" s="79" t="s">
        <v>120</v>
      </c>
    </row>
    <row r="175" spans="23:46" ht="12.75" hidden="1">
      <c r="W175" s="81">
        <v>58</v>
      </c>
      <c r="X175" s="79">
        <v>1</v>
      </c>
      <c r="Y175" s="79">
        <v>1</v>
      </c>
      <c r="Z175" s="79">
        <v>1</v>
      </c>
      <c r="AB175" s="81">
        <v>58</v>
      </c>
      <c r="AC175" s="79">
        <v>1</v>
      </c>
      <c r="AD175" s="79">
        <v>1</v>
      </c>
      <c r="AE175" s="79">
        <v>1</v>
      </c>
      <c r="AG175" s="81">
        <v>58</v>
      </c>
      <c r="AH175" s="79">
        <v>1</v>
      </c>
      <c r="AI175" s="79">
        <v>1</v>
      </c>
      <c r="AJ175" s="79">
        <v>1</v>
      </c>
      <c r="AL175" s="81">
        <v>58</v>
      </c>
      <c r="AM175" s="79">
        <v>1</v>
      </c>
      <c r="AN175" s="79">
        <v>1</v>
      </c>
      <c r="AO175" s="79">
        <v>1</v>
      </c>
      <c r="AQ175" s="81">
        <v>58</v>
      </c>
      <c r="AR175" s="79" t="s">
        <v>120</v>
      </c>
      <c r="AS175" s="79">
        <v>1</v>
      </c>
      <c r="AT175" s="79" t="s">
        <v>120</v>
      </c>
    </row>
    <row r="176" spans="23:46" ht="12.75" hidden="1">
      <c r="W176" s="81">
        <v>59</v>
      </c>
      <c r="X176" s="79">
        <v>1</v>
      </c>
      <c r="Y176" s="79">
        <v>1</v>
      </c>
      <c r="Z176" s="79">
        <v>1</v>
      </c>
      <c r="AB176" s="81">
        <v>59</v>
      </c>
      <c r="AC176" s="79">
        <v>1</v>
      </c>
      <c r="AD176" s="79">
        <v>1</v>
      </c>
      <c r="AE176" s="79">
        <v>1</v>
      </c>
      <c r="AG176" s="81">
        <v>59</v>
      </c>
      <c r="AH176" s="79">
        <v>1</v>
      </c>
      <c r="AI176" s="79">
        <v>1</v>
      </c>
      <c r="AJ176" s="79">
        <v>1</v>
      </c>
      <c r="AL176" s="81">
        <v>59</v>
      </c>
      <c r="AM176" s="79">
        <v>1</v>
      </c>
      <c r="AN176" s="79">
        <v>1</v>
      </c>
      <c r="AO176" s="79">
        <v>1</v>
      </c>
      <c r="AQ176" s="81">
        <v>59</v>
      </c>
      <c r="AR176" s="79" t="s">
        <v>120</v>
      </c>
      <c r="AS176" s="79">
        <v>1</v>
      </c>
      <c r="AT176" s="79" t="s">
        <v>120</v>
      </c>
    </row>
    <row r="177" spans="23:46" ht="12.75" hidden="1">
      <c r="W177" s="81">
        <v>60</v>
      </c>
      <c r="X177" s="79">
        <v>1</v>
      </c>
      <c r="Y177" s="79">
        <v>1</v>
      </c>
      <c r="Z177" s="79">
        <v>1</v>
      </c>
      <c r="AB177" s="81">
        <v>60</v>
      </c>
      <c r="AC177" s="79">
        <v>1</v>
      </c>
      <c r="AD177" s="79">
        <v>1</v>
      </c>
      <c r="AE177" s="79">
        <v>1</v>
      </c>
      <c r="AG177" s="81">
        <v>60</v>
      </c>
      <c r="AH177" s="79">
        <v>1</v>
      </c>
      <c r="AI177" s="79">
        <v>1</v>
      </c>
      <c r="AJ177" s="79">
        <v>1</v>
      </c>
      <c r="AL177" s="81">
        <v>60</v>
      </c>
      <c r="AM177" s="79">
        <v>1</v>
      </c>
      <c r="AN177" s="79">
        <v>1</v>
      </c>
      <c r="AO177" s="79">
        <v>1</v>
      </c>
      <c r="AQ177" s="81">
        <v>60</v>
      </c>
      <c r="AR177" s="79" t="s">
        <v>120</v>
      </c>
      <c r="AS177" s="79">
        <v>1</v>
      </c>
      <c r="AT177" s="79" t="s">
        <v>120</v>
      </c>
    </row>
    <row r="178" spans="23:46" ht="12.75" hidden="1">
      <c r="W178" s="81">
        <v>61</v>
      </c>
      <c r="X178" s="79">
        <v>1</v>
      </c>
      <c r="Y178" s="79">
        <v>1</v>
      </c>
      <c r="Z178" s="79">
        <v>1</v>
      </c>
      <c r="AB178" s="81">
        <v>61</v>
      </c>
      <c r="AC178" s="79">
        <v>1</v>
      </c>
      <c r="AD178" s="79">
        <v>1</v>
      </c>
      <c r="AE178" s="79">
        <v>1</v>
      </c>
      <c r="AG178" s="81">
        <v>61</v>
      </c>
      <c r="AH178" s="79">
        <v>1</v>
      </c>
      <c r="AI178" s="79">
        <v>1</v>
      </c>
      <c r="AJ178" s="79">
        <v>1</v>
      </c>
      <c r="AL178" s="81">
        <v>61</v>
      </c>
      <c r="AM178" s="79">
        <v>1</v>
      </c>
      <c r="AN178" s="79">
        <v>1</v>
      </c>
      <c r="AO178" s="79">
        <v>1</v>
      </c>
      <c r="AQ178" s="81">
        <v>61</v>
      </c>
      <c r="AR178" s="79" t="s">
        <v>120</v>
      </c>
      <c r="AS178" s="79">
        <v>1</v>
      </c>
      <c r="AT178" s="79" t="s">
        <v>120</v>
      </c>
    </row>
    <row r="179" spans="23:46" ht="12.75" hidden="1">
      <c r="W179" s="81">
        <v>62</v>
      </c>
      <c r="X179" s="79">
        <v>1</v>
      </c>
      <c r="Y179" s="79">
        <v>1</v>
      </c>
      <c r="Z179" s="79">
        <v>1</v>
      </c>
      <c r="AB179" s="81">
        <v>62</v>
      </c>
      <c r="AC179" s="79">
        <v>1</v>
      </c>
      <c r="AD179" s="79">
        <v>1</v>
      </c>
      <c r="AE179" s="79">
        <v>1</v>
      </c>
      <c r="AG179" s="81">
        <v>62</v>
      </c>
      <c r="AH179" s="79">
        <v>1</v>
      </c>
      <c r="AI179" s="79">
        <v>1</v>
      </c>
      <c r="AJ179" s="79">
        <v>1</v>
      </c>
      <c r="AL179" s="81">
        <v>62</v>
      </c>
      <c r="AM179" s="79">
        <v>1</v>
      </c>
      <c r="AN179" s="79">
        <v>1</v>
      </c>
      <c r="AO179" s="79">
        <v>1</v>
      </c>
      <c r="AQ179" s="81">
        <v>62</v>
      </c>
      <c r="AR179" s="79" t="s">
        <v>120</v>
      </c>
      <c r="AS179" s="79">
        <v>1</v>
      </c>
      <c r="AT179" s="79" t="s">
        <v>120</v>
      </c>
    </row>
    <row r="180" spans="23:46" ht="12.75" hidden="1">
      <c r="W180" s="81">
        <v>63</v>
      </c>
      <c r="X180" s="79">
        <v>1</v>
      </c>
      <c r="Y180" s="79">
        <v>1</v>
      </c>
      <c r="Z180" s="79">
        <v>1</v>
      </c>
      <c r="AB180" s="81">
        <v>63</v>
      </c>
      <c r="AC180" s="79">
        <v>1</v>
      </c>
      <c r="AD180" s="79">
        <v>1</v>
      </c>
      <c r="AE180" s="79">
        <v>1</v>
      </c>
      <c r="AG180" s="81">
        <v>63</v>
      </c>
      <c r="AH180" s="79">
        <v>1</v>
      </c>
      <c r="AI180" s="79">
        <v>1</v>
      </c>
      <c r="AJ180" s="79">
        <v>1</v>
      </c>
      <c r="AL180" s="81">
        <v>63</v>
      </c>
      <c r="AM180" s="79">
        <v>1</v>
      </c>
      <c r="AN180" s="79">
        <v>1</v>
      </c>
      <c r="AO180" s="79">
        <v>1</v>
      </c>
      <c r="AQ180" s="81">
        <v>63</v>
      </c>
      <c r="AR180" s="79" t="s">
        <v>120</v>
      </c>
      <c r="AS180" s="79">
        <v>1</v>
      </c>
      <c r="AT180" s="79" t="s">
        <v>120</v>
      </c>
    </row>
    <row r="181" spans="23:46" ht="12.75" hidden="1">
      <c r="W181" s="81">
        <v>64</v>
      </c>
      <c r="X181" s="79">
        <v>1</v>
      </c>
      <c r="Y181" s="79">
        <v>1</v>
      </c>
      <c r="Z181" s="79">
        <v>1</v>
      </c>
      <c r="AB181" s="81">
        <v>64</v>
      </c>
      <c r="AC181" s="79">
        <v>1</v>
      </c>
      <c r="AD181" s="79">
        <v>1</v>
      </c>
      <c r="AE181" s="79">
        <v>1</v>
      </c>
      <c r="AG181" s="81">
        <v>64</v>
      </c>
      <c r="AH181" s="79">
        <v>1</v>
      </c>
      <c r="AI181" s="79">
        <v>1</v>
      </c>
      <c r="AJ181" s="79">
        <v>1</v>
      </c>
      <c r="AL181" s="81">
        <v>64</v>
      </c>
      <c r="AM181" s="79">
        <v>1</v>
      </c>
      <c r="AN181" s="79">
        <v>1</v>
      </c>
      <c r="AO181" s="79">
        <v>1</v>
      </c>
      <c r="AQ181" s="81">
        <v>64</v>
      </c>
      <c r="AR181" s="79" t="s">
        <v>120</v>
      </c>
      <c r="AS181" s="79">
        <v>1</v>
      </c>
      <c r="AT181" s="79" t="s">
        <v>120</v>
      </c>
    </row>
    <row r="182" spans="23:46" ht="12.75" hidden="1">
      <c r="W182" s="81">
        <v>65</v>
      </c>
      <c r="X182" s="79">
        <v>1</v>
      </c>
      <c r="Y182" s="79">
        <v>1</v>
      </c>
      <c r="Z182" s="79">
        <v>1</v>
      </c>
      <c r="AB182" s="81">
        <v>65</v>
      </c>
      <c r="AC182" s="79">
        <v>1</v>
      </c>
      <c r="AD182" s="79">
        <v>1</v>
      </c>
      <c r="AE182" s="79">
        <v>1</v>
      </c>
      <c r="AG182" s="81">
        <v>65</v>
      </c>
      <c r="AH182" s="79">
        <v>1</v>
      </c>
      <c r="AI182" s="79">
        <v>1</v>
      </c>
      <c r="AJ182" s="79">
        <v>1</v>
      </c>
      <c r="AL182" s="81">
        <v>65</v>
      </c>
      <c r="AM182" s="79">
        <v>1</v>
      </c>
      <c r="AN182" s="79">
        <v>1</v>
      </c>
      <c r="AO182" s="79">
        <v>1</v>
      </c>
      <c r="AQ182" s="81">
        <v>65</v>
      </c>
      <c r="AR182" s="79" t="s">
        <v>120</v>
      </c>
      <c r="AS182" s="79">
        <v>1</v>
      </c>
      <c r="AT182" s="79" t="s">
        <v>120</v>
      </c>
    </row>
    <row r="183" spans="23:46" ht="12.75" hidden="1">
      <c r="W183" s="81">
        <v>66</v>
      </c>
      <c r="X183" s="79">
        <v>1</v>
      </c>
      <c r="Y183" s="79">
        <v>1</v>
      </c>
      <c r="Z183" s="79">
        <v>1</v>
      </c>
      <c r="AB183" s="81">
        <v>66</v>
      </c>
      <c r="AC183" s="79">
        <v>1</v>
      </c>
      <c r="AD183" s="79">
        <v>1</v>
      </c>
      <c r="AE183" s="79">
        <v>1</v>
      </c>
      <c r="AG183" s="81">
        <v>66</v>
      </c>
      <c r="AH183" s="79">
        <v>1</v>
      </c>
      <c r="AI183" s="79">
        <v>1</v>
      </c>
      <c r="AJ183" s="79">
        <v>1</v>
      </c>
      <c r="AL183" s="81">
        <v>66</v>
      </c>
      <c r="AM183" s="79">
        <v>1</v>
      </c>
      <c r="AN183" s="79">
        <v>1</v>
      </c>
      <c r="AO183" s="79">
        <v>1</v>
      </c>
      <c r="AQ183" s="81">
        <v>66</v>
      </c>
      <c r="AR183" s="79" t="s">
        <v>120</v>
      </c>
      <c r="AS183" s="79">
        <v>1</v>
      </c>
      <c r="AT183" s="79" t="s">
        <v>120</v>
      </c>
    </row>
    <row r="184" spans="23:46" ht="12.75" hidden="1">
      <c r="W184" s="81">
        <v>67</v>
      </c>
      <c r="X184" s="79">
        <v>1</v>
      </c>
      <c r="Y184" s="79">
        <v>1</v>
      </c>
      <c r="Z184" s="79">
        <v>1</v>
      </c>
      <c r="AB184" s="81">
        <v>67</v>
      </c>
      <c r="AC184" s="79">
        <v>1</v>
      </c>
      <c r="AD184" s="79">
        <v>1</v>
      </c>
      <c r="AE184" s="79">
        <v>1</v>
      </c>
      <c r="AG184" s="81">
        <v>67</v>
      </c>
      <c r="AH184" s="79">
        <v>1</v>
      </c>
      <c r="AI184" s="79">
        <v>1</v>
      </c>
      <c r="AJ184" s="79">
        <v>1</v>
      </c>
      <c r="AL184" s="81">
        <v>67</v>
      </c>
      <c r="AM184" s="79">
        <v>1</v>
      </c>
      <c r="AN184" s="79">
        <v>1</v>
      </c>
      <c r="AO184" s="79">
        <v>1</v>
      </c>
      <c r="AQ184" s="81">
        <v>67</v>
      </c>
      <c r="AR184" s="79" t="s">
        <v>120</v>
      </c>
      <c r="AS184" s="79">
        <v>1</v>
      </c>
      <c r="AT184" s="79" t="s">
        <v>120</v>
      </c>
    </row>
    <row r="185" spans="23:46" ht="12.75" hidden="1">
      <c r="W185" s="81">
        <v>68</v>
      </c>
      <c r="X185" s="79">
        <v>1</v>
      </c>
      <c r="Y185" s="79">
        <v>1</v>
      </c>
      <c r="Z185" s="79">
        <v>1</v>
      </c>
      <c r="AB185" s="81">
        <v>68</v>
      </c>
      <c r="AC185" s="79">
        <v>1</v>
      </c>
      <c r="AD185" s="79">
        <v>1</v>
      </c>
      <c r="AE185" s="79">
        <v>1</v>
      </c>
      <c r="AG185" s="81">
        <v>68</v>
      </c>
      <c r="AH185" s="79">
        <v>1</v>
      </c>
      <c r="AI185" s="79">
        <v>1</v>
      </c>
      <c r="AJ185" s="79">
        <v>1</v>
      </c>
      <c r="AL185" s="81">
        <v>68</v>
      </c>
      <c r="AM185" s="79">
        <v>1</v>
      </c>
      <c r="AN185" s="79">
        <v>1</v>
      </c>
      <c r="AO185" s="79">
        <v>1</v>
      </c>
      <c r="AQ185" s="81">
        <v>68</v>
      </c>
      <c r="AR185" s="79" t="s">
        <v>120</v>
      </c>
      <c r="AS185" s="79">
        <v>1</v>
      </c>
      <c r="AT185" s="79" t="s">
        <v>120</v>
      </c>
    </row>
    <row r="186" spans="23:46" ht="12.75" hidden="1">
      <c r="W186" s="81">
        <v>69</v>
      </c>
      <c r="X186" s="79">
        <v>1</v>
      </c>
      <c r="Y186" s="79">
        <v>1</v>
      </c>
      <c r="Z186" s="79">
        <v>1</v>
      </c>
      <c r="AB186" s="81">
        <v>69</v>
      </c>
      <c r="AC186" s="79">
        <v>1</v>
      </c>
      <c r="AD186" s="79">
        <v>1</v>
      </c>
      <c r="AE186" s="79">
        <v>1</v>
      </c>
      <c r="AG186" s="81">
        <v>69</v>
      </c>
      <c r="AH186" s="79">
        <v>1</v>
      </c>
      <c r="AI186" s="79">
        <v>1</v>
      </c>
      <c r="AJ186" s="79">
        <v>1</v>
      </c>
      <c r="AL186" s="81">
        <v>69</v>
      </c>
      <c r="AM186" s="79">
        <v>1</v>
      </c>
      <c r="AN186" s="79">
        <v>1</v>
      </c>
      <c r="AO186" s="79">
        <v>1</v>
      </c>
      <c r="AQ186" s="81">
        <v>69</v>
      </c>
      <c r="AR186" s="79" t="s">
        <v>120</v>
      </c>
      <c r="AS186" s="79">
        <v>1</v>
      </c>
      <c r="AT186" s="79" t="s">
        <v>120</v>
      </c>
    </row>
    <row r="187" spans="23:46" ht="12.75" hidden="1">
      <c r="W187" s="81">
        <v>70</v>
      </c>
      <c r="X187" s="79">
        <v>1</v>
      </c>
      <c r="Y187" s="79">
        <v>1</v>
      </c>
      <c r="Z187" s="79">
        <v>1</v>
      </c>
      <c r="AB187" s="81">
        <v>70</v>
      </c>
      <c r="AC187" s="79">
        <v>1</v>
      </c>
      <c r="AD187" s="79">
        <v>1</v>
      </c>
      <c r="AE187" s="79">
        <v>1</v>
      </c>
      <c r="AG187" s="81">
        <v>70</v>
      </c>
      <c r="AH187" s="79">
        <v>1</v>
      </c>
      <c r="AI187" s="79">
        <v>1</v>
      </c>
      <c r="AJ187" s="79">
        <v>1</v>
      </c>
      <c r="AL187" s="81">
        <v>70</v>
      </c>
      <c r="AM187" s="79">
        <v>1</v>
      </c>
      <c r="AN187" s="79">
        <v>1</v>
      </c>
      <c r="AO187" s="79">
        <v>1</v>
      </c>
      <c r="AQ187" s="81">
        <v>70</v>
      </c>
      <c r="AR187" s="79" t="s">
        <v>120</v>
      </c>
      <c r="AS187" s="79">
        <v>1</v>
      </c>
      <c r="AT187" s="79" t="s">
        <v>120</v>
      </c>
    </row>
    <row r="188" spans="23:46" ht="12.75" hidden="1">
      <c r="W188" s="81">
        <v>71</v>
      </c>
      <c r="X188" s="79">
        <v>1</v>
      </c>
      <c r="Y188" s="79">
        <v>1</v>
      </c>
      <c r="Z188" s="79">
        <v>1</v>
      </c>
      <c r="AB188" s="81">
        <v>71</v>
      </c>
      <c r="AC188" s="79">
        <v>1</v>
      </c>
      <c r="AD188" s="79">
        <v>1</v>
      </c>
      <c r="AE188" s="79">
        <v>1</v>
      </c>
      <c r="AG188" s="81">
        <v>71</v>
      </c>
      <c r="AH188" s="79">
        <v>1</v>
      </c>
      <c r="AI188" s="79">
        <v>1</v>
      </c>
      <c r="AJ188" s="79">
        <v>1</v>
      </c>
      <c r="AL188" s="81">
        <v>71</v>
      </c>
      <c r="AM188" s="79">
        <v>1</v>
      </c>
      <c r="AN188" s="79">
        <v>1</v>
      </c>
      <c r="AO188" s="79">
        <v>1</v>
      </c>
      <c r="AQ188" s="81">
        <v>71</v>
      </c>
      <c r="AR188" s="79" t="s">
        <v>120</v>
      </c>
      <c r="AS188" s="79">
        <v>1</v>
      </c>
      <c r="AT188" s="79" t="s">
        <v>120</v>
      </c>
    </row>
    <row r="189" spans="23:46" ht="12.75" hidden="1">
      <c r="W189" s="81">
        <v>72</v>
      </c>
      <c r="X189" s="79">
        <v>1</v>
      </c>
      <c r="Y189" s="79">
        <v>1</v>
      </c>
      <c r="Z189" s="79">
        <v>1</v>
      </c>
      <c r="AB189" s="81">
        <v>72</v>
      </c>
      <c r="AC189" s="79">
        <v>1</v>
      </c>
      <c r="AD189" s="79">
        <v>1</v>
      </c>
      <c r="AE189" s="79">
        <v>1</v>
      </c>
      <c r="AG189" s="81">
        <v>72</v>
      </c>
      <c r="AH189" s="79">
        <v>1</v>
      </c>
      <c r="AI189" s="79">
        <v>1</v>
      </c>
      <c r="AJ189" s="79">
        <v>1</v>
      </c>
      <c r="AL189" s="81">
        <v>72</v>
      </c>
      <c r="AM189" s="79">
        <v>1</v>
      </c>
      <c r="AN189" s="79">
        <v>1</v>
      </c>
      <c r="AO189" s="79">
        <v>1</v>
      </c>
      <c r="AQ189" s="81">
        <v>72</v>
      </c>
      <c r="AR189" s="79" t="s">
        <v>120</v>
      </c>
      <c r="AS189" s="79">
        <v>1</v>
      </c>
      <c r="AT189" s="79" t="s">
        <v>120</v>
      </c>
    </row>
    <row r="190" spans="23:46" ht="12.75" hidden="1">
      <c r="W190" s="81">
        <v>73</v>
      </c>
      <c r="X190" s="79">
        <v>1</v>
      </c>
      <c r="Y190" s="79">
        <v>1</v>
      </c>
      <c r="Z190" s="79">
        <v>1</v>
      </c>
      <c r="AB190" s="81">
        <v>73</v>
      </c>
      <c r="AC190" s="79">
        <v>1</v>
      </c>
      <c r="AD190" s="79">
        <v>1</v>
      </c>
      <c r="AE190" s="79">
        <v>1</v>
      </c>
      <c r="AG190" s="81">
        <v>73</v>
      </c>
      <c r="AH190" s="79">
        <v>1</v>
      </c>
      <c r="AI190" s="79">
        <v>1</v>
      </c>
      <c r="AJ190" s="79">
        <v>1</v>
      </c>
      <c r="AL190" s="81">
        <v>73</v>
      </c>
      <c r="AM190" s="79">
        <v>1</v>
      </c>
      <c r="AN190" s="79">
        <v>1</v>
      </c>
      <c r="AO190" s="79">
        <v>1</v>
      </c>
      <c r="AQ190" s="81">
        <v>73</v>
      </c>
      <c r="AR190" s="79" t="s">
        <v>120</v>
      </c>
      <c r="AS190" s="79">
        <v>1</v>
      </c>
      <c r="AT190" s="79" t="s">
        <v>120</v>
      </c>
    </row>
    <row r="191" spans="23:46" ht="12.75" hidden="1">
      <c r="W191" s="81">
        <v>74</v>
      </c>
      <c r="X191" s="79">
        <v>1</v>
      </c>
      <c r="Y191" s="79">
        <v>1</v>
      </c>
      <c r="Z191" s="79">
        <v>1</v>
      </c>
      <c r="AB191" s="81">
        <v>74</v>
      </c>
      <c r="AC191" s="79">
        <v>1</v>
      </c>
      <c r="AD191" s="79">
        <v>1</v>
      </c>
      <c r="AE191" s="79">
        <v>1</v>
      </c>
      <c r="AG191" s="81">
        <v>74</v>
      </c>
      <c r="AH191" s="79">
        <v>1</v>
      </c>
      <c r="AI191" s="79">
        <v>1</v>
      </c>
      <c r="AJ191" s="79">
        <v>1</v>
      </c>
      <c r="AL191" s="81">
        <v>74</v>
      </c>
      <c r="AM191" s="79">
        <v>1</v>
      </c>
      <c r="AN191" s="79">
        <v>1</v>
      </c>
      <c r="AO191" s="79">
        <v>1</v>
      </c>
      <c r="AQ191" s="81">
        <v>74</v>
      </c>
      <c r="AR191" s="79" t="s">
        <v>120</v>
      </c>
      <c r="AS191" s="79">
        <v>1</v>
      </c>
      <c r="AT191" s="79" t="s">
        <v>120</v>
      </c>
    </row>
    <row r="192" spans="23:46" ht="12.75" hidden="1">
      <c r="W192" s="81">
        <v>75</v>
      </c>
      <c r="X192" s="79">
        <v>1</v>
      </c>
      <c r="Y192" s="79">
        <v>1</v>
      </c>
      <c r="Z192" s="79">
        <v>1</v>
      </c>
      <c r="AB192" s="81">
        <v>75</v>
      </c>
      <c r="AC192" s="79">
        <v>1</v>
      </c>
      <c r="AD192" s="79">
        <v>1</v>
      </c>
      <c r="AE192" s="79">
        <v>1</v>
      </c>
      <c r="AG192" s="81">
        <v>75</v>
      </c>
      <c r="AH192" s="79">
        <v>1</v>
      </c>
      <c r="AI192" s="79">
        <v>1</v>
      </c>
      <c r="AJ192" s="79">
        <v>1</v>
      </c>
      <c r="AL192" s="81">
        <v>75</v>
      </c>
      <c r="AM192" s="79">
        <v>1</v>
      </c>
      <c r="AN192" s="79">
        <v>1</v>
      </c>
      <c r="AO192" s="79">
        <v>1</v>
      </c>
      <c r="AQ192" s="81">
        <v>75</v>
      </c>
      <c r="AR192" s="79" t="s">
        <v>120</v>
      </c>
      <c r="AS192" s="79">
        <v>1</v>
      </c>
      <c r="AT192" s="79" t="s">
        <v>120</v>
      </c>
    </row>
    <row r="193" spans="23:46" ht="12.75" hidden="1">
      <c r="W193" s="81">
        <v>76</v>
      </c>
      <c r="X193" s="79">
        <v>1</v>
      </c>
      <c r="Y193" s="79">
        <v>1</v>
      </c>
      <c r="Z193" s="79">
        <v>1</v>
      </c>
      <c r="AB193" s="81">
        <v>76</v>
      </c>
      <c r="AC193" s="79">
        <v>1</v>
      </c>
      <c r="AD193" s="79">
        <v>1</v>
      </c>
      <c r="AE193" s="79">
        <v>1</v>
      </c>
      <c r="AG193" s="81">
        <v>76</v>
      </c>
      <c r="AH193" s="79">
        <v>1</v>
      </c>
      <c r="AI193" s="79">
        <v>1</v>
      </c>
      <c r="AJ193" s="79">
        <v>1</v>
      </c>
      <c r="AL193" s="81">
        <v>76</v>
      </c>
      <c r="AM193" s="79">
        <v>1</v>
      </c>
      <c r="AN193" s="79">
        <v>1</v>
      </c>
      <c r="AO193" s="79">
        <v>1</v>
      </c>
      <c r="AQ193" s="81">
        <v>76</v>
      </c>
      <c r="AR193" s="79" t="s">
        <v>120</v>
      </c>
      <c r="AS193" s="79">
        <v>1</v>
      </c>
      <c r="AT193" s="79" t="s">
        <v>120</v>
      </c>
    </row>
    <row r="194" spans="23:46" ht="12.75" hidden="1">
      <c r="W194" s="81">
        <v>77</v>
      </c>
      <c r="X194" s="79">
        <v>1</v>
      </c>
      <c r="Y194" s="79">
        <v>1</v>
      </c>
      <c r="Z194" s="79">
        <v>1</v>
      </c>
      <c r="AB194" s="81">
        <v>77</v>
      </c>
      <c r="AC194" s="79">
        <v>1</v>
      </c>
      <c r="AD194" s="79">
        <v>1</v>
      </c>
      <c r="AE194" s="79">
        <v>1</v>
      </c>
      <c r="AG194" s="81">
        <v>77</v>
      </c>
      <c r="AH194" s="79">
        <v>1</v>
      </c>
      <c r="AI194" s="79">
        <v>1</v>
      </c>
      <c r="AJ194" s="79">
        <v>1</v>
      </c>
      <c r="AL194" s="81">
        <v>77</v>
      </c>
      <c r="AM194" s="79">
        <v>1</v>
      </c>
      <c r="AN194" s="79">
        <v>1</v>
      </c>
      <c r="AO194" s="79">
        <v>1</v>
      </c>
      <c r="AQ194" s="81">
        <v>77</v>
      </c>
      <c r="AR194" s="79" t="s">
        <v>120</v>
      </c>
      <c r="AS194" s="79">
        <v>1</v>
      </c>
      <c r="AT194" s="79" t="s">
        <v>120</v>
      </c>
    </row>
    <row r="195" spans="23:46" ht="12.75" hidden="1">
      <c r="W195" s="81">
        <v>78</v>
      </c>
      <c r="X195" s="79">
        <v>1</v>
      </c>
      <c r="Y195" s="79">
        <v>1</v>
      </c>
      <c r="Z195" s="79">
        <v>1</v>
      </c>
      <c r="AB195" s="81">
        <v>78</v>
      </c>
      <c r="AC195" s="79">
        <v>1</v>
      </c>
      <c r="AD195" s="79">
        <v>1</v>
      </c>
      <c r="AE195" s="79">
        <v>1</v>
      </c>
      <c r="AG195" s="81">
        <v>78</v>
      </c>
      <c r="AH195" s="79">
        <v>1</v>
      </c>
      <c r="AI195" s="79">
        <v>1</v>
      </c>
      <c r="AJ195" s="79">
        <v>1</v>
      </c>
      <c r="AL195" s="81">
        <v>78</v>
      </c>
      <c r="AM195" s="79">
        <v>1</v>
      </c>
      <c r="AN195" s="79">
        <v>1</v>
      </c>
      <c r="AO195" s="79">
        <v>1</v>
      </c>
      <c r="AQ195" s="81">
        <v>78</v>
      </c>
      <c r="AR195" s="79" t="s">
        <v>120</v>
      </c>
      <c r="AS195" s="79">
        <v>1</v>
      </c>
      <c r="AT195" s="79" t="s">
        <v>120</v>
      </c>
    </row>
    <row r="196" spans="23:46" ht="12.75" hidden="1">
      <c r="W196" s="81">
        <v>79</v>
      </c>
      <c r="X196" s="79">
        <v>1</v>
      </c>
      <c r="Y196" s="79">
        <v>1</v>
      </c>
      <c r="Z196" s="79">
        <v>1</v>
      </c>
      <c r="AB196" s="81">
        <v>79</v>
      </c>
      <c r="AC196" s="79">
        <v>1</v>
      </c>
      <c r="AD196" s="79">
        <v>1</v>
      </c>
      <c r="AE196" s="79">
        <v>1</v>
      </c>
      <c r="AG196" s="81">
        <v>79</v>
      </c>
      <c r="AH196" s="79">
        <v>1</v>
      </c>
      <c r="AI196" s="79">
        <v>1</v>
      </c>
      <c r="AJ196" s="79">
        <v>1</v>
      </c>
      <c r="AL196" s="81">
        <v>79</v>
      </c>
      <c r="AM196" s="79">
        <v>1</v>
      </c>
      <c r="AN196" s="79">
        <v>1</v>
      </c>
      <c r="AO196" s="79">
        <v>1</v>
      </c>
      <c r="AQ196" s="81">
        <v>79</v>
      </c>
      <c r="AR196" s="79" t="s">
        <v>120</v>
      </c>
      <c r="AS196" s="79">
        <v>1</v>
      </c>
      <c r="AT196" s="79" t="s">
        <v>120</v>
      </c>
    </row>
    <row r="197" spans="23:46" ht="12.75" hidden="1">
      <c r="W197" s="81">
        <v>80</v>
      </c>
      <c r="X197" s="79">
        <v>1</v>
      </c>
      <c r="Y197" s="79">
        <v>1</v>
      </c>
      <c r="Z197" s="79">
        <v>1</v>
      </c>
      <c r="AB197" s="81">
        <v>80</v>
      </c>
      <c r="AC197" s="79">
        <v>1</v>
      </c>
      <c r="AD197" s="79">
        <v>1</v>
      </c>
      <c r="AE197" s="79">
        <v>1</v>
      </c>
      <c r="AG197" s="81">
        <v>80</v>
      </c>
      <c r="AH197" s="79">
        <v>1</v>
      </c>
      <c r="AI197" s="79">
        <v>1</v>
      </c>
      <c r="AJ197" s="79">
        <v>1</v>
      </c>
      <c r="AL197" s="81">
        <v>80</v>
      </c>
      <c r="AM197" s="79">
        <v>1</v>
      </c>
      <c r="AN197" s="79">
        <v>1</v>
      </c>
      <c r="AO197" s="79">
        <v>1</v>
      </c>
      <c r="AQ197" s="81">
        <v>80</v>
      </c>
      <c r="AR197" s="79" t="s">
        <v>120</v>
      </c>
      <c r="AS197" s="79">
        <v>1</v>
      </c>
      <c r="AT197" s="79" t="s">
        <v>120</v>
      </c>
    </row>
    <row r="198" spans="23:46" ht="12.75" hidden="1">
      <c r="W198" s="81">
        <v>81</v>
      </c>
      <c r="X198" s="79">
        <v>1</v>
      </c>
      <c r="Y198" s="79">
        <v>1</v>
      </c>
      <c r="Z198" s="79">
        <v>1</v>
      </c>
      <c r="AB198" s="81">
        <v>81</v>
      </c>
      <c r="AC198" s="79">
        <v>1</v>
      </c>
      <c r="AD198" s="79">
        <v>1</v>
      </c>
      <c r="AE198" s="79">
        <v>1</v>
      </c>
      <c r="AG198" s="81">
        <v>81</v>
      </c>
      <c r="AH198" s="79">
        <v>1</v>
      </c>
      <c r="AI198" s="79">
        <v>1</v>
      </c>
      <c r="AJ198" s="79">
        <v>1</v>
      </c>
      <c r="AL198" s="81">
        <v>81</v>
      </c>
      <c r="AM198" s="79">
        <v>1</v>
      </c>
      <c r="AN198" s="79">
        <v>1</v>
      </c>
      <c r="AO198" s="79">
        <v>1</v>
      </c>
      <c r="AQ198" s="81">
        <v>81</v>
      </c>
      <c r="AR198" s="79" t="s">
        <v>120</v>
      </c>
      <c r="AS198" s="79">
        <v>1</v>
      </c>
      <c r="AT198" s="79" t="s">
        <v>120</v>
      </c>
    </row>
    <row r="199" spans="23:46" ht="12.75" hidden="1">
      <c r="W199" s="81">
        <v>82</v>
      </c>
      <c r="X199" s="79">
        <v>1</v>
      </c>
      <c r="Y199" s="79">
        <v>1</v>
      </c>
      <c r="Z199" s="79">
        <v>1</v>
      </c>
      <c r="AB199" s="81">
        <v>82</v>
      </c>
      <c r="AC199" s="79">
        <v>1</v>
      </c>
      <c r="AD199" s="79">
        <v>1</v>
      </c>
      <c r="AE199" s="79">
        <v>1</v>
      </c>
      <c r="AG199" s="81">
        <v>82</v>
      </c>
      <c r="AH199" s="79">
        <v>1</v>
      </c>
      <c r="AI199" s="79">
        <v>1</v>
      </c>
      <c r="AJ199" s="79">
        <v>1</v>
      </c>
      <c r="AL199" s="81">
        <v>82</v>
      </c>
      <c r="AM199" s="79">
        <v>1</v>
      </c>
      <c r="AN199" s="79">
        <v>1</v>
      </c>
      <c r="AO199" s="79">
        <v>1</v>
      </c>
      <c r="AQ199" s="81">
        <v>82</v>
      </c>
      <c r="AR199" s="79" t="s">
        <v>120</v>
      </c>
      <c r="AS199" s="79">
        <v>1</v>
      </c>
      <c r="AT199" s="79" t="s">
        <v>120</v>
      </c>
    </row>
    <row r="200" spans="23:46" ht="12.75" hidden="1">
      <c r="W200" s="81">
        <v>83</v>
      </c>
      <c r="X200" s="79">
        <v>1</v>
      </c>
      <c r="Y200" s="79">
        <v>1</v>
      </c>
      <c r="Z200" s="79">
        <v>1</v>
      </c>
      <c r="AB200" s="81">
        <v>83</v>
      </c>
      <c r="AC200" s="79">
        <v>1</v>
      </c>
      <c r="AD200" s="79">
        <v>1</v>
      </c>
      <c r="AE200" s="79">
        <v>1</v>
      </c>
      <c r="AG200" s="81">
        <v>83</v>
      </c>
      <c r="AH200" s="79">
        <v>1</v>
      </c>
      <c r="AI200" s="79">
        <v>1</v>
      </c>
      <c r="AJ200" s="79">
        <v>1</v>
      </c>
      <c r="AL200" s="81">
        <v>83</v>
      </c>
      <c r="AM200" s="79">
        <v>1</v>
      </c>
      <c r="AN200" s="79">
        <v>1</v>
      </c>
      <c r="AO200" s="79">
        <v>1</v>
      </c>
      <c r="AQ200" s="81">
        <v>83</v>
      </c>
      <c r="AR200" s="79" t="s">
        <v>120</v>
      </c>
      <c r="AS200" s="79">
        <v>1</v>
      </c>
      <c r="AT200" s="79" t="s">
        <v>120</v>
      </c>
    </row>
    <row r="201" spans="23:46" ht="12.75" hidden="1">
      <c r="W201" s="81">
        <v>84</v>
      </c>
      <c r="X201" s="79">
        <v>1</v>
      </c>
      <c r="Y201" s="79">
        <v>1</v>
      </c>
      <c r="Z201" s="79">
        <v>1</v>
      </c>
      <c r="AB201" s="81">
        <v>84</v>
      </c>
      <c r="AC201" s="79">
        <v>1</v>
      </c>
      <c r="AD201" s="79">
        <v>1</v>
      </c>
      <c r="AE201" s="79">
        <v>1</v>
      </c>
      <c r="AG201" s="81">
        <v>84</v>
      </c>
      <c r="AH201" s="79">
        <v>1</v>
      </c>
      <c r="AI201" s="79">
        <v>1</v>
      </c>
      <c r="AJ201" s="79">
        <v>1</v>
      </c>
      <c r="AL201" s="81">
        <v>84</v>
      </c>
      <c r="AM201" s="79">
        <v>1</v>
      </c>
      <c r="AN201" s="79">
        <v>1</v>
      </c>
      <c r="AO201" s="79">
        <v>1</v>
      </c>
      <c r="AQ201" s="81">
        <v>84</v>
      </c>
      <c r="AR201" s="79" t="s">
        <v>120</v>
      </c>
      <c r="AS201" s="79">
        <v>1</v>
      </c>
      <c r="AT201" s="79" t="s">
        <v>120</v>
      </c>
    </row>
    <row r="202" spans="23:46" ht="12.75" hidden="1">
      <c r="W202" s="81">
        <v>85</v>
      </c>
      <c r="X202" s="79">
        <v>1</v>
      </c>
      <c r="Y202" s="79">
        <v>1</v>
      </c>
      <c r="Z202" s="79">
        <v>1</v>
      </c>
      <c r="AB202" s="81">
        <v>85</v>
      </c>
      <c r="AC202" s="79">
        <v>1</v>
      </c>
      <c r="AD202" s="79">
        <v>1</v>
      </c>
      <c r="AE202" s="79">
        <v>1</v>
      </c>
      <c r="AG202" s="81">
        <v>85</v>
      </c>
      <c r="AH202" s="79">
        <v>1</v>
      </c>
      <c r="AI202" s="79">
        <v>1</v>
      </c>
      <c r="AJ202" s="79">
        <v>1</v>
      </c>
      <c r="AL202" s="81">
        <v>85</v>
      </c>
      <c r="AM202" s="79">
        <v>1</v>
      </c>
      <c r="AN202" s="79">
        <v>1</v>
      </c>
      <c r="AO202" s="79">
        <v>1</v>
      </c>
      <c r="AQ202" s="81">
        <v>85</v>
      </c>
      <c r="AR202" s="79" t="s">
        <v>120</v>
      </c>
      <c r="AS202" s="79">
        <v>1</v>
      </c>
      <c r="AT202" s="79" t="s">
        <v>120</v>
      </c>
    </row>
    <row r="203" spans="23:46" ht="12.75" hidden="1">
      <c r="W203" s="81">
        <v>86</v>
      </c>
      <c r="X203" s="79">
        <v>1</v>
      </c>
      <c r="Y203" s="79">
        <v>1</v>
      </c>
      <c r="Z203" s="79">
        <v>1</v>
      </c>
      <c r="AB203" s="81">
        <v>86</v>
      </c>
      <c r="AC203" s="79">
        <v>1</v>
      </c>
      <c r="AD203" s="79">
        <v>1</v>
      </c>
      <c r="AE203" s="79">
        <v>1</v>
      </c>
      <c r="AG203" s="81">
        <v>86</v>
      </c>
      <c r="AH203" s="79">
        <v>1</v>
      </c>
      <c r="AI203" s="79">
        <v>1</v>
      </c>
      <c r="AJ203" s="79">
        <v>1</v>
      </c>
      <c r="AL203" s="81">
        <v>86</v>
      </c>
      <c r="AM203" s="79">
        <v>1</v>
      </c>
      <c r="AN203" s="79">
        <v>1</v>
      </c>
      <c r="AO203" s="79">
        <v>1</v>
      </c>
      <c r="AQ203" s="81">
        <v>86</v>
      </c>
      <c r="AR203" s="79" t="s">
        <v>120</v>
      </c>
      <c r="AS203" s="79">
        <v>1</v>
      </c>
      <c r="AT203" s="79" t="s">
        <v>120</v>
      </c>
    </row>
    <row r="204" spans="23:46" ht="12.75" hidden="1">
      <c r="W204" s="81">
        <v>87</v>
      </c>
      <c r="X204" s="79">
        <v>1</v>
      </c>
      <c r="Y204" s="79">
        <v>1</v>
      </c>
      <c r="Z204" s="79">
        <v>1</v>
      </c>
      <c r="AB204" s="81">
        <v>87</v>
      </c>
      <c r="AC204" s="79">
        <v>1</v>
      </c>
      <c r="AD204" s="79">
        <v>1</v>
      </c>
      <c r="AE204" s="79">
        <v>1</v>
      </c>
      <c r="AG204" s="81">
        <v>87</v>
      </c>
      <c r="AH204" s="79">
        <v>1</v>
      </c>
      <c r="AI204" s="79">
        <v>1</v>
      </c>
      <c r="AJ204" s="79">
        <v>1</v>
      </c>
      <c r="AL204" s="81">
        <v>87</v>
      </c>
      <c r="AM204" s="79">
        <v>1</v>
      </c>
      <c r="AN204" s="79">
        <v>1</v>
      </c>
      <c r="AO204" s="79">
        <v>1</v>
      </c>
      <c r="AQ204" s="81">
        <v>87</v>
      </c>
      <c r="AR204" s="79" t="s">
        <v>120</v>
      </c>
      <c r="AS204" s="79">
        <v>1</v>
      </c>
      <c r="AT204" s="79" t="s">
        <v>120</v>
      </c>
    </row>
    <row r="205" spans="23:46" ht="12.75" hidden="1">
      <c r="W205" s="81">
        <v>88</v>
      </c>
      <c r="X205" s="79">
        <v>1</v>
      </c>
      <c r="Y205" s="79">
        <v>1</v>
      </c>
      <c r="Z205" s="79">
        <v>1</v>
      </c>
      <c r="AB205" s="81">
        <v>88</v>
      </c>
      <c r="AC205" s="79">
        <v>1</v>
      </c>
      <c r="AD205" s="79">
        <v>1</v>
      </c>
      <c r="AE205" s="79">
        <v>1</v>
      </c>
      <c r="AG205" s="81">
        <v>88</v>
      </c>
      <c r="AH205" s="79">
        <v>1</v>
      </c>
      <c r="AI205" s="79">
        <v>1</v>
      </c>
      <c r="AJ205" s="79">
        <v>1</v>
      </c>
      <c r="AL205" s="81">
        <v>88</v>
      </c>
      <c r="AM205" s="79">
        <v>1</v>
      </c>
      <c r="AN205" s="79">
        <v>1</v>
      </c>
      <c r="AO205" s="79">
        <v>1</v>
      </c>
      <c r="AQ205" s="81">
        <v>88</v>
      </c>
      <c r="AR205" s="79" t="s">
        <v>120</v>
      </c>
      <c r="AS205" s="79">
        <v>1</v>
      </c>
      <c r="AT205" s="79" t="s">
        <v>120</v>
      </c>
    </row>
    <row r="206" spans="23:46" ht="12.75" hidden="1">
      <c r="W206" s="81">
        <v>89</v>
      </c>
      <c r="X206" s="79">
        <v>1</v>
      </c>
      <c r="Y206" s="79">
        <v>1</v>
      </c>
      <c r="Z206" s="79">
        <v>1</v>
      </c>
      <c r="AB206" s="81">
        <v>89</v>
      </c>
      <c r="AC206" s="79">
        <v>1</v>
      </c>
      <c r="AD206" s="79">
        <v>1</v>
      </c>
      <c r="AE206" s="79">
        <v>1</v>
      </c>
      <c r="AG206" s="81">
        <v>89</v>
      </c>
      <c r="AH206" s="79">
        <v>1</v>
      </c>
      <c r="AI206" s="79">
        <v>1</v>
      </c>
      <c r="AJ206" s="79">
        <v>1</v>
      </c>
      <c r="AL206" s="81">
        <v>89</v>
      </c>
      <c r="AM206" s="79">
        <v>1</v>
      </c>
      <c r="AN206" s="79">
        <v>1</v>
      </c>
      <c r="AO206" s="79">
        <v>1</v>
      </c>
      <c r="AQ206" s="81">
        <v>89</v>
      </c>
      <c r="AR206" s="79" t="s">
        <v>120</v>
      </c>
      <c r="AS206" s="79">
        <v>1</v>
      </c>
      <c r="AT206" s="79" t="s">
        <v>120</v>
      </c>
    </row>
    <row r="207" spans="23:46" ht="12.75" hidden="1">
      <c r="W207" s="81">
        <v>90</v>
      </c>
      <c r="X207" s="79">
        <v>1</v>
      </c>
      <c r="Y207" s="79">
        <v>1</v>
      </c>
      <c r="Z207" s="79">
        <v>1</v>
      </c>
      <c r="AB207" s="81">
        <v>90</v>
      </c>
      <c r="AC207" s="79">
        <v>1</v>
      </c>
      <c r="AD207" s="79">
        <v>1</v>
      </c>
      <c r="AE207" s="79">
        <v>1</v>
      </c>
      <c r="AG207" s="81">
        <v>90</v>
      </c>
      <c r="AH207" s="79">
        <v>1</v>
      </c>
      <c r="AI207" s="79">
        <v>1</v>
      </c>
      <c r="AJ207" s="79">
        <v>1</v>
      </c>
      <c r="AL207" s="81">
        <v>90</v>
      </c>
      <c r="AM207" s="79">
        <v>1</v>
      </c>
      <c r="AN207" s="79">
        <v>1</v>
      </c>
      <c r="AO207" s="79">
        <v>1</v>
      </c>
      <c r="AQ207" s="81">
        <v>90</v>
      </c>
      <c r="AR207" s="79" t="s">
        <v>120</v>
      </c>
      <c r="AS207" s="79">
        <v>1</v>
      </c>
      <c r="AT207" s="79" t="s">
        <v>120</v>
      </c>
    </row>
    <row r="208" spans="23:46" ht="12.75" hidden="1">
      <c r="W208" s="81">
        <v>91</v>
      </c>
      <c r="X208" s="79">
        <v>1</v>
      </c>
      <c r="Y208" s="79">
        <v>1</v>
      </c>
      <c r="Z208" s="79">
        <v>1</v>
      </c>
      <c r="AB208" s="81">
        <v>91</v>
      </c>
      <c r="AC208" s="79">
        <v>1</v>
      </c>
      <c r="AD208" s="79">
        <v>1</v>
      </c>
      <c r="AE208" s="79">
        <v>1</v>
      </c>
      <c r="AG208" s="81">
        <v>91</v>
      </c>
      <c r="AH208" s="79">
        <v>1</v>
      </c>
      <c r="AI208" s="79">
        <v>1</v>
      </c>
      <c r="AJ208" s="79">
        <v>1</v>
      </c>
      <c r="AL208" s="81">
        <v>91</v>
      </c>
      <c r="AM208" s="79">
        <v>1</v>
      </c>
      <c r="AN208" s="79">
        <v>1</v>
      </c>
      <c r="AO208" s="79">
        <v>1</v>
      </c>
      <c r="AQ208" s="81">
        <v>91</v>
      </c>
      <c r="AR208" s="79" t="s">
        <v>120</v>
      </c>
      <c r="AS208" s="79">
        <v>1</v>
      </c>
      <c r="AT208" s="79" t="s">
        <v>120</v>
      </c>
    </row>
    <row r="209" spans="23:46" ht="12.75" hidden="1">
      <c r="W209" s="81">
        <v>92</v>
      </c>
      <c r="X209" s="79">
        <v>1</v>
      </c>
      <c r="Y209" s="79">
        <v>1</v>
      </c>
      <c r="Z209" s="79">
        <v>1</v>
      </c>
      <c r="AB209" s="81">
        <v>92</v>
      </c>
      <c r="AC209" s="79">
        <v>1</v>
      </c>
      <c r="AD209" s="79">
        <v>1</v>
      </c>
      <c r="AE209" s="79">
        <v>1</v>
      </c>
      <c r="AG209" s="81">
        <v>92</v>
      </c>
      <c r="AH209" s="79">
        <v>1</v>
      </c>
      <c r="AI209" s="79">
        <v>1</v>
      </c>
      <c r="AJ209" s="79">
        <v>1</v>
      </c>
      <c r="AL209" s="81">
        <v>92</v>
      </c>
      <c r="AM209" s="79">
        <v>1</v>
      </c>
      <c r="AN209" s="79">
        <v>1</v>
      </c>
      <c r="AO209" s="79">
        <v>1</v>
      </c>
      <c r="AQ209" s="81">
        <v>92</v>
      </c>
      <c r="AR209" s="79" t="s">
        <v>120</v>
      </c>
      <c r="AS209" s="79">
        <v>1</v>
      </c>
      <c r="AT209" s="79" t="s">
        <v>120</v>
      </c>
    </row>
    <row r="210" spans="23:46" ht="12.75" hidden="1">
      <c r="W210" s="81">
        <v>93</v>
      </c>
      <c r="X210" s="79">
        <v>1</v>
      </c>
      <c r="Y210" s="79">
        <v>1</v>
      </c>
      <c r="Z210" s="79">
        <v>1</v>
      </c>
      <c r="AB210" s="81">
        <v>93</v>
      </c>
      <c r="AC210" s="79">
        <v>1</v>
      </c>
      <c r="AD210" s="79">
        <v>1</v>
      </c>
      <c r="AE210" s="79">
        <v>1</v>
      </c>
      <c r="AG210" s="81">
        <v>93</v>
      </c>
      <c r="AH210" s="79">
        <v>1</v>
      </c>
      <c r="AI210" s="79">
        <v>1</v>
      </c>
      <c r="AJ210" s="79">
        <v>1</v>
      </c>
      <c r="AL210" s="81">
        <v>93</v>
      </c>
      <c r="AM210" s="79">
        <v>1</v>
      </c>
      <c r="AN210" s="79">
        <v>1</v>
      </c>
      <c r="AO210" s="79">
        <v>1</v>
      </c>
      <c r="AQ210" s="81">
        <v>93</v>
      </c>
      <c r="AR210" s="79" t="s">
        <v>120</v>
      </c>
      <c r="AS210" s="79">
        <v>1</v>
      </c>
      <c r="AT210" s="79" t="s">
        <v>120</v>
      </c>
    </row>
    <row r="211" spans="23:46" ht="12.75" hidden="1">
      <c r="W211" s="81">
        <v>94</v>
      </c>
      <c r="X211" s="79">
        <v>1</v>
      </c>
      <c r="Y211" s="79">
        <v>1</v>
      </c>
      <c r="Z211" s="79">
        <v>1</v>
      </c>
      <c r="AB211" s="81">
        <v>94</v>
      </c>
      <c r="AC211" s="79">
        <v>1</v>
      </c>
      <c r="AD211" s="79">
        <v>1</v>
      </c>
      <c r="AE211" s="79">
        <v>1</v>
      </c>
      <c r="AG211" s="81">
        <v>94</v>
      </c>
      <c r="AH211" s="79">
        <v>1</v>
      </c>
      <c r="AI211" s="79">
        <v>1</v>
      </c>
      <c r="AJ211" s="79">
        <v>1</v>
      </c>
      <c r="AL211" s="81">
        <v>94</v>
      </c>
      <c r="AM211" s="79">
        <v>1</v>
      </c>
      <c r="AN211" s="79">
        <v>1</v>
      </c>
      <c r="AO211" s="79">
        <v>1</v>
      </c>
      <c r="AQ211" s="81">
        <v>94</v>
      </c>
      <c r="AR211" s="79" t="s">
        <v>120</v>
      </c>
      <c r="AS211" s="79">
        <v>1</v>
      </c>
      <c r="AT211" s="79" t="s">
        <v>120</v>
      </c>
    </row>
    <row r="212" spans="23:46" ht="12.75" hidden="1">
      <c r="W212" s="81">
        <v>95</v>
      </c>
      <c r="X212" s="79">
        <v>1</v>
      </c>
      <c r="Y212" s="79">
        <v>1</v>
      </c>
      <c r="Z212" s="79">
        <v>1</v>
      </c>
      <c r="AB212" s="81">
        <v>95</v>
      </c>
      <c r="AC212" s="79">
        <v>1</v>
      </c>
      <c r="AD212" s="79">
        <v>1</v>
      </c>
      <c r="AE212" s="79">
        <v>1</v>
      </c>
      <c r="AG212" s="81">
        <v>95</v>
      </c>
      <c r="AH212" s="79">
        <v>1</v>
      </c>
      <c r="AI212" s="79">
        <v>1</v>
      </c>
      <c r="AJ212" s="79">
        <v>1</v>
      </c>
      <c r="AL212" s="81">
        <v>95</v>
      </c>
      <c r="AM212" s="79">
        <v>1</v>
      </c>
      <c r="AN212" s="79">
        <v>1</v>
      </c>
      <c r="AO212" s="79">
        <v>1</v>
      </c>
      <c r="AQ212" s="81">
        <v>95</v>
      </c>
      <c r="AR212" s="79" t="s">
        <v>120</v>
      </c>
      <c r="AS212" s="79">
        <v>1</v>
      </c>
      <c r="AT212" s="79" t="s">
        <v>120</v>
      </c>
    </row>
    <row r="213" spans="23:46" ht="12.75" hidden="1">
      <c r="W213" s="81">
        <v>96</v>
      </c>
      <c r="X213" s="79">
        <v>1</v>
      </c>
      <c r="Y213" s="79">
        <v>1</v>
      </c>
      <c r="Z213" s="79">
        <v>1</v>
      </c>
      <c r="AB213" s="81">
        <v>96</v>
      </c>
      <c r="AC213" s="79">
        <v>1</v>
      </c>
      <c r="AD213" s="79">
        <v>1</v>
      </c>
      <c r="AE213" s="79">
        <v>1</v>
      </c>
      <c r="AG213" s="81">
        <v>96</v>
      </c>
      <c r="AH213" s="79">
        <v>1</v>
      </c>
      <c r="AI213" s="79">
        <v>1</v>
      </c>
      <c r="AJ213" s="79">
        <v>1</v>
      </c>
      <c r="AL213" s="81">
        <v>96</v>
      </c>
      <c r="AM213" s="79">
        <v>1</v>
      </c>
      <c r="AN213" s="79">
        <v>1</v>
      </c>
      <c r="AO213" s="79">
        <v>1</v>
      </c>
      <c r="AQ213" s="81">
        <v>96</v>
      </c>
      <c r="AR213" s="79" t="s">
        <v>120</v>
      </c>
      <c r="AS213" s="79">
        <v>1</v>
      </c>
      <c r="AT213" s="79" t="s">
        <v>120</v>
      </c>
    </row>
    <row r="214" spans="23:46" ht="12.75" hidden="1">
      <c r="W214" s="81">
        <v>97</v>
      </c>
      <c r="X214" s="79">
        <v>1</v>
      </c>
      <c r="Y214" s="79">
        <v>1</v>
      </c>
      <c r="Z214" s="79">
        <v>1</v>
      </c>
      <c r="AB214" s="81">
        <v>97</v>
      </c>
      <c r="AC214" s="79">
        <v>1</v>
      </c>
      <c r="AD214" s="79">
        <v>1</v>
      </c>
      <c r="AE214" s="79">
        <v>1</v>
      </c>
      <c r="AG214" s="81">
        <v>97</v>
      </c>
      <c r="AH214" s="79">
        <v>1</v>
      </c>
      <c r="AI214" s="79">
        <v>1</v>
      </c>
      <c r="AJ214" s="79">
        <v>1</v>
      </c>
      <c r="AL214" s="81">
        <v>97</v>
      </c>
      <c r="AM214" s="79">
        <v>1</v>
      </c>
      <c r="AN214" s="79">
        <v>1</v>
      </c>
      <c r="AO214" s="79">
        <v>1</v>
      </c>
      <c r="AQ214" s="81">
        <v>97</v>
      </c>
      <c r="AR214" s="79" t="s">
        <v>120</v>
      </c>
      <c r="AS214" s="79">
        <v>1</v>
      </c>
      <c r="AT214" s="79" t="s">
        <v>120</v>
      </c>
    </row>
    <row r="215" spans="23:46" ht="12.75" hidden="1">
      <c r="W215" s="81">
        <v>98</v>
      </c>
      <c r="X215" s="79">
        <v>1</v>
      </c>
      <c r="Y215" s="79">
        <v>1</v>
      </c>
      <c r="Z215" s="79">
        <v>1</v>
      </c>
      <c r="AB215" s="81">
        <v>98</v>
      </c>
      <c r="AC215" s="79">
        <v>1</v>
      </c>
      <c r="AD215" s="79">
        <v>1</v>
      </c>
      <c r="AE215" s="79">
        <v>1</v>
      </c>
      <c r="AG215" s="81">
        <v>98</v>
      </c>
      <c r="AH215" s="79">
        <v>1</v>
      </c>
      <c r="AI215" s="79">
        <v>1</v>
      </c>
      <c r="AJ215" s="79">
        <v>1</v>
      </c>
      <c r="AL215" s="81">
        <v>98</v>
      </c>
      <c r="AM215" s="79">
        <v>1</v>
      </c>
      <c r="AN215" s="79">
        <v>1</v>
      </c>
      <c r="AO215" s="79">
        <v>1</v>
      </c>
      <c r="AQ215" s="81">
        <v>98</v>
      </c>
      <c r="AR215" s="79" t="s">
        <v>120</v>
      </c>
      <c r="AS215" s="79">
        <v>1</v>
      </c>
      <c r="AT215" s="79" t="s">
        <v>120</v>
      </c>
    </row>
    <row r="216" spans="23:46" ht="12.75" hidden="1">
      <c r="W216" s="81">
        <v>99</v>
      </c>
      <c r="X216" s="79">
        <v>1</v>
      </c>
      <c r="Y216" s="79">
        <v>1</v>
      </c>
      <c r="Z216" s="79">
        <v>1</v>
      </c>
      <c r="AB216" s="81">
        <v>99</v>
      </c>
      <c r="AC216" s="79">
        <v>1</v>
      </c>
      <c r="AD216" s="79">
        <v>1</v>
      </c>
      <c r="AE216" s="79">
        <v>1</v>
      </c>
      <c r="AG216" s="81">
        <v>99</v>
      </c>
      <c r="AH216" s="79">
        <v>1</v>
      </c>
      <c r="AI216" s="79">
        <v>1</v>
      </c>
      <c r="AJ216" s="79">
        <v>1</v>
      </c>
      <c r="AL216" s="81">
        <v>99</v>
      </c>
      <c r="AM216" s="79">
        <v>1</v>
      </c>
      <c r="AN216" s="79">
        <v>1</v>
      </c>
      <c r="AO216" s="79">
        <v>1</v>
      </c>
      <c r="AQ216" s="81">
        <v>99</v>
      </c>
      <c r="AR216" s="79" t="s">
        <v>120</v>
      </c>
      <c r="AS216" s="79">
        <v>1</v>
      </c>
      <c r="AT216" s="79" t="s">
        <v>120</v>
      </c>
    </row>
    <row r="217" spans="23:46" ht="12.75" hidden="1">
      <c r="W217" s="81">
        <v>100</v>
      </c>
      <c r="X217" s="79">
        <v>1</v>
      </c>
      <c r="Y217" s="79">
        <v>1</v>
      </c>
      <c r="Z217" s="79">
        <v>1</v>
      </c>
      <c r="AB217" s="81">
        <v>100</v>
      </c>
      <c r="AC217" s="79">
        <v>1</v>
      </c>
      <c r="AD217" s="79">
        <v>1</v>
      </c>
      <c r="AE217" s="79">
        <v>1</v>
      </c>
      <c r="AG217" s="81">
        <v>100</v>
      </c>
      <c r="AH217" s="79">
        <v>1</v>
      </c>
      <c r="AI217" s="79">
        <v>1</v>
      </c>
      <c r="AJ217" s="79">
        <v>1</v>
      </c>
      <c r="AL217" s="81">
        <v>100</v>
      </c>
      <c r="AM217" s="79">
        <v>1</v>
      </c>
      <c r="AN217" s="79">
        <v>1</v>
      </c>
      <c r="AO217" s="79">
        <v>1</v>
      </c>
      <c r="AQ217" s="81">
        <v>100</v>
      </c>
      <c r="AR217" s="79" t="s">
        <v>120</v>
      </c>
      <c r="AS217" s="79">
        <v>1</v>
      </c>
      <c r="AT217" s="79" t="s">
        <v>120</v>
      </c>
    </row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</sheetData>
  <mergeCells count="2">
    <mergeCell ref="F8:G8"/>
    <mergeCell ref="F5:G5"/>
  </mergeCells>
  <conditionalFormatting sqref="F26:G26 B28 B30 B32 B26 L8:L9">
    <cfRule type="cellIs" priority="1" dxfId="0" operator="equal" stopIfTrue="1">
      <formula>"PASS"</formula>
    </cfRule>
    <cfRule type="cellIs" priority="2" dxfId="1" operator="equal" stopIfTrue="1">
      <formula>"FAIL"</formula>
    </cfRule>
  </conditionalFormatting>
  <conditionalFormatting sqref="F46 F48 F40 F28 F30 F34 F32">
    <cfRule type="cellIs" priority="3" dxfId="1" operator="equal" stopIfTrue="1">
      <formula>"HIGH"</formula>
    </cfRule>
    <cfRule type="cellIs" priority="4" dxfId="3" operator="equal" stopIfTrue="1">
      <formula>"MED"</formula>
    </cfRule>
    <cfRule type="cellIs" priority="5" dxfId="4" operator="equal" stopIfTrue="1">
      <formula>"LOW"</formula>
    </cfRule>
  </conditionalFormatting>
  <conditionalFormatting sqref="F35 F17 F9 F7 C9">
    <cfRule type="expression" priority="6" dxfId="2" stopIfTrue="1">
      <formula>#REF!</formula>
    </cfRule>
  </conditionalFormatting>
  <dataValidations count="5">
    <dataValidation type="list" allowBlank="1" showInputMessage="1" showErrorMessage="1" sqref="F17">
      <formula1>"1.1,1.2,1.3,1.4,1.5,1.6,1.7,2.1,2.2,2.3,2.4"</formula1>
    </dataValidation>
    <dataValidation type="list" allowBlank="1" showInputMessage="1" showErrorMessage="1" sqref="F9 F7">
      <formula1>"High,Medium,Low"</formula1>
    </dataValidation>
    <dataValidation type="list" allowBlank="1" showInputMessage="1" showErrorMessage="1" sqref="F8">
      <formula1>"Post event erosion,Post event accretion,Eroding,Stable,Accreting,Volatile,Variable,Seasonal Variation"</formula1>
    </dataValidation>
    <dataValidation type="list" allowBlank="1" showInputMessage="1" showErrorMessage="1" sqref="F5:G5">
      <formula1>"Seawall,Revetment,Timber structures,Gabions"</formula1>
    </dataValidation>
    <dataValidation type="list" allowBlank="1" showInputMessage="1" showErrorMessage="1" sqref="F6">
      <formula1>"Very Good,Good,Fair,Poor,Very Poor"</formula1>
    </dataValidation>
  </dataValidations>
  <hyperlinks>
    <hyperlink ref="B28" location="'C2'!B15" display="Table C.2"/>
    <hyperlink ref="B30" location="'C3'!B15" display="Table C.3"/>
    <hyperlink ref="B32" location="'C4'!B10" display="Table C.4"/>
    <hyperlink ref="B26" location="'C1'!B10" display="Table C.1"/>
    <hyperlink ref="L8" location="'C5, C6'!B12" display="Table C.5"/>
    <hyperlink ref="L9" location="'C5, C6'!B36" display="Table C.6"/>
  </hyperlinks>
  <printOptions/>
  <pageMargins left="0.75" right="0.75" top="1" bottom="1" header="0.5" footer="0.5"/>
  <pageSetup fitToHeight="1" fitToWidth="1" horizontalDpi="2400" verticalDpi="2400" orientation="landscape" scale="64" r:id="rId2"/>
  <headerFooter alignWithMargins="0">
    <oddFooter>&amp;L&amp;F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47"/>
  </sheetPr>
  <dimension ref="A1:G1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5.57421875" style="0" bestFit="1" customWidth="1"/>
  </cols>
  <sheetData>
    <row r="1" ht="12.75">
      <c r="A1" s="44" t="s">
        <v>209</v>
      </c>
    </row>
    <row r="2" ht="13.5" thickBot="1"/>
    <row r="3" spans="3:7" ht="13.5" thickBot="1">
      <c r="C3" s="155" t="s">
        <v>77</v>
      </c>
      <c r="D3" s="156"/>
      <c r="E3" s="156"/>
      <c r="F3" s="156"/>
      <c r="G3" s="157"/>
    </row>
    <row r="4" spans="2:7" ht="26.25" thickBot="1">
      <c r="B4" s="26" t="s">
        <v>7</v>
      </c>
      <c r="C4" s="63">
        <v>1</v>
      </c>
      <c r="D4" s="64">
        <v>2</v>
      </c>
      <c r="E4" s="64">
        <v>3</v>
      </c>
      <c r="F4" s="64">
        <v>4</v>
      </c>
      <c r="G4" s="65">
        <v>5</v>
      </c>
    </row>
    <row r="5" spans="2:7" ht="12.75">
      <c r="B5" s="4" t="s">
        <v>2</v>
      </c>
      <c r="C5" s="58" t="s">
        <v>8</v>
      </c>
      <c r="D5" s="59" t="s">
        <v>9</v>
      </c>
      <c r="E5" s="59" t="s">
        <v>10</v>
      </c>
      <c r="F5" s="59" t="s">
        <v>11</v>
      </c>
      <c r="G5" s="60">
        <v>0</v>
      </c>
    </row>
    <row r="6" spans="2:7" ht="12.75">
      <c r="B6" s="2" t="s">
        <v>1</v>
      </c>
      <c r="C6" s="61" t="s">
        <v>8</v>
      </c>
      <c r="D6" s="11" t="s">
        <v>9</v>
      </c>
      <c r="E6" s="11" t="s">
        <v>10</v>
      </c>
      <c r="F6" s="11" t="s">
        <v>11</v>
      </c>
      <c r="G6" s="62">
        <v>0</v>
      </c>
    </row>
    <row r="7" spans="2:7" ht="12.75">
      <c r="B7" s="2" t="s">
        <v>12</v>
      </c>
      <c r="C7" s="61" t="s">
        <v>9</v>
      </c>
      <c r="D7" s="11" t="s">
        <v>14</v>
      </c>
      <c r="E7" s="11" t="s">
        <v>15</v>
      </c>
      <c r="F7" s="11" t="s">
        <v>16</v>
      </c>
      <c r="G7" s="62">
        <v>0</v>
      </c>
    </row>
    <row r="8" spans="2:7" ht="12.75">
      <c r="B8" s="2" t="s">
        <v>13</v>
      </c>
      <c r="C8" s="61" t="s">
        <v>17</v>
      </c>
      <c r="D8" s="11" t="s">
        <v>18</v>
      </c>
      <c r="E8" s="11" t="s">
        <v>19</v>
      </c>
      <c r="F8" s="11" t="s">
        <v>20</v>
      </c>
      <c r="G8" s="62">
        <v>0</v>
      </c>
    </row>
    <row r="9" spans="2:7" ht="13.5" thickBot="1">
      <c r="B9" s="3"/>
      <c r="C9" s="57"/>
      <c r="D9" s="55"/>
      <c r="E9" s="55"/>
      <c r="F9" s="55"/>
      <c r="G9" s="56"/>
    </row>
    <row r="10" ht="12.75">
      <c r="B10" s="5" t="s">
        <v>194</v>
      </c>
    </row>
    <row r="12" ht="13.5" thickBot="1"/>
    <row r="13" spans="3:7" ht="13.5" thickBot="1">
      <c r="C13" s="155" t="s">
        <v>77</v>
      </c>
      <c r="D13" s="156"/>
      <c r="E13" s="156"/>
      <c r="F13" s="156"/>
      <c r="G13" s="157"/>
    </row>
    <row r="14" spans="2:7" ht="26.25" thickBot="1">
      <c r="B14" s="26" t="s">
        <v>7</v>
      </c>
      <c r="C14" s="63">
        <v>1</v>
      </c>
      <c r="D14" s="64">
        <v>2</v>
      </c>
      <c r="E14" s="64">
        <v>3</v>
      </c>
      <c r="F14" s="64">
        <v>4</v>
      </c>
      <c r="G14" s="65">
        <v>5</v>
      </c>
    </row>
    <row r="15" spans="2:7" ht="12.75">
      <c r="B15" s="4" t="s">
        <v>2</v>
      </c>
      <c r="C15" s="58">
        <v>30</v>
      </c>
      <c r="D15" s="59">
        <v>20</v>
      </c>
      <c r="E15" s="59">
        <v>12</v>
      </c>
      <c r="F15" s="59">
        <v>6</v>
      </c>
      <c r="G15" s="60">
        <v>0</v>
      </c>
    </row>
    <row r="16" spans="2:7" ht="12.75">
      <c r="B16" s="2" t="s">
        <v>1</v>
      </c>
      <c r="C16" s="61">
        <v>30</v>
      </c>
      <c r="D16" s="11">
        <v>20</v>
      </c>
      <c r="E16" s="11">
        <v>12</v>
      </c>
      <c r="F16" s="11">
        <v>6</v>
      </c>
      <c r="G16" s="62">
        <v>0</v>
      </c>
    </row>
    <row r="17" spans="2:7" ht="12.75">
      <c r="B17" s="2" t="s">
        <v>12</v>
      </c>
      <c r="C17" s="61">
        <v>20</v>
      </c>
      <c r="D17" s="11">
        <v>15</v>
      </c>
      <c r="E17" s="11">
        <v>10</v>
      </c>
      <c r="F17" s="11">
        <v>5</v>
      </c>
      <c r="G17" s="62">
        <v>0</v>
      </c>
    </row>
    <row r="18" spans="2:7" ht="12.75">
      <c r="B18" s="2" t="s">
        <v>13</v>
      </c>
      <c r="C18" s="61">
        <v>17</v>
      </c>
      <c r="D18" s="11">
        <v>8</v>
      </c>
      <c r="E18" s="11">
        <v>5</v>
      </c>
      <c r="F18" s="11">
        <v>2</v>
      </c>
      <c r="G18" s="62">
        <v>0</v>
      </c>
    </row>
    <row r="19" spans="2:7" ht="13.5" thickBot="1">
      <c r="B19" s="3"/>
      <c r="C19" s="57"/>
      <c r="D19" s="55"/>
      <c r="E19" s="55"/>
      <c r="F19" s="55"/>
      <c r="G19" s="56"/>
    </row>
  </sheetData>
  <mergeCells count="2">
    <mergeCell ref="C3:G3"/>
    <mergeCell ref="C13:G13"/>
  </mergeCells>
  <conditionalFormatting sqref="A1">
    <cfRule type="cellIs" priority="1" dxfId="0" operator="equal" stopIfTrue="1">
      <formula>"PASS"</formula>
    </cfRule>
    <cfRule type="cellIs" priority="2" dxfId="1" operator="equal" stopIfTrue="1">
      <formula>"FAIL"</formula>
    </cfRule>
  </conditionalFormatting>
  <hyperlinks>
    <hyperlink ref="A1" location="'Tech 2'!A1" display="Go Back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indexed="47"/>
  </sheetPr>
  <dimension ref="A1:Y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30.28125" style="0" bestFit="1" customWidth="1"/>
    <col min="7" max="7" width="24.7109375" style="0" bestFit="1" customWidth="1"/>
    <col min="12" max="12" width="24.7109375" style="0" bestFit="1" customWidth="1"/>
    <col min="17" max="17" width="24.7109375" style="0" bestFit="1" customWidth="1"/>
    <col min="22" max="22" width="24.7109375" style="0" bestFit="1" customWidth="1"/>
  </cols>
  <sheetData>
    <row r="1" ht="12.75">
      <c r="A1" s="44" t="s">
        <v>209</v>
      </c>
    </row>
    <row r="2" ht="13.5" thickBot="1"/>
    <row r="3" spans="3:5" ht="13.5" thickBot="1">
      <c r="C3" s="158" t="s">
        <v>41</v>
      </c>
      <c r="D3" s="159"/>
      <c r="E3" s="160"/>
    </row>
    <row r="4" spans="2:5" ht="13.5" thickBot="1">
      <c r="B4" s="26" t="s">
        <v>40</v>
      </c>
      <c r="C4" s="14" t="s">
        <v>27</v>
      </c>
      <c r="D4" s="15" t="s">
        <v>28</v>
      </c>
      <c r="E4" s="16" t="s">
        <v>29</v>
      </c>
    </row>
    <row r="5" spans="2:5" ht="12.75">
      <c r="B5" s="13" t="s">
        <v>3</v>
      </c>
      <c r="C5" s="18" t="s">
        <v>34</v>
      </c>
      <c r="D5" s="19" t="s">
        <v>34</v>
      </c>
      <c r="E5" s="20" t="s">
        <v>34</v>
      </c>
    </row>
    <row r="6" spans="2:5" ht="12.75">
      <c r="B6" s="9" t="s">
        <v>4</v>
      </c>
      <c r="C6" s="21" t="s">
        <v>33</v>
      </c>
      <c r="D6" s="17" t="s">
        <v>34</v>
      </c>
      <c r="E6" s="22" t="s">
        <v>34</v>
      </c>
    </row>
    <row r="7" spans="2:5" ht="12.75">
      <c r="B7" s="9" t="s">
        <v>5</v>
      </c>
      <c r="C7" s="21" t="s">
        <v>33</v>
      </c>
      <c r="D7" s="17" t="s">
        <v>33</v>
      </c>
      <c r="E7" s="22" t="s">
        <v>34</v>
      </c>
    </row>
    <row r="8" spans="2:5" ht="13.5" thickBot="1">
      <c r="B8" s="8" t="s">
        <v>42</v>
      </c>
      <c r="C8" s="23" t="s">
        <v>33</v>
      </c>
      <c r="D8" s="24" t="s">
        <v>33</v>
      </c>
      <c r="E8" s="25" t="s">
        <v>33</v>
      </c>
    </row>
    <row r="11" ht="13.5" thickBot="1"/>
    <row r="12" spans="2:25" ht="13.5" thickBot="1">
      <c r="B12" s="10" t="s">
        <v>138</v>
      </c>
      <c r="C12" s="158" t="s">
        <v>41</v>
      </c>
      <c r="D12" s="159"/>
      <c r="E12" s="160"/>
      <c r="G12" s="10" t="s">
        <v>139</v>
      </c>
      <c r="H12" s="158" t="s">
        <v>41</v>
      </c>
      <c r="I12" s="159"/>
      <c r="J12" s="160"/>
      <c r="L12" s="10" t="s">
        <v>140</v>
      </c>
      <c r="M12" s="158" t="s">
        <v>41</v>
      </c>
      <c r="N12" s="159"/>
      <c r="O12" s="160"/>
      <c r="Q12" s="10" t="s">
        <v>141</v>
      </c>
      <c r="R12" s="158" t="s">
        <v>41</v>
      </c>
      <c r="S12" s="159"/>
      <c r="T12" s="160"/>
      <c r="V12" s="10" t="s">
        <v>142</v>
      </c>
      <c r="W12" s="158" t="s">
        <v>41</v>
      </c>
      <c r="X12" s="159"/>
      <c r="Y12" s="160"/>
    </row>
    <row r="13" spans="2:25" ht="13.5" thickBot="1">
      <c r="B13" s="27" t="s">
        <v>65</v>
      </c>
      <c r="C13" s="14" t="s">
        <v>27</v>
      </c>
      <c r="D13" s="15" t="s">
        <v>28</v>
      </c>
      <c r="E13" s="16" t="s">
        <v>29</v>
      </c>
      <c r="G13" s="27" t="s">
        <v>65</v>
      </c>
      <c r="H13" s="14" t="s">
        <v>27</v>
      </c>
      <c r="I13" s="15" t="s">
        <v>28</v>
      </c>
      <c r="J13" s="16" t="s">
        <v>29</v>
      </c>
      <c r="L13" s="27" t="s">
        <v>65</v>
      </c>
      <c r="M13" s="14" t="s">
        <v>27</v>
      </c>
      <c r="N13" s="15" t="s">
        <v>28</v>
      </c>
      <c r="O13" s="16" t="s">
        <v>29</v>
      </c>
      <c r="Q13" s="27" t="s">
        <v>65</v>
      </c>
      <c r="R13" s="14" t="s">
        <v>27</v>
      </c>
      <c r="S13" s="15" t="s">
        <v>28</v>
      </c>
      <c r="T13" s="16" t="s">
        <v>29</v>
      </c>
      <c r="V13" s="27" t="s">
        <v>65</v>
      </c>
      <c r="W13" s="14" t="s">
        <v>27</v>
      </c>
      <c r="X13" s="15" t="s">
        <v>28</v>
      </c>
      <c r="Y13" s="16" t="s">
        <v>29</v>
      </c>
    </row>
    <row r="14" spans="2:25" ht="12.75">
      <c r="B14" s="53" t="s">
        <v>44</v>
      </c>
      <c r="C14" s="18" t="s">
        <v>33</v>
      </c>
      <c r="D14" s="19" t="s">
        <v>34</v>
      </c>
      <c r="E14" s="20" t="s">
        <v>34</v>
      </c>
      <c r="G14" s="53" t="s">
        <v>44</v>
      </c>
      <c r="H14" s="18" t="s">
        <v>33</v>
      </c>
      <c r="I14" s="19" t="s">
        <v>34</v>
      </c>
      <c r="J14" s="20" t="s">
        <v>34</v>
      </c>
      <c r="L14" s="53" t="s">
        <v>44</v>
      </c>
      <c r="M14" s="18" t="s">
        <v>33</v>
      </c>
      <c r="N14" s="19" t="s">
        <v>33</v>
      </c>
      <c r="O14" s="20" t="s">
        <v>34</v>
      </c>
      <c r="Q14" s="53" t="s">
        <v>44</v>
      </c>
      <c r="R14" s="18" t="s">
        <v>33</v>
      </c>
      <c r="S14" s="19" t="s">
        <v>33</v>
      </c>
      <c r="T14" s="20" t="s">
        <v>33</v>
      </c>
      <c r="V14" s="53" t="s">
        <v>44</v>
      </c>
      <c r="W14" s="18" t="s">
        <v>33</v>
      </c>
      <c r="X14" s="19" t="s">
        <v>33</v>
      </c>
      <c r="Y14" s="20" t="s">
        <v>33</v>
      </c>
    </row>
    <row r="15" spans="2:25" ht="12.75">
      <c r="B15" s="54" t="s">
        <v>101</v>
      </c>
      <c r="C15" s="21" t="s">
        <v>33</v>
      </c>
      <c r="D15" s="17" t="s">
        <v>34</v>
      </c>
      <c r="E15" s="22" t="s">
        <v>34</v>
      </c>
      <c r="G15" s="54" t="s">
        <v>101</v>
      </c>
      <c r="H15" s="21" t="s">
        <v>33</v>
      </c>
      <c r="I15" s="17" t="s">
        <v>34</v>
      </c>
      <c r="J15" s="22" t="s">
        <v>34</v>
      </c>
      <c r="L15" s="54" t="s">
        <v>101</v>
      </c>
      <c r="M15" s="21" t="s">
        <v>33</v>
      </c>
      <c r="N15" s="17" t="s">
        <v>33</v>
      </c>
      <c r="O15" s="22" t="s">
        <v>34</v>
      </c>
      <c r="Q15" s="54" t="s">
        <v>101</v>
      </c>
      <c r="R15" s="21" t="s">
        <v>33</v>
      </c>
      <c r="S15" s="17" t="s">
        <v>33</v>
      </c>
      <c r="T15" s="22" t="s">
        <v>33</v>
      </c>
      <c r="V15" s="54" t="s">
        <v>101</v>
      </c>
      <c r="W15" s="21" t="s">
        <v>33</v>
      </c>
      <c r="X15" s="17" t="s">
        <v>33</v>
      </c>
      <c r="Y15" s="22" t="s">
        <v>33</v>
      </c>
    </row>
    <row r="16" spans="2:25" ht="12.75">
      <c r="B16" s="54" t="s">
        <v>45</v>
      </c>
      <c r="C16" s="21" t="s">
        <v>33</v>
      </c>
      <c r="D16" s="17" t="s">
        <v>34</v>
      </c>
      <c r="E16" s="22" t="s">
        <v>34</v>
      </c>
      <c r="G16" s="54" t="s">
        <v>45</v>
      </c>
      <c r="H16" s="21" t="s">
        <v>33</v>
      </c>
      <c r="I16" s="17" t="s">
        <v>34</v>
      </c>
      <c r="J16" s="22" t="s">
        <v>34</v>
      </c>
      <c r="L16" s="54" t="s">
        <v>45</v>
      </c>
      <c r="M16" s="21" t="s">
        <v>33</v>
      </c>
      <c r="N16" s="17" t="s">
        <v>33</v>
      </c>
      <c r="O16" s="22" t="s">
        <v>34</v>
      </c>
      <c r="Q16" s="54" t="s">
        <v>45</v>
      </c>
      <c r="R16" s="21" t="s">
        <v>33</v>
      </c>
      <c r="S16" s="17" t="s">
        <v>33</v>
      </c>
      <c r="T16" s="22" t="s">
        <v>33</v>
      </c>
      <c r="V16" s="54" t="s">
        <v>45</v>
      </c>
      <c r="W16" s="21" t="s">
        <v>33</v>
      </c>
      <c r="X16" s="17" t="s">
        <v>33</v>
      </c>
      <c r="Y16" s="22" t="s">
        <v>33</v>
      </c>
    </row>
    <row r="17" spans="2:25" ht="12.75">
      <c r="B17" s="54" t="s">
        <v>100</v>
      </c>
      <c r="C17" s="21" t="s">
        <v>34</v>
      </c>
      <c r="D17" s="17" t="s">
        <v>34</v>
      </c>
      <c r="E17" s="22" t="s">
        <v>34</v>
      </c>
      <c r="G17" s="54" t="s">
        <v>100</v>
      </c>
      <c r="H17" s="21" t="s">
        <v>34</v>
      </c>
      <c r="I17" s="17" t="s">
        <v>34</v>
      </c>
      <c r="J17" s="22" t="s">
        <v>34</v>
      </c>
      <c r="L17" s="54" t="s">
        <v>100</v>
      </c>
      <c r="M17" s="21" t="s">
        <v>33</v>
      </c>
      <c r="N17" s="17" t="s">
        <v>34</v>
      </c>
      <c r="O17" s="22" t="s">
        <v>34</v>
      </c>
      <c r="Q17" s="54" t="s">
        <v>100</v>
      </c>
      <c r="R17" s="21" t="s">
        <v>33</v>
      </c>
      <c r="S17" s="17" t="s">
        <v>33</v>
      </c>
      <c r="T17" s="22" t="s">
        <v>34</v>
      </c>
      <c r="V17" s="54" t="s">
        <v>100</v>
      </c>
      <c r="W17" s="21" t="s">
        <v>33</v>
      </c>
      <c r="X17" s="17" t="s">
        <v>33</v>
      </c>
      <c r="Y17" s="22" t="s">
        <v>33</v>
      </c>
    </row>
    <row r="18" spans="2:25" ht="12.75">
      <c r="B18" s="54" t="s">
        <v>46</v>
      </c>
      <c r="C18" s="21" t="s">
        <v>34</v>
      </c>
      <c r="D18" s="17" t="s">
        <v>34</v>
      </c>
      <c r="E18" s="22" t="s">
        <v>34</v>
      </c>
      <c r="G18" s="54" t="s">
        <v>46</v>
      </c>
      <c r="H18" s="21" t="s">
        <v>34</v>
      </c>
      <c r="I18" s="17" t="s">
        <v>34</v>
      </c>
      <c r="J18" s="22" t="s">
        <v>34</v>
      </c>
      <c r="L18" s="54" t="s">
        <v>46</v>
      </c>
      <c r="M18" s="21" t="s">
        <v>33</v>
      </c>
      <c r="N18" s="17" t="s">
        <v>34</v>
      </c>
      <c r="O18" s="22" t="s">
        <v>34</v>
      </c>
      <c r="Q18" s="54" t="s">
        <v>46</v>
      </c>
      <c r="R18" s="21" t="s">
        <v>33</v>
      </c>
      <c r="S18" s="17" t="s">
        <v>33</v>
      </c>
      <c r="T18" s="22" t="s">
        <v>34</v>
      </c>
      <c r="V18" s="54" t="s">
        <v>46</v>
      </c>
      <c r="W18" s="21" t="s">
        <v>33</v>
      </c>
      <c r="X18" s="17" t="s">
        <v>33</v>
      </c>
      <c r="Y18" s="22" t="s">
        <v>33</v>
      </c>
    </row>
    <row r="19" spans="2:25" ht="12.75">
      <c r="B19" s="54" t="s">
        <v>48</v>
      </c>
      <c r="C19" s="21" t="s">
        <v>34</v>
      </c>
      <c r="D19" s="17" t="s">
        <v>34</v>
      </c>
      <c r="E19" s="22" t="s">
        <v>34</v>
      </c>
      <c r="G19" s="54" t="s">
        <v>48</v>
      </c>
      <c r="H19" s="21" t="s">
        <v>34</v>
      </c>
      <c r="I19" s="17" t="s">
        <v>34</v>
      </c>
      <c r="J19" s="22" t="s">
        <v>34</v>
      </c>
      <c r="L19" s="54" t="s">
        <v>48</v>
      </c>
      <c r="M19" s="21" t="s">
        <v>33</v>
      </c>
      <c r="N19" s="17" t="s">
        <v>34</v>
      </c>
      <c r="O19" s="22" t="s">
        <v>34</v>
      </c>
      <c r="Q19" s="54" t="s">
        <v>48</v>
      </c>
      <c r="R19" s="21" t="s">
        <v>33</v>
      </c>
      <c r="S19" s="17" t="s">
        <v>33</v>
      </c>
      <c r="T19" s="22" t="s">
        <v>34</v>
      </c>
      <c r="V19" s="54" t="s">
        <v>48</v>
      </c>
      <c r="W19" s="21" t="s">
        <v>33</v>
      </c>
      <c r="X19" s="17" t="s">
        <v>33</v>
      </c>
      <c r="Y19" s="22" t="s">
        <v>33</v>
      </c>
    </row>
    <row r="20" spans="2:25" ht="12.75">
      <c r="B20" s="54" t="s">
        <v>47</v>
      </c>
      <c r="C20" s="21" t="s">
        <v>33</v>
      </c>
      <c r="D20" s="17" t="s">
        <v>34</v>
      </c>
      <c r="E20" s="22" t="s">
        <v>34</v>
      </c>
      <c r="G20" s="54" t="s">
        <v>47</v>
      </c>
      <c r="H20" s="21" t="s">
        <v>33</v>
      </c>
      <c r="I20" s="17" t="s">
        <v>34</v>
      </c>
      <c r="J20" s="22" t="s">
        <v>34</v>
      </c>
      <c r="L20" s="54" t="s">
        <v>47</v>
      </c>
      <c r="M20" s="21" t="s">
        <v>33</v>
      </c>
      <c r="N20" s="17" t="s">
        <v>33</v>
      </c>
      <c r="O20" s="22" t="s">
        <v>34</v>
      </c>
      <c r="Q20" s="54" t="s">
        <v>47</v>
      </c>
      <c r="R20" s="21" t="s">
        <v>33</v>
      </c>
      <c r="S20" s="17" t="s">
        <v>33</v>
      </c>
      <c r="T20" s="22" t="s">
        <v>33</v>
      </c>
      <c r="V20" s="54" t="s">
        <v>47</v>
      </c>
      <c r="W20" s="21" t="s">
        <v>33</v>
      </c>
      <c r="X20" s="17" t="s">
        <v>33</v>
      </c>
      <c r="Y20" s="22" t="s">
        <v>33</v>
      </c>
    </row>
    <row r="21" spans="2:25" ht="12.75">
      <c r="B21" s="54" t="s">
        <v>49</v>
      </c>
      <c r="C21" s="21" t="s">
        <v>34</v>
      </c>
      <c r="D21" s="17" t="s">
        <v>34</v>
      </c>
      <c r="E21" s="22" t="s">
        <v>34</v>
      </c>
      <c r="G21" s="54" t="s">
        <v>49</v>
      </c>
      <c r="H21" s="21" t="s">
        <v>34</v>
      </c>
      <c r="I21" s="17" t="s">
        <v>34</v>
      </c>
      <c r="J21" s="22" t="s">
        <v>34</v>
      </c>
      <c r="L21" s="54" t="s">
        <v>49</v>
      </c>
      <c r="M21" s="21" t="s">
        <v>33</v>
      </c>
      <c r="N21" s="17" t="s">
        <v>34</v>
      </c>
      <c r="O21" s="22" t="s">
        <v>34</v>
      </c>
      <c r="Q21" s="54" t="s">
        <v>49</v>
      </c>
      <c r="R21" s="21" t="s">
        <v>33</v>
      </c>
      <c r="S21" s="17" t="s">
        <v>33</v>
      </c>
      <c r="T21" s="22" t="s">
        <v>34</v>
      </c>
      <c r="V21" s="54" t="s">
        <v>49</v>
      </c>
      <c r="W21" s="21" t="s">
        <v>33</v>
      </c>
      <c r="X21" s="17" t="s">
        <v>33</v>
      </c>
      <c r="Y21" s="22" t="s">
        <v>33</v>
      </c>
    </row>
    <row r="22" spans="2:25" ht="12.75">
      <c r="B22" s="54" t="s">
        <v>50</v>
      </c>
      <c r="C22" s="21" t="s">
        <v>34</v>
      </c>
      <c r="D22" s="17" t="s">
        <v>34</v>
      </c>
      <c r="E22" s="22" t="s">
        <v>34</v>
      </c>
      <c r="G22" s="54" t="s">
        <v>50</v>
      </c>
      <c r="H22" s="21" t="s">
        <v>34</v>
      </c>
      <c r="I22" s="17" t="s">
        <v>34</v>
      </c>
      <c r="J22" s="22" t="s">
        <v>34</v>
      </c>
      <c r="L22" s="54" t="s">
        <v>50</v>
      </c>
      <c r="M22" s="21" t="s">
        <v>33</v>
      </c>
      <c r="N22" s="17" t="s">
        <v>34</v>
      </c>
      <c r="O22" s="22" t="s">
        <v>34</v>
      </c>
      <c r="Q22" s="54" t="s">
        <v>50</v>
      </c>
      <c r="R22" s="21" t="s">
        <v>33</v>
      </c>
      <c r="S22" s="17" t="s">
        <v>33</v>
      </c>
      <c r="T22" s="22" t="s">
        <v>34</v>
      </c>
      <c r="V22" s="54" t="s">
        <v>50</v>
      </c>
      <c r="W22" s="21" t="s">
        <v>33</v>
      </c>
      <c r="X22" s="17" t="s">
        <v>33</v>
      </c>
      <c r="Y22" s="22" t="s">
        <v>33</v>
      </c>
    </row>
    <row r="23" spans="2:25" ht="12.75">
      <c r="B23" s="54" t="s">
        <v>51</v>
      </c>
      <c r="C23" s="21" t="s">
        <v>33</v>
      </c>
      <c r="D23" s="17" t="s">
        <v>34</v>
      </c>
      <c r="E23" s="22" t="s">
        <v>34</v>
      </c>
      <c r="G23" s="54" t="s">
        <v>51</v>
      </c>
      <c r="H23" s="21" t="s">
        <v>33</v>
      </c>
      <c r="I23" s="17" t="s">
        <v>34</v>
      </c>
      <c r="J23" s="22" t="s">
        <v>34</v>
      </c>
      <c r="L23" s="54" t="s">
        <v>51</v>
      </c>
      <c r="M23" s="21" t="s">
        <v>33</v>
      </c>
      <c r="N23" s="17" t="s">
        <v>33</v>
      </c>
      <c r="O23" s="22" t="s">
        <v>34</v>
      </c>
      <c r="Q23" s="54" t="s">
        <v>51</v>
      </c>
      <c r="R23" s="21" t="s">
        <v>33</v>
      </c>
      <c r="S23" s="17" t="s">
        <v>33</v>
      </c>
      <c r="T23" s="22" t="s">
        <v>33</v>
      </c>
      <c r="V23" s="54" t="s">
        <v>51</v>
      </c>
      <c r="W23" s="21" t="s">
        <v>33</v>
      </c>
      <c r="X23" s="17" t="s">
        <v>33</v>
      </c>
      <c r="Y23" s="22" t="s">
        <v>33</v>
      </c>
    </row>
    <row r="24" spans="2:25" ht="12.75">
      <c r="B24" s="54" t="s">
        <v>52</v>
      </c>
      <c r="C24" s="21" t="s">
        <v>33</v>
      </c>
      <c r="D24" s="17" t="s">
        <v>34</v>
      </c>
      <c r="E24" s="22" t="s">
        <v>34</v>
      </c>
      <c r="G24" s="54" t="s">
        <v>52</v>
      </c>
      <c r="H24" s="21" t="s">
        <v>33</v>
      </c>
      <c r="I24" s="17" t="s">
        <v>34</v>
      </c>
      <c r="J24" s="22" t="s">
        <v>34</v>
      </c>
      <c r="L24" s="54" t="s">
        <v>52</v>
      </c>
      <c r="M24" s="21" t="s">
        <v>33</v>
      </c>
      <c r="N24" s="17" t="s">
        <v>33</v>
      </c>
      <c r="O24" s="22" t="s">
        <v>34</v>
      </c>
      <c r="Q24" s="54" t="s">
        <v>52</v>
      </c>
      <c r="R24" s="21" t="s">
        <v>33</v>
      </c>
      <c r="S24" s="17" t="s">
        <v>33</v>
      </c>
      <c r="T24" s="22" t="s">
        <v>33</v>
      </c>
      <c r="V24" s="54" t="s">
        <v>52</v>
      </c>
      <c r="W24" s="21" t="s">
        <v>33</v>
      </c>
      <c r="X24" s="17" t="s">
        <v>33</v>
      </c>
      <c r="Y24" s="22" t="s">
        <v>33</v>
      </c>
    </row>
    <row r="25" spans="2:25" ht="12.75">
      <c r="B25" s="54" t="s">
        <v>99</v>
      </c>
      <c r="C25" s="21" t="s">
        <v>34</v>
      </c>
      <c r="D25" s="17" t="s">
        <v>34</v>
      </c>
      <c r="E25" s="22" t="s">
        <v>34</v>
      </c>
      <c r="G25" s="54" t="s">
        <v>99</v>
      </c>
      <c r="H25" s="21" t="s">
        <v>34</v>
      </c>
      <c r="I25" s="17" t="s">
        <v>34</v>
      </c>
      <c r="J25" s="22" t="s">
        <v>34</v>
      </c>
      <c r="L25" s="54" t="s">
        <v>99</v>
      </c>
      <c r="M25" s="21" t="s">
        <v>33</v>
      </c>
      <c r="N25" s="17" t="s">
        <v>34</v>
      </c>
      <c r="O25" s="22" t="s">
        <v>34</v>
      </c>
      <c r="Q25" s="54" t="s">
        <v>99</v>
      </c>
      <c r="R25" s="21" t="s">
        <v>33</v>
      </c>
      <c r="S25" s="17" t="s">
        <v>33</v>
      </c>
      <c r="T25" s="22" t="s">
        <v>34</v>
      </c>
      <c r="V25" s="54" t="s">
        <v>99</v>
      </c>
      <c r="W25" s="21" t="s">
        <v>33</v>
      </c>
      <c r="X25" s="17" t="s">
        <v>33</v>
      </c>
      <c r="Y25" s="22" t="s">
        <v>33</v>
      </c>
    </row>
    <row r="26" spans="2:25" ht="12.75">
      <c r="B26" s="54" t="s">
        <v>53</v>
      </c>
      <c r="C26" s="21" t="s">
        <v>34</v>
      </c>
      <c r="D26" s="17" t="s">
        <v>34</v>
      </c>
      <c r="E26" s="22" t="s">
        <v>34</v>
      </c>
      <c r="G26" s="54" t="s">
        <v>53</v>
      </c>
      <c r="H26" s="21" t="s">
        <v>34</v>
      </c>
      <c r="I26" s="17" t="s">
        <v>34</v>
      </c>
      <c r="J26" s="22" t="s">
        <v>34</v>
      </c>
      <c r="L26" s="54" t="s">
        <v>53</v>
      </c>
      <c r="M26" s="21" t="s">
        <v>33</v>
      </c>
      <c r="N26" s="17" t="s">
        <v>34</v>
      </c>
      <c r="O26" s="22" t="s">
        <v>34</v>
      </c>
      <c r="Q26" s="54" t="s">
        <v>53</v>
      </c>
      <c r="R26" s="21" t="s">
        <v>33</v>
      </c>
      <c r="S26" s="17" t="s">
        <v>33</v>
      </c>
      <c r="T26" s="22" t="s">
        <v>34</v>
      </c>
      <c r="V26" s="54" t="s">
        <v>53</v>
      </c>
      <c r="W26" s="21" t="s">
        <v>33</v>
      </c>
      <c r="X26" s="17" t="s">
        <v>33</v>
      </c>
      <c r="Y26" s="22" t="s">
        <v>33</v>
      </c>
    </row>
    <row r="27" spans="2:25" ht="12.75">
      <c r="B27" s="54" t="s">
        <v>54</v>
      </c>
      <c r="C27" s="21" t="s">
        <v>34</v>
      </c>
      <c r="D27" s="17" t="s">
        <v>34</v>
      </c>
      <c r="E27" s="22" t="s">
        <v>34</v>
      </c>
      <c r="G27" s="54" t="s">
        <v>54</v>
      </c>
      <c r="H27" s="21" t="s">
        <v>34</v>
      </c>
      <c r="I27" s="17" t="s">
        <v>34</v>
      </c>
      <c r="J27" s="22" t="s">
        <v>34</v>
      </c>
      <c r="L27" s="54" t="s">
        <v>54</v>
      </c>
      <c r="M27" s="21" t="s">
        <v>33</v>
      </c>
      <c r="N27" s="17" t="s">
        <v>34</v>
      </c>
      <c r="O27" s="22" t="s">
        <v>34</v>
      </c>
      <c r="Q27" s="54" t="s">
        <v>54</v>
      </c>
      <c r="R27" s="21" t="s">
        <v>33</v>
      </c>
      <c r="S27" s="17" t="s">
        <v>33</v>
      </c>
      <c r="T27" s="22" t="s">
        <v>34</v>
      </c>
      <c r="V27" s="54" t="s">
        <v>54</v>
      </c>
      <c r="W27" s="21" t="s">
        <v>33</v>
      </c>
      <c r="X27" s="17" t="s">
        <v>33</v>
      </c>
      <c r="Y27" s="22" t="s">
        <v>33</v>
      </c>
    </row>
    <row r="28" spans="2:25" ht="12.75">
      <c r="B28" s="54" t="s">
        <v>64</v>
      </c>
      <c r="C28" s="21" t="s">
        <v>34</v>
      </c>
      <c r="D28" s="17" t="s">
        <v>34</v>
      </c>
      <c r="E28" s="22" t="s">
        <v>34</v>
      </c>
      <c r="G28" s="54" t="s">
        <v>64</v>
      </c>
      <c r="H28" s="21" t="s">
        <v>34</v>
      </c>
      <c r="I28" s="17" t="s">
        <v>34</v>
      </c>
      <c r="J28" s="22" t="s">
        <v>34</v>
      </c>
      <c r="L28" s="54" t="s">
        <v>64</v>
      </c>
      <c r="M28" s="21" t="s">
        <v>33</v>
      </c>
      <c r="N28" s="17" t="s">
        <v>34</v>
      </c>
      <c r="O28" s="22" t="s">
        <v>34</v>
      </c>
      <c r="Q28" s="54" t="s">
        <v>64</v>
      </c>
      <c r="R28" s="21" t="s">
        <v>33</v>
      </c>
      <c r="S28" s="17" t="s">
        <v>33</v>
      </c>
      <c r="T28" s="22" t="s">
        <v>34</v>
      </c>
      <c r="V28" s="54" t="s">
        <v>64</v>
      </c>
      <c r="W28" s="21" t="s">
        <v>33</v>
      </c>
      <c r="X28" s="17" t="s">
        <v>33</v>
      </c>
      <c r="Y28" s="22" t="s">
        <v>33</v>
      </c>
    </row>
    <row r="29" spans="2:25" ht="12.75">
      <c r="B29" s="54" t="s">
        <v>55</v>
      </c>
      <c r="C29" s="21" t="s">
        <v>33</v>
      </c>
      <c r="D29" s="17" t="s">
        <v>34</v>
      </c>
      <c r="E29" s="22" t="s">
        <v>34</v>
      </c>
      <c r="G29" s="54" t="s">
        <v>55</v>
      </c>
      <c r="H29" s="21" t="s">
        <v>33</v>
      </c>
      <c r="I29" s="17" t="s">
        <v>34</v>
      </c>
      <c r="J29" s="22" t="s">
        <v>34</v>
      </c>
      <c r="L29" s="54" t="s">
        <v>55</v>
      </c>
      <c r="M29" s="21" t="s">
        <v>33</v>
      </c>
      <c r="N29" s="17" t="s">
        <v>33</v>
      </c>
      <c r="O29" s="22" t="s">
        <v>34</v>
      </c>
      <c r="Q29" s="54" t="s">
        <v>55</v>
      </c>
      <c r="R29" s="21" t="s">
        <v>33</v>
      </c>
      <c r="S29" s="17" t="s">
        <v>33</v>
      </c>
      <c r="T29" s="22" t="s">
        <v>33</v>
      </c>
      <c r="V29" s="54" t="s">
        <v>55</v>
      </c>
      <c r="W29" s="21" t="s">
        <v>33</v>
      </c>
      <c r="X29" s="17" t="s">
        <v>33</v>
      </c>
      <c r="Y29" s="22" t="s">
        <v>33</v>
      </c>
    </row>
    <row r="30" spans="2:25" ht="12.75">
      <c r="B30" s="54" t="s">
        <v>58</v>
      </c>
      <c r="C30" s="21" t="s">
        <v>33</v>
      </c>
      <c r="D30" s="17" t="s">
        <v>34</v>
      </c>
      <c r="E30" s="22" t="s">
        <v>34</v>
      </c>
      <c r="G30" s="54" t="s">
        <v>58</v>
      </c>
      <c r="H30" s="21" t="s">
        <v>33</v>
      </c>
      <c r="I30" s="17" t="s">
        <v>34</v>
      </c>
      <c r="J30" s="22" t="s">
        <v>34</v>
      </c>
      <c r="L30" s="54" t="s">
        <v>58</v>
      </c>
      <c r="M30" s="21" t="s">
        <v>33</v>
      </c>
      <c r="N30" s="17" t="s">
        <v>33</v>
      </c>
      <c r="O30" s="22" t="s">
        <v>34</v>
      </c>
      <c r="Q30" s="54" t="s">
        <v>58</v>
      </c>
      <c r="R30" s="21" t="s">
        <v>33</v>
      </c>
      <c r="S30" s="17" t="s">
        <v>33</v>
      </c>
      <c r="T30" s="22" t="s">
        <v>33</v>
      </c>
      <c r="V30" s="54" t="s">
        <v>58</v>
      </c>
      <c r="W30" s="21" t="s">
        <v>33</v>
      </c>
      <c r="X30" s="17" t="s">
        <v>33</v>
      </c>
      <c r="Y30" s="22" t="s">
        <v>33</v>
      </c>
    </row>
    <row r="31" spans="2:25" ht="12.75">
      <c r="B31" s="54" t="s">
        <v>56</v>
      </c>
      <c r="C31" s="21" t="s">
        <v>33</v>
      </c>
      <c r="D31" s="17" t="s">
        <v>34</v>
      </c>
      <c r="E31" s="22" t="s">
        <v>34</v>
      </c>
      <c r="G31" s="54" t="s">
        <v>56</v>
      </c>
      <c r="H31" s="21" t="s">
        <v>33</v>
      </c>
      <c r="I31" s="17" t="s">
        <v>34</v>
      </c>
      <c r="J31" s="22" t="s">
        <v>34</v>
      </c>
      <c r="L31" s="54" t="s">
        <v>56</v>
      </c>
      <c r="M31" s="21" t="s">
        <v>33</v>
      </c>
      <c r="N31" s="17" t="s">
        <v>33</v>
      </c>
      <c r="O31" s="22" t="s">
        <v>34</v>
      </c>
      <c r="Q31" s="54" t="s">
        <v>56</v>
      </c>
      <c r="R31" s="21" t="s">
        <v>33</v>
      </c>
      <c r="S31" s="17" t="s">
        <v>33</v>
      </c>
      <c r="T31" s="22" t="s">
        <v>33</v>
      </c>
      <c r="V31" s="54" t="s">
        <v>56</v>
      </c>
      <c r="W31" s="21" t="s">
        <v>33</v>
      </c>
      <c r="X31" s="17" t="s">
        <v>33</v>
      </c>
      <c r="Y31" s="22" t="s">
        <v>33</v>
      </c>
    </row>
    <row r="32" spans="2:25" ht="12.75">
      <c r="B32" s="54" t="s">
        <v>59</v>
      </c>
      <c r="C32" s="21" t="s">
        <v>34</v>
      </c>
      <c r="D32" s="17" t="s">
        <v>34</v>
      </c>
      <c r="E32" s="22" t="s">
        <v>34</v>
      </c>
      <c r="G32" s="54" t="s">
        <v>59</v>
      </c>
      <c r="H32" s="21" t="s">
        <v>34</v>
      </c>
      <c r="I32" s="17" t="s">
        <v>34</v>
      </c>
      <c r="J32" s="22" t="s">
        <v>34</v>
      </c>
      <c r="L32" s="54" t="s">
        <v>59</v>
      </c>
      <c r="M32" s="21" t="s">
        <v>33</v>
      </c>
      <c r="N32" s="17" t="s">
        <v>34</v>
      </c>
      <c r="O32" s="22" t="s">
        <v>34</v>
      </c>
      <c r="Q32" s="54" t="s">
        <v>59</v>
      </c>
      <c r="R32" s="21" t="s">
        <v>33</v>
      </c>
      <c r="S32" s="17" t="s">
        <v>33</v>
      </c>
      <c r="T32" s="22" t="s">
        <v>34</v>
      </c>
      <c r="V32" s="54" t="s">
        <v>59</v>
      </c>
      <c r="W32" s="21" t="s">
        <v>33</v>
      </c>
      <c r="X32" s="17" t="s">
        <v>33</v>
      </c>
      <c r="Y32" s="22" t="s">
        <v>33</v>
      </c>
    </row>
    <row r="33" spans="2:25" ht="12.75">
      <c r="B33" s="54" t="s">
        <v>57</v>
      </c>
      <c r="C33" s="21" t="s">
        <v>34</v>
      </c>
      <c r="D33" s="17" t="s">
        <v>34</v>
      </c>
      <c r="E33" s="22" t="s">
        <v>34</v>
      </c>
      <c r="G33" s="54" t="s">
        <v>57</v>
      </c>
      <c r="H33" s="21" t="s">
        <v>34</v>
      </c>
      <c r="I33" s="17" t="s">
        <v>34</v>
      </c>
      <c r="J33" s="22" t="s">
        <v>34</v>
      </c>
      <c r="L33" s="54" t="s">
        <v>57</v>
      </c>
      <c r="M33" s="21" t="s">
        <v>33</v>
      </c>
      <c r="N33" s="17" t="s">
        <v>34</v>
      </c>
      <c r="O33" s="22" t="s">
        <v>34</v>
      </c>
      <c r="Q33" s="54" t="s">
        <v>57</v>
      </c>
      <c r="R33" s="21" t="s">
        <v>33</v>
      </c>
      <c r="S33" s="17" t="s">
        <v>33</v>
      </c>
      <c r="T33" s="22" t="s">
        <v>34</v>
      </c>
      <c r="V33" s="54" t="s">
        <v>57</v>
      </c>
      <c r="W33" s="21" t="s">
        <v>33</v>
      </c>
      <c r="X33" s="17" t="s">
        <v>33</v>
      </c>
      <c r="Y33" s="22" t="s">
        <v>33</v>
      </c>
    </row>
    <row r="34" spans="2:25" ht="12.75">
      <c r="B34" s="9" t="s">
        <v>60</v>
      </c>
      <c r="C34" s="21" t="s">
        <v>33</v>
      </c>
      <c r="D34" s="17" t="s">
        <v>34</v>
      </c>
      <c r="E34" s="22" t="s">
        <v>34</v>
      </c>
      <c r="G34" s="9" t="s">
        <v>60</v>
      </c>
      <c r="H34" s="21" t="s">
        <v>33</v>
      </c>
      <c r="I34" s="17" t="s">
        <v>34</v>
      </c>
      <c r="J34" s="22" t="s">
        <v>34</v>
      </c>
      <c r="L34" s="9" t="s">
        <v>60</v>
      </c>
      <c r="M34" s="21" t="s">
        <v>33</v>
      </c>
      <c r="N34" s="17" t="s">
        <v>33</v>
      </c>
      <c r="O34" s="22" t="s">
        <v>34</v>
      </c>
      <c r="Q34" s="9" t="s">
        <v>60</v>
      </c>
      <c r="R34" s="21" t="s">
        <v>33</v>
      </c>
      <c r="S34" s="17" t="s">
        <v>33</v>
      </c>
      <c r="T34" s="22" t="s">
        <v>33</v>
      </c>
      <c r="V34" s="9" t="s">
        <v>60</v>
      </c>
      <c r="W34" s="21" t="s">
        <v>33</v>
      </c>
      <c r="X34" s="17" t="s">
        <v>33</v>
      </c>
      <c r="Y34" s="22" t="s">
        <v>33</v>
      </c>
    </row>
    <row r="35" spans="2:25" ht="12.75">
      <c r="B35" s="9" t="s">
        <v>102</v>
      </c>
      <c r="C35" s="21" t="s">
        <v>34</v>
      </c>
      <c r="D35" s="17" t="s">
        <v>34</v>
      </c>
      <c r="E35" s="22" t="s">
        <v>34</v>
      </c>
      <c r="G35" s="9" t="s">
        <v>102</v>
      </c>
      <c r="H35" s="21" t="s">
        <v>34</v>
      </c>
      <c r="I35" s="17" t="s">
        <v>34</v>
      </c>
      <c r="J35" s="22" t="s">
        <v>34</v>
      </c>
      <c r="L35" s="9" t="s">
        <v>102</v>
      </c>
      <c r="M35" s="21" t="s">
        <v>33</v>
      </c>
      <c r="N35" s="17" t="s">
        <v>34</v>
      </c>
      <c r="O35" s="22" t="s">
        <v>34</v>
      </c>
      <c r="Q35" s="9" t="s">
        <v>102</v>
      </c>
      <c r="R35" s="21" t="s">
        <v>33</v>
      </c>
      <c r="S35" s="17" t="s">
        <v>33</v>
      </c>
      <c r="T35" s="22" t="s">
        <v>34</v>
      </c>
      <c r="V35" s="9" t="s">
        <v>102</v>
      </c>
      <c r="W35" s="21" t="s">
        <v>33</v>
      </c>
      <c r="X35" s="17" t="s">
        <v>33</v>
      </c>
      <c r="Y35" s="22" t="s">
        <v>33</v>
      </c>
    </row>
    <row r="36" spans="2:25" ht="12.75">
      <c r="B36" s="9" t="s">
        <v>62</v>
      </c>
      <c r="C36" s="21" t="s">
        <v>33</v>
      </c>
      <c r="D36" s="17" t="s">
        <v>34</v>
      </c>
      <c r="E36" s="22" t="s">
        <v>34</v>
      </c>
      <c r="G36" s="9" t="s">
        <v>62</v>
      </c>
      <c r="H36" s="21" t="s">
        <v>33</v>
      </c>
      <c r="I36" s="17" t="s">
        <v>34</v>
      </c>
      <c r="J36" s="22" t="s">
        <v>34</v>
      </c>
      <c r="L36" s="9" t="s">
        <v>62</v>
      </c>
      <c r="M36" s="21" t="s">
        <v>33</v>
      </c>
      <c r="N36" s="17" t="s">
        <v>33</v>
      </c>
      <c r="O36" s="22" t="s">
        <v>34</v>
      </c>
      <c r="Q36" s="9" t="s">
        <v>62</v>
      </c>
      <c r="R36" s="21" t="s">
        <v>33</v>
      </c>
      <c r="S36" s="17" t="s">
        <v>33</v>
      </c>
      <c r="T36" s="22" t="s">
        <v>33</v>
      </c>
      <c r="V36" s="9" t="s">
        <v>62</v>
      </c>
      <c r="W36" s="21" t="s">
        <v>33</v>
      </c>
      <c r="X36" s="17" t="s">
        <v>33</v>
      </c>
      <c r="Y36" s="22" t="s">
        <v>33</v>
      </c>
    </row>
    <row r="37" spans="2:25" ht="12.75">
      <c r="B37" s="9" t="s">
        <v>61</v>
      </c>
      <c r="C37" s="21" t="s">
        <v>33</v>
      </c>
      <c r="D37" s="17" t="s">
        <v>34</v>
      </c>
      <c r="E37" s="22" t="s">
        <v>34</v>
      </c>
      <c r="G37" s="9" t="s">
        <v>61</v>
      </c>
      <c r="H37" s="21" t="s">
        <v>33</v>
      </c>
      <c r="I37" s="17" t="s">
        <v>34</v>
      </c>
      <c r="J37" s="22" t="s">
        <v>34</v>
      </c>
      <c r="L37" s="9" t="s">
        <v>61</v>
      </c>
      <c r="M37" s="21" t="s">
        <v>33</v>
      </c>
      <c r="N37" s="17" t="s">
        <v>33</v>
      </c>
      <c r="O37" s="22" t="s">
        <v>34</v>
      </c>
      <c r="Q37" s="9" t="s">
        <v>61</v>
      </c>
      <c r="R37" s="21" t="s">
        <v>33</v>
      </c>
      <c r="S37" s="17" t="s">
        <v>33</v>
      </c>
      <c r="T37" s="22" t="s">
        <v>33</v>
      </c>
      <c r="V37" s="9" t="s">
        <v>61</v>
      </c>
      <c r="W37" s="21" t="s">
        <v>33</v>
      </c>
      <c r="X37" s="17" t="s">
        <v>33</v>
      </c>
      <c r="Y37" s="22" t="s">
        <v>33</v>
      </c>
    </row>
    <row r="38" spans="2:25" ht="12.75">
      <c r="B38" s="9" t="s">
        <v>63</v>
      </c>
      <c r="C38" s="21" t="s">
        <v>33</v>
      </c>
      <c r="D38" s="17" t="s">
        <v>34</v>
      </c>
      <c r="E38" s="22" t="s">
        <v>34</v>
      </c>
      <c r="G38" s="9" t="s">
        <v>63</v>
      </c>
      <c r="H38" s="21" t="s">
        <v>33</v>
      </c>
      <c r="I38" s="17" t="s">
        <v>34</v>
      </c>
      <c r="J38" s="22" t="s">
        <v>34</v>
      </c>
      <c r="L38" s="9" t="s">
        <v>63</v>
      </c>
      <c r="M38" s="21" t="s">
        <v>33</v>
      </c>
      <c r="N38" s="17" t="s">
        <v>33</v>
      </c>
      <c r="O38" s="22" t="s">
        <v>34</v>
      </c>
      <c r="Q38" s="9" t="s">
        <v>63</v>
      </c>
      <c r="R38" s="21" t="s">
        <v>33</v>
      </c>
      <c r="S38" s="17" t="s">
        <v>33</v>
      </c>
      <c r="T38" s="22" t="s">
        <v>33</v>
      </c>
      <c r="V38" s="9" t="s">
        <v>63</v>
      </c>
      <c r="W38" s="21" t="s">
        <v>33</v>
      </c>
      <c r="X38" s="17" t="s">
        <v>33</v>
      </c>
      <c r="Y38" s="22" t="s">
        <v>33</v>
      </c>
    </row>
    <row r="39" spans="2:25" ht="12.75">
      <c r="B39" s="9" t="s">
        <v>0</v>
      </c>
      <c r="C39" s="21" t="s">
        <v>34</v>
      </c>
      <c r="D39" s="17" t="s">
        <v>34</v>
      </c>
      <c r="E39" s="22" t="s">
        <v>34</v>
      </c>
      <c r="G39" s="9" t="s">
        <v>0</v>
      </c>
      <c r="H39" s="21" t="s">
        <v>34</v>
      </c>
      <c r="I39" s="17" t="s">
        <v>34</v>
      </c>
      <c r="J39" s="22" t="s">
        <v>34</v>
      </c>
      <c r="L39" s="9" t="s">
        <v>0</v>
      </c>
      <c r="M39" s="21" t="s">
        <v>33</v>
      </c>
      <c r="N39" s="17" t="s">
        <v>34</v>
      </c>
      <c r="O39" s="22" t="s">
        <v>34</v>
      </c>
      <c r="Q39" s="9" t="s">
        <v>0</v>
      </c>
      <c r="R39" s="21" t="s">
        <v>33</v>
      </c>
      <c r="S39" s="17" t="s">
        <v>33</v>
      </c>
      <c r="T39" s="22" t="s">
        <v>34</v>
      </c>
      <c r="V39" s="9" t="s">
        <v>0</v>
      </c>
      <c r="W39" s="21" t="s">
        <v>33</v>
      </c>
      <c r="X39" s="17" t="s">
        <v>33</v>
      </c>
      <c r="Y39" s="22" t="s">
        <v>33</v>
      </c>
    </row>
    <row r="40" spans="2:25" ht="13.5" thickBot="1">
      <c r="B40" s="3"/>
      <c r="C40" s="23"/>
      <c r="D40" s="24"/>
      <c r="E40" s="25"/>
      <c r="G40" s="8"/>
      <c r="H40" s="23"/>
      <c r="I40" s="24"/>
      <c r="J40" s="25"/>
      <c r="L40" s="8"/>
      <c r="M40" s="23"/>
      <c r="N40" s="24"/>
      <c r="O40" s="25"/>
      <c r="Q40" s="8"/>
      <c r="R40" s="23"/>
      <c r="S40" s="24"/>
      <c r="T40" s="25"/>
      <c r="V40" s="8"/>
      <c r="W40" s="23"/>
      <c r="X40" s="24"/>
      <c r="Y40" s="25"/>
    </row>
    <row r="41" ht="12.75">
      <c r="B41" s="150" t="s">
        <v>198</v>
      </c>
    </row>
  </sheetData>
  <mergeCells count="6">
    <mergeCell ref="W12:Y12"/>
    <mergeCell ref="C3:E3"/>
    <mergeCell ref="H12:J12"/>
    <mergeCell ref="M12:O12"/>
    <mergeCell ref="R12:T12"/>
    <mergeCell ref="C12:E12"/>
  </mergeCells>
  <conditionalFormatting sqref="H14:J40 C5:E8 M14:O40 R14:T40 W14:Y40 C14:E40 A1">
    <cfRule type="cellIs" priority="1" dxfId="0" operator="equal" stopIfTrue="1">
      <formula>"PASS"</formula>
    </cfRule>
    <cfRule type="cellIs" priority="2" dxfId="1" operator="equal" stopIfTrue="1">
      <formula>"FAIL"</formula>
    </cfRule>
  </conditionalFormatting>
  <hyperlinks>
    <hyperlink ref="A1" location="'Tech 2'!A1" display="Go Back"/>
  </hyperlinks>
  <printOptions/>
  <pageMargins left="0.75" right="0.75" top="1" bottom="1" header="0.5" footer="0.5"/>
  <pageSetup horizontalDpi="2400" verticalDpi="24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47"/>
  </sheetPr>
  <dimension ref="A1:E2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2.57421875" style="0" bestFit="1" customWidth="1"/>
    <col min="3" max="5" width="12.421875" style="0" customWidth="1"/>
  </cols>
  <sheetData>
    <row r="1" ht="12.75">
      <c r="A1" s="44" t="s">
        <v>209</v>
      </c>
    </row>
    <row r="2" ht="13.5" thickBot="1"/>
    <row r="3" spans="2:5" ht="26.25" thickBot="1">
      <c r="B3" s="36" t="s">
        <v>7</v>
      </c>
      <c r="C3" s="71" t="s">
        <v>107</v>
      </c>
      <c r="D3" s="72" t="s">
        <v>106</v>
      </c>
      <c r="E3" s="72" t="s">
        <v>206</v>
      </c>
    </row>
    <row r="4" spans="2:5" ht="12.75">
      <c r="B4" s="4" t="s">
        <v>104</v>
      </c>
      <c r="C4" s="58" t="s">
        <v>78</v>
      </c>
      <c r="D4" s="58" t="s">
        <v>78</v>
      </c>
      <c r="E4" s="67" t="s">
        <v>78</v>
      </c>
    </row>
    <row r="5" spans="2:5" ht="12.75">
      <c r="B5" s="2" t="s">
        <v>104</v>
      </c>
      <c r="C5" s="61" t="s">
        <v>105</v>
      </c>
      <c r="D5" s="61" t="s">
        <v>78</v>
      </c>
      <c r="E5" s="68" t="s">
        <v>78</v>
      </c>
    </row>
    <row r="6" spans="2:5" ht="12.75">
      <c r="B6" s="2" t="s">
        <v>104</v>
      </c>
      <c r="C6" s="61" t="s">
        <v>78</v>
      </c>
      <c r="D6" s="61" t="s">
        <v>105</v>
      </c>
      <c r="E6" s="68" t="s">
        <v>78</v>
      </c>
    </row>
    <row r="7" spans="2:5" ht="13.5" thickBot="1">
      <c r="B7" s="3" t="s">
        <v>104</v>
      </c>
      <c r="C7" s="69" t="s">
        <v>105</v>
      </c>
      <c r="D7" s="69" t="s">
        <v>105</v>
      </c>
      <c r="E7" s="70" t="s">
        <v>105</v>
      </c>
    </row>
    <row r="8" spans="2:5" ht="12.75">
      <c r="B8" s="1" t="s">
        <v>3</v>
      </c>
      <c r="C8" s="66" t="s">
        <v>78</v>
      </c>
      <c r="D8" s="66" t="s">
        <v>78</v>
      </c>
      <c r="E8" s="73" t="s">
        <v>78</v>
      </c>
    </row>
    <row r="9" spans="2:5" ht="12.75">
      <c r="B9" s="2" t="s">
        <v>3</v>
      </c>
      <c r="C9" s="61" t="s">
        <v>105</v>
      </c>
      <c r="D9" s="61" t="s">
        <v>78</v>
      </c>
      <c r="E9" s="68" t="s">
        <v>78</v>
      </c>
    </row>
    <row r="10" spans="2:5" ht="12.75">
      <c r="B10" s="2" t="s">
        <v>3</v>
      </c>
      <c r="C10" s="61" t="s">
        <v>78</v>
      </c>
      <c r="D10" s="61" t="s">
        <v>105</v>
      </c>
      <c r="E10" s="68" t="s">
        <v>78</v>
      </c>
    </row>
    <row r="11" spans="2:5" ht="13.5" thickBot="1">
      <c r="B11" s="3" t="s">
        <v>3</v>
      </c>
      <c r="C11" s="69" t="s">
        <v>105</v>
      </c>
      <c r="D11" s="69" t="s">
        <v>105</v>
      </c>
      <c r="E11" s="70" t="s">
        <v>105</v>
      </c>
    </row>
    <row r="12" spans="2:5" ht="12.75">
      <c r="B12" s="1" t="s">
        <v>4</v>
      </c>
      <c r="C12" s="66" t="s">
        <v>78</v>
      </c>
      <c r="D12" s="66" t="s">
        <v>78</v>
      </c>
      <c r="E12" s="73" t="s">
        <v>78</v>
      </c>
    </row>
    <row r="13" spans="2:5" ht="12.75">
      <c r="B13" s="2" t="s">
        <v>4</v>
      </c>
      <c r="C13" s="61" t="s">
        <v>105</v>
      </c>
      <c r="D13" s="61" t="s">
        <v>78</v>
      </c>
      <c r="E13" s="68" t="s">
        <v>78</v>
      </c>
    </row>
    <row r="14" spans="2:5" ht="12.75">
      <c r="B14" s="2" t="s">
        <v>4</v>
      </c>
      <c r="C14" s="61" t="s">
        <v>78</v>
      </c>
      <c r="D14" s="61" t="s">
        <v>105</v>
      </c>
      <c r="E14" s="68" t="s">
        <v>78</v>
      </c>
    </row>
    <row r="15" spans="2:5" ht="13.5" thickBot="1">
      <c r="B15" s="3" t="s">
        <v>4</v>
      </c>
      <c r="C15" s="69" t="s">
        <v>105</v>
      </c>
      <c r="D15" s="69" t="s">
        <v>105</v>
      </c>
      <c r="E15" s="70" t="s">
        <v>105</v>
      </c>
    </row>
    <row r="16" spans="2:5" ht="12.75">
      <c r="B16" s="1" t="s">
        <v>5</v>
      </c>
      <c r="C16" s="66" t="s">
        <v>78</v>
      </c>
      <c r="D16" s="66" t="s">
        <v>78</v>
      </c>
      <c r="E16" s="73" t="s">
        <v>105</v>
      </c>
    </row>
    <row r="17" spans="2:5" ht="12.75">
      <c r="B17" s="2" t="s">
        <v>5</v>
      </c>
      <c r="C17" s="61" t="s">
        <v>105</v>
      </c>
      <c r="D17" s="61" t="s">
        <v>78</v>
      </c>
      <c r="E17" s="68" t="s">
        <v>105</v>
      </c>
    </row>
    <row r="18" spans="2:5" ht="12.75">
      <c r="B18" s="2" t="s">
        <v>5</v>
      </c>
      <c r="C18" s="61" t="s">
        <v>78</v>
      </c>
      <c r="D18" s="61" t="s">
        <v>105</v>
      </c>
      <c r="E18" s="68" t="s">
        <v>105</v>
      </c>
    </row>
    <row r="19" spans="2:5" ht="13.5" thickBot="1">
      <c r="B19" s="3" t="s">
        <v>5</v>
      </c>
      <c r="C19" s="69" t="s">
        <v>105</v>
      </c>
      <c r="D19" s="69" t="s">
        <v>105</v>
      </c>
      <c r="E19" s="70" t="s">
        <v>105</v>
      </c>
    </row>
    <row r="20" spans="2:5" ht="12.75">
      <c r="B20" s="1" t="s">
        <v>6</v>
      </c>
      <c r="C20" s="66" t="s">
        <v>78</v>
      </c>
      <c r="D20" s="66" t="s">
        <v>78</v>
      </c>
      <c r="E20" s="73" t="s">
        <v>105</v>
      </c>
    </row>
    <row r="21" spans="2:5" ht="12.75">
      <c r="B21" s="2" t="s">
        <v>6</v>
      </c>
      <c r="C21" s="61" t="s">
        <v>105</v>
      </c>
      <c r="D21" s="61" t="s">
        <v>78</v>
      </c>
      <c r="E21" s="68" t="s">
        <v>105</v>
      </c>
    </row>
    <row r="22" spans="2:5" ht="12.75">
      <c r="B22" s="2" t="s">
        <v>6</v>
      </c>
      <c r="C22" s="61" t="s">
        <v>78</v>
      </c>
      <c r="D22" s="61" t="s">
        <v>105</v>
      </c>
      <c r="E22" s="68" t="s">
        <v>105</v>
      </c>
    </row>
    <row r="23" spans="2:5" ht="13.5" thickBot="1">
      <c r="B23" s="3" t="s">
        <v>6</v>
      </c>
      <c r="C23" s="69" t="s">
        <v>105</v>
      </c>
      <c r="D23" s="69" t="s">
        <v>105</v>
      </c>
      <c r="E23" s="70" t="s">
        <v>105</v>
      </c>
    </row>
    <row r="24" spans="2:5" ht="12.75">
      <c r="B24" s="5" t="s">
        <v>208</v>
      </c>
      <c r="E24" s="74"/>
    </row>
  </sheetData>
  <conditionalFormatting sqref="A1">
    <cfRule type="cellIs" priority="1" dxfId="0" operator="equal" stopIfTrue="1">
      <formula>"PASS"</formula>
    </cfRule>
    <cfRule type="cellIs" priority="2" dxfId="1" operator="equal" stopIfTrue="1">
      <formula>"FAIL"</formula>
    </cfRule>
  </conditionalFormatting>
  <hyperlinks>
    <hyperlink ref="A1" location="'Tech 2'!A1" display="Go Back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47"/>
  </sheetPr>
  <dimension ref="A1:G2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7.00390625" style="0" bestFit="1" customWidth="1"/>
  </cols>
  <sheetData>
    <row r="1" ht="12.75">
      <c r="A1" s="44" t="s">
        <v>209</v>
      </c>
    </row>
    <row r="2" ht="13.5" thickBot="1"/>
    <row r="3" spans="3:7" ht="13.5" thickBot="1">
      <c r="C3" s="161" t="s">
        <v>77</v>
      </c>
      <c r="D3" s="162"/>
      <c r="E3" s="162"/>
      <c r="F3" s="162"/>
      <c r="G3" s="163"/>
    </row>
    <row r="4" spans="2:7" ht="13.5" thickBot="1">
      <c r="B4" s="36" t="s">
        <v>69</v>
      </c>
      <c r="C4" s="14" t="s">
        <v>104</v>
      </c>
      <c r="D4" s="15" t="s">
        <v>3</v>
      </c>
      <c r="E4" s="15" t="s">
        <v>4</v>
      </c>
      <c r="F4" s="75" t="s">
        <v>5</v>
      </c>
      <c r="G4" s="16" t="s">
        <v>6</v>
      </c>
    </row>
    <row r="5" spans="2:7" ht="12.75">
      <c r="B5" s="13" t="s">
        <v>71</v>
      </c>
      <c r="C5" s="18" t="s">
        <v>33</v>
      </c>
      <c r="D5" s="19" t="s">
        <v>33</v>
      </c>
      <c r="E5" s="19" t="s">
        <v>33</v>
      </c>
      <c r="F5" s="76" t="s">
        <v>33</v>
      </c>
      <c r="G5" s="20" t="s">
        <v>33</v>
      </c>
    </row>
    <row r="6" spans="2:7" ht="12.75">
      <c r="B6" s="9" t="s">
        <v>70</v>
      </c>
      <c r="C6" s="21" t="s">
        <v>34</v>
      </c>
      <c r="D6" s="17" t="s">
        <v>34</v>
      </c>
      <c r="E6" s="17" t="s">
        <v>34</v>
      </c>
      <c r="F6" s="77" t="s">
        <v>33</v>
      </c>
      <c r="G6" s="22" t="s">
        <v>33</v>
      </c>
    </row>
    <row r="7" spans="2:7" ht="13.5" thickBot="1">
      <c r="B7" s="8" t="s">
        <v>72</v>
      </c>
      <c r="C7" s="23" t="s">
        <v>34</v>
      </c>
      <c r="D7" s="24" t="s">
        <v>34</v>
      </c>
      <c r="E7" s="24" t="s">
        <v>34</v>
      </c>
      <c r="F7" s="78" t="s">
        <v>34</v>
      </c>
      <c r="G7" s="25" t="s">
        <v>34</v>
      </c>
    </row>
    <row r="8" ht="12.75">
      <c r="B8" s="150" t="s">
        <v>201</v>
      </c>
    </row>
    <row r="10" ht="13.5" thickBot="1"/>
    <row r="11" spans="2:7" ht="13.5" thickBot="1">
      <c r="B11" t="s">
        <v>73</v>
      </c>
      <c r="C11" s="161" t="s">
        <v>77</v>
      </c>
      <c r="D11" s="162"/>
      <c r="E11" s="162"/>
      <c r="F11" s="162"/>
      <c r="G11" s="163"/>
    </row>
    <row r="12" spans="2:7" ht="13.5" thickBot="1">
      <c r="B12" s="36" t="s">
        <v>41</v>
      </c>
      <c r="C12" s="14" t="s">
        <v>104</v>
      </c>
      <c r="D12" s="15" t="s">
        <v>3</v>
      </c>
      <c r="E12" s="15" t="s">
        <v>4</v>
      </c>
      <c r="F12" s="75" t="s">
        <v>5</v>
      </c>
      <c r="G12" s="16" t="s">
        <v>6</v>
      </c>
    </row>
    <row r="13" spans="2:7" ht="12.75">
      <c r="B13" s="13" t="s">
        <v>27</v>
      </c>
      <c r="C13" s="18" t="s">
        <v>33</v>
      </c>
      <c r="D13" s="19" t="s">
        <v>33</v>
      </c>
      <c r="E13" s="19" t="s">
        <v>33</v>
      </c>
      <c r="F13" s="76" t="s">
        <v>33</v>
      </c>
      <c r="G13" s="20" t="s">
        <v>33</v>
      </c>
    </row>
    <row r="14" spans="2:7" ht="12.75">
      <c r="B14" s="9" t="s">
        <v>28</v>
      </c>
      <c r="C14" s="21" t="s">
        <v>34</v>
      </c>
      <c r="D14" s="17" t="s">
        <v>34</v>
      </c>
      <c r="E14" s="17" t="s">
        <v>33</v>
      </c>
      <c r="F14" s="77" t="s">
        <v>33</v>
      </c>
      <c r="G14" s="22" t="s">
        <v>33</v>
      </c>
    </row>
    <row r="15" spans="2:7" ht="13.5" thickBot="1">
      <c r="B15" s="8" t="s">
        <v>29</v>
      </c>
      <c r="C15" s="23" t="s">
        <v>34</v>
      </c>
      <c r="D15" s="24" t="s">
        <v>34</v>
      </c>
      <c r="E15" s="24" t="s">
        <v>34</v>
      </c>
      <c r="F15" s="78" t="s">
        <v>33</v>
      </c>
      <c r="G15" s="25" t="s">
        <v>33</v>
      </c>
    </row>
    <row r="16" ht="12.75">
      <c r="B16" s="150" t="s">
        <v>200</v>
      </c>
    </row>
    <row r="17" ht="13.5" thickBot="1"/>
    <row r="18" spans="2:7" ht="13.5" thickBot="1">
      <c r="B18" t="s">
        <v>74</v>
      </c>
      <c r="C18" s="161" t="s">
        <v>77</v>
      </c>
      <c r="D18" s="162"/>
      <c r="E18" s="162"/>
      <c r="F18" s="162"/>
      <c r="G18" s="163"/>
    </row>
    <row r="19" spans="2:7" ht="13.5" thickBot="1">
      <c r="B19" s="36" t="s">
        <v>41</v>
      </c>
      <c r="C19" s="14" t="s">
        <v>104</v>
      </c>
      <c r="D19" s="15" t="s">
        <v>3</v>
      </c>
      <c r="E19" s="15" t="s">
        <v>4</v>
      </c>
      <c r="F19" s="75" t="s">
        <v>5</v>
      </c>
      <c r="G19" s="16" t="s">
        <v>6</v>
      </c>
    </row>
    <row r="20" spans="2:7" ht="12.75">
      <c r="B20" s="13" t="s">
        <v>27</v>
      </c>
      <c r="C20" s="18" t="s">
        <v>34</v>
      </c>
      <c r="D20" s="19" t="s">
        <v>34</v>
      </c>
      <c r="E20" s="19" t="s">
        <v>34</v>
      </c>
      <c r="F20" s="76" t="s">
        <v>33</v>
      </c>
      <c r="G20" s="20" t="s">
        <v>33</v>
      </c>
    </row>
    <row r="21" spans="2:7" ht="12.75">
      <c r="B21" s="9" t="s">
        <v>28</v>
      </c>
      <c r="C21" s="21" t="s">
        <v>34</v>
      </c>
      <c r="D21" s="17" t="s">
        <v>34</v>
      </c>
      <c r="E21" s="17" t="s">
        <v>34</v>
      </c>
      <c r="F21" s="77" t="s">
        <v>34</v>
      </c>
      <c r="G21" s="22" t="s">
        <v>33</v>
      </c>
    </row>
    <row r="22" spans="2:7" ht="13.5" thickBot="1">
      <c r="B22" s="8" t="s">
        <v>29</v>
      </c>
      <c r="C22" s="23" t="s">
        <v>34</v>
      </c>
      <c r="D22" s="24" t="s">
        <v>34</v>
      </c>
      <c r="E22" s="24" t="s">
        <v>34</v>
      </c>
      <c r="F22" s="78" t="s">
        <v>34</v>
      </c>
      <c r="G22" s="25" t="s">
        <v>34</v>
      </c>
    </row>
    <row r="24" ht="13.5" thickBot="1"/>
    <row r="25" spans="2:7" ht="13.5" thickBot="1">
      <c r="B25" t="s">
        <v>75</v>
      </c>
      <c r="C25" s="161" t="s">
        <v>77</v>
      </c>
      <c r="D25" s="162"/>
      <c r="E25" s="162"/>
      <c r="F25" s="162"/>
      <c r="G25" s="163"/>
    </row>
    <row r="26" spans="2:7" ht="13.5" thickBot="1">
      <c r="B26" s="36" t="s">
        <v>41</v>
      </c>
      <c r="C26" s="14" t="s">
        <v>104</v>
      </c>
      <c r="D26" s="15" t="s">
        <v>3</v>
      </c>
      <c r="E26" s="15" t="s">
        <v>4</v>
      </c>
      <c r="F26" s="75" t="s">
        <v>5</v>
      </c>
      <c r="G26" s="16" t="s">
        <v>6</v>
      </c>
    </row>
    <row r="27" spans="2:7" ht="12.75">
      <c r="B27" s="13" t="s">
        <v>27</v>
      </c>
      <c r="C27" s="18" t="s">
        <v>34</v>
      </c>
      <c r="D27" s="19" t="s">
        <v>34</v>
      </c>
      <c r="E27" s="19" t="s">
        <v>34</v>
      </c>
      <c r="F27" s="76" t="s">
        <v>34</v>
      </c>
      <c r="G27" s="20" t="s">
        <v>34</v>
      </c>
    </row>
    <row r="28" spans="2:7" ht="12.75">
      <c r="B28" s="9" t="s">
        <v>28</v>
      </c>
      <c r="C28" s="21" t="s">
        <v>34</v>
      </c>
      <c r="D28" s="17" t="s">
        <v>34</v>
      </c>
      <c r="E28" s="17" t="s">
        <v>34</v>
      </c>
      <c r="F28" s="77" t="s">
        <v>34</v>
      </c>
      <c r="G28" s="22" t="s">
        <v>34</v>
      </c>
    </row>
    <row r="29" spans="2:7" ht="13.5" thickBot="1">
      <c r="B29" s="8" t="s">
        <v>29</v>
      </c>
      <c r="C29" s="23" t="s">
        <v>34</v>
      </c>
      <c r="D29" s="24" t="s">
        <v>34</v>
      </c>
      <c r="E29" s="24" t="s">
        <v>34</v>
      </c>
      <c r="F29" s="78" t="s">
        <v>34</v>
      </c>
      <c r="G29" s="25" t="s">
        <v>34</v>
      </c>
    </row>
  </sheetData>
  <mergeCells count="4">
    <mergeCell ref="C3:G3"/>
    <mergeCell ref="C25:G25"/>
    <mergeCell ref="C18:G18"/>
    <mergeCell ref="C11:G11"/>
  </mergeCells>
  <conditionalFormatting sqref="C5:G7 C13:G15 C20:G22 C27:G29 A1">
    <cfRule type="cellIs" priority="1" dxfId="0" operator="equal" stopIfTrue="1">
      <formula>"PASS"</formula>
    </cfRule>
    <cfRule type="cellIs" priority="2" dxfId="1" operator="equal" stopIfTrue="1">
      <formula>"FAIL"</formula>
    </cfRule>
  </conditionalFormatting>
  <hyperlinks>
    <hyperlink ref="A1" location="'Tech 2'!A1" display="Go Back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47"/>
  </sheetPr>
  <dimension ref="A1:O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31.140625" style="0" customWidth="1"/>
    <col min="3" max="5" width="11.28125" style="0" customWidth="1"/>
    <col min="6" max="7" width="11.28125" style="0" hidden="1" customWidth="1"/>
    <col min="8" max="10" width="11.28125" style="0" customWidth="1"/>
    <col min="11" max="12" width="11.28125" style="0" hidden="1" customWidth="1"/>
    <col min="13" max="15" width="11.28125" style="0" customWidth="1"/>
  </cols>
  <sheetData>
    <row r="1" ht="12.75">
      <c r="A1" s="44" t="s">
        <v>209</v>
      </c>
    </row>
    <row r="2" ht="13.5" thickBot="1"/>
    <row r="3" spans="3:15" ht="12.75">
      <c r="C3" s="177" t="s">
        <v>217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4" spans="3:15" ht="13.5" thickBot="1">
      <c r="C4" s="185" t="s">
        <v>27</v>
      </c>
      <c r="D4" s="182"/>
      <c r="E4" s="184"/>
      <c r="F4" s="180"/>
      <c r="G4" s="180"/>
      <c r="H4" s="181" t="s">
        <v>28</v>
      </c>
      <c r="I4" s="182"/>
      <c r="J4" s="184"/>
      <c r="K4" s="180"/>
      <c r="L4" s="180"/>
      <c r="M4" s="181" t="s">
        <v>29</v>
      </c>
      <c r="N4" s="182"/>
      <c r="O4" s="183"/>
    </row>
    <row r="5" spans="2:15" ht="13.5" thickBot="1">
      <c r="B5" s="12"/>
      <c r="C5" s="161" t="s">
        <v>216</v>
      </c>
      <c r="D5" s="162"/>
      <c r="E5" s="162"/>
      <c r="F5" s="48"/>
      <c r="G5" s="48"/>
      <c r="H5" s="161" t="s">
        <v>216</v>
      </c>
      <c r="I5" s="162"/>
      <c r="J5" s="162"/>
      <c r="K5" s="48"/>
      <c r="L5" s="48"/>
      <c r="M5" s="161" t="s">
        <v>216</v>
      </c>
      <c r="N5" s="162"/>
      <c r="O5" s="163"/>
    </row>
    <row r="6" spans="2:15" ht="13.5" customHeight="1" thickBot="1">
      <c r="B6" s="26" t="s">
        <v>82</v>
      </c>
      <c r="C6" s="37" t="s">
        <v>27</v>
      </c>
      <c r="D6" s="38" t="s">
        <v>28</v>
      </c>
      <c r="E6" s="39" t="s">
        <v>29</v>
      </c>
      <c r="F6" s="50"/>
      <c r="G6" s="40" t="s">
        <v>32</v>
      </c>
      <c r="H6" s="37" t="s">
        <v>27</v>
      </c>
      <c r="I6" s="38" t="s">
        <v>28</v>
      </c>
      <c r="J6" s="39" t="s">
        <v>29</v>
      </c>
      <c r="K6" s="50"/>
      <c r="L6" s="40" t="s">
        <v>32</v>
      </c>
      <c r="M6" s="37" t="s">
        <v>27</v>
      </c>
      <c r="N6" s="38" t="s">
        <v>28</v>
      </c>
      <c r="O6" s="39" t="s">
        <v>29</v>
      </c>
    </row>
    <row r="7" spans="2:15" ht="12.75">
      <c r="B7" s="13" t="s">
        <v>21</v>
      </c>
      <c r="C7" s="18" t="s">
        <v>33</v>
      </c>
      <c r="D7" s="19" t="s">
        <v>33</v>
      </c>
      <c r="E7" s="20" t="s">
        <v>34</v>
      </c>
      <c r="G7" s="13" t="s">
        <v>21</v>
      </c>
      <c r="H7" s="18" t="s">
        <v>33</v>
      </c>
      <c r="I7" s="19" t="s">
        <v>33</v>
      </c>
      <c r="J7" s="20" t="s">
        <v>34</v>
      </c>
      <c r="L7" s="13" t="s">
        <v>21</v>
      </c>
      <c r="M7" s="18" t="s">
        <v>33</v>
      </c>
      <c r="N7" s="19" t="s">
        <v>33</v>
      </c>
      <c r="O7" s="20" t="s">
        <v>33</v>
      </c>
    </row>
    <row r="8" spans="2:15" ht="12.75">
      <c r="B8" s="9" t="s">
        <v>30</v>
      </c>
      <c r="C8" s="21" t="s">
        <v>34</v>
      </c>
      <c r="D8" s="17" t="s">
        <v>34</v>
      </c>
      <c r="E8" s="22" t="s">
        <v>34</v>
      </c>
      <c r="G8" s="9" t="s">
        <v>30</v>
      </c>
      <c r="H8" s="21" t="s">
        <v>34</v>
      </c>
      <c r="I8" s="17" t="s">
        <v>34</v>
      </c>
      <c r="J8" s="22" t="s">
        <v>34</v>
      </c>
      <c r="L8" s="9" t="s">
        <v>30</v>
      </c>
      <c r="M8" s="21" t="s">
        <v>34</v>
      </c>
      <c r="N8" s="17" t="s">
        <v>34</v>
      </c>
      <c r="O8" s="22" t="s">
        <v>34</v>
      </c>
    </row>
    <row r="9" spans="2:15" ht="12.75">
      <c r="B9" s="9" t="s">
        <v>22</v>
      </c>
      <c r="C9" s="21" t="s">
        <v>33</v>
      </c>
      <c r="D9" s="17" t="s">
        <v>33</v>
      </c>
      <c r="E9" s="22" t="s">
        <v>34</v>
      </c>
      <c r="G9" s="9" t="s">
        <v>22</v>
      </c>
      <c r="H9" s="21" t="s">
        <v>33</v>
      </c>
      <c r="I9" s="17" t="s">
        <v>33</v>
      </c>
      <c r="J9" s="22" t="s">
        <v>34</v>
      </c>
      <c r="L9" s="9" t="s">
        <v>22</v>
      </c>
      <c r="M9" s="21" t="s">
        <v>33</v>
      </c>
      <c r="N9" s="17" t="s">
        <v>33</v>
      </c>
      <c r="O9" s="22" t="s">
        <v>33</v>
      </c>
    </row>
    <row r="10" spans="2:15" ht="12.75">
      <c r="B10" s="9" t="s">
        <v>31</v>
      </c>
      <c r="C10" s="21" t="s">
        <v>34</v>
      </c>
      <c r="D10" s="17" t="s">
        <v>34</v>
      </c>
      <c r="E10" s="22" t="s">
        <v>34</v>
      </c>
      <c r="G10" s="9" t="s">
        <v>31</v>
      </c>
      <c r="H10" s="21" t="s">
        <v>33</v>
      </c>
      <c r="I10" s="17" t="s">
        <v>34</v>
      </c>
      <c r="J10" s="22" t="s">
        <v>34</v>
      </c>
      <c r="L10" s="9" t="s">
        <v>31</v>
      </c>
      <c r="M10" s="21" t="s">
        <v>33</v>
      </c>
      <c r="N10" s="17" t="s">
        <v>33</v>
      </c>
      <c r="O10" s="22" t="s">
        <v>34</v>
      </c>
    </row>
    <row r="11" spans="2:15" ht="12.75">
      <c r="B11" s="9" t="s">
        <v>23</v>
      </c>
      <c r="C11" s="21" t="s">
        <v>34</v>
      </c>
      <c r="D11" s="17" t="s">
        <v>34</v>
      </c>
      <c r="E11" s="22" t="s">
        <v>34</v>
      </c>
      <c r="G11" s="9" t="s">
        <v>23</v>
      </c>
      <c r="H11" s="21" t="s">
        <v>34</v>
      </c>
      <c r="I11" s="17" t="s">
        <v>34</v>
      </c>
      <c r="J11" s="22" t="s">
        <v>34</v>
      </c>
      <c r="L11" s="9" t="s">
        <v>23</v>
      </c>
      <c r="M11" s="21" t="s">
        <v>34</v>
      </c>
      <c r="N11" s="17" t="s">
        <v>34</v>
      </c>
      <c r="O11" s="22" t="s">
        <v>34</v>
      </c>
    </row>
    <row r="12" spans="2:15" ht="12.75">
      <c r="B12" s="9" t="s">
        <v>24</v>
      </c>
      <c r="C12" s="21" t="s">
        <v>33</v>
      </c>
      <c r="D12" s="17" t="s">
        <v>34</v>
      </c>
      <c r="E12" s="22" t="s">
        <v>34</v>
      </c>
      <c r="G12" s="9" t="s">
        <v>24</v>
      </c>
      <c r="H12" s="21" t="s">
        <v>33</v>
      </c>
      <c r="I12" s="17" t="s">
        <v>33</v>
      </c>
      <c r="J12" s="22" t="s">
        <v>34</v>
      </c>
      <c r="L12" s="9" t="s">
        <v>24</v>
      </c>
      <c r="M12" s="21" t="s">
        <v>34</v>
      </c>
      <c r="N12" s="17" t="s">
        <v>34</v>
      </c>
      <c r="O12" s="22" t="s">
        <v>34</v>
      </c>
    </row>
    <row r="13" spans="2:15" ht="12.75">
      <c r="B13" s="9" t="s">
        <v>25</v>
      </c>
      <c r="C13" s="21" t="s">
        <v>33</v>
      </c>
      <c r="D13" s="17" t="s">
        <v>34</v>
      </c>
      <c r="E13" s="22" t="s">
        <v>34</v>
      </c>
      <c r="G13" s="9" t="s">
        <v>25</v>
      </c>
      <c r="H13" s="21" t="s">
        <v>33</v>
      </c>
      <c r="I13" s="17" t="s">
        <v>33</v>
      </c>
      <c r="J13" s="22" t="s">
        <v>34</v>
      </c>
      <c r="L13" s="9" t="s">
        <v>25</v>
      </c>
      <c r="M13" s="21" t="s">
        <v>33</v>
      </c>
      <c r="N13" s="17" t="s">
        <v>33</v>
      </c>
      <c r="O13" s="22" t="s">
        <v>33</v>
      </c>
    </row>
    <row r="14" spans="2:15" ht="13.5" thickBot="1">
      <c r="B14" s="8" t="s">
        <v>26</v>
      </c>
      <c r="C14" s="23" t="s">
        <v>33</v>
      </c>
      <c r="D14" s="24" t="s">
        <v>34</v>
      </c>
      <c r="E14" s="25" t="s">
        <v>34</v>
      </c>
      <c r="G14" s="8" t="s">
        <v>26</v>
      </c>
      <c r="H14" s="23" t="s">
        <v>33</v>
      </c>
      <c r="I14" s="24" t="s">
        <v>33</v>
      </c>
      <c r="J14" s="25" t="s">
        <v>34</v>
      </c>
      <c r="L14" s="8" t="s">
        <v>26</v>
      </c>
      <c r="M14" s="23" t="s">
        <v>33</v>
      </c>
      <c r="N14" s="24" t="s">
        <v>33</v>
      </c>
      <c r="O14" s="25" t="s">
        <v>33</v>
      </c>
    </row>
    <row r="15" spans="2:10" ht="12.75">
      <c r="B15" s="5" t="s">
        <v>196</v>
      </c>
      <c r="J15" t="s">
        <v>94</v>
      </c>
    </row>
    <row r="18" ht="13.5" thickBot="1"/>
    <row r="19" spans="3:5" ht="13.5" thickBot="1">
      <c r="C19" s="170" t="s">
        <v>217</v>
      </c>
      <c r="D19" s="171"/>
      <c r="E19" s="172"/>
    </row>
    <row r="20" spans="2:5" ht="13.5" thickBot="1">
      <c r="B20" s="26" t="s">
        <v>82</v>
      </c>
      <c r="C20" s="37" t="s">
        <v>27</v>
      </c>
      <c r="D20" s="38" t="s">
        <v>28</v>
      </c>
      <c r="E20" s="39" t="s">
        <v>29</v>
      </c>
    </row>
    <row r="21" spans="2:5" ht="12.75">
      <c r="B21" s="13" t="s">
        <v>21</v>
      </c>
      <c r="C21" s="18" t="s">
        <v>34</v>
      </c>
      <c r="D21" s="19" t="s">
        <v>33</v>
      </c>
      <c r="E21" s="20" t="s">
        <v>33</v>
      </c>
    </row>
    <row r="22" spans="2:5" ht="12.75">
      <c r="B22" s="9" t="s">
        <v>30</v>
      </c>
      <c r="C22" s="21" t="s">
        <v>34</v>
      </c>
      <c r="D22" s="17" t="s">
        <v>34</v>
      </c>
      <c r="E22" s="22" t="s">
        <v>34</v>
      </c>
    </row>
    <row r="23" spans="2:5" ht="12.75">
      <c r="B23" s="9" t="s">
        <v>22</v>
      </c>
      <c r="C23" s="21" t="s">
        <v>34</v>
      </c>
      <c r="D23" s="17" t="s">
        <v>33</v>
      </c>
      <c r="E23" s="22" t="s">
        <v>33</v>
      </c>
    </row>
    <row r="24" spans="2:5" ht="12.75">
      <c r="B24" s="9" t="s">
        <v>31</v>
      </c>
      <c r="C24" s="21" t="s">
        <v>34</v>
      </c>
      <c r="D24" s="17" t="s">
        <v>34</v>
      </c>
      <c r="E24" s="22" t="s">
        <v>33</v>
      </c>
    </row>
    <row r="25" spans="2:5" ht="12.75">
      <c r="B25" s="9" t="s">
        <v>23</v>
      </c>
      <c r="C25" s="21" t="s">
        <v>34</v>
      </c>
      <c r="D25" s="17" t="s">
        <v>34</v>
      </c>
      <c r="E25" s="22" t="s">
        <v>34</v>
      </c>
    </row>
    <row r="26" spans="2:5" ht="12.75">
      <c r="B26" s="9" t="s">
        <v>24</v>
      </c>
      <c r="C26" s="21" t="s">
        <v>33</v>
      </c>
      <c r="D26" s="17" t="s">
        <v>33</v>
      </c>
      <c r="E26" s="22" t="s">
        <v>33</v>
      </c>
    </row>
    <row r="27" spans="2:5" ht="12.75">
      <c r="B27" s="9" t="s">
        <v>25</v>
      </c>
      <c r="C27" s="21" t="s">
        <v>34</v>
      </c>
      <c r="D27" s="17" t="s">
        <v>33</v>
      </c>
      <c r="E27" s="22" t="s">
        <v>33</v>
      </c>
    </row>
    <row r="28" spans="2:5" ht="13.5" thickBot="1">
      <c r="B28" s="8" t="s">
        <v>26</v>
      </c>
      <c r="C28" s="23" t="s">
        <v>34</v>
      </c>
      <c r="D28" s="24" t="s">
        <v>34</v>
      </c>
      <c r="E28" s="25" t="s">
        <v>33</v>
      </c>
    </row>
    <row r="29" ht="12.75">
      <c r="B29" s="5" t="s">
        <v>203</v>
      </c>
    </row>
    <row r="30" ht="12.75">
      <c r="E30" s="45"/>
    </row>
    <row r="32" ht="13.5" thickBot="1"/>
    <row r="33" spans="3:9" ht="13.5" thickBot="1">
      <c r="C33" s="170" t="s">
        <v>77</v>
      </c>
      <c r="D33" s="171"/>
      <c r="E33" s="171"/>
      <c r="F33" s="171"/>
      <c r="G33" s="171"/>
      <c r="H33" s="171"/>
      <c r="I33" s="172"/>
    </row>
    <row r="34" spans="2:9" ht="13.5" thickBot="1">
      <c r="B34" s="26" t="s">
        <v>95</v>
      </c>
      <c r="C34" s="37" t="s">
        <v>104</v>
      </c>
      <c r="D34" s="38" t="s">
        <v>3</v>
      </c>
      <c r="E34" s="38" t="s">
        <v>4</v>
      </c>
      <c r="F34" s="38" t="s">
        <v>28</v>
      </c>
      <c r="G34" s="38" t="s">
        <v>28</v>
      </c>
      <c r="H34" s="38" t="s">
        <v>5</v>
      </c>
      <c r="I34" s="39" t="s">
        <v>6</v>
      </c>
    </row>
    <row r="35" spans="2:9" ht="12.75">
      <c r="B35" s="13" t="s">
        <v>71</v>
      </c>
      <c r="C35" s="18" t="s">
        <v>33</v>
      </c>
      <c r="D35" s="19" t="s">
        <v>33</v>
      </c>
      <c r="E35" s="19" t="s">
        <v>33</v>
      </c>
      <c r="F35" s="19"/>
      <c r="G35" s="19"/>
      <c r="H35" s="19" t="s">
        <v>33</v>
      </c>
      <c r="I35" s="20" t="s">
        <v>33</v>
      </c>
    </row>
    <row r="36" spans="2:9" ht="12.75">
      <c r="B36" s="9" t="s">
        <v>70</v>
      </c>
      <c r="C36" s="21" t="s">
        <v>34</v>
      </c>
      <c r="D36" s="17" t="s">
        <v>34</v>
      </c>
      <c r="E36" s="17" t="s">
        <v>33</v>
      </c>
      <c r="F36" s="17"/>
      <c r="G36" s="17"/>
      <c r="H36" s="17" t="s">
        <v>33</v>
      </c>
      <c r="I36" s="22" t="s">
        <v>33</v>
      </c>
    </row>
    <row r="37" spans="2:9" ht="13.5" thickBot="1">
      <c r="B37" s="8" t="s">
        <v>72</v>
      </c>
      <c r="C37" s="23" t="s">
        <v>34</v>
      </c>
      <c r="D37" s="24" t="s">
        <v>34</v>
      </c>
      <c r="E37" s="24" t="s">
        <v>34</v>
      </c>
      <c r="F37" s="24"/>
      <c r="G37" s="24"/>
      <c r="H37" s="24" t="s">
        <v>34</v>
      </c>
      <c r="I37" s="25" t="s">
        <v>33</v>
      </c>
    </row>
    <row r="38" ht="12.75">
      <c r="B38" s="5" t="s">
        <v>218</v>
      </c>
    </row>
  </sheetData>
  <mergeCells count="9">
    <mergeCell ref="C3:O3"/>
    <mergeCell ref="C33:I33"/>
    <mergeCell ref="M4:O4"/>
    <mergeCell ref="H4:J4"/>
    <mergeCell ref="C4:E4"/>
    <mergeCell ref="C5:E5"/>
    <mergeCell ref="H5:J5"/>
    <mergeCell ref="M5:O5"/>
    <mergeCell ref="C19:E19"/>
  </mergeCells>
  <conditionalFormatting sqref="M7:O14 H7:J14 C7:E14 C21:E28 C35:I37 A1">
    <cfRule type="cellIs" priority="1" dxfId="0" operator="equal" stopIfTrue="1">
      <formula>"PASS"</formula>
    </cfRule>
    <cfRule type="cellIs" priority="2" dxfId="1" operator="equal" stopIfTrue="1">
      <formula>"FAIL"</formula>
    </cfRule>
  </conditionalFormatting>
  <hyperlinks>
    <hyperlink ref="A1" location="'Tech 2'!A1" display="Go Back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47"/>
  </sheetPr>
  <dimension ref="A1:E2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12.8515625" style="0" customWidth="1"/>
  </cols>
  <sheetData>
    <row r="1" ht="12.75">
      <c r="A1" s="44" t="s">
        <v>209</v>
      </c>
    </row>
    <row r="3" ht="13.5" thickBot="1"/>
    <row r="4" spans="2:5" ht="13.5" thickBot="1">
      <c r="B4" s="161" t="s">
        <v>187</v>
      </c>
      <c r="C4" s="162"/>
      <c r="D4" s="163"/>
      <c r="E4" s="141"/>
    </row>
    <row r="5" spans="2:5" ht="39" thickBot="1">
      <c r="B5" s="63" t="s">
        <v>210</v>
      </c>
      <c r="C5" s="64" t="s">
        <v>211</v>
      </c>
      <c r="D5" s="65" t="s">
        <v>189</v>
      </c>
      <c r="E5" s="35" t="s">
        <v>188</v>
      </c>
    </row>
    <row r="6" spans="2:5" ht="12.75">
      <c r="B6" s="142">
        <v>2</v>
      </c>
      <c r="C6" s="59">
        <v>0</v>
      </c>
      <c r="D6" s="60" t="str">
        <f>CONCATENATE(B6,C6)</f>
        <v>20</v>
      </c>
      <c r="E6" s="6">
        <v>25</v>
      </c>
    </row>
    <row r="7" spans="2:5" ht="12.75">
      <c r="B7" s="143">
        <v>1</v>
      </c>
      <c r="C7" s="11">
        <v>1</v>
      </c>
      <c r="D7" s="62" t="str">
        <f>CONCATENATE(B7,C7)</f>
        <v>11</v>
      </c>
      <c r="E7" s="7">
        <v>50</v>
      </c>
    </row>
    <row r="8" spans="2:5" ht="13.5" thickBot="1">
      <c r="B8" s="144">
        <v>0</v>
      </c>
      <c r="C8" s="145">
        <v>2</v>
      </c>
      <c r="D8" s="146" t="str">
        <f>CONCATENATE(B8,C8)</f>
        <v>02</v>
      </c>
      <c r="E8" s="147">
        <v>75</v>
      </c>
    </row>
    <row r="9" ht="12.75">
      <c r="B9" s="5" t="s">
        <v>212</v>
      </c>
    </row>
    <row r="11" ht="13.5" thickBot="1"/>
    <row r="12" spans="2:5" ht="13.5" thickBot="1">
      <c r="B12" s="161" t="s">
        <v>187</v>
      </c>
      <c r="C12" s="162"/>
      <c r="D12" s="163"/>
      <c r="E12" s="141"/>
    </row>
    <row r="13" spans="2:5" ht="39" thickBot="1">
      <c r="B13" s="63" t="s">
        <v>210</v>
      </c>
      <c r="C13" s="64" t="s">
        <v>211</v>
      </c>
      <c r="D13" s="65" t="s">
        <v>189</v>
      </c>
      <c r="E13" s="35" t="s">
        <v>188</v>
      </c>
    </row>
    <row r="14" spans="2:5" ht="12.75">
      <c r="B14" s="142">
        <v>5</v>
      </c>
      <c r="C14" s="59">
        <v>0</v>
      </c>
      <c r="D14" s="60" t="str">
        <f>CONCATENATE(B14,C14)</f>
        <v>50</v>
      </c>
      <c r="E14" s="6">
        <v>15</v>
      </c>
    </row>
    <row r="15" spans="2:5" ht="12.75">
      <c r="B15" s="143">
        <v>4</v>
      </c>
      <c r="C15" s="11">
        <v>1</v>
      </c>
      <c r="D15" s="62" t="str">
        <f>CONCATENATE(B15,C15)</f>
        <v>41</v>
      </c>
      <c r="E15" s="7">
        <v>30</v>
      </c>
    </row>
    <row r="16" spans="2:5" ht="12.75">
      <c r="B16" s="143">
        <v>3</v>
      </c>
      <c r="C16" s="11">
        <v>2</v>
      </c>
      <c r="D16" s="62" t="str">
        <f>CONCATENATE(B16,C16)</f>
        <v>32</v>
      </c>
      <c r="E16" s="7">
        <v>45</v>
      </c>
    </row>
    <row r="17" spans="2:5" ht="12.75">
      <c r="B17" s="143">
        <v>2</v>
      </c>
      <c r="C17" s="11">
        <v>3</v>
      </c>
      <c r="D17" s="62" t="str">
        <f>CONCATENATE(B17,C17)</f>
        <v>23</v>
      </c>
      <c r="E17" s="7">
        <v>60</v>
      </c>
    </row>
    <row r="18" spans="2:5" ht="12.75">
      <c r="B18" s="143">
        <v>1</v>
      </c>
      <c r="C18" s="11">
        <v>4</v>
      </c>
      <c r="D18" s="62" t="str">
        <f>CONCATENATE(B18,C18)</f>
        <v>14</v>
      </c>
      <c r="E18" s="7">
        <v>75</v>
      </c>
    </row>
    <row r="19" spans="2:5" ht="13.5" thickBot="1">
      <c r="B19" s="144">
        <v>0</v>
      </c>
      <c r="C19" s="145">
        <v>5</v>
      </c>
      <c r="D19" s="146" t="str">
        <f>CONCATENATE(B19,C19)</f>
        <v>05</v>
      </c>
      <c r="E19" s="147">
        <v>90</v>
      </c>
    </row>
    <row r="20" ht="12.75">
      <c r="B20" s="5" t="s">
        <v>213</v>
      </c>
    </row>
  </sheetData>
  <mergeCells count="2">
    <mergeCell ref="B4:D4"/>
    <mergeCell ref="B12:D12"/>
  </mergeCells>
  <conditionalFormatting sqref="A1">
    <cfRule type="cellIs" priority="1" dxfId="0" operator="equal" stopIfTrue="1">
      <formula>"PASS"</formula>
    </cfRule>
    <cfRule type="cellIs" priority="2" dxfId="1" operator="equal" stopIfTrue="1">
      <formula>"FAIL"</formula>
    </cfRule>
  </conditionalFormatting>
  <hyperlinks>
    <hyperlink ref="A1" location="'Tech 2'!A1" display="Go Back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A1:G1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5.57421875" style="0" bestFit="1" customWidth="1"/>
  </cols>
  <sheetData>
    <row r="1" ht="12.75">
      <c r="A1" s="44" t="s">
        <v>209</v>
      </c>
    </row>
    <row r="2" ht="13.5" thickBot="1"/>
    <row r="3" spans="3:7" ht="13.5" thickBot="1">
      <c r="C3" s="155" t="s">
        <v>77</v>
      </c>
      <c r="D3" s="156"/>
      <c r="E3" s="156"/>
      <c r="F3" s="156"/>
      <c r="G3" s="157"/>
    </row>
    <row r="4" spans="2:7" ht="26.25" thickBot="1">
      <c r="B4" s="26" t="s">
        <v>7</v>
      </c>
      <c r="C4" s="63">
        <v>1</v>
      </c>
      <c r="D4" s="64">
        <v>2</v>
      </c>
      <c r="E4" s="64">
        <v>3</v>
      </c>
      <c r="F4" s="64">
        <v>4</v>
      </c>
      <c r="G4" s="65">
        <v>5</v>
      </c>
    </row>
    <row r="5" spans="2:7" ht="12.75">
      <c r="B5" s="4" t="s">
        <v>2</v>
      </c>
      <c r="C5" s="58" t="s">
        <v>8</v>
      </c>
      <c r="D5" s="59" t="s">
        <v>9</v>
      </c>
      <c r="E5" s="59" t="s">
        <v>10</v>
      </c>
      <c r="F5" s="59" t="s">
        <v>11</v>
      </c>
      <c r="G5" s="60">
        <v>0</v>
      </c>
    </row>
    <row r="6" spans="2:7" ht="12.75">
      <c r="B6" s="2" t="s">
        <v>1</v>
      </c>
      <c r="C6" s="61" t="s">
        <v>8</v>
      </c>
      <c r="D6" s="11" t="s">
        <v>9</v>
      </c>
      <c r="E6" s="11" t="s">
        <v>10</v>
      </c>
      <c r="F6" s="11" t="s">
        <v>11</v>
      </c>
      <c r="G6" s="62">
        <v>0</v>
      </c>
    </row>
    <row r="7" spans="2:7" ht="12.75">
      <c r="B7" s="2" t="s">
        <v>12</v>
      </c>
      <c r="C7" s="61" t="s">
        <v>9</v>
      </c>
      <c r="D7" s="11" t="s">
        <v>14</v>
      </c>
      <c r="E7" s="11" t="s">
        <v>15</v>
      </c>
      <c r="F7" s="11" t="s">
        <v>16</v>
      </c>
      <c r="G7" s="62">
        <v>0</v>
      </c>
    </row>
    <row r="8" spans="2:7" ht="12.75">
      <c r="B8" s="2" t="s">
        <v>13</v>
      </c>
      <c r="C8" s="61" t="s">
        <v>17</v>
      </c>
      <c r="D8" s="11" t="s">
        <v>18</v>
      </c>
      <c r="E8" s="11" t="s">
        <v>19</v>
      </c>
      <c r="F8" s="11" t="s">
        <v>20</v>
      </c>
      <c r="G8" s="62">
        <v>0</v>
      </c>
    </row>
    <row r="9" spans="2:7" ht="13.5" thickBot="1">
      <c r="B9" s="3"/>
      <c r="C9" s="57"/>
      <c r="D9" s="55"/>
      <c r="E9" s="55"/>
      <c r="F9" s="55"/>
      <c r="G9" s="56"/>
    </row>
    <row r="10" ht="12.75">
      <c r="B10" s="5" t="s">
        <v>215</v>
      </c>
    </row>
    <row r="12" ht="13.5" thickBot="1"/>
    <row r="13" spans="3:7" ht="13.5" thickBot="1">
      <c r="C13" s="155" t="s">
        <v>77</v>
      </c>
      <c r="D13" s="156"/>
      <c r="E13" s="156"/>
      <c r="F13" s="156"/>
      <c r="G13" s="157"/>
    </row>
    <row r="14" spans="2:7" ht="26.25" thickBot="1">
      <c r="B14" s="26" t="s">
        <v>7</v>
      </c>
      <c r="C14" s="63">
        <v>1</v>
      </c>
      <c r="D14" s="64">
        <v>2</v>
      </c>
      <c r="E14" s="64">
        <v>3</v>
      </c>
      <c r="F14" s="64">
        <v>4</v>
      </c>
      <c r="G14" s="65">
        <v>5</v>
      </c>
    </row>
    <row r="15" spans="2:7" ht="12.75">
      <c r="B15" s="4" t="s">
        <v>2</v>
      </c>
      <c r="C15" s="58">
        <v>30</v>
      </c>
      <c r="D15" s="59">
        <v>20</v>
      </c>
      <c r="E15" s="59">
        <v>12</v>
      </c>
      <c r="F15" s="59">
        <v>6</v>
      </c>
      <c r="G15" s="60">
        <v>0</v>
      </c>
    </row>
    <row r="16" spans="2:7" ht="12.75">
      <c r="B16" s="2" t="s">
        <v>1</v>
      </c>
      <c r="C16" s="61">
        <v>30</v>
      </c>
      <c r="D16" s="11">
        <v>20</v>
      </c>
      <c r="E16" s="11">
        <v>12</v>
      </c>
      <c r="F16" s="11">
        <v>6</v>
      </c>
      <c r="G16" s="62">
        <v>0</v>
      </c>
    </row>
    <row r="17" spans="2:7" ht="12.75">
      <c r="B17" s="2" t="s">
        <v>12</v>
      </c>
      <c r="C17" s="61">
        <v>20</v>
      </c>
      <c r="D17" s="11">
        <v>15</v>
      </c>
      <c r="E17" s="11">
        <v>10</v>
      </c>
      <c r="F17" s="11">
        <v>5</v>
      </c>
      <c r="G17" s="62">
        <v>0</v>
      </c>
    </row>
    <row r="18" spans="2:7" ht="12.75">
      <c r="B18" s="2" t="s">
        <v>13</v>
      </c>
      <c r="C18" s="61">
        <v>17</v>
      </c>
      <c r="D18" s="11">
        <v>8</v>
      </c>
      <c r="E18" s="11">
        <v>5</v>
      </c>
      <c r="F18" s="11">
        <v>2</v>
      </c>
      <c r="G18" s="62">
        <v>0</v>
      </c>
    </row>
    <row r="19" spans="2:7" ht="13.5" thickBot="1">
      <c r="B19" s="3"/>
      <c r="C19" s="57"/>
      <c r="D19" s="55"/>
      <c r="E19" s="55"/>
      <c r="F19" s="55"/>
      <c r="G19" s="56"/>
    </row>
  </sheetData>
  <mergeCells count="2">
    <mergeCell ref="C3:G3"/>
    <mergeCell ref="C13:G13"/>
  </mergeCells>
  <conditionalFormatting sqref="A1">
    <cfRule type="cellIs" priority="1" dxfId="0" operator="equal" stopIfTrue="1">
      <formula>"PASS"</formula>
    </cfRule>
    <cfRule type="cellIs" priority="2" dxfId="1" operator="equal" stopIfTrue="1">
      <formula>"FAIL"</formula>
    </cfRule>
  </conditionalFormatting>
  <hyperlinks>
    <hyperlink ref="A1" location="'Tech 3'!A1" display="Go Back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Halcrow Group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PrimmerM</dc:creator>
  <cp:keywords/>
  <dc:description/>
  <cp:lastModifiedBy>PrimmerM</cp:lastModifiedBy>
  <cp:lastPrinted>2006-04-02T15:46:06Z</cp:lastPrinted>
  <dcterms:created xsi:type="dcterms:W3CDTF">2006-03-16T10:01:46Z</dcterms:created>
  <dcterms:modified xsi:type="dcterms:W3CDTF">2006-04-27T12:42:31Z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