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sted365.sharepoint.com/sites/IN0075/Early years remit/External Products/Interim visits/Final files for publication/"/>
    </mc:Choice>
  </mc:AlternateContent>
  <xr:revisionPtr revIDLastSave="8" documentId="8_{5F53910B-67F5-40AB-A4C6-96F9D1CB7034}" xr6:coauthVersionLast="45" xr6:coauthVersionMax="45" xr10:uidLastSave="{8F18244D-2F60-4F1E-9EC6-E42802D7CA24}"/>
  <bookViews>
    <workbookView xWindow="22932" yWindow="-108" windowWidth="30936" windowHeight="16896" xr2:uid="{FA2DD280-6C54-4C6F-B157-F30FCA300A0B}"/>
  </bookViews>
  <sheets>
    <sheet name="Cover Page" sheetId="1" r:id="rId1"/>
    <sheet name="Contents" sheetId="12" r:id="rId2"/>
    <sheet name="Guidance" sheetId="13" r:id="rId3"/>
    <sheet name="Pivot" sheetId="5" state="hidden" r:id="rId4"/>
    <sheet name="Table 1" sheetId="7" r:id="rId5"/>
    <sheet name="Table 2" sheetId="11" r:id="rId6"/>
    <sheet name="Interim Visit Data" sheetId="4" r:id="rId7"/>
    <sheet name="Childcare Register Data" sheetId="10" r:id="rId8"/>
    <sheet name="Enf Data" sheetId="14" state="hidden" r:id="rId9"/>
    <sheet name="Date" sheetId="6" state="hidden" r:id="rId10"/>
  </sheets>
  <definedNames>
    <definedName name="_xlnm._FilterDatabase" localSheetId="7" hidden="1">'Childcare Register Data'!$A$1:$K$1668</definedName>
    <definedName name="_xlnm._FilterDatabase" localSheetId="6" hidden="1">'Interim Visit Data'!$A$1:$K$570</definedName>
  </definedNames>
  <calcPr calcId="191029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3" l="1"/>
  <c r="A1668" i="10" l="1"/>
  <c r="A570" i="4" l="1"/>
  <c r="A569" i="4"/>
  <c r="A568" i="4"/>
  <c r="A567" i="4"/>
  <c r="A2" i="10" l="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2" i="10"/>
  <c r="A1013" i="10"/>
  <c r="A1014" i="10"/>
  <c r="A1015" i="10"/>
  <c r="A1016" i="10"/>
  <c r="A1017" i="10"/>
  <c r="A1018" i="10"/>
  <c r="A1019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1035" i="10"/>
  <c r="A1036" i="10"/>
  <c r="A1037" i="10"/>
  <c r="A1038" i="10"/>
  <c r="A1039" i="10"/>
  <c r="A1040" i="10"/>
  <c r="A1041" i="10"/>
  <c r="A1042" i="10"/>
  <c r="A1043" i="10"/>
  <c r="A1044" i="10"/>
  <c r="A1045" i="10"/>
  <c r="A1046" i="10"/>
  <c r="A1047" i="10"/>
  <c r="A1048" i="10"/>
  <c r="A1049" i="10"/>
  <c r="A1050" i="10"/>
  <c r="A1051" i="10"/>
  <c r="A1052" i="10"/>
  <c r="A1053" i="10"/>
  <c r="A1054" i="10"/>
  <c r="A1055" i="10"/>
  <c r="A1056" i="10"/>
  <c r="A1057" i="10"/>
  <c r="A1058" i="10"/>
  <c r="A1059" i="10"/>
  <c r="A1060" i="10"/>
  <c r="A1061" i="10"/>
  <c r="A1062" i="10"/>
  <c r="A1063" i="10"/>
  <c r="A1064" i="10"/>
  <c r="A1065" i="10"/>
  <c r="A1066" i="10"/>
  <c r="A1067" i="10"/>
  <c r="A1068" i="10"/>
  <c r="A1069" i="10"/>
  <c r="A1070" i="10"/>
  <c r="A1071" i="10"/>
  <c r="A1072" i="10"/>
  <c r="A1073" i="10"/>
  <c r="A1074" i="10"/>
  <c r="A1075" i="10"/>
  <c r="A1076" i="10"/>
  <c r="A1077" i="10"/>
  <c r="A1078" i="10"/>
  <c r="A1079" i="10"/>
  <c r="A1080" i="10"/>
  <c r="A1081" i="10"/>
  <c r="A1082" i="10"/>
  <c r="A1083" i="10"/>
  <c r="A1084" i="10"/>
  <c r="A1085" i="10"/>
  <c r="A1086" i="10"/>
  <c r="A1087" i="10"/>
  <c r="A1088" i="10"/>
  <c r="A1089" i="10"/>
  <c r="A1090" i="10"/>
  <c r="A1091" i="10"/>
  <c r="A1092" i="10"/>
  <c r="A1093" i="10"/>
  <c r="A1094" i="10"/>
  <c r="A1095" i="10"/>
  <c r="A1096" i="10"/>
  <c r="A1097" i="10"/>
  <c r="A1098" i="10"/>
  <c r="A1099" i="10"/>
  <c r="A1100" i="10"/>
  <c r="A1101" i="10"/>
  <c r="A1102" i="10"/>
  <c r="A1103" i="10"/>
  <c r="A1104" i="10"/>
  <c r="A1105" i="10"/>
  <c r="A1106" i="10"/>
  <c r="A1107" i="10"/>
  <c r="A1108" i="10"/>
  <c r="A1109" i="10"/>
  <c r="A1110" i="10"/>
  <c r="A1111" i="10"/>
  <c r="A1112" i="10"/>
  <c r="A1113" i="10"/>
  <c r="A1114" i="10"/>
  <c r="A1115" i="10"/>
  <c r="A1116" i="10"/>
  <c r="A1117" i="10"/>
  <c r="A1118" i="10"/>
  <c r="A1119" i="10"/>
  <c r="A1120" i="10"/>
  <c r="A1121" i="10"/>
  <c r="A1122" i="10"/>
  <c r="A1123" i="10"/>
  <c r="A1124" i="10"/>
  <c r="A1125" i="10"/>
  <c r="A1126" i="10"/>
  <c r="A1127" i="10"/>
  <c r="A1128" i="10"/>
  <c r="A1129" i="10"/>
  <c r="A1130" i="10"/>
  <c r="A1131" i="10"/>
  <c r="A1132" i="10"/>
  <c r="A1133" i="10"/>
  <c r="A1134" i="10"/>
  <c r="A1135" i="10"/>
  <c r="A1136" i="10"/>
  <c r="A1137" i="10"/>
  <c r="A1138" i="10"/>
  <c r="A1139" i="10"/>
  <c r="A1140" i="10"/>
  <c r="A1141" i="10"/>
  <c r="A1142" i="10"/>
  <c r="A1143" i="10"/>
  <c r="A1144" i="10"/>
  <c r="A1145" i="10"/>
  <c r="A1146" i="10"/>
  <c r="A1147" i="10"/>
  <c r="A1148" i="10"/>
  <c r="A1149" i="10"/>
  <c r="A1150" i="10"/>
  <c r="A1151" i="10"/>
  <c r="A1152" i="10"/>
  <c r="A1153" i="10"/>
  <c r="A1154" i="10"/>
  <c r="A1155" i="10"/>
  <c r="A1156" i="10"/>
  <c r="A1157" i="10"/>
  <c r="A1158" i="10"/>
  <c r="A1159" i="10"/>
  <c r="A1160" i="10"/>
  <c r="A1161" i="10"/>
  <c r="A1162" i="10"/>
  <c r="A1163" i="10"/>
  <c r="A1164" i="10"/>
  <c r="A1165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77" i="10"/>
  <c r="A1178" i="10"/>
  <c r="A1179" i="10"/>
  <c r="A1180" i="10"/>
  <c r="A1181" i="10"/>
  <c r="A1182" i="10"/>
  <c r="A1183" i="10"/>
  <c r="A1184" i="10"/>
  <c r="A1185" i="10"/>
  <c r="A1186" i="10"/>
  <c r="A1187" i="10"/>
  <c r="A1188" i="10"/>
  <c r="A1189" i="10"/>
  <c r="A1190" i="10"/>
  <c r="A1191" i="10"/>
  <c r="A1192" i="10"/>
  <c r="A1193" i="10"/>
  <c r="A1194" i="10"/>
  <c r="A1195" i="10"/>
  <c r="A1196" i="10"/>
  <c r="A1197" i="10"/>
  <c r="A1198" i="10"/>
  <c r="A1199" i="10"/>
  <c r="A1200" i="10"/>
  <c r="A1201" i="10"/>
  <c r="A1202" i="10"/>
  <c r="A1203" i="10"/>
  <c r="A1204" i="10"/>
  <c r="A1205" i="10"/>
  <c r="A1206" i="10"/>
  <c r="A1207" i="10"/>
  <c r="A1208" i="10"/>
  <c r="A1209" i="10"/>
  <c r="A1210" i="10"/>
  <c r="A1211" i="10"/>
  <c r="A1212" i="10"/>
  <c r="A1213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225" i="10"/>
  <c r="A1226" i="10"/>
  <c r="A1227" i="10"/>
  <c r="A1228" i="10"/>
  <c r="A1229" i="10"/>
  <c r="A1230" i="10"/>
  <c r="A1231" i="10"/>
  <c r="A1232" i="10"/>
  <c r="A1233" i="10"/>
  <c r="A1234" i="10"/>
  <c r="A1235" i="10"/>
  <c r="A1236" i="10"/>
  <c r="A1237" i="10"/>
  <c r="A1238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250" i="10"/>
  <c r="A1251" i="10"/>
  <c r="A1252" i="10"/>
  <c r="A1253" i="10"/>
  <c r="A1254" i="10"/>
  <c r="A1255" i="10"/>
  <c r="A1256" i="10"/>
  <c r="A1257" i="10"/>
  <c r="A1258" i="10"/>
  <c r="A1259" i="10"/>
  <c r="A1260" i="10"/>
  <c r="A1261" i="10"/>
  <c r="A1262" i="10"/>
  <c r="A1263" i="10"/>
  <c r="A1264" i="10"/>
  <c r="A1265" i="10"/>
  <c r="A1266" i="10"/>
  <c r="A1267" i="10"/>
  <c r="A1268" i="10"/>
  <c r="A1269" i="10"/>
  <c r="A1270" i="10"/>
  <c r="A1271" i="10"/>
  <c r="A1272" i="10"/>
  <c r="A1273" i="10"/>
  <c r="A1274" i="10"/>
  <c r="A1275" i="10"/>
  <c r="A1276" i="10"/>
  <c r="A1277" i="10"/>
  <c r="A1278" i="10"/>
  <c r="A1279" i="10"/>
  <c r="A1280" i="10"/>
  <c r="A1281" i="10"/>
  <c r="A1282" i="10"/>
  <c r="A1283" i="10"/>
  <c r="A1284" i="10"/>
  <c r="A1285" i="10"/>
  <c r="A1286" i="10"/>
  <c r="A1287" i="10"/>
  <c r="A1288" i="10"/>
  <c r="A1289" i="10"/>
  <c r="A1290" i="10"/>
  <c r="A1291" i="10"/>
  <c r="A1292" i="10"/>
  <c r="A1293" i="10"/>
  <c r="A1294" i="10"/>
  <c r="A1295" i="10"/>
  <c r="A1296" i="10"/>
  <c r="A1297" i="10"/>
  <c r="A1298" i="10"/>
  <c r="A1299" i="10"/>
  <c r="A1300" i="10"/>
  <c r="A1301" i="10"/>
  <c r="A1302" i="10"/>
  <c r="A1303" i="10"/>
  <c r="A1304" i="10"/>
  <c r="A1305" i="10"/>
  <c r="A1306" i="10"/>
  <c r="A1307" i="10"/>
  <c r="A1308" i="10"/>
  <c r="A1309" i="10"/>
  <c r="A1310" i="10"/>
  <c r="A1311" i="10"/>
  <c r="A1312" i="10"/>
  <c r="A1313" i="10"/>
  <c r="A1314" i="10"/>
  <c r="A1315" i="10"/>
  <c r="A1316" i="10"/>
  <c r="A1317" i="10"/>
  <c r="A1318" i="10"/>
  <c r="A1319" i="10"/>
  <c r="A1320" i="10"/>
  <c r="A1321" i="10"/>
  <c r="A1322" i="10"/>
  <c r="A1323" i="10"/>
  <c r="A1324" i="10"/>
  <c r="A1325" i="10"/>
  <c r="A1326" i="10"/>
  <c r="A1327" i="10"/>
  <c r="A1328" i="10"/>
  <c r="A1329" i="10"/>
  <c r="A1330" i="10"/>
  <c r="A1331" i="10"/>
  <c r="A1332" i="10"/>
  <c r="A1333" i="10"/>
  <c r="A1334" i="10"/>
  <c r="A1335" i="10"/>
  <c r="A1336" i="10"/>
  <c r="A1337" i="10"/>
  <c r="A1338" i="10"/>
  <c r="A1339" i="10"/>
  <c r="A1340" i="10"/>
  <c r="A1341" i="10"/>
  <c r="A1342" i="10"/>
  <c r="A1343" i="10"/>
  <c r="A1344" i="10"/>
  <c r="A1345" i="10"/>
  <c r="A1346" i="10"/>
  <c r="A1347" i="10"/>
  <c r="A1348" i="10"/>
  <c r="A1349" i="10"/>
  <c r="A1350" i="10"/>
  <c r="A1351" i="10"/>
  <c r="A1352" i="10"/>
  <c r="A1353" i="10"/>
  <c r="A1354" i="10"/>
  <c r="A1355" i="10"/>
  <c r="A1356" i="10"/>
  <c r="A1357" i="10"/>
  <c r="A1358" i="10"/>
  <c r="A1359" i="10"/>
  <c r="A1360" i="10"/>
  <c r="A1361" i="10"/>
  <c r="A1362" i="10"/>
  <c r="A1363" i="10"/>
  <c r="A1364" i="10"/>
  <c r="A1365" i="10"/>
  <c r="A1366" i="10"/>
  <c r="A1367" i="10"/>
  <c r="A1368" i="10"/>
  <c r="A1369" i="10"/>
  <c r="A1370" i="10"/>
  <c r="A1371" i="10"/>
  <c r="A1372" i="10"/>
  <c r="A1373" i="10"/>
  <c r="A1374" i="10"/>
  <c r="A1375" i="10"/>
  <c r="A1376" i="10"/>
  <c r="A1377" i="10"/>
  <c r="A1378" i="10"/>
  <c r="A1379" i="10"/>
  <c r="A1380" i="10"/>
  <c r="A1381" i="10"/>
  <c r="A1382" i="10"/>
  <c r="A1383" i="10"/>
  <c r="A1384" i="10"/>
  <c r="A1385" i="10"/>
  <c r="A1386" i="10"/>
  <c r="A1387" i="10"/>
  <c r="A1388" i="10"/>
  <c r="A1389" i="10"/>
  <c r="A1390" i="10"/>
  <c r="A1391" i="10"/>
  <c r="A1392" i="10"/>
  <c r="A1393" i="10"/>
  <c r="A1394" i="10"/>
  <c r="A1395" i="10"/>
  <c r="A1396" i="10"/>
  <c r="A1397" i="10"/>
  <c r="A1398" i="10"/>
  <c r="A1399" i="10"/>
  <c r="A1400" i="10"/>
  <c r="A1401" i="10"/>
  <c r="A1402" i="10"/>
  <c r="A1403" i="10"/>
  <c r="A1404" i="10"/>
  <c r="A1405" i="10"/>
  <c r="A1406" i="10"/>
  <c r="A1407" i="10"/>
  <c r="A1408" i="10"/>
  <c r="A1409" i="10"/>
  <c r="A1410" i="10"/>
  <c r="A1411" i="10"/>
  <c r="A1412" i="10"/>
  <c r="A1413" i="10"/>
  <c r="A1414" i="10"/>
  <c r="A1415" i="10"/>
  <c r="A1416" i="10"/>
  <c r="A1417" i="10"/>
  <c r="A1418" i="10"/>
  <c r="A1419" i="10"/>
  <c r="A1420" i="10"/>
  <c r="A1421" i="10"/>
  <c r="A1422" i="10"/>
  <c r="A1423" i="10"/>
  <c r="A1424" i="10"/>
  <c r="A1425" i="10"/>
  <c r="A1426" i="10"/>
  <c r="A1427" i="10"/>
  <c r="A1428" i="10"/>
  <c r="A1429" i="10"/>
  <c r="A1430" i="10"/>
  <c r="A1431" i="10"/>
  <c r="A1432" i="10"/>
  <c r="A1433" i="10"/>
  <c r="A1434" i="10"/>
  <c r="A1435" i="10"/>
  <c r="A1436" i="10"/>
  <c r="A1437" i="10"/>
  <c r="A1438" i="10"/>
  <c r="A1439" i="10"/>
  <c r="A1440" i="10"/>
  <c r="A1441" i="10"/>
  <c r="A1442" i="10"/>
  <c r="A1443" i="10"/>
  <c r="A1444" i="10"/>
  <c r="A1445" i="10"/>
  <c r="A1446" i="10"/>
  <c r="A1447" i="10"/>
  <c r="A1448" i="10"/>
  <c r="A1449" i="10"/>
  <c r="A1450" i="10"/>
  <c r="A1451" i="10"/>
  <c r="A1452" i="10"/>
  <c r="A1453" i="10"/>
  <c r="A1454" i="10"/>
  <c r="A1455" i="10"/>
  <c r="A1456" i="10"/>
  <c r="A1457" i="10"/>
  <c r="A1458" i="10"/>
  <c r="A1459" i="10"/>
  <c r="A1460" i="10"/>
  <c r="A1461" i="10"/>
  <c r="A1462" i="10"/>
  <c r="A1463" i="10"/>
  <c r="A1464" i="10"/>
  <c r="A1465" i="10"/>
  <c r="A1466" i="10"/>
  <c r="A1467" i="10"/>
  <c r="A1468" i="10"/>
  <c r="A1469" i="10"/>
  <c r="A1470" i="10"/>
  <c r="A1471" i="10"/>
  <c r="A1472" i="10"/>
  <c r="A1473" i="10"/>
  <c r="A1474" i="10"/>
  <c r="A1475" i="10"/>
  <c r="A1476" i="10"/>
  <c r="A1477" i="10"/>
  <c r="A1478" i="10"/>
  <c r="A1479" i="10"/>
  <c r="A1480" i="10"/>
  <c r="A1481" i="10"/>
  <c r="A1482" i="10"/>
  <c r="A1483" i="10"/>
  <c r="A1484" i="10"/>
  <c r="A1485" i="10"/>
  <c r="A1486" i="10"/>
  <c r="A1487" i="10"/>
  <c r="A1488" i="10"/>
  <c r="A1489" i="10"/>
  <c r="A1490" i="10"/>
  <c r="A1491" i="10"/>
  <c r="A1492" i="10"/>
  <c r="A1493" i="10"/>
  <c r="A1494" i="10"/>
  <c r="A1495" i="10"/>
  <c r="A1496" i="10"/>
  <c r="A1497" i="10"/>
  <c r="A1498" i="10"/>
  <c r="A1499" i="10"/>
  <c r="A1500" i="10"/>
  <c r="A1501" i="10"/>
  <c r="A1502" i="10"/>
  <c r="A1503" i="10"/>
  <c r="A1504" i="10"/>
  <c r="A1505" i="10"/>
  <c r="A1506" i="10"/>
  <c r="A1507" i="10"/>
  <c r="A1508" i="10"/>
  <c r="A1509" i="10"/>
  <c r="A1510" i="10"/>
  <c r="A1511" i="10"/>
  <c r="A1512" i="10"/>
  <c r="A1513" i="10"/>
  <c r="A1514" i="10"/>
  <c r="A1515" i="10"/>
  <c r="A1516" i="10"/>
  <c r="A1517" i="10"/>
  <c r="A1518" i="10"/>
  <c r="A1519" i="10"/>
  <c r="A1520" i="10"/>
  <c r="A1521" i="10"/>
  <c r="A1522" i="10"/>
  <c r="A1523" i="10"/>
  <c r="A1524" i="10"/>
  <c r="A1525" i="10"/>
  <c r="A1526" i="10"/>
  <c r="A1527" i="10"/>
  <c r="A1528" i="10"/>
  <c r="A1529" i="10"/>
  <c r="A1530" i="10"/>
  <c r="A1531" i="10"/>
  <c r="A1532" i="10"/>
  <c r="A1533" i="10"/>
  <c r="A1534" i="10"/>
  <c r="A1535" i="10"/>
  <c r="A1536" i="10"/>
  <c r="A1537" i="10"/>
  <c r="A1538" i="10"/>
  <c r="A1539" i="10"/>
  <c r="A1540" i="10"/>
  <c r="A1541" i="10"/>
  <c r="A1542" i="10"/>
  <c r="A1543" i="10"/>
  <c r="A1544" i="10"/>
  <c r="A1545" i="10"/>
  <c r="A1546" i="10"/>
  <c r="A1547" i="10"/>
  <c r="A1548" i="10"/>
  <c r="A1549" i="10"/>
  <c r="A1550" i="10"/>
  <c r="A1551" i="10"/>
  <c r="A1552" i="10"/>
  <c r="A1553" i="10"/>
  <c r="A1554" i="10"/>
  <c r="A1555" i="10"/>
  <c r="A1556" i="10"/>
  <c r="A1557" i="10"/>
  <c r="A1558" i="10"/>
  <c r="A1559" i="10"/>
  <c r="A1560" i="10"/>
  <c r="A1561" i="10"/>
  <c r="A1562" i="10"/>
  <c r="A1563" i="10"/>
  <c r="A1564" i="10"/>
  <c r="A1565" i="10"/>
  <c r="A1566" i="10"/>
  <c r="A1567" i="10"/>
  <c r="A1568" i="10"/>
  <c r="A1569" i="10"/>
  <c r="A1570" i="10"/>
  <c r="A1571" i="10"/>
  <c r="A1572" i="10"/>
  <c r="A1573" i="10"/>
  <c r="A1574" i="10"/>
  <c r="A1575" i="10"/>
  <c r="A1576" i="10"/>
  <c r="A1577" i="10"/>
  <c r="A1578" i="10"/>
  <c r="A1579" i="10"/>
  <c r="A1580" i="10"/>
  <c r="A1581" i="10"/>
  <c r="A1582" i="10"/>
  <c r="A1583" i="10"/>
  <c r="A1584" i="10"/>
  <c r="A1585" i="10"/>
  <c r="A1586" i="10"/>
  <c r="A1587" i="10"/>
  <c r="A1588" i="10"/>
  <c r="A1589" i="10"/>
  <c r="A1590" i="10"/>
  <c r="A1591" i="10"/>
  <c r="A1592" i="10"/>
  <c r="A1593" i="10"/>
  <c r="A1594" i="10"/>
  <c r="A1595" i="10"/>
  <c r="A1596" i="10"/>
  <c r="A1597" i="10"/>
  <c r="A1598" i="10"/>
  <c r="A1599" i="10"/>
  <c r="A1600" i="10"/>
  <c r="A1601" i="10"/>
  <c r="A1602" i="10"/>
  <c r="A1603" i="10"/>
  <c r="A1604" i="10"/>
  <c r="A1605" i="10"/>
  <c r="A1606" i="10"/>
  <c r="A1607" i="10"/>
  <c r="A1608" i="10"/>
  <c r="A1609" i="10"/>
  <c r="A1610" i="10"/>
  <c r="A1611" i="10"/>
  <c r="A1612" i="10"/>
  <c r="A1613" i="10"/>
  <c r="A1614" i="10"/>
  <c r="A1615" i="10"/>
  <c r="A1616" i="10"/>
  <c r="A1617" i="10"/>
  <c r="A1618" i="10"/>
  <c r="A1619" i="10"/>
  <c r="A1620" i="10"/>
  <c r="A1621" i="10"/>
  <c r="A1622" i="10"/>
  <c r="A1623" i="10"/>
  <c r="A1624" i="10"/>
  <c r="A1625" i="10"/>
  <c r="A1626" i="10"/>
  <c r="A1627" i="10"/>
  <c r="A1628" i="10"/>
  <c r="A1629" i="10"/>
  <c r="A1630" i="10"/>
  <c r="A1631" i="10"/>
  <c r="A1632" i="10"/>
  <c r="A1633" i="10"/>
  <c r="A1634" i="10"/>
  <c r="A1635" i="10"/>
  <c r="A1636" i="10"/>
  <c r="A1637" i="10"/>
  <c r="A1638" i="10"/>
  <c r="A1639" i="10"/>
  <c r="A1640" i="10"/>
  <c r="A1641" i="10"/>
  <c r="A1642" i="10"/>
  <c r="A1643" i="10"/>
  <c r="A1644" i="10"/>
  <c r="A1645" i="10"/>
  <c r="A1646" i="10"/>
  <c r="A1647" i="10"/>
  <c r="A1648" i="10"/>
  <c r="A1649" i="10"/>
  <c r="A1650" i="10"/>
  <c r="A1651" i="10"/>
  <c r="A1652" i="10"/>
  <c r="A1653" i="10"/>
  <c r="A1654" i="10"/>
  <c r="A1655" i="10"/>
  <c r="A1656" i="10"/>
  <c r="A1657" i="10"/>
  <c r="A1658" i="10"/>
  <c r="A1659" i="10"/>
  <c r="A1660" i="10"/>
  <c r="A1661" i="10"/>
  <c r="A1662" i="10"/>
  <c r="A1663" i="10"/>
  <c r="A1664" i="10"/>
  <c r="A1665" i="10"/>
  <c r="A1666" i="10"/>
  <c r="A1667" i="10"/>
  <c r="A2" i="4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</calcChain>
</file>

<file path=xl/sharedStrings.xml><?xml version="1.0" encoding="utf-8"?>
<sst xmlns="http://schemas.openxmlformats.org/spreadsheetml/2006/main" count="52603" uniqueCount="7564">
  <si>
    <t>Transparency Data</t>
  </si>
  <si>
    <t>Policy area:</t>
  </si>
  <si>
    <t>Early years</t>
  </si>
  <si>
    <t>Theme:</t>
  </si>
  <si>
    <t>Education, children's services and skills</t>
  </si>
  <si>
    <t>Published on:</t>
  </si>
  <si>
    <t>Coverage:</t>
  </si>
  <si>
    <t>England</t>
  </si>
  <si>
    <t>Period covered:</t>
  </si>
  <si>
    <t>Status:</t>
  </si>
  <si>
    <t>Transparency data</t>
  </si>
  <si>
    <t>Issued by:</t>
  </si>
  <si>
    <t>Office for Standards in Education, 
Children’s Services and Skills (Ofsted)
70 Petty France
Westminster
London 
SW1H 9EX</t>
  </si>
  <si>
    <t>Chief Statistician:</t>
  </si>
  <si>
    <t>Jason Bradbury</t>
  </si>
  <si>
    <t>Statistician:</t>
  </si>
  <si>
    <t>Anita Patel</t>
  </si>
  <si>
    <t>Public enquiries:</t>
  </si>
  <si>
    <t>enquiries@ofsted.gov.uk</t>
  </si>
  <si>
    <t>Press enquiries:</t>
  </si>
  <si>
    <t>pressenquiries@ofsted.gov.uk</t>
  </si>
  <si>
    <t>Link to guidance on interim visits:</t>
  </si>
  <si>
    <t>https://www.gov.uk/guidance/interim-visits-registered-early-years-providers</t>
  </si>
  <si>
    <t>Publication frequency:</t>
  </si>
  <si>
    <t>Ad hoc</t>
  </si>
  <si>
    <t>Link to transparency data web page:</t>
  </si>
  <si>
    <t>https://www.gov.uk/government/collections/early-years-and-childcare-statistics#transparency-data</t>
  </si>
  <si>
    <t>Link to official statistics release web page:</t>
  </si>
  <si>
    <t>https://www.gov.uk/government/collections/early-years-and-childcare-statistics#official-statistics</t>
  </si>
  <si>
    <t xml:space="preserve">You may use and re-use this information (not including logos) free of charge in any format or medium, </t>
  </si>
  <si>
    <t xml:space="preserve">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</si>
  <si>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</si>
  <si>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</si>
  <si>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</si>
  <si>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</si>
  <si>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</si>
  <si>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Field name</t>
  </si>
  <si>
    <t>Description</t>
  </si>
  <si>
    <t>Web link</t>
  </si>
  <si>
    <t>Link to provider's details and Ofsted reports(s).</t>
  </si>
  <si>
    <t>Provider URN</t>
  </si>
  <si>
    <t>Unique number to distinguish between each provider.</t>
  </si>
  <si>
    <t>Individual Register combinations</t>
  </si>
  <si>
    <t>Combination of registers the provider is on.
EYR = Early Years Register
CCR = Compulsory Childcare Register
VCR = Voluntary Childcare Register</t>
  </si>
  <si>
    <t>Provider type</t>
  </si>
  <si>
    <t>Provider name</t>
  </si>
  <si>
    <t>Name of the provider - redacted where required.</t>
  </si>
  <si>
    <t>Local authority</t>
  </si>
  <si>
    <t>Local authority name.</t>
  </si>
  <si>
    <t>Region</t>
  </si>
  <si>
    <t>Government office region (of which there are nine in England).</t>
  </si>
  <si>
    <t>Ofsted Region</t>
  </si>
  <si>
    <t>Eight regions Ofsted uses to organise its work.</t>
  </si>
  <si>
    <t>Date of visit</t>
  </si>
  <si>
    <t>Publication date</t>
  </si>
  <si>
    <t>Number of enforcement actions</t>
  </si>
  <si>
    <t>Note:</t>
  </si>
  <si>
    <t>Today's date in B4</t>
  </si>
  <si>
    <t>Inspection end date:</t>
  </si>
  <si>
    <t>The Sunday before today in B5</t>
  </si>
  <si>
    <t xml:space="preserve">Inspection published by date: </t>
  </si>
  <si>
    <t>The Sunday before today in B6</t>
  </si>
  <si>
    <t>When the total in "Table" sheet doesn't match cell A12, the first row in "Table" will be changed to red.  In that case, check values and formulas.</t>
  </si>
  <si>
    <t>Count of Publication date</t>
  </si>
  <si>
    <t>Column Labels</t>
  </si>
  <si>
    <t>Row Labels</t>
  </si>
  <si>
    <t>Childminder</t>
  </si>
  <si>
    <t>Childcare on non-domestic premises</t>
  </si>
  <si>
    <t>Childcare on domestic premises</t>
  </si>
  <si>
    <t>Grand Total</t>
  </si>
  <si>
    <t>Barnet</t>
  </si>
  <si>
    <t>Bath and North East Somerset</t>
  </si>
  <si>
    <t>Birmingham</t>
  </si>
  <si>
    <t>Blackburn with Darwen</t>
  </si>
  <si>
    <t>Bolton</t>
  </si>
  <si>
    <t>Bournemouth, Christchurch &amp; Poole</t>
  </si>
  <si>
    <t>Bradford</t>
  </si>
  <si>
    <t>Brighton and Hove</t>
  </si>
  <si>
    <t>Bristol</t>
  </si>
  <si>
    <t>Bromley</t>
  </si>
  <si>
    <t>Buckinghamshire</t>
  </si>
  <si>
    <t>Bury</t>
  </si>
  <si>
    <t>Calderdale</t>
  </si>
  <si>
    <t>Cambridgeshire</t>
  </si>
  <si>
    <t>Central Bedfordshire</t>
  </si>
  <si>
    <t>Cheshire East</t>
  </si>
  <si>
    <t>Cornwall</t>
  </si>
  <si>
    <t>Coventry</t>
  </si>
  <si>
    <t>Croydon</t>
  </si>
  <si>
    <t>Darlington</t>
  </si>
  <si>
    <t>Derbyshire</t>
  </si>
  <si>
    <t>Devon</t>
  </si>
  <si>
    <t>Doncaster</t>
  </si>
  <si>
    <t>Dorset</t>
  </si>
  <si>
    <t>Durham</t>
  </si>
  <si>
    <t>East Riding of Yorkshire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</si>
  <si>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</si>
  <si>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</si>
  <si>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</si>
  <si>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</si>
  <si>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</si>
  <si>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</si>
  <si>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</si>
  <si>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</si>
  <si>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</si>
  <si>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Havering</t>
  </si>
  <si>
    <t>Hertfordshire</t>
  </si>
  <si>
    <t>Isle of Wight</t>
  </si>
  <si>
    <t>Kent</t>
  </si>
  <si>
    <t>Kingston upon Hull</t>
  </si>
  <si>
    <t>Kingston upon Thames</t>
  </si>
  <si>
    <t>Kirklees</t>
  </si>
  <si>
    <t>Knowsley</t>
  </si>
  <si>
    <t>Lancashire</t>
  </si>
  <si>
    <t>Leeds</t>
  </si>
  <si>
    <t>Leicester</t>
  </si>
  <si>
    <t>Leicestershire</t>
  </si>
  <si>
    <t>Lincolnshire</t>
  </si>
  <si>
    <t>Liverpool</t>
  </si>
  <si>
    <t>Manchester</t>
  </si>
  <si>
    <t>Medway</t>
  </si>
  <si>
    <t>Merton</t>
  </si>
  <si>
    <t>Newcastle upon Tyne</t>
  </si>
  <si>
    <t>Newham</t>
  </si>
  <si>
    <t>Norfolk</t>
  </si>
  <si>
    <t>North Somerset</t>
  </si>
  <si>
    <t>North Tyneside</t>
  </si>
  <si>
    <t>North Yorkshire</t>
  </si>
  <si>
    <t>Northumberland</t>
  </si>
  <si>
    <t>Nottingham</t>
  </si>
  <si>
    <t>Nottinghamshire</t>
  </si>
  <si>
    <t>Oldham</t>
  </si>
  <si>
    <t>Oxfordshire</t>
  </si>
  <si>
    <t>Peterborough</t>
  </si>
  <si>
    <t>Reading</t>
  </si>
  <si>
    <t>Redbridge</t>
  </si>
  <si>
    <t>Richmond upon Thames</t>
  </si>
  <si>
    <t>Rochdale</t>
  </si>
  <si>
    <t>Rotherham</t>
  </si>
  <si>
    <t>Sandwell</t>
  </si>
  <si>
    <t>Sheffield</t>
  </si>
  <si>
    <t>Shropshire</t>
  </si>
  <si>
    <t>Slough</t>
  </si>
  <si>
    <t>Solihull</t>
  </si>
  <si>
    <t>Somerset</t>
  </si>
  <si>
    <t>South Gloucestershire</t>
  </si>
  <si>
    <t>Southampton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</si>
  <si>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</si>
  <si>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</si>
  <si>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</si>
  <si>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</si>
  <si>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</si>
  <si>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</si>
  <si>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</si>
  <si>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Swindon</t>
  </si>
  <si>
    <t>Tameside</t>
  </si>
  <si>
    <t>Trafford</t>
  </si>
  <si>
    <t>Wakefield</t>
  </si>
  <si>
    <t>Waltham Forest</t>
  </si>
  <si>
    <t>Wandsworth</t>
  </si>
  <si>
    <t>Warrington</t>
  </si>
  <si>
    <t>Warwickshire</t>
  </si>
  <si>
    <t>West Berkshire</t>
  </si>
  <si>
    <t>West Sussex</t>
  </si>
  <si>
    <t>Wigan</t>
  </si>
  <si>
    <t>Wiltshire</t>
  </si>
  <si>
    <t>Wirral</t>
  </si>
  <si>
    <t>Wokingham</t>
  </si>
  <si>
    <t>Wolverhampton</t>
  </si>
  <si>
    <t>Worcestershire</t>
  </si>
  <si>
    <t>All provision</t>
  </si>
  <si>
    <t>East Midlands</t>
  </si>
  <si>
    <t>Derby</t>
  </si>
  <si>
    <t>Northamptonshire</t>
  </si>
  <si>
    <t>Rutland</t>
  </si>
  <si>
    <t>East of England</t>
  </si>
  <si>
    <t>Bedford</t>
  </si>
  <si>
    <t>Luton</t>
  </si>
  <si>
    <t>Southend on Sea</t>
  </si>
  <si>
    <t>Thurrock</t>
  </si>
  <si>
    <t>London</t>
  </si>
  <si>
    <t>Barking and Dagenham</t>
  </si>
  <si>
    <t>Bexley</t>
  </si>
  <si>
    <t>Brent</t>
  </si>
  <si>
    <t>Camden</t>
  </si>
  <si>
    <t>City of London</t>
  </si>
  <si>
    <t>Ealing</t>
  </si>
  <si>
    <t>Haringey</t>
  </si>
  <si>
    <t>Harrow</t>
  </si>
  <si>
    <t>Hillingdon</t>
  </si>
  <si>
    <t>Hounslow</t>
  </si>
  <si>
    <t>Islington</t>
  </si>
  <si>
    <t>Kensington and Chelsea</t>
  </si>
  <si>
    <t>Lambeth</t>
  </si>
  <si>
    <t>Lewisham</t>
  </si>
  <si>
    <t>Southwark</t>
  </si>
  <si>
    <t>Sutton</t>
  </si>
  <si>
    <t>Tower Hamlets</t>
  </si>
  <si>
    <t>Westminster</t>
  </si>
  <si>
    <t>North East, Yorkshire and the Humber</t>
  </si>
  <si>
    <t>Barnsley</t>
  </si>
  <si>
    <t>Hartlepool</t>
  </si>
  <si>
    <t>Middlesbrough</t>
  </si>
  <si>
    <t>North East Lincolnshire</t>
  </si>
  <si>
    <t>North Lincolnshire</t>
  </si>
  <si>
    <t>Redcar and Cleveland</t>
  </si>
  <si>
    <t>South Tyneside</t>
  </si>
  <si>
    <t>York</t>
  </si>
  <si>
    <t>North West</t>
  </si>
  <si>
    <t>Blackpool</t>
  </si>
  <si>
    <t>Cheshire West and Chester</t>
  </si>
  <si>
    <t>Cumbria</t>
  </si>
  <si>
    <t>Salford</t>
  </si>
  <si>
    <t>Sefton</t>
  </si>
  <si>
    <t>St Helens</t>
  </si>
  <si>
    <t>South East</t>
  </si>
  <si>
    <t>Bracknell Forest</t>
  </si>
  <si>
    <t>East Sussex</t>
  </si>
  <si>
    <t>Milton Keynes</t>
  </si>
  <si>
    <t>Portsmouth</t>
  </si>
  <si>
    <t>Windsor and Maidenhead</t>
  </si>
  <si>
    <t>South West</t>
  </si>
  <si>
    <t>Isles Of Scilly</t>
  </si>
  <si>
    <t>Plymouth</t>
  </si>
  <si>
    <t>Torbay</t>
  </si>
  <si>
    <t>West Midlands</t>
  </si>
  <si>
    <t>Dudley</t>
  </si>
  <si>
    <t>Herefordshire</t>
  </si>
  <si>
    <t>Telford and Wrekin</t>
  </si>
  <si>
    <t>Walsall</t>
  </si>
  <si>
    <t>Ofsted region</t>
  </si>
  <si>
    <t>EYR only</t>
  </si>
  <si>
    <t>Tregony Pre school &amp; Playgroup</t>
  </si>
  <si>
    <t>ALL</t>
  </si>
  <si>
    <t>Kidstreet Nursery</t>
  </si>
  <si>
    <t>Stockland and Yarcombe Pre-school</t>
  </si>
  <si>
    <t>EYR-CCR</t>
  </si>
  <si>
    <t>Dartmouth Pre-School</t>
  </si>
  <si>
    <t>St Matthews Playgroup</t>
  </si>
  <si>
    <t>Whitchurch Under Fives</t>
  </si>
  <si>
    <t>REDACTED</t>
  </si>
  <si>
    <t>Little Flyers Pre-School</t>
  </si>
  <si>
    <t>Mulberry Pre-School</t>
  </si>
  <si>
    <t>Hollytree Community Pre-School</t>
  </si>
  <si>
    <t>Bidbury Pre-School</t>
  </si>
  <si>
    <t>Knightwood Kids Club</t>
  </si>
  <si>
    <t>Pound Hill Pre-School</t>
  </si>
  <si>
    <t>Woodstock Day Nursery</t>
  </si>
  <si>
    <t>Banwell Buddies</t>
  </si>
  <si>
    <t>Mereworth Pre-School</t>
  </si>
  <si>
    <t>Maytime Montessori Nursery</t>
  </si>
  <si>
    <t>Sholing Community Centre Pre-School</t>
  </si>
  <si>
    <t>The Trees Day Care Nursery</t>
  </si>
  <si>
    <t>Abacus Pre-School</t>
  </si>
  <si>
    <t>Littlemore Playgroup</t>
  </si>
  <si>
    <t>Grandpont Daycare</t>
  </si>
  <si>
    <t>Little Learners In the Park</t>
  </si>
  <si>
    <t>Horrington House Pre School</t>
  </si>
  <si>
    <t>Ladybirds Pre-school</t>
  </si>
  <si>
    <t>Shrewton Pre-school</t>
  </si>
  <si>
    <t>Preston Nursery School</t>
  </si>
  <si>
    <t>Ashwell Playgroup</t>
  </si>
  <si>
    <t>St Nicolas Pre-School and Playgroup</t>
  </si>
  <si>
    <t>Busy Bees Day Nursery at Walthamstow</t>
  </si>
  <si>
    <t>Langley Pre-School</t>
  </si>
  <si>
    <t>Brambles Pre-School and Out of School Club</t>
  </si>
  <si>
    <t>Barnt Green Pre-School</t>
  </si>
  <si>
    <t>North View Day Nursery</t>
  </si>
  <si>
    <t>Etwall Preschool</t>
  </si>
  <si>
    <t>Noah's Ark Pre-School Playgroup</t>
  </si>
  <si>
    <t>Hardwick 3.15 Club</t>
  </si>
  <si>
    <t>Isleham Pre-School</t>
  </si>
  <si>
    <t>WASPS (Waterbeach After School Play Scheme)</t>
  </si>
  <si>
    <t>Westfield Children's Centre</t>
  </si>
  <si>
    <t>Dorrington Kidsclub</t>
  </si>
  <si>
    <t>Daisy Chain Pre-School</t>
  </si>
  <si>
    <t>Wacky Snacky Club</t>
  </si>
  <si>
    <t>Sunshine Corner Day Nursery</t>
  </si>
  <si>
    <t>Branston Community Academy Day Nursery</t>
  </si>
  <si>
    <t>Forncett Playgroup</t>
  </si>
  <si>
    <t>Apple Wood Children's Nursery</t>
  </si>
  <si>
    <t>Ark Day Nursery</t>
  </si>
  <si>
    <t>Manor House Nursery School</t>
  </si>
  <si>
    <t>The Village Community Nursery</t>
  </si>
  <si>
    <t>Kiddi-Creche Private Day Nursery (The School House)</t>
  </si>
  <si>
    <t>Yorkshire and The Humber</t>
  </si>
  <si>
    <t>Tunstead Playgroup</t>
  </si>
  <si>
    <t>North East</t>
  </si>
  <si>
    <t>Head On In Kids Club</t>
  </si>
  <si>
    <t>Thorngumbald Preschool</t>
  </si>
  <si>
    <t>Happitots Day Nursery</t>
  </si>
  <si>
    <t>Monk Fryston Pre-School</t>
  </si>
  <si>
    <t>Gargrave Pre-School</t>
  </si>
  <si>
    <t>Wickham Bishops Nursery</t>
  </si>
  <si>
    <t>Spring Lodge Pre-school &amp; Out of School Clubs</t>
  </si>
  <si>
    <t>Schools Out Club - Balham</t>
  </si>
  <si>
    <t>Rainbow Pre-School</t>
  </si>
  <si>
    <t>Kings Heath Playcare</t>
  </si>
  <si>
    <t>Stepping Stones Pre-School</t>
  </si>
  <si>
    <t>Paint Pot</t>
  </si>
  <si>
    <t>Shining Stars Nursery</t>
  </si>
  <si>
    <t>Tick Tock Playgroup</t>
  </si>
  <si>
    <t>Zeeba - Royal Arsenal</t>
  </si>
  <si>
    <t>Rising Stars Preschool (Elmhurst)</t>
  </si>
  <si>
    <t>Three Butterflies Nursery</t>
  </si>
  <si>
    <t>Simply Out Of School Bulford St Leonard's</t>
  </si>
  <si>
    <t>EY102626</t>
  </si>
  <si>
    <t>EY104177</t>
  </si>
  <si>
    <t>EY136892</t>
  </si>
  <si>
    <t>EY152384</t>
  </si>
  <si>
    <t>EY219922</t>
  </si>
  <si>
    <t>EY221987</t>
  </si>
  <si>
    <t>Kneehigh Pre-School Nursery</t>
  </si>
  <si>
    <t>EY226040</t>
  </si>
  <si>
    <t>Pavilion Pirates Preschool</t>
  </si>
  <si>
    <t>EY231736</t>
  </si>
  <si>
    <t>Bright Horizons Maythorne Cottages Day Nursery and Preschool</t>
  </si>
  <si>
    <t>EY232845</t>
  </si>
  <si>
    <t>EY233531</t>
  </si>
  <si>
    <t>Kool Kids Club</t>
  </si>
  <si>
    <t>EY236704</t>
  </si>
  <si>
    <t>Aldryngton &amp; Earley St Peters After School Club</t>
  </si>
  <si>
    <t>EY239397</t>
  </si>
  <si>
    <t>Magic Moments Pre-school</t>
  </si>
  <si>
    <t>EY239628</t>
  </si>
  <si>
    <t>House Of Fun Nursery</t>
  </si>
  <si>
    <t>EY252806</t>
  </si>
  <si>
    <t>EY257456</t>
  </si>
  <si>
    <t>Handsworth Community Nursery</t>
  </si>
  <si>
    <t>EY258641</t>
  </si>
  <si>
    <t>Manor Farm Pre-School</t>
  </si>
  <si>
    <t>EY259415</t>
  </si>
  <si>
    <t>EY261225</t>
  </si>
  <si>
    <t>EY261311</t>
  </si>
  <si>
    <t>Koala Kidz Ltd - Old Buttery</t>
  </si>
  <si>
    <t>EY265774</t>
  </si>
  <si>
    <t>EY268507</t>
  </si>
  <si>
    <t>Tick Tock Day Nursery</t>
  </si>
  <si>
    <t>EY269577</t>
  </si>
  <si>
    <t>Ford Pre-School</t>
  </si>
  <si>
    <t>EY272143</t>
  </si>
  <si>
    <t>Ducklings Day Nursery</t>
  </si>
  <si>
    <t>EY273637</t>
  </si>
  <si>
    <t>EY276119</t>
  </si>
  <si>
    <t>EY282582</t>
  </si>
  <si>
    <t>Kids First Ltd</t>
  </si>
  <si>
    <t>EY283409</t>
  </si>
  <si>
    <t>Thorpe Acre Pre-School Playgroup</t>
  </si>
  <si>
    <t>EY283818</t>
  </si>
  <si>
    <t>Positive Steps Shellingford</t>
  </si>
  <si>
    <t>EY286466</t>
  </si>
  <si>
    <t>Hedgehogs at Shamblehurst</t>
  </si>
  <si>
    <t>EY291433</t>
  </si>
  <si>
    <t>EY291923</t>
  </si>
  <si>
    <t>Play With Us Childcare Provision Ltd</t>
  </si>
  <si>
    <t>EY292074</t>
  </si>
  <si>
    <t>EY292576</t>
  </si>
  <si>
    <t>Poppies Pre-School</t>
  </si>
  <si>
    <t>EY294901</t>
  </si>
  <si>
    <t>Little Acorns Childcare</t>
  </si>
  <si>
    <t>EY295699</t>
  </si>
  <si>
    <t>Sunflowers Neighbourhood Nursery</t>
  </si>
  <si>
    <t>EY296350</t>
  </si>
  <si>
    <t>EY296432</t>
  </si>
  <si>
    <t>EY300706</t>
  </si>
  <si>
    <t>EY302318</t>
  </si>
  <si>
    <t>Buxton Nursery</t>
  </si>
  <si>
    <t>EY303998</t>
  </si>
  <si>
    <t>EY304143</t>
  </si>
  <si>
    <t>EY304491</t>
  </si>
  <si>
    <t>Elland Out of School Club</t>
  </si>
  <si>
    <t>EY304758</t>
  </si>
  <si>
    <t>EY305510</t>
  </si>
  <si>
    <t>Park Families Sharps Copse Nursery</t>
  </si>
  <si>
    <t>EY307061</t>
  </si>
  <si>
    <t>EY307712</t>
  </si>
  <si>
    <t>Busy Bees Day Nursery at Shenley</t>
  </si>
  <si>
    <t>EY310912</t>
  </si>
  <si>
    <t>EY312921</t>
  </si>
  <si>
    <t>EY314236</t>
  </si>
  <si>
    <t>Gayton Goslings Daycare Centre</t>
  </si>
  <si>
    <t>EY314759</t>
  </si>
  <si>
    <t>St Anne's After School Club</t>
  </si>
  <si>
    <t>EY330654</t>
  </si>
  <si>
    <t>ACP Early Years</t>
  </si>
  <si>
    <t>EY330731</t>
  </si>
  <si>
    <t>Mapp Centre - Apollo Out of School Club</t>
  </si>
  <si>
    <t>EY331972</t>
  </si>
  <si>
    <t>EY332024</t>
  </si>
  <si>
    <t>Burstead Bears Day Nursery Limited</t>
  </si>
  <si>
    <t>EY332199</t>
  </si>
  <si>
    <t>Rise Park Out of School Club</t>
  </si>
  <si>
    <t>EY333337</t>
  </si>
  <si>
    <t>EY333723</t>
  </si>
  <si>
    <t>The Avenue Pre-School Playgroup</t>
  </si>
  <si>
    <t>EY336331</t>
  </si>
  <si>
    <t>EY336862</t>
  </si>
  <si>
    <t>EY337273</t>
  </si>
  <si>
    <t>EY340158</t>
  </si>
  <si>
    <t>EY341686</t>
  </si>
  <si>
    <t>Siblings Private Day Nursery</t>
  </si>
  <si>
    <t>EY341858</t>
  </si>
  <si>
    <t>EY342890</t>
  </si>
  <si>
    <t>EY343638</t>
  </si>
  <si>
    <t>EY343704</t>
  </si>
  <si>
    <t>MAGIK Out of School Club</t>
  </si>
  <si>
    <t>EY348691</t>
  </si>
  <si>
    <t>EY355256</t>
  </si>
  <si>
    <t>Corpus Christi Pre-School</t>
  </si>
  <si>
    <t>EY360623</t>
  </si>
  <si>
    <t>EY362636</t>
  </si>
  <si>
    <t>EY362903</t>
  </si>
  <si>
    <t>EY363168</t>
  </si>
  <si>
    <t>Big Bradleys OOSC</t>
  </si>
  <si>
    <t>EY363470</t>
  </si>
  <si>
    <t>EY363871</t>
  </si>
  <si>
    <t>Little K's</t>
  </si>
  <si>
    <t>EY365105</t>
  </si>
  <si>
    <t>Kids Inc Day Nursery</t>
  </si>
  <si>
    <t>EY365242</t>
  </si>
  <si>
    <t>EY366742</t>
  </si>
  <si>
    <t>Little Angels Nursery</t>
  </si>
  <si>
    <t>EY370236</t>
  </si>
  <si>
    <t>EY371636</t>
  </si>
  <si>
    <t>EY371691</t>
  </si>
  <si>
    <t>Noah's Ark Playgroup</t>
  </si>
  <si>
    <t>EY372912</t>
  </si>
  <si>
    <t>EY373721</t>
  </si>
  <si>
    <t>ACES ASC - Springvale Primary School</t>
  </si>
  <si>
    <t>EY375416</t>
  </si>
  <si>
    <t>EY375776</t>
  </si>
  <si>
    <t>EY376307</t>
  </si>
  <si>
    <t>EY376629</t>
  </si>
  <si>
    <t>EY385073</t>
  </si>
  <si>
    <t>EY385617</t>
  </si>
  <si>
    <t>EY385881</t>
  </si>
  <si>
    <t>EY386813</t>
  </si>
  <si>
    <t>Eversleigh Day Nursery</t>
  </si>
  <si>
    <t>EY387636</t>
  </si>
  <si>
    <t>EY387770</t>
  </si>
  <si>
    <t>EY387974</t>
  </si>
  <si>
    <t>EY388058</t>
  </si>
  <si>
    <t>EY389447</t>
  </si>
  <si>
    <t>EY390372</t>
  </si>
  <si>
    <t>57 Filmer Road,Private Nursery and Preschool</t>
  </si>
  <si>
    <t>EY390843</t>
  </si>
  <si>
    <t>EY390924</t>
  </si>
  <si>
    <t>EY395931</t>
  </si>
  <si>
    <t>Cherry Tree Montessori Nursery and Pre School</t>
  </si>
  <si>
    <t>EY396019</t>
  </si>
  <si>
    <t>EY396615</t>
  </si>
  <si>
    <t>EY397559</t>
  </si>
  <si>
    <t>EY398474</t>
  </si>
  <si>
    <t>EY398928</t>
  </si>
  <si>
    <t>EY399457</t>
  </si>
  <si>
    <t>EY399739</t>
  </si>
  <si>
    <t>EY399780</t>
  </si>
  <si>
    <t>EY400908</t>
  </si>
  <si>
    <t>EY402551</t>
  </si>
  <si>
    <t>EY402619</t>
  </si>
  <si>
    <t>EY407298</t>
  </si>
  <si>
    <t>EY408307</t>
  </si>
  <si>
    <t>EY409177</t>
  </si>
  <si>
    <t>EY410723</t>
  </si>
  <si>
    <t>Alcester Nursery Studio Limited</t>
  </si>
  <si>
    <t>EY411821</t>
  </si>
  <si>
    <t>St Peters Pre School</t>
  </si>
  <si>
    <t>EY412589</t>
  </si>
  <si>
    <t>EY413293</t>
  </si>
  <si>
    <t>Cheeky Monkees Day Nursery</t>
  </si>
  <si>
    <t>EY413644</t>
  </si>
  <si>
    <t>St Peters Preschool CIC</t>
  </si>
  <si>
    <t>EY414412</t>
  </si>
  <si>
    <t>EY414620</t>
  </si>
  <si>
    <t>EY414908</t>
  </si>
  <si>
    <t>Busy Bees Nursery and Creche</t>
  </si>
  <si>
    <t>EY415733</t>
  </si>
  <si>
    <t>Hadleigh Parkside Pre-school</t>
  </si>
  <si>
    <t>EY416261</t>
  </si>
  <si>
    <t>Nursery on the Green</t>
  </si>
  <si>
    <t>EY416978</t>
  </si>
  <si>
    <t>EY417259</t>
  </si>
  <si>
    <t>EY418334</t>
  </si>
  <si>
    <t>EY418533</t>
  </si>
  <si>
    <t>Bobtails Playgroup</t>
  </si>
  <si>
    <t>EY419112</t>
  </si>
  <si>
    <t>EY419477</t>
  </si>
  <si>
    <t>EY421406</t>
  </si>
  <si>
    <t>EY421513</t>
  </si>
  <si>
    <t>EY424824</t>
  </si>
  <si>
    <t>Oldbury On Severn Busy Bees Playgroup</t>
  </si>
  <si>
    <t>EY425748</t>
  </si>
  <si>
    <t>TicTots Day Nursery &amp; Creche</t>
  </si>
  <si>
    <t>EY426427</t>
  </si>
  <si>
    <t>EY428277</t>
  </si>
  <si>
    <t>EY429356</t>
  </si>
  <si>
    <t>EY430347</t>
  </si>
  <si>
    <t>Woodland's Pre-School Playgroup</t>
  </si>
  <si>
    <t>EY431018</t>
  </si>
  <si>
    <t>EY434383</t>
  </si>
  <si>
    <t>EY435127</t>
  </si>
  <si>
    <t>EY435487</t>
  </si>
  <si>
    <t>EY435689</t>
  </si>
  <si>
    <t>Sparkle Daycare</t>
  </si>
  <si>
    <t>EY436104</t>
  </si>
  <si>
    <t>EY436899</t>
  </si>
  <si>
    <t>EY438435</t>
  </si>
  <si>
    <t>EY438544</t>
  </si>
  <si>
    <t>EY438676</t>
  </si>
  <si>
    <t>EY438857</t>
  </si>
  <si>
    <t>EY439118</t>
  </si>
  <si>
    <t>EY439349</t>
  </si>
  <si>
    <t>EY439531</t>
  </si>
  <si>
    <t>EY441485</t>
  </si>
  <si>
    <t>EY442902</t>
  </si>
  <si>
    <t>EY443385</t>
  </si>
  <si>
    <t>EY444509</t>
  </si>
  <si>
    <t>EY444795</t>
  </si>
  <si>
    <t>EY452973</t>
  </si>
  <si>
    <t>Rising Stars Daycare</t>
  </si>
  <si>
    <t>EY453416</t>
  </si>
  <si>
    <t>EY454505</t>
  </si>
  <si>
    <t>Ibstock Day Nursery</t>
  </si>
  <si>
    <t>EY457421</t>
  </si>
  <si>
    <t>EY458117</t>
  </si>
  <si>
    <t>EY458483</t>
  </si>
  <si>
    <t>EY458586</t>
  </si>
  <si>
    <t>EY458736</t>
  </si>
  <si>
    <t>EY459462</t>
  </si>
  <si>
    <t>EY459646</t>
  </si>
  <si>
    <t>EY460588</t>
  </si>
  <si>
    <t>St Francis Playgroup</t>
  </si>
  <si>
    <t>EY461979</t>
  </si>
  <si>
    <t>EY462174</t>
  </si>
  <si>
    <t>EY462180</t>
  </si>
  <si>
    <t>EY463614</t>
  </si>
  <si>
    <t>Little Angels Day Nursery</t>
  </si>
  <si>
    <t>EY463838</t>
  </si>
  <si>
    <t>EY464153</t>
  </si>
  <si>
    <t>EY465390</t>
  </si>
  <si>
    <t>EY465723</t>
  </si>
  <si>
    <t>EY470415</t>
  </si>
  <si>
    <t>Tiny Tots Bradford Ltd</t>
  </si>
  <si>
    <t>EY471521</t>
  </si>
  <si>
    <t>The Willows, Toad Hall Nursery</t>
  </si>
  <si>
    <t>EY472686</t>
  </si>
  <si>
    <t>The Grosvenor Day Nursery</t>
  </si>
  <si>
    <t>EY472937</t>
  </si>
  <si>
    <t>Sunshine Daisy Nursery</t>
  </si>
  <si>
    <t>EY473330</t>
  </si>
  <si>
    <t>Children's World</t>
  </si>
  <si>
    <t>EY473620</t>
  </si>
  <si>
    <t>Fledglings Day Nursery and Pre-School</t>
  </si>
  <si>
    <t>EY474065</t>
  </si>
  <si>
    <t>Tower View Out of School Club</t>
  </si>
  <si>
    <t>EY474157</t>
  </si>
  <si>
    <t>Royston Day Nursery</t>
  </si>
  <si>
    <t>EY474346</t>
  </si>
  <si>
    <t>Orangutans Day Nursery</t>
  </si>
  <si>
    <t>EY474701</t>
  </si>
  <si>
    <t>EY476283</t>
  </si>
  <si>
    <t>Tree House Day Nursery</t>
  </si>
  <si>
    <t>EY476290</t>
  </si>
  <si>
    <t>EY477955</t>
  </si>
  <si>
    <t>Incredible Kids (Hilton) Limited</t>
  </si>
  <si>
    <t>EY478216</t>
  </si>
  <si>
    <t>Goldilocks Day Nursery</t>
  </si>
  <si>
    <t>EY479079</t>
  </si>
  <si>
    <t>St Cuthberts Playgroup</t>
  </si>
  <si>
    <t>EY479714</t>
  </si>
  <si>
    <t>EY479758</t>
  </si>
  <si>
    <t>EY481083</t>
  </si>
  <si>
    <t>Elvetham Heath After School Club</t>
  </si>
  <si>
    <t>EY482495</t>
  </si>
  <si>
    <t>Whitehall Connections After School Club</t>
  </si>
  <si>
    <t>EY483597</t>
  </si>
  <si>
    <t>Digbeth-In-The-Field Pre-School</t>
  </si>
  <si>
    <t>EY484588</t>
  </si>
  <si>
    <t>Tania's Tots Daycare</t>
  </si>
  <si>
    <t>EY484996</t>
  </si>
  <si>
    <t>EY485375</t>
  </si>
  <si>
    <t>Kiddywinks Neighbourhood Nursery And Pre School</t>
  </si>
  <si>
    <t>EY486116</t>
  </si>
  <si>
    <t>Dauxwood Pre School Group</t>
  </si>
  <si>
    <t>EY486360</t>
  </si>
  <si>
    <t>EY486589</t>
  </si>
  <si>
    <t>Jubilee Children's Centre Nursery</t>
  </si>
  <si>
    <t>EY486612</t>
  </si>
  <si>
    <t>Flitwick Day Nursery</t>
  </si>
  <si>
    <t>EY488562</t>
  </si>
  <si>
    <t>EY489442</t>
  </si>
  <si>
    <t>The Udder Pre School Day Nursery Limited</t>
  </si>
  <si>
    <t>EY489885</t>
  </si>
  <si>
    <t>EY490201</t>
  </si>
  <si>
    <t>Bright Start Early Years</t>
  </si>
  <si>
    <t>EY490865</t>
  </si>
  <si>
    <t>Little Fishers</t>
  </si>
  <si>
    <t>EY495947</t>
  </si>
  <si>
    <t>EY497468</t>
  </si>
  <si>
    <t>Bubbly Bear Ltd</t>
  </si>
  <si>
    <t>EY498127</t>
  </si>
  <si>
    <t>Cotton Buddies</t>
  </si>
  <si>
    <t>EY500671</t>
  </si>
  <si>
    <t>EY536190</t>
  </si>
  <si>
    <t>Little Nippers Day Nursery</t>
  </si>
  <si>
    <t>EY536234</t>
  </si>
  <si>
    <t>EY536354</t>
  </si>
  <si>
    <t>EY537140</t>
  </si>
  <si>
    <t>Seasides Day Nursery</t>
  </si>
  <si>
    <t>EY537446</t>
  </si>
  <si>
    <t>Elms Montessori School &amp; Day Nursery</t>
  </si>
  <si>
    <t>EY538089</t>
  </si>
  <si>
    <t>EY538201</t>
  </si>
  <si>
    <t>EY538633</t>
  </si>
  <si>
    <t>The Madisson House - Fulham</t>
  </si>
  <si>
    <t>EY539375</t>
  </si>
  <si>
    <t>Lawrence Weston Out Of School Activities</t>
  </si>
  <si>
    <t>EY539585</t>
  </si>
  <si>
    <t>EY539800</t>
  </si>
  <si>
    <t>EY539971</t>
  </si>
  <si>
    <t>Brightlingsea Playcentre</t>
  </si>
  <si>
    <t>EY540718</t>
  </si>
  <si>
    <t>EY540761</t>
  </si>
  <si>
    <t>Family 1st</t>
  </si>
  <si>
    <t>EY541206</t>
  </si>
  <si>
    <t>EY541676</t>
  </si>
  <si>
    <t>EY541685</t>
  </si>
  <si>
    <t>EY541857</t>
  </si>
  <si>
    <t>EY541985</t>
  </si>
  <si>
    <t>Kibworth Methodist Pre-School</t>
  </si>
  <si>
    <t>EY542254</t>
  </si>
  <si>
    <t>Lily Pad In The Park</t>
  </si>
  <si>
    <t>EY542568</t>
  </si>
  <si>
    <t>EY542647</t>
  </si>
  <si>
    <t>Footsteps Stafford</t>
  </si>
  <si>
    <t>EY543091</t>
  </si>
  <si>
    <t>EY543127</t>
  </si>
  <si>
    <t>EY543315</t>
  </si>
  <si>
    <t>Prepcare Nursery Rugby</t>
  </si>
  <si>
    <t>EY543342</t>
  </si>
  <si>
    <t>Bright Horizons Columbus Courtyard Day Nursery and Preschool</t>
  </si>
  <si>
    <t>EY543527</t>
  </si>
  <si>
    <t>Kings Nursery</t>
  </si>
  <si>
    <t>EY543838</t>
  </si>
  <si>
    <t>Kattz Kidz</t>
  </si>
  <si>
    <t>EY544279</t>
  </si>
  <si>
    <t>EY544867</t>
  </si>
  <si>
    <t>EY544874</t>
  </si>
  <si>
    <t>The Strings Club - Brockley Holiday Camp</t>
  </si>
  <si>
    <t>EY545222</t>
  </si>
  <si>
    <t>EY545305</t>
  </si>
  <si>
    <t>EY545465</t>
  </si>
  <si>
    <t>Wingerworth Wonder Years</t>
  </si>
  <si>
    <t>EY545774</t>
  </si>
  <si>
    <t>EY546064</t>
  </si>
  <si>
    <t>The Nest</t>
  </si>
  <si>
    <t>EY546247</t>
  </si>
  <si>
    <t>EY546586</t>
  </si>
  <si>
    <t>EY546733</t>
  </si>
  <si>
    <t>Mama Bear's Pre-School Whitchurch</t>
  </si>
  <si>
    <t>EY546747</t>
  </si>
  <si>
    <t>Bright Swans Day Nursery</t>
  </si>
  <si>
    <t>EY547029</t>
  </si>
  <si>
    <t>EY547352</t>
  </si>
  <si>
    <t>Rabbit Patch Day Nursery</t>
  </si>
  <si>
    <t>EY547383</t>
  </si>
  <si>
    <t>Rainbows Playgroup Ltd</t>
  </si>
  <si>
    <t>EY547385</t>
  </si>
  <si>
    <t>EY547450</t>
  </si>
  <si>
    <t>EY547503</t>
  </si>
  <si>
    <t>Benny Bears Nursery Limited</t>
  </si>
  <si>
    <t>EY547815</t>
  </si>
  <si>
    <t>Worlebury Willows Preschool</t>
  </si>
  <si>
    <t>EY547877</t>
  </si>
  <si>
    <t>EYR-VCR</t>
  </si>
  <si>
    <t>Wallisdown Pre-School</t>
  </si>
  <si>
    <t>EY548159</t>
  </si>
  <si>
    <t>Energy Kidz Out Of School Club - William Fletcher OX5</t>
  </si>
  <si>
    <t>EY548389</t>
  </si>
  <si>
    <t>Leahurst Road Preschool</t>
  </si>
  <si>
    <t>EY548393</t>
  </si>
  <si>
    <t>Potter's House Preschool</t>
  </si>
  <si>
    <t>EY548457</t>
  </si>
  <si>
    <t>EY548871</t>
  </si>
  <si>
    <t>Global Camps</t>
  </si>
  <si>
    <t>EY548919</t>
  </si>
  <si>
    <t>EY548987</t>
  </si>
  <si>
    <t>Oscahs Ltd - Meath Green</t>
  </si>
  <si>
    <t>EY548988</t>
  </si>
  <si>
    <t>Toddington Nursery School</t>
  </si>
  <si>
    <t>EY549089</t>
  </si>
  <si>
    <t>Monkey Puzzle Day Nursery Otley</t>
  </si>
  <si>
    <t>EY549213</t>
  </si>
  <si>
    <t>Bright Horizons Inglewood Day Nursery And Preschool</t>
  </si>
  <si>
    <t>EY549373</t>
  </si>
  <si>
    <t>Dreamcatchers Preschool</t>
  </si>
  <si>
    <t>EY549416</t>
  </si>
  <si>
    <t>Energy Kidz Out Of School Club - Banister So15</t>
  </si>
  <si>
    <t>EY550131</t>
  </si>
  <si>
    <t>EY550156</t>
  </si>
  <si>
    <t>EY550183</t>
  </si>
  <si>
    <t>Mills Hill Playgroup</t>
  </si>
  <si>
    <t>EY551178</t>
  </si>
  <si>
    <t>EY551330</t>
  </si>
  <si>
    <t>Village Preschool Bosham</t>
  </si>
  <si>
    <t>EY551774</t>
  </si>
  <si>
    <t>EY551778</t>
  </si>
  <si>
    <t>Playworld New Forest CIC Calmore</t>
  </si>
  <si>
    <t>EY551855</t>
  </si>
  <si>
    <t>Busy Bees</t>
  </si>
  <si>
    <t>EY551907</t>
  </si>
  <si>
    <t>Boomerang Pre-School</t>
  </si>
  <si>
    <t>EY552009</t>
  </si>
  <si>
    <t>St Mary's Preschool</t>
  </si>
  <si>
    <t>EY554037</t>
  </si>
  <si>
    <t>Early Steps Preschool</t>
  </si>
  <si>
    <t>EY554509</t>
  </si>
  <si>
    <t>EY554521</t>
  </si>
  <si>
    <t>Little Limes Day Care And Preschool</t>
  </si>
  <si>
    <t>EY554655</t>
  </si>
  <si>
    <t>Tam's After School</t>
  </si>
  <si>
    <t>EY555622</t>
  </si>
  <si>
    <t>Little Giggles Private Day Nursery &amp; Preschool - Ince, Wigan</t>
  </si>
  <si>
    <t>EY556136</t>
  </si>
  <si>
    <t>EY557940</t>
  </si>
  <si>
    <t>Bmca Nursery</t>
  </si>
  <si>
    <t>EY558303</t>
  </si>
  <si>
    <t>EY558805</t>
  </si>
  <si>
    <t>EY558911</t>
  </si>
  <si>
    <t>EY559136</t>
  </si>
  <si>
    <t>EY559749</t>
  </si>
  <si>
    <t>Ilm Nursery</t>
  </si>
  <si>
    <t>EY561003</t>
  </si>
  <si>
    <t>EY561030</t>
  </si>
  <si>
    <t>EY561380</t>
  </si>
  <si>
    <t>Spinning Tops (Seaton Delaval)</t>
  </si>
  <si>
    <t>EY561573</t>
  </si>
  <si>
    <t>EY562157</t>
  </si>
  <si>
    <t>Chestnut Cherubs</t>
  </si>
  <si>
    <t>EY563167</t>
  </si>
  <si>
    <t>Tops Yeovil</t>
  </si>
  <si>
    <t>EY563495</t>
  </si>
  <si>
    <t>Little Bundles Of Joy</t>
  </si>
  <si>
    <t>EY563641</t>
  </si>
  <si>
    <t>South Hills Nursery St. Peters</t>
  </si>
  <si>
    <t>Kids Corner (registration until: 16 Nov 2020)</t>
  </si>
  <si>
    <t>EY281897</t>
  </si>
  <si>
    <t>Bright Horizons Caterham Burntwood Lane Day Nursery and Preschool</t>
  </si>
  <si>
    <t>EY419782</t>
  </si>
  <si>
    <t>Little Foot Day Nursery</t>
  </si>
  <si>
    <t>EY538378</t>
  </si>
  <si>
    <t>EY281466</t>
  </si>
  <si>
    <t>EY498411</t>
  </si>
  <si>
    <t>Snap! 4 Kids After School Club (registration until: 21 Dec 2020)</t>
  </si>
  <si>
    <t>EY555138</t>
  </si>
  <si>
    <t>Little Rainbow Nursery Ltd.</t>
  </si>
  <si>
    <t>EY431286</t>
  </si>
  <si>
    <t>EY265972</t>
  </si>
  <si>
    <t>Tamba Day Nursery Ltd</t>
  </si>
  <si>
    <t>EY431631</t>
  </si>
  <si>
    <t>Sporle Pre-School</t>
  </si>
  <si>
    <t>EY552851</t>
  </si>
  <si>
    <t>Flying High Nursery School</t>
  </si>
  <si>
    <t>EY284371</t>
  </si>
  <si>
    <t>EY216325</t>
  </si>
  <si>
    <t>EY474854</t>
  </si>
  <si>
    <t>The Lyme Nursery Ltd</t>
  </si>
  <si>
    <t>EY102703</t>
  </si>
  <si>
    <t>EY411201</t>
  </si>
  <si>
    <t>CCR-VCR</t>
  </si>
  <si>
    <t>EY438769</t>
  </si>
  <si>
    <t>EY545970</t>
  </si>
  <si>
    <t>EY544928</t>
  </si>
  <si>
    <t>Lilypads Daycare</t>
  </si>
  <si>
    <t>EY549295</t>
  </si>
  <si>
    <t>Scl At St. Agatha's Catholic Primary School</t>
  </si>
  <si>
    <t>EY367557</t>
  </si>
  <si>
    <t>EY547113</t>
  </si>
  <si>
    <t>EY400160</t>
  </si>
  <si>
    <t>EY463562</t>
  </si>
  <si>
    <t>Elm Grove Childcare Club</t>
  </si>
  <si>
    <t>Whipper-snappers Daycare Nursery and Kids Club</t>
  </si>
  <si>
    <t>EY265988</t>
  </si>
  <si>
    <t>EY477278</t>
  </si>
  <si>
    <t>Beeches Kids and Training</t>
  </si>
  <si>
    <t>EY550159</t>
  </si>
  <si>
    <t>EY381645</t>
  </si>
  <si>
    <t>EY556300</t>
  </si>
  <si>
    <t>Bushra Daycare</t>
  </si>
  <si>
    <t>EY560048</t>
  </si>
  <si>
    <t>Black Tiles Out Of School Club</t>
  </si>
  <si>
    <t>EY339042</t>
  </si>
  <si>
    <t>Honey Bears Nursery and Out of School Club</t>
  </si>
  <si>
    <t>EY544663</t>
  </si>
  <si>
    <t>Enchanted Day Nursery</t>
  </si>
  <si>
    <t>EY319443</t>
  </si>
  <si>
    <t>Lawnswood Childcare - Castle Bromwich Nursery</t>
  </si>
  <si>
    <t>EY553838</t>
  </si>
  <si>
    <t>Al-Madina Nursery</t>
  </si>
  <si>
    <t>The Honey Bee Day Care</t>
  </si>
  <si>
    <t>EY483503</t>
  </si>
  <si>
    <t>Kew Kids</t>
  </si>
  <si>
    <t>EY278616</t>
  </si>
  <si>
    <t>EY376073</t>
  </si>
  <si>
    <t>Jellybeans Out of School Club</t>
  </si>
  <si>
    <t>EY489097</t>
  </si>
  <si>
    <t>Clarence House Chatteris</t>
  </si>
  <si>
    <t>EY408951</t>
  </si>
  <si>
    <t>East Leake Pre-School Playgroup</t>
  </si>
  <si>
    <t>EY474904</t>
  </si>
  <si>
    <t>La Petite Academy Ltd</t>
  </si>
  <si>
    <t>EY284703</t>
  </si>
  <si>
    <t>Little Pirates Childcare</t>
  </si>
  <si>
    <t>EY402565</t>
  </si>
  <si>
    <t>EY438853</t>
  </si>
  <si>
    <t>EY493306</t>
  </si>
  <si>
    <t>Kids 1st QE</t>
  </si>
  <si>
    <t>EY560156</t>
  </si>
  <si>
    <t>EY560212</t>
  </si>
  <si>
    <t>Dainty Little Hands At St Marys Catholic Primary School</t>
  </si>
  <si>
    <t>EY541632</t>
  </si>
  <si>
    <t>Langham Preschool</t>
  </si>
  <si>
    <t>EY350513</t>
  </si>
  <si>
    <t>EY541890</t>
  </si>
  <si>
    <t>Foleshill Pre-School</t>
  </si>
  <si>
    <t>EY553862</t>
  </si>
  <si>
    <t>Barmpots Nursery And Preschool</t>
  </si>
  <si>
    <t>EY561758</t>
  </si>
  <si>
    <t>Active Bodies at Hilton</t>
  </si>
  <si>
    <t>EY537176</t>
  </si>
  <si>
    <t>EY270216</t>
  </si>
  <si>
    <t>Shine (EAST NORFOLK)</t>
  </si>
  <si>
    <t>EY461546</t>
  </si>
  <si>
    <t>Patchwork Montessori Nursery</t>
  </si>
  <si>
    <t>EY547285</t>
  </si>
  <si>
    <t>Little Raccoons Day Nursery (Pinner)</t>
  </si>
  <si>
    <t>EY346276</t>
  </si>
  <si>
    <t>EY560050</t>
  </si>
  <si>
    <t>Imps In The Community After School Club - Bishop King (registration until: 04 Dec 2020)</t>
  </si>
  <si>
    <t>EY479554</t>
  </si>
  <si>
    <t>Kingsgate Play Centre</t>
  </si>
  <si>
    <t>EY232890</t>
  </si>
  <si>
    <t>EY451021</t>
  </si>
  <si>
    <t>EY378209</t>
  </si>
  <si>
    <t>Wingerworth Pre School</t>
  </si>
  <si>
    <t>EY357511</t>
  </si>
  <si>
    <t>EY409696</t>
  </si>
  <si>
    <t>EY459269</t>
  </si>
  <si>
    <t>Polka Day Care</t>
  </si>
  <si>
    <t>EY305333</t>
  </si>
  <si>
    <t>Bright Stars Nursery</t>
  </si>
  <si>
    <t>EY381668</t>
  </si>
  <si>
    <t>EY431002</t>
  </si>
  <si>
    <t>Cherubins Day Nursery Ltd</t>
  </si>
  <si>
    <t>EY298307</t>
  </si>
  <si>
    <t>Snap! Hauxton</t>
  </si>
  <si>
    <t>Kibworth Village Hall Playgroup</t>
  </si>
  <si>
    <t>EY499667</t>
  </si>
  <si>
    <t>EY541636</t>
  </si>
  <si>
    <t>EY546651</t>
  </si>
  <si>
    <t>Honeypot Nursery</t>
  </si>
  <si>
    <t>EY401963</t>
  </si>
  <si>
    <t>Heybridge Pre-School Ltd</t>
  </si>
  <si>
    <t>EY419186</t>
  </si>
  <si>
    <t>EY544061</t>
  </si>
  <si>
    <t>YMCA Before And After School Club @ Handsworth Primary</t>
  </si>
  <si>
    <t>EY490469</t>
  </si>
  <si>
    <t>EY474813</t>
  </si>
  <si>
    <t>EY473000</t>
  </si>
  <si>
    <t>Little Holland Nursery</t>
  </si>
  <si>
    <t>EY559046</t>
  </si>
  <si>
    <t>Tiptop Club Ltd</t>
  </si>
  <si>
    <t>EY420694</t>
  </si>
  <si>
    <t>EY543005</t>
  </si>
  <si>
    <t>EY499615</t>
  </si>
  <si>
    <t>Kidz Come First</t>
  </si>
  <si>
    <t>EY550281</t>
  </si>
  <si>
    <t>Little Lamps Nursery</t>
  </si>
  <si>
    <t>EY260535</t>
  </si>
  <si>
    <t>Lantern Lane Kids' Club</t>
  </si>
  <si>
    <t>EY538777</t>
  </si>
  <si>
    <t>Teeny Tots Playgroup Ltd</t>
  </si>
  <si>
    <t>EY334674</t>
  </si>
  <si>
    <t>YMCA Thames Gateway St Mary's Hare Park School</t>
  </si>
  <si>
    <t>EY546667</t>
  </si>
  <si>
    <t xml:space="preserve"> Little Twinkles Day Nursery</t>
  </si>
  <si>
    <t>EY245107</t>
  </si>
  <si>
    <t>DCLM Community Project</t>
  </si>
  <si>
    <t>EY544729</t>
  </si>
  <si>
    <t>Quaggy Nursery @ Parkside</t>
  </si>
  <si>
    <t>EY282060</t>
  </si>
  <si>
    <t>Quaggy Childrens Centre</t>
  </si>
  <si>
    <t>EY368113</t>
  </si>
  <si>
    <t>Anson Cabin Project</t>
  </si>
  <si>
    <t>EY309260</t>
  </si>
  <si>
    <t>EY563115</t>
  </si>
  <si>
    <t>Deedee's</t>
  </si>
  <si>
    <t>EY290155</t>
  </si>
  <si>
    <t>EY482640</t>
  </si>
  <si>
    <t>Kidzone</t>
  </si>
  <si>
    <t>EY412973</t>
  </si>
  <si>
    <t>Little Nipperz</t>
  </si>
  <si>
    <t>Ashbourne Day Nurseries At Central Milton Keynes</t>
  </si>
  <si>
    <t>Glebe Pre-School</t>
  </si>
  <si>
    <t>EY442229</t>
  </si>
  <si>
    <t>Lindhead Out of School Club</t>
  </si>
  <si>
    <t>EY389339</t>
  </si>
  <si>
    <t>EY453859</t>
  </si>
  <si>
    <t>Woodlands Pre School &amp; Nursery (Purfleet-on-Thames)</t>
  </si>
  <si>
    <t>EY487116</t>
  </si>
  <si>
    <t>Bright Horizons Brockley Day Nursery and Preschool</t>
  </si>
  <si>
    <t>EY561165</t>
  </si>
  <si>
    <t>St Peters Playgroup</t>
  </si>
  <si>
    <t>EY364354</t>
  </si>
  <si>
    <t>Kid-Zone 3</t>
  </si>
  <si>
    <t>EY419862</t>
  </si>
  <si>
    <t>EY282654</t>
  </si>
  <si>
    <t>Schoolfriend Clubs @ Hurst Primary School</t>
  </si>
  <si>
    <t>EY415068</t>
  </si>
  <si>
    <t>EY477591</t>
  </si>
  <si>
    <t>Schoolfriend Clubs @ Highfield</t>
  </si>
  <si>
    <t>EY413840</t>
  </si>
  <si>
    <t>EY537635</t>
  </si>
  <si>
    <t>EY544099</t>
  </si>
  <si>
    <t>EY103027</t>
  </si>
  <si>
    <t>EY497000</t>
  </si>
  <si>
    <t>EY267141</t>
  </si>
  <si>
    <t>EY309106</t>
  </si>
  <si>
    <t>Abacus Children's Nurseries Ltd</t>
  </si>
  <si>
    <t>Phoenix Montessori Nursery (West Norfolk) Ltd</t>
  </si>
  <si>
    <t>EY411696</t>
  </si>
  <si>
    <t>EY539914</t>
  </si>
  <si>
    <t>Bright Kiddies Pre-School</t>
  </si>
  <si>
    <t>EY496003</t>
  </si>
  <si>
    <t>EY464442</t>
  </si>
  <si>
    <t>EY547599</t>
  </si>
  <si>
    <t>EY225655</t>
  </si>
  <si>
    <t>The Oval Montessori Nursery</t>
  </si>
  <si>
    <t>EY555046</t>
  </si>
  <si>
    <t>Bright Horizons Solihull Day Nursery And Preschool</t>
  </si>
  <si>
    <t>EY535999</t>
  </si>
  <si>
    <t>Mill House Day Nursery</t>
  </si>
  <si>
    <t>EY462713</t>
  </si>
  <si>
    <t>EY371366</t>
  </si>
  <si>
    <t>© Crown copyright 2021</t>
  </si>
  <si>
    <t>Y</t>
  </si>
  <si>
    <t>Berries Childcare</t>
  </si>
  <si>
    <t>Nottinghamshire County Council</t>
  </si>
  <si>
    <t>Mrs Teresa Il</t>
  </si>
  <si>
    <t>Maxwell, Eleanor</t>
  </si>
  <si>
    <t>Fakunmoju, Christianah Oluronke</t>
  </si>
  <si>
    <t>Stew-Lewis, Carole</t>
  </si>
  <si>
    <t>Elwick, Linda</t>
  </si>
  <si>
    <t>Mrs Jane Goodwright</t>
  </si>
  <si>
    <t>Robinson, Lesley</t>
  </si>
  <si>
    <t>Sefiani, Sheena</t>
  </si>
  <si>
    <t>Littlechild, Christine Susan</t>
  </si>
  <si>
    <t>Mrs Janet Ann Thomas</t>
  </si>
  <si>
    <t>Merryweather, Janie</t>
  </si>
  <si>
    <t>Mrs Gwenda Elaine Stubbington</t>
  </si>
  <si>
    <t>Wager Annette Mary</t>
  </si>
  <si>
    <t>Prater, Christine</t>
  </si>
  <si>
    <t>Ms Tracy Austin</t>
  </si>
  <si>
    <t>Lansiquot, Josephine</t>
  </si>
  <si>
    <t>Mrs Farjana Ahmed</t>
  </si>
  <si>
    <t>Sanders Rowena Lesley</t>
  </si>
  <si>
    <t>Hardiman Julie Erica</t>
  </si>
  <si>
    <t>Fisher Debbie Ann</t>
  </si>
  <si>
    <t>Cranson Susan</t>
  </si>
  <si>
    <t>Kightley Susan Janice</t>
  </si>
  <si>
    <t>Rogers, Penny</t>
  </si>
  <si>
    <t>Souter, Allison Rhoda</t>
  </si>
  <si>
    <t>Evans Anne Patricia</t>
  </si>
  <si>
    <t>Clarke, Annie</t>
  </si>
  <si>
    <t>Haddon Ann Marie</t>
  </si>
  <si>
    <t>Horn Carolyn Vickie Ann</t>
  </si>
  <si>
    <t>White Janet</t>
  </si>
  <si>
    <t>Hargrave Sandra Jane</t>
  </si>
  <si>
    <t>Mortimer Susan</t>
  </si>
  <si>
    <t>Surry, Vanessa</t>
  </si>
  <si>
    <t>Nightingale Lynda Jane</t>
  </si>
  <si>
    <t>Garside, June</t>
  </si>
  <si>
    <t>Osborn, Nicola Jane</t>
  </si>
  <si>
    <t>Townsend Elaine</t>
  </si>
  <si>
    <t>Rawlings, Julie</t>
  </si>
  <si>
    <t>Parkinson, Susan</t>
  </si>
  <si>
    <t>Henry, Linda</t>
  </si>
  <si>
    <t>Mullins, Marion</t>
  </si>
  <si>
    <t>Gourley, Tracy Ann</t>
  </si>
  <si>
    <t>Holdsworth, Kathryn</t>
  </si>
  <si>
    <t>Etchells, Christine</t>
  </si>
  <si>
    <t>Jackson, Kathleen Ann</t>
  </si>
  <si>
    <t>Richmond, Linda</t>
  </si>
  <si>
    <t>Park, Debra</t>
  </si>
  <si>
    <t>Shaw, Annette</t>
  </si>
  <si>
    <t>Anderson, Sandra</t>
  </si>
  <si>
    <t>Rushworth, Caroline</t>
  </si>
  <si>
    <t>Turner, Deborah</t>
  </si>
  <si>
    <t>Briar Cottage Nursery</t>
  </si>
  <si>
    <t>Davies, Karen</t>
  </si>
  <si>
    <t>Ferguson, Suzanne</t>
  </si>
  <si>
    <t>Treen, Mandy Karen</t>
  </si>
  <si>
    <t>Maclean, Jane</t>
  </si>
  <si>
    <t>Walsh, Samantha</t>
  </si>
  <si>
    <t>Gibson Sharon</t>
  </si>
  <si>
    <t>Mortimer, Leigh Anne</t>
  </si>
  <si>
    <t>Virdee, Pamela</t>
  </si>
  <si>
    <t>Losinski, Carol</t>
  </si>
  <si>
    <t>Ellis, Chantelle</t>
  </si>
  <si>
    <t>Houghton Valerie Ann</t>
  </si>
  <si>
    <t>Snow, Maxine (Ms)</t>
  </si>
  <si>
    <t>Jordan, Pamela Grace</t>
  </si>
  <si>
    <t>Rathbone Amy Joanne</t>
  </si>
  <si>
    <t>Taylor, Daryl</t>
  </si>
  <si>
    <t>Johnson Elizabeth</t>
  </si>
  <si>
    <t>Howard, Melody</t>
  </si>
  <si>
    <t>Gadomski, Elaine</t>
  </si>
  <si>
    <t>Taylor, Tracy</t>
  </si>
  <si>
    <t>Wilkins Louise</t>
  </si>
  <si>
    <t>Mrs Helen Rashleigh</t>
  </si>
  <si>
    <t>Middleton Jayne Ann</t>
  </si>
  <si>
    <t>Roberts Carol</t>
  </si>
  <si>
    <t>Baker, Jean</t>
  </si>
  <si>
    <t>Brine, Kara</t>
  </si>
  <si>
    <t>Valentin, Stephanie Elaine</t>
  </si>
  <si>
    <t>Clifford Linda</t>
  </si>
  <si>
    <t>Andrade Maria</t>
  </si>
  <si>
    <t>Birks Kathryn</t>
  </si>
  <si>
    <t>Clifford, Arletta</t>
  </si>
  <si>
    <t>Stretch, Kay</t>
  </si>
  <si>
    <t>Howard, Sara</t>
  </si>
  <si>
    <t>Kagbala, Laurie</t>
  </si>
  <si>
    <t>Cliff Ruth Theresa</t>
  </si>
  <si>
    <t>Perry, Karen Susan</t>
  </si>
  <si>
    <t>East Patricia Ann</t>
  </si>
  <si>
    <t>Forgham Laura M</t>
  </si>
  <si>
    <t>Bass, Barbara</t>
  </si>
  <si>
    <t>Hartnett-Gunner, Kirstie</t>
  </si>
  <si>
    <t>Wallace, Tracey</t>
  </si>
  <si>
    <t>Deane, Melissa Natalie</t>
  </si>
  <si>
    <t>Britton, Masitar Diane</t>
  </si>
  <si>
    <t>Goldstone, Claire</t>
  </si>
  <si>
    <t>Shaw, Vivian</t>
  </si>
  <si>
    <t>Swinnerton, Tracey Anne</t>
  </si>
  <si>
    <t>Martin, Jane</t>
  </si>
  <si>
    <t>Watson, Rebecca Emily</t>
  </si>
  <si>
    <t>Parry, Taryn Lorraine</t>
  </si>
  <si>
    <t>Alderson, Pamela</t>
  </si>
  <si>
    <t>Northfield, Hayley Anne</t>
  </si>
  <si>
    <t>Pybus, Margaret</t>
  </si>
  <si>
    <t>Nichols, Suzanne</t>
  </si>
  <si>
    <t>Smith, Christine Elizabeth</t>
  </si>
  <si>
    <t>Cadena - Levy, Ixenitt Jenelda</t>
  </si>
  <si>
    <t>Drysdale, Katherine Annie</t>
  </si>
  <si>
    <t>Andrew, Jacqueline Stella</t>
  </si>
  <si>
    <t>Playle, Lynn Carol</t>
  </si>
  <si>
    <t>Keita, Marie</t>
  </si>
  <si>
    <t>Brennan, Baljinder Kaur</t>
  </si>
  <si>
    <t>Guest, Susan Elizabeth</t>
  </si>
  <si>
    <t>Thorpe, Jane Elizabeth</t>
  </si>
  <si>
    <t>Horrell, Sarah Ruth</t>
  </si>
  <si>
    <t>Ahern, Ann Philomena</t>
  </si>
  <si>
    <t>Reid, Dawn Marie</t>
  </si>
  <si>
    <t>Giannakou, Antouanet</t>
  </si>
  <si>
    <t>Roe, Sharon Michelle</t>
  </si>
  <si>
    <t>Rolph, Jessica</t>
  </si>
  <si>
    <t>Antell, Joanna Claire</t>
  </si>
  <si>
    <t>Garfoot, Claire Louise</t>
  </si>
  <si>
    <t>Dade, Susan Louise</t>
  </si>
  <si>
    <t>Wilkins, Eileen</t>
  </si>
  <si>
    <t>Gadsby, Samantha</t>
  </si>
  <si>
    <t>Escalera, Alison Shirley</t>
  </si>
  <si>
    <t>One World Lambeth</t>
  </si>
  <si>
    <t>Stilborn, Andrew</t>
  </si>
  <si>
    <t>Gauci, Paula Joan</t>
  </si>
  <si>
    <t>Rotherham, Tina Maria</t>
  </si>
  <si>
    <t>Noonan, Lisa</t>
  </si>
  <si>
    <t>Wedgbury, Sarah Ann</t>
  </si>
  <si>
    <t>Healy, Natasha Rose</t>
  </si>
  <si>
    <t>Gianni, Michelle</t>
  </si>
  <si>
    <t>Barnes, Sarah Jane</t>
  </si>
  <si>
    <t>Benson, Sarah Jane</t>
  </si>
  <si>
    <t>Hyde, Leeann</t>
  </si>
  <si>
    <t>Waterhouse, Debra Michelle</t>
  </si>
  <si>
    <t>Watkins, Laura Anne</t>
  </si>
  <si>
    <t>Pegram, Wendy Jane</t>
  </si>
  <si>
    <t>Reid, Caroline</t>
  </si>
  <si>
    <t>Leo, Pamela Noreen</t>
  </si>
  <si>
    <t>Bilous, Hayley</t>
  </si>
  <si>
    <t>Amanda Jane Craven</t>
  </si>
  <si>
    <t>Nelson, Clare Louise</t>
  </si>
  <si>
    <t>Oddy, Carolyn Frances</t>
  </si>
  <si>
    <t>Stanley, Sheryl</t>
  </si>
  <si>
    <t>Poulter, Kirsty Louise</t>
  </si>
  <si>
    <t>Shaw, Michael David</t>
  </si>
  <si>
    <t>Luchmun, Cristiane Puzzo</t>
  </si>
  <si>
    <t>Birch, Koula</t>
  </si>
  <si>
    <t>Rafferty, Lisa Anne</t>
  </si>
  <si>
    <t>Hussein, Nafisa Abdi</t>
  </si>
  <si>
    <t>Reading, June Leslie</t>
  </si>
  <si>
    <t>Walton, Elizabeth Ann</t>
  </si>
  <si>
    <t>Whitmore, Lydia Jayne</t>
  </si>
  <si>
    <t>Talal, Nazli</t>
  </si>
  <si>
    <t>Wheeler, Michelle</t>
  </si>
  <si>
    <t>Hoar-Hannan, Diana Lynda</t>
  </si>
  <si>
    <t>Bowden, Michelle Louise</t>
  </si>
  <si>
    <t>Herschell, Sharon</t>
  </si>
  <si>
    <t>Digpal, Gurdeep</t>
  </si>
  <si>
    <t>Davina Florence Summers</t>
  </si>
  <si>
    <t>Darbyshire, Dawn</t>
  </si>
  <si>
    <t>Whaley, Natalie</t>
  </si>
  <si>
    <t>Phillips, Shirelle</t>
  </si>
  <si>
    <t>Guntrip, Elaine Louise</t>
  </si>
  <si>
    <t>Walker, Emma Victoria</t>
  </si>
  <si>
    <t>Cole, Marion</t>
  </si>
  <si>
    <t>Stanners, Gillian Morag</t>
  </si>
  <si>
    <t>Emma Frances Jones</t>
  </si>
  <si>
    <t>Tennant, Megan Elizabeth</t>
  </si>
  <si>
    <t>Babb, Jennifer Louise</t>
  </si>
  <si>
    <t>Fisher, Nadine</t>
  </si>
  <si>
    <t>Alasu, Maria</t>
  </si>
  <si>
    <t>Page, Cindy Louise</t>
  </si>
  <si>
    <t>Zhang, Qing</t>
  </si>
  <si>
    <t>Oddy, Hannah Frances</t>
  </si>
  <si>
    <t>Khan, Nazmin</t>
  </si>
  <si>
    <t>Webb, Julie Sharon</t>
  </si>
  <si>
    <t>West, Sally Joanne</t>
  </si>
  <si>
    <t>Ross, Stacey</t>
  </si>
  <si>
    <t>Knowsley Metropolitan Borough Council</t>
  </si>
  <si>
    <t>Muller-Haas, Anna Rose</t>
  </si>
  <si>
    <t>Jowett, Rebecca Louise</t>
  </si>
  <si>
    <t>Terry, Sarah Margaret</t>
  </si>
  <si>
    <t>Khanom, Rasheda</t>
  </si>
  <si>
    <t>Dulley, Emily Jane</t>
  </si>
  <si>
    <t>Carroll, Gemma Marie</t>
  </si>
  <si>
    <t>Sharma, Rabia Arif</t>
  </si>
  <si>
    <t>Ferguson, Helen</t>
  </si>
  <si>
    <t>Mortimer, Marie</t>
  </si>
  <si>
    <t>Blundell, Rachel Jayne</t>
  </si>
  <si>
    <t>Rees, Beverley Lee</t>
  </si>
  <si>
    <t>Annison, Sandra</t>
  </si>
  <si>
    <t>Field, Katrina Mary</t>
  </si>
  <si>
    <t>Dias, Shiromalie Tharanga</t>
  </si>
  <si>
    <t>Bailey-Gough, Sarah Frances</t>
  </si>
  <si>
    <t>Happi Feet Nursery</t>
  </si>
  <si>
    <t>Sealy, Kerri Ann</t>
  </si>
  <si>
    <t>Khan, Tanjeema</t>
  </si>
  <si>
    <t>Daisy Chain Childcare</t>
  </si>
  <si>
    <t>Rhodes, Janine Eve</t>
  </si>
  <si>
    <t>Burrows, Samantha Joyce</t>
  </si>
  <si>
    <t>Rose, Tania Jane</t>
  </si>
  <si>
    <t>McCartney, Sharon Irene</t>
  </si>
  <si>
    <t>Hammond, Cheryl Nyree</t>
  </si>
  <si>
    <t>Janion, Jacqueline</t>
  </si>
  <si>
    <t>Milewski, Sonia</t>
  </si>
  <si>
    <t>Wadsley, Kira June</t>
  </si>
  <si>
    <t>Mains, Angela</t>
  </si>
  <si>
    <t>Khan, Saira</t>
  </si>
  <si>
    <t>Uweru, Stella</t>
  </si>
  <si>
    <t>Akhtar, Nafees</t>
  </si>
  <si>
    <t>Vaghmaria, Kerry</t>
  </si>
  <si>
    <t>Nurdin, Lorraine</t>
  </si>
  <si>
    <t>Simmonds, Dina Jane</t>
  </si>
  <si>
    <t>Chandler, Michelle Susan</t>
  </si>
  <si>
    <t>Mrs Lindsay Carpenter</t>
  </si>
  <si>
    <t>Wrigglesworth, Heather</t>
  </si>
  <si>
    <t>Gale, Beth</t>
  </si>
  <si>
    <t>Clayton, Sarah Georgina</t>
  </si>
  <si>
    <t>Edwards, Samantha Marilyn</t>
  </si>
  <si>
    <t>Davyhulme Nursery</t>
  </si>
  <si>
    <t>Jones, Maria Claire</t>
  </si>
  <si>
    <t>Mrs Stacey Michelle Larby</t>
  </si>
  <si>
    <t>Jude, Sharma Thomasina</t>
  </si>
  <si>
    <t>Ogilvie, Amy Victoria</t>
  </si>
  <si>
    <t>Booth, Emma Michelle</t>
  </si>
  <si>
    <t>Kapoor, Eve Elizabeth</t>
  </si>
  <si>
    <t>Malik, Razia Begum</t>
  </si>
  <si>
    <t>Tabbasam, Sanaah Zaynah Rasha</t>
  </si>
  <si>
    <t>MiniToTs Daycare Limited (Staines)</t>
  </si>
  <si>
    <t>Rodriguez Tendilla, Tamara</t>
  </si>
  <si>
    <t>O'Donnell, Sharon Elizabeth</t>
  </si>
  <si>
    <t>Richardson, Elizabeth Uso</t>
  </si>
  <si>
    <t>Jegede-Nafiu, Joy Ajibola</t>
  </si>
  <si>
    <t>Mack, Mathilda</t>
  </si>
  <si>
    <t>Everett, Joan Cathryn</t>
  </si>
  <si>
    <t>Marriott, Nicola Marie</t>
  </si>
  <si>
    <t>Sinclair, Hayley</t>
  </si>
  <si>
    <t>Bloomfield, Anne</t>
  </si>
  <si>
    <t>Kevill-Davies, Andrea</t>
  </si>
  <si>
    <t>Palmer, Amelia</t>
  </si>
  <si>
    <t>Aktar, Saira</t>
  </si>
  <si>
    <t>Shawa, Nyarai Astrid</t>
  </si>
  <si>
    <t>Jenkins, Louise</t>
  </si>
  <si>
    <t>Wade, Kathryn</t>
  </si>
  <si>
    <t>Powell-Jones, Thea</t>
  </si>
  <si>
    <t>Toogood, Caroline</t>
  </si>
  <si>
    <t>Baxter, Katherine Anne Whitelaw</t>
  </si>
  <si>
    <t>Harrison, Bridget Eriaborosa Agagbo</t>
  </si>
  <si>
    <t>Vall, Kati</t>
  </si>
  <si>
    <t>Utwal, Hemlata</t>
  </si>
  <si>
    <t>Kiddell, Joy</t>
  </si>
  <si>
    <t>Owolaju, Severine</t>
  </si>
  <si>
    <t>Fernando, Thilini Sharadha Chandrasekara</t>
  </si>
  <si>
    <t>Komurcugil, Tanyel</t>
  </si>
  <si>
    <t>Barimah, Rose</t>
  </si>
  <si>
    <t>Taylor, Carly Anne</t>
  </si>
  <si>
    <t>White, Helena Louise Jennifer</t>
  </si>
  <si>
    <t>Glasgow, Cotema</t>
  </si>
  <si>
    <t>Simmons, India Louise</t>
  </si>
  <si>
    <t>Crumpton, Jane</t>
  </si>
  <si>
    <t>Basantani, Madhu</t>
  </si>
  <si>
    <t>Robinson, Nyoca Chantelle</t>
  </si>
  <si>
    <t>Kontar, Ildiko</t>
  </si>
  <si>
    <t>Gwynn, Christine</t>
  </si>
  <si>
    <t>Shaw, Leeann</t>
  </si>
  <si>
    <t>Everett, Angela Edith</t>
  </si>
  <si>
    <t>Brown, Mary-Jane</t>
  </si>
  <si>
    <t>Neal, Bregje</t>
  </si>
  <si>
    <t>Ar Farouq, Yesim</t>
  </si>
  <si>
    <t>Mega Camps Brentwood</t>
  </si>
  <si>
    <t>Hearn, Leanne</t>
  </si>
  <si>
    <t>Buley, Louise</t>
  </si>
  <si>
    <t>Central Park Day Care Nursery</t>
  </si>
  <si>
    <t>Kankanmeli, Neha</t>
  </si>
  <si>
    <t>Robinson, Catherine Marie</t>
  </si>
  <si>
    <t>Westley, Fay Corine</t>
  </si>
  <si>
    <t>Bednall, Mary Louise</t>
  </si>
  <si>
    <t>Childcare at The Hollies</t>
  </si>
  <si>
    <t>Bladzinska, Justyna Magdalena</t>
  </si>
  <si>
    <t>Niewiadomska, Jolanta</t>
  </si>
  <si>
    <t>Pillinger, Heather</t>
  </si>
  <si>
    <t>Cowell, Victoria</t>
  </si>
  <si>
    <t>Hatton, Susannah</t>
  </si>
  <si>
    <t>Backhouse, Erica Ann</t>
  </si>
  <si>
    <t>Werneth Nursery &amp; Preschool</t>
  </si>
  <si>
    <t>2496046</t>
  </si>
  <si>
    <t>2496417</t>
  </si>
  <si>
    <t>2496787</t>
  </si>
  <si>
    <t>2498817</t>
  </si>
  <si>
    <t>Platt, Katie</t>
  </si>
  <si>
    <t>2502288</t>
  </si>
  <si>
    <t>Platt, Steven David</t>
  </si>
  <si>
    <t>2508227</t>
  </si>
  <si>
    <t>Threlfall, Donna</t>
  </si>
  <si>
    <t>2508530</t>
  </si>
  <si>
    <t>2509130</t>
  </si>
  <si>
    <t>Little Stars</t>
  </si>
  <si>
    <t>2511236</t>
  </si>
  <si>
    <t>2518457</t>
  </si>
  <si>
    <t>2524312</t>
  </si>
  <si>
    <t>2527837</t>
  </si>
  <si>
    <t>2531157</t>
  </si>
  <si>
    <t>Roe, Jennifer</t>
  </si>
  <si>
    <t>Inspection outcome</t>
  </si>
  <si>
    <t>Met</t>
  </si>
  <si>
    <t>VCR only</t>
  </si>
  <si>
    <t>Arty Party</t>
  </si>
  <si>
    <t>Not Met (with actions)</t>
  </si>
  <si>
    <t>EY560433</t>
  </si>
  <si>
    <t>Move More Camps</t>
  </si>
  <si>
    <t>EY360882</t>
  </si>
  <si>
    <t>Firbobs Out of School Club (Juniors)</t>
  </si>
  <si>
    <t>EY370196</t>
  </si>
  <si>
    <t>Buddies Out Of School Club</t>
  </si>
  <si>
    <t>EY555053</t>
  </si>
  <si>
    <t>Icon Sports Coaching  After School Clubs and Holiday Camps</t>
  </si>
  <si>
    <t>EY489350</t>
  </si>
  <si>
    <t>Jus't'Learn Tuition Centre</t>
  </si>
  <si>
    <t>EY553179</t>
  </si>
  <si>
    <t>Kids Space</t>
  </si>
  <si>
    <t>EY556324</t>
  </si>
  <si>
    <t>Kidz Zone Club</t>
  </si>
  <si>
    <t>EY560236</t>
  </si>
  <si>
    <t>High 5 Mount Kelly</t>
  </si>
  <si>
    <t>EY559419</t>
  </si>
  <si>
    <t xml:space="preserve">The Outdoors Project Cottesmore </t>
  </si>
  <si>
    <t>EY558406</t>
  </si>
  <si>
    <t>RB Sports Activities Olsk</t>
  </si>
  <si>
    <t>EY559959</t>
  </si>
  <si>
    <t>M.r.f.a. Holiday Course</t>
  </si>
  <si>
    <t>EY561182</t>
  </si>
  <si>
    <t>Stagecoach St Helens</t>
  </si>
  <si>
    <t>VC373154</t>
  </si>
  <si>
    <t>Aspire Active Camps</t>
  </si>
  <si>
    <t>EY548725</t>
  </si>
  <si>
    <t>Inspiring Kids Academy</t>
  </si>
  <si>
    <t>EY544899</t>
  </si>
  <si>
    <t>Boom Active</t>
  </si>
  <si>
    <t>EY554095</t>
  </si>
  <si>
    <t>Gameoncoaching@race Leys</t>
  </si>
  <si>
    <t>EY560103</t>
  </si>
  <si>
    <t>Rose Road Playscheme - Bradbury Centre</t>
  </si>
  <si>
    <t>EY544900</t>
  </si>
  <si>
    <t>Boom Active Hastings</t>
  </si>
  <si>
    <t>Home childcarer</t>
  </si>
  <si>
    <t>EY552426</t>
  </si>
  <si>
    <t>Pebbles</t>
  </si>
  <si>
    <t>EY543814</t>
  </si>
  <si>
    <t>Multi Sport Holiday Course - Wheatfields Infant School</t>
  </si>
  <si>
    <t>EY547041</t>
  </si>
  <si>
    <t>Premier Care Club</t>
  </si>
  <si>
    <t>CCR only</t>
  </si>
  <si>
    <t>Club V Solihull</t>
  </si>
  <si>
    <t>The World of Children Playcare Centre</t>
  </si>
  <si>
    <t>EY266728</t>
  </si>
  <si>
    <t>EY221955</t>
  </si>
  <si>
    <t>EY259626</t>
  </si>
  <si>
    <t>EY232710</t>
  </si>
  <si>
    <t>EY264800</t>
  </si>
  <si>
    <t>EY270856</t>
  </si>
  <si>
    <t>EY282023</t>
  </si>
  <si>
    <t>EY279906</t>
  </si>
  <si>
    <t>EY234451</t>
  </si>
  <si>
    <t>EY295811</t>
  </si>
  <si>
    <t>EY282656</t>
  </si>
  <si>
    <t>EY303767</t>
  </si>
  <si>
    <t>EY307430</t>
  </si>
  <si>
    <t>Explore Learning Leamington</t>
  </si>
  <si>
    <t>EY321589</t>
  </si>
  <si>
    <t>EY279678</t>
  </si>
  <si>
    <t>EY340408</t>
  </si>
  <si>
    <t>EY305097</t>
  </si>
  <si>
    <t>EY298675</t>
  </si>
  <si>
    <t>EY381771</t>
  </si>
  <si>
    <t>EY296838</t>
  </si>
  <si>
    <t>EY361832</t>
  </si>
  <si>
    <t>EY315077</t>
  </si>
  <si>
    <t>The Addy Young Peoples Centre</t>
  </si>
  <si>
    <t>EY355783</t>
  </si>
  <si>
    <t>EY376596</t>
  </si>
  <si>
    <t>EY287496</t>
  </si>
  <si>
    <t>EY332846</t>
  </si>
  <si>
    <t>EY380946</t>
  </si>
  <si>
    <t>EY333167</t>
  </si>
  <si>
    <t>EY357706</t>
  </si>
  <si>
    <t>EY378826</t>
  </si>
  <si>
    <t>EY379808</t>
  </si>
  <si>
    <t>EY383044</t>
  </si>
  <si>
    <t>EY332172</t>
  </si>
  <si>
    <t>EY336641</t>
  </si>
  <si>
    <t>EY343076</t>
  </si>
  <si>
    <t>EY405468</t>
  </si>
  <si>
    <t>EY380403</t>
  </si>
  <si>
    <t>EY386968</t>
  </si>
  <si>
    <t>EY398909</t>
  </si>
  <si>
    <t>EY366239</t>
  </si>
  <si>
    <t>EY387940</t>
  </si>
  <si>
    <t>EY383998</t>
  </si>
  <si>
    <t>EY396667</t>
  </si>
  <si>
    <t>EY382722</t>
  </si>
  <si>
    <t>EY391819</t>
  </si>
  <si>
    <t>EY387191</t>
  </si>
  <si>
    <t>EY396571</t>
  </si>
  <si>
    <t>EY398972</t>
  </si>
  <si>
    <t>EY412442</t>
  </si>
  <si>
    <t>EY400663</t>
  </si>
  <si>
    <t>EY381495</t>
  </si>
  <si>
    <t>EY387168</t>
  </si>
  <si>
    <t>EY402472</t>
  </si>
  <si>
    <t>EY403700</t>
  </si>
  <si>
    <t>EY386315</t>
  </si>
  <si>
    <t>EY405370</t>
  </si>
  <si>
    <t>EY392686</t>
  </si>
  <si>
    <t>EY392702</t>
  </si>
  <si>
    <t>EY413628</t>
  </si>
  <si>
    <t>EY395774</t>
  </si>
  <si>
    <t>EY391972</t>
  </si>
  <si>
    <t>EY427916</t>
  </si>
  <si>
    <t>EY407144</t>
  </si>
  <si>
    <t>EY411197</t>
  </si>
  <si>
    <t>EY409201</t>
  </si>
  <si>
    <t>EY400292</t>
  </si>
  <si>
    <t>EY405865</t>
  </si>
  <si>
    <t>EY413130</t>
  </si>
  <si>
    <t>EY419043</t>
  </si>
  <si>
    <t>EY404295</t>
  </si>
  <si>
    <t>EY396554</t>
  </si>
  <si>
    <t>EY416887</t>
  </si>
  <si>
    <t>EY410465</t>
  </si>
  <si>
    <t>EY383875</t>
  </si>
  <si>
    <t>EY395454</t>
  </si>
  <si>
    <t>EY387100</t>
  </si>
  <si>
    <t>EY391472</t>
  </si>
  <si>
    <t>EY409482</t>
  </si>
  <si>
    <t>EY419138</t>
  </si>
  <si>
    <t>EY405277</t>
  </si>
  <si>
    <t>EY416139</t>
  </si>
  <si>
    <t>EY389714</t>
  </si>
  <si>
    <t>EY419130</t>
  </si>
  <si>
    <t>EY416713</t>
  </si>
  <si>
    <t>EY406712</t>
  </si>
  <si>
    <t>EY398141</t>
  </si>
  <si>
    <t>EY418302</t>
  </si>
  <si>
    <t>EY419289</t>
  </si>
  <si>
    <t>EY415657</t>
  </si>
  <si>
    <t>EY418942</t>
  </si>
  <si>
    <t>EY400581</t>
  </si>
  <si>
    <t>EY389445</t>
  </si>
  <si>
    <t>EY415281</t>
  </si>
  <si>
    <t>EY385535</t>
  </si>
  <si>
    <t>EY387342</t>
  </si>
  <si>
    <t>EY387459</t>
  </si>
  <si>
    <t>EY410018</t>
  </si>
  <si>
    <t>EY407231</t>
  </si>
  <si>
    <t>EY413220</t>
  </si>
  <si>
    <t>EY428984</t>
  </si>
  <si>
    <t>EY432147</t>
  </si>
  <si>
    <t>EY420523</t>
  </si>
  <si>
    <t>EY453010</t>
  </si>
  <si>
    <t>EY452994</t>
  </si>
  <si>
    <t>EY446925</t>
  </si>
  <si>
    <t>EY436630</t>
  </si>
  <si>
    <t>EY435201</t>
  </si>
  <si>
    <t>EY465126</t>
  </si>
  <si>
    <t>EY443683</t>
  </si>
  <si>
    <t>Kipmcgrath Education Centre Derby South</t>
  </si>
  <si>
    <t>EY465819</t>
  </si>
  <si>
    <t>EY466260</t>
  </si>
  <si>
    <t>EY449806</t>
  </si>
  <si>
    <t>EY468215</t>
  </si>
  <si>
    <t>EY479871</t>
  </si>
  <si>
    <t>EY457226</t>
  </si>
  <si>
    <t>EY480500</t>
  </si>
  <si>
    <t>EY483309</t>
  </si>
  <si>
    <t>EY482190</t>
  </si>
  <si>
    <t>EY477126</t>
  </si>
  <si>
    <t>EY489499</t>
  </si>
  <si>
    <t>Sunbeams Play</t>
  </si>
  <si>
    <t>EY541516</t>
  </si>
  <si>
    <t>EY490548</t>
  </si>
  <si>
    <t>EY484864</t>
  </si>
  <si>
    <t>EY501313</t>
  </si>
  <si>
    <t>EY541767</t>
  </si>
  <si>
    <t>EY501819</t>
  </si>
  <si>
    <t>EY547963</t>
  </si>
  <si>
    <t>EY486832</t>
  </si>
  <si>
    <t>EY535660</t>
  </si>
  <si>
    <t>EY492714</t>
  </si>
  <si>
    <t>EY486334</t>
  </si>
  <si>
    <t>I Love Sportz</t>
  </si>
  <si>
    <t>EY537212</t>
  </si>
  <si>
    <t>EY543296</t>
  </si>
  <si>
    <t>EY548376</t>
  </si>
  <si>
    <t>EY497899</t>
  </si>
  <si>
    <t>EY493488</t>
  </si>
  <si>
    <t>EY498666</t>
  </si>
  <si>
    <t>EY537942</t>
  </si>
  <si>
    <t>EY497733</t>
  </si>
  <si>
    <t>EY497213</t>
  </si>
  <si>
    <t>EY497579</t>
  </si>
  <si>
    <t>EY544300</t>
  </si>
  <si>
    <t>EY550568</t>
  </si>
  <si>
    <t>EY550147</t>
  </si>
  <si>
    <t>EY498556</t>
  </si>
  <si>
    <t>VC368782</t>
  </si>
  <si>
    <t>EY493630</t>
  </si>
  <si>
    <t>VC374745</t>
  </si>
  <si>
    <t>EY498682</t>
  </si>
  <si>
    <t>EY548735</t>
  </si>
  <si>
    <t>VC375379</t>
  </si>
  <si>
    <t>EY545924</t>
  </si>
  <si>
    <t>EY488310</t>
  </si>
  <si>
    <t>EY556408</t>
  </si>
  <si>
    <t>EY556630</t>
  </si>
  <si>
    <t>EY550519</t>
  </si>
  <si>
    <t>EY538443</t>
  </si>
  <si>
    <t>EY539648</t>
  </si>
  <si>
    <t>EY546849</t>
  </si>
  <si>
    <t>EY545719</t>
  </si>
  <si>
    <t>EY551297</t>
  </si>
  <si>
    <t>EY552430</t>
  </si>
  <si>
    <t>EY557123</t>
  </si>
  <si>
    <t>EY538345</t>
  </si>
  <si>
    <t>EY552210</t>
  </si>
  <si>
    <t>EY538815</t>
  </si>
  <si>
    <t>EY551503</t>
  </si>
  <si>
    <t>EY552050</t>
  </si>
  <si>
    <t>EY551491</t>
  </si>
  <si>
    <t>EY547471</t>
  </si>
  <si>
    <t>EY558153</t>
  </si>
  <si>
    <t>EY499901</t>
  </si>
  <si>
    <t>EY552023</t>
  </si>
  <si>
    <t>EY498978</t>
  </si>
  <si>
    <t>EY561521</t>
  </si>
  <si>
    <t>Stagecoach Newcastle</t>
  </si>
  <si>
    <t>EY561839</t>
  </si>
  <si>
    <t>Planet Active Childcare</t>
  </si>
  <si>
    <t>EY556816</t>
  </si>
  <si>
    <t>Helen O'Grady Drama Academy</t>
  </si>
  <si>
    <t>EY552458</t>
  </si>
  <si>
    <t>EY561617</t>
  </si>
  <si>
    <t>EY547331</t>
  </si>
  <si>
    <t>EY558642</t>
  </si>
  <si>
    <t>EY553301</t>
  </si>
  <si>
    <t>EY540221</t>
  </si>
  <si>
    <t>EY558469</t>
  </si>
  <si>
    <t>EY553700</t>
  </si>
  <si>
    <t>EY559397</t>
  </si>
  <si>
    <t>EY560864</t>
  </si>
  <si>
    <t>Asn Camp</t>
  </si>
  <si>
    <t>EY540153</t>
  </si>
  <si>
    <t>EY560746</t>
  </si>
  <si>
    <t>Stagecoach Truro</t>
  </si>
  <si>
    <t>EY401158</t>
  </si>
  <si>
    <t>EY430264</t>
  </si>
  <si>
    <t>EY426004</t>
  </si>
  <si>
    <t>EY425481</t>
  </si>
  <si>
    <t>EY452211</t>
  </si>
  <si>
    <t>EY435927</t>
  </si>
  <si>
    <t>EY471641</t>
  </si>
  <si>
    <t>EY471115</t>
  </si>
  <si>
    <t>EY466678</t>
  </si>
  <si>
    <t>EY478141</t>
  </si>
  <si>
    <t>The Lime Trees</t>
  </si>
  <si>
    <t>EY468585</t>
  </si>
  <si>
    <t>EY478032</t>
  </si>
  <si>
    <t>EY473807</t>
  </si>
  <si>
    <t>EY474937</t>
  </si>
  <si>
    <t>EY478708</t>
  </si>
  <si>
    <t>EY469801</t>
  </si>
  <si>
    <t>EY474552</t>
  </si>
  <si>
    <t>EY476152</t>
  </si>
  <si>
    <t>EY483478</t>
  </si>
  <si>
    <t>EY483599</t>
  </si>
  <si>
    <t>EY493728</t>
  </si>
  <si>
    <t>EY483362</t>
  </si>
  <si>
    <t>EY539452</t>
  </si>
  <si>
    <t>EY495966</t>
  </si>
  <si>
    <t>EY495105</t>
  </si>
  <si>
    <t>EY541813</t>
  </si>
  <si>
    <t>EY485928</t>
  </si>
  <si>
    <t>EY486457</t>
  </si>
  <si>
    <t>EY501244</t>
  </si>
  <si>
    <t>EY500975</t>
  </si>
  <si>
    <t>EY540710</t>
  </si>
  <si>
    <t>EY495770</t>
  </si>
  <si>
    <t>EY496666</t>
  </si>
  <si>
    <t>EY497886</t>
  </si>
  <si>
    <t>EY498183</t>
  </si>
  <si>
    <t>EY501115</t>
  </si>
  <si>
    <t>EY542774</t>
  </si>
  <si>
    <t>EY488179</t>
  </si>
  <si>
    <t>EY490195</t>
  </si>
  <si>
    <t>VC367411</t>
  </si>
  <si>
    <t>EY498964</t>
  </si>
  <si>
    <t>EY491561</t>
  </si>
  <si>
    <t>EY490311</t>
  </si>
  <si>
    <t>EY536620</t>
  </si>
  <si>
    <t>EY536829</t>
  </si>
  <si>
    <t>Kip McGrath Bedford South</t>
  </si>
  <si>
    <t>EY544420</t>
  </si>
  <si>
    <t>EY549605</t>
  </si>
  <si>
    <t>EY492345</t>
  </si>
  <si>
    <t>EY536930</t>
  </si>
  <si>
    <t>Aspire Learning Centres &amp; Childcare Ltd</t>
  </si>
  <si>
    <t>EY554256</t>
  </si>
  <si>
    <t>Bright Stars Mobile Creche</t>
  </si>
  <si>
    <t>EY537044</t>
  </si>
  <si>
    <t>EY550327</t>
  </si>
  <si>
    <t>EY545490</t>
  </si>
  <si>
    <t>EY493079</t>
  </si>
  <si>
    <t>EY555058</t>
  </si>
  <si>
    <t>Kipmcgrath Newcastle Under Lyme</t>
  </si>
  <si>
    <t>EY561858</t>
  </si>
  <si>
    <t>EY536813</t>
  </si>
  <si>
    <t>EY561823</t>
  </si>
  <si>
    <t>VC366844</t>
  </si>
  <si>
    <t>EY546285</t>
  </si>
  <si>
    <t>EY492753</t>
  </si>
  <si>
    <t>EY563492</t>
  </si>
  <si>
    <t>South Children's Centre Creche</t>
  </si>
  <si>
    <t>EY546087</t>
  </si>
  <si>
    <t>EY556487</t>
  </si>
  <si>
    <t>EY557936</t>
  </si>
  <si>
    <t>Acorns In Eldwick</t>
  </si>
  <si>
    <t>EY539196</t>
  </si>
  <si>
    <t>EY563312</t>
  </si>
  <si>
    <t>EY563169</t>
  </si>
  <si>
    <t>EY538274</t>
  </si>
  <si>
    <t>EY558527</t>
  </si>
  <si>
    <t>EY558474</t>
  </si>
  <si>
    <t>EY558985</t>
  </si>
  <si>
    <t>Foresteers</t>
  </si>
  <si>
    <t>EY553619</t>
  </si>
  <si>
    <t>EY559020</t>
  </si>
  <si>
    <t>EY559763</t>
  </si>
  <si>
    <t>EY539092</t>
  </si>
  <si>
    <t>EY559874</t>
  </si>
  <si>
    <t>EY560915</t>
  </si>
  <si>
    <t>Excel Academics</t>
  </si>
  <si>
    <t>Kip McGrath Partnership</t>
  </si>
  <si>
    <t>Inspire Learning</t>
  </si>
  <si>
    <t>EY427642</t>
  </si>
  <si>
    <t>EY410406</t>
  </si>
  <si>
    <t>EY416975</t>
  </si>
  <si>
    <t>EY418679</t>
  </si>
  <si>
    <t>EY402205</t>
  </si>
  <si>
    <t>EY438225</t>
  </si>
  <si>
    <t>EY437982</t>
  </si>
  <si>
    <t>EY439508</t>
  </si>
  <si>
    <t>EY436635</t>
  </si>
  <si>
    <t>EY442325</t>
  </si>
  <si>
    <t>EY446329</t>
  </si>
  <si>
    <t>The Four Bears Den</t>
  </si>
  <si>
    <t>EY445215</t>
  </si>
  <si>
    <t>EY470148</t>
  </si>
  <si>
    <t>EY474201</t>
  </si>
  <si>
    <t>EY474870</t>
  </si>
  <si>
    <t>EY475219</t>
  </si>
  <si>
    <t>First Academy Foundation</t>
  </si>
  <si>
    <t>EY476999</t>
  </si>
  <si>
    <t>EY485386</t>
  </si>
  <si>
    <t>EY479115</t>
  </si>
  <si>
    <t>EY486293</t>
  </si>
  <si>
    <t>EY486226</t>
  </si>
  <si>
    <t>EY485270</t>
  </si>
  <si>
    <t>EY488094</t>
  </si>
  <si>
    <t>EY486870</t>
  </si>
  <si>
    <t>EY491963</t>
  </si>
  <si>
    <t>EY490715</t>
  </si>
  <si>
    <t>Super Strike Summer Fun</t>
  </si>
  <si>
    <t>EY487381</t>
  </si>
  <si>
    <t>EY496312</t>
  </si>
  <si>
    <t>EY490857</t>
  </si>
  <si>
    <t>EY497032</t>
  </si>
  <si>
    <t>Artyard Handmade</t>
  </si>
  <si>
    <t>EY488638</t>
  </si>
  <si>
    <t>EY492534</t>
  </si>
  <si>
    <t>EY483513</t>
  </si>
  <si>
    <t>EY497702</t>
  </si>
  <si>
    <t>EY484679</t>
  </si>
  <si>
    <t>EY501681</t>
  </si>
  <si>
    <t>EY492539</t>
  </si>
  <si>
    <t>EY483538</t>
  </si>
  <si>
    <t>EY489235</t>
  </si>
  <si>
    <t>EY499617</t>
  </si>
  <si>
    <t>EY541918</t>
  </si>
  <si>
    <t>EY498179</t>
  </si>
  <si>
    <t>EY556464</t>
  </si>
  <si>
    <t>EY556598</t>
  </si>
  <si>
    <t>EY489920</t>
  </si>
  <si>
    <t>EY490301</t>
  </si>
  <si>
    <t>EY556553</t>
  </si>
  <si>
    <t>EY493724</t>
  </si>
  <si>
    <t>EY489859</t>
  </si>
  <si>
    <t>EY544612</t>
  </si>
  <si>
    <t>EY549171</t>
  </si>
  <si>
    <t>EY558080</t>
  </si>
  <si>
    <t>EY557463</t>
  </si>
  <si>
    <t>EY558476</t>
  </si>
  <si>
    <t>EY557324</t>
  </si>
  <si>
    <t>EY495865</t>
  </si>
  <si>
    <t>EY550499</t>
  </si>
  <si>
    <t>EY557266</t>
  </si>
  <si>
    <t>Young Minds Matter Study Centre</t>
  </si>
  <si>
    <t>EY538337</t>
  </si>
  <si>
    <t>EY539745</t>
  </si>
  <si>
    <t>EY546163</t>
  </si>
  <si>
    <t>EY544050</t>
  </si>
  <si>
    <t>EY551004</t>
  </si>
  <si>
    <t>EY540627</t>
  </si>
  <si>
    <t>Bright Young Things</t>
  </si>
  <si>
    <t>EY539688</t>
  </si>
  <si>
    <t>EY558561</t>
  </si>
  <si>
    <t>EY545227</t>
  </si>
  <si>
    <t>EY559552</t>
  </si>
  <si>
    <t>All-Aboard Watersports Centre Holiday Club</t>
  </si>
  <si>
    <t>EY495930</t>
  </si>
  <si>
    <t>EY552153</t>
  </si>
  <si>
    <t>EY546529</t>
  </si>
  <si>
    <t>EY548112</t>
  </si>
  <si>
    <t>EY548523</t>
  </si>
  <si>
    <t>EY551583</t>
  </si>
  <si>
    <t>EY547478</t>
  </si>
  <si>
    <t>EY547223</t>
  </si>
  <si>
    <t>EY553784</t>
  </si>
  <si>
    <t>EY553640</t>
  </si>
  <si>
    <t>EY560578</t>
  </si>
  <si>
    <t>EY553692</t>
  </si>
  <si>
    <t>EY553752</t>
  </si>
  <si>
    <t>EY560316</t>
  </si>
  <si>
    <t>Mini Ambers Holiday Club</t>
  </si>
  <si>
    <t>VC359819</t>
  </si>
  <si>
    <t>VC369818</t>
  </si>
  <si>
    <t>VC365340</t>
  </si>
  <si>
    <t>VC366525</t>
  </si>
  <si>
    <t>VC370190</t>
  </si>
  <si>
    <t>EY554844</t>
  </si>
  <si>
    <t>EY553870</t>
  </si>
  <si>
    <t>Msp Clubs @ Newark Magnus Academy</t>
  </si>
  <si>
    <t>EY556004</t>
  </si>
  <si>
    <t>EY561538</t>
  </si>
  <si>
    <t>EY555577</t>
  </si>
  <si>
    <t>EY562867</t>
  </si>
  <si>
    <t>Stagecoach Halifax</t>
  </si>
  <si>
    <t>Explore Learning Southampton</t>
  </si>
  <si>
    <t>S2scourses At Turves Green Boys School</t>
  </si>
  <si>
    <t>Scl At Winklebury Schools</t>
  </si>
  <si>
    <t>EY563421</t>
  </si>
  <si>
    <t>EY422382</t>
  </si>
  <si>
    <t>Not Met (enforcement)</t>
  </si>
  <si>
    <t>EY410251</t>
  </si>
  <si>
    <t>EY396923</t>
  </si>
  <si>
    <t>EY416875</t>
  </si>
  <si>
    <t>EY417563</t>
  </si>
  <si>
    <t>EY434069</t>
  </si>
  <si>
    <t>EY441042</t>
  </si>
  <si>
    <t>EY441944</t>
  </si>
  <si>
    <t>EY438556</t>
  </si>
  <si>
    <t>Riverside Leisure Centre Creche</t>
  </si>
  <si>
    <t>EY438949</t>
  </si>
  <si>
    <t>EY439289</t>
  </si>
  <si>
    <t>EY472815</t>
  </si>
  <si>
    <t>EY454512</t>
  </si>
  <si>
    <t>EY448640</t>
  </si>
  <si>
    <t>EY455244</t>
  </si>
  <si>
    <t>EY456491</t>
  </si>
  <si>
    <t>Club V Kensington</t>
  </si>
  <si>
    <t>EY439371</t>
  </si>
  <si>
    <t>EY445839</t>
  </si>
  <si>
    <t>EY460617</t>
  </si>
  <si>
    <t>EY478467</t>
  </si>
  <si>
    <t>EY458781</t>
  </si>
  <si>
    <t>EY473286</t>
  </si>
  <si>
    <t>EY479628</t>
  </si>
  <si>
    <t>EY479611</t>
  </si>
  <si>
    <t>EY458191</t>
  </si>
  <si>
    <t>EY463360</t>
  </si>
  <si>
    <t>EY481184</t>
  </si>
  <si>
    <t>EY481469</t>
  </si>
  <si>
    <t>EY480574</t>
  </si>
  <si>
    <t>EY473669</t>
  </si>
  <si>
    <t>EY470312</t>
  </si>
  <si>
    <t>EY471109</t>
  </si>
  <si>
    <t>EY483371</t>
  </si>
  <si>
    <t>Sussex Academy Of Music</t>
  </si>
  <si>
    <t>EY484629</t>
  </si>
  <si>
    <t>EY495020</t>
  </si>
  <si>
    <t>EY484224</t>
  </si>
  <si>
    <t>EY489627</t>
  </si>
  <si>
    <t>EY484324</t>
  </si>
  <si>
    <t>Kez Kidz After School Club</t>
  </si>
  <si>
    <t>EY486267</t>
  </si>
  <si>
    <t>EY486401</t>
  </si>
  <si>
    <t>EY491439</t>
  </si>
  <si>
    <t>EY501274</t>
  </si>
  <si>
    <t>EY501410</t>
  </si>
  <si>
    <t>EY501574</t>
  </si>
  <si>
    <t>EY497131</t>
  </si>
  <si>
    <t>EY497150</t>
  </si>
  <si>
    <t>EY492038</t>
  </si>
  <si>
    <t>EY546983</t>
  </si>
  <si>
    <t>Kumon Droitwich</t>
  </si>
  <si>
    <t>EY498352</t>
  </si>
  <si>
    <t>EY498587</t>
  </si>
  <si>
    <t>EY498488</t>
  </si>
  <si>
    <t>EY546407</t>
  </si>
  <si>
    <t>EY541102</t>
  </si>
  <si>
    <t>Ampm@woolwellcentre</t>
  </si>
  <si>
    <t>EY491422</t>
  </si>
  <si>
    <t>EY541542</t>
  </si>
  <si>
    <t>EY548072</t>
  </si>
  <si>
    <t>EY535927</t>
  </si>
  <si>
    <t>EY542474</t>
  </si>
  <si>
    <t>EY500594</t>
  </si>
  <si>
    <t>EY500693</t>
  </si>
  <si>
    <t>EY546768</t>
  </si>
  <si>
    <t>EY546911</t>
  </si>
  <si>
    <t>EY499325</t>
  </si>
  <si>
    <t>EY537593</t>
  </si>
  <si>
    <t>EY548467</t>
  </si>
  <si>
    <t>EY543053</t>
  </si>
  <si>
    <t>EY536906</t>
  </si>
  <si>
    <t>EY537861</t>
  </si>
  <si>
    <t>EY561131</t>
  </si>
  <si>
    <t>EY493968</t>
  </si>
  <si>
    <t>VC360327</t>
  </si>
  <si>
    <t>EY544871</t>
  </si>
  <si>
    <t>EY537972</t>
  </si>
  <si>
    <t>EY538039</t>
  </si>
  <si>
    <t>EY544251</t>
  </si>
  <si>
    <t>EY561408</t>
  </si>
  <si>
    <t>VC371412</t>
  </si>
  <si>
    <t>EY554138</t>
  </si>
  <si>
    <t>EY494584</t>
  </si>
  <si>
    <t>EY552523</t>
  </si>
  <si>
    <t>EY552319</t>
  </si>
  <si>
    <t>EY562318</t>
  </si>
  <si>
    <t>EY539122</t>
  </si>
  <si>
    <t>EY552653</t>
  </si>
  <si>
    <t>EY562948</t>
  </si>
  <si>
    <t>SportSkool Ltd at John Keble Cofe Primary School</t>
  </si>
  <si>
    <t>EY562072</t>
  </si>
  <si>
    <t>Monkspath Fundamental Movement Academy</t>
  </si>
  <si>
    <t>EY554217</t>
  </si>
  <si>
    <t>EY563318</t>
  </si>
  <si>
    <t>Cambridge Kids Club @ Histon</t>
  </si>
  <si>
    <t>EY562946</t>
  </si>
  <si>
    <t>EY556275</t>
  </si>
  <si>
    <t>EY558148</t>
  </si>
  <si>
    <t>EY560490</t>
  </si>
  <si>
    <t>EY409324</t>
  </si>
  <si>
    <t>EY408699</t>
  </si>
  <si>
    <t>EY427140</t>
  </si>
  <si>
    <t>EY432292</t>
  </si>
  <si>
    <t>EY432220</t>
  </si>
  <si>
    <t>EY433969</t>
  </si>
  <si>
    <t>EY422689</t>
  </si>
  <si>
    <t>EY416757</t>
  </si>
  <si>
    <t>EY442471</t>
  </si>
  <si>
    <t>EY454054</t>
  </si>
  <si>
    <t>EY467760</t>
  </si>
  <si>
    <t>EY455581</t>
  </si>
  <si>
    <t>EY474117</t>
  </si>
  <si>
    <t>EY479975</t>
  </si>
  <si>
    <t>EY452427</t>
  </si>
  <si>
    <t>EY456599</t>
  </si>
  <si>
    <t>EY457064</t>
  </si>
  <si>
    <t>EY481215</t>
  </si>
  <si>
    <t>EY458508</t>
  </si>
  <si>
    <t>EY471862</t>
  </si>
  <si>
    <t>EY477525</t>
  </si>
  <si>
    <t>EY465666</t>
  </si>
  <si>
    <t>EY483586</t>
  </si>
  <si>
    <t>EY485201</t>
  </si>
  <si>
    <t>EY485758</t>
  </si>
  <si>
    <t>EY485906</t>
  </si>
  <si>
    <t>EY485721</t>
  </si>
  <si>
    <t>EY492559</t>
  </si>
  <si>
    <t>EY498470</t>
  </si>
  <si>
    <t>EY538012</t>
  </si>
  <si>
    <t>EY487610</t>
  </si>
  <si>
    <t>EY493417</t>
  </si>
  <si>
    <t>EY493360</t>
  </si>
  <si>
    <t>EY488836</t>
  </si>
  <si>
    <t>EY498663</t>
  </si>
  <si>
    <t>Shapelindley Homework Club</t>
  </si>
  <si>
    <t>EY498328</t>
  </si>
  <si>
    <t>EY499608</t>
  </si>
  <si>
    <t>EY543524</t>
  </si>
  <si>
    <t>EY493477</t>
  </si>
  <si>
    <t>EY543890</t>
  </si>
  <si>
    <t>EY543950</t>
  </si>
  <si>
    <t>EY550510</t>
  </si>
  <si>
    <t>EY499376</t>
  </si>
  <si>
    <t>EY550667</t>
  </si>
  <si>
    <t>EY543328</t>
  </si>
  <si>
    <t>EY551346</t>
  </si>
  <si>
    <t>EY550803</t>
  </si>
  <si>
    <t>EY535625</t>
  </si>
  <si>
    <t>EY561809</t>
  </si>
  <si>
    <t>EY558150</t>
  </si>
  <si>
    <t>Kip McGrath Salisbury</t>
  </si>
  <si>
    <t>EY496493</t>
  </si>
  <si>
    <t>EY552681</t>
  </si>
  <si>
    <t>EY495305</t>
  </si>
  <si>
    <t>EY547687</t>
  </si>
  <si>
    <t>EY562079</t>
  </si>
  <si>
    <t>Kids Oxfordshire Playscheme</t>
  </si>
  <si>
    <t>EY562630</t>
  </si>
  <si>
    <t>EY553576</t>
  </si>
  <si>
    <t>EY559805</t>
  </si>
  <si>
    <t>EY496451</t>
  </si>
  <si>
    <t>Kalo Sport Camp</t>
  </si>
  <si>
    <t>EY536710</t>
  </si>
  <si>
    <t>EY536838</t>
  </si>
  <si>
    <t>EY553172</t>
  </si>
  <si>
    <t>EY553240</t>
  </si>
  <si>
    <t>EY554847</t>
  </si>
  <si>
    <t>EY547207</t>
  </si>
  <si>
    <t>Helen Goodbody @ Kumon Bebington</t>
  </si>
  <si>
    <t>EY549220</t>
  </si>
  <si>
    <t>EY549878</t>
  </si>
  <si>
    <t>Explore Learning Coventry</t>
  </si>
  <si>
    <t>EY548689</t>
  </si>
  <si>
    <t>EY555077</t>
  </si>
  <si>
    <t>Developing Futures</t>
  </si>
  <si>
    <t>EY555507</t>
  </si>
  <si>
    <t>Smart Kids Huddersfield</t>
  </si>
  <si>
    <t>EY560567</t>
  </si>
  <si>
    <t>VC363258</t>
  </si>
  <si>
    <t>VC374014</t>
  </si>
  <si>
    <t>EY561469</t>
  </si>
  <si>
    <t>Onside Coaching East Warwickshire</t>
  </si>
  <si>
    <t>VC373967</t>
  </si>
  <si>
    <t>Stagecoach Wakefield</t>
  </si>
  <si>
    <t>VC370870</t>
  </si>
  <si>
    <t>EY562939</t>
  </si>
  <si>
    <t>Ponteland Kumon Centre</t>
  </si>
  <si>
    <t>EY411310</t>
  </si>
  <si>
    <t>EY416874</t>
  </si>
  <si>
    <t>EY401616</t>
  </si>
  <si>
    <t>EY417664</t>
  </si>
  <si>
    <t>EY402454</t>
  </si>
  <si>
    <t>EY424946</t>
  </si>
  <si>
    <t>EY419295</t>
  </si>
  <si>
    <t>EY420667</t>
  </si>
  <si>
    <t>EY420663</t>
  </si>
  <si>
    <t>EY424300</t>
  </si>
  <si>
    <t>EY439710</t>
  </si>
  <si>
    <t>EY444353</t>
  </si>
  <si>
    <t>EY464565</t>
  </si>
  <si>
    <t>EY464913</t>
  </si>
  <si>
    <t>EY447371</t>
  </si>
  <si>
    <t>EY454010</t>
  </si>
  <si>
    <t>EY469640</t>
  </si>
  <si>
    <t>EY475313</t>
  </si>
  <si>
    <t>EY459120</t>
  </si>
  <si>
    <t>EY455461</t>
  </si>
  <si>
    <t>EY440209</t>
  </si>
  <si>
    <t>EY465253</t>
  </si>
  <si>
    <t>EY470840</t>
  </si>
  <si>
    <t>EY443552</t>
  </si>
  <si>
    <t>EY472219</t>
  </si>
  <si>
    <t>EY473264</t>
  </si>
  <si>
    <t>EY477681</t>
  </si>
  <si>
    <t>EY456273</t>
  </si>
  <si>
    <t>EY474580</t>
  </si>
  <si>
    <t>EY478229</t>
  </si>
  <si>
    <t>EY474602</t>
  </si>
  <si>
    <t>Learn</t>
  </si>
  <si>
    <t>EY482333</t>
  </si>
  <si>
    <t>EY498142</t>
  </si>
  <si>
    <t>EY493777</t>
  </si>
  <si>
    <t>EY487532</t>
  </si>
  <si>
    <t>Tuition Time</t>
  </si>
  <si>
    <t>EY498228</t>
  </si>
  <si>
    <t>EY488337</t>
  </si>
  <si>
    <t>EY538761</t>
  </si>
  <si>
    <t>EY499981</t>
  </si>
  <si>
    <t>EY500260</t>
  </si>
  <si>
    <t>EY494885</t>
  </si>
  <si>
    <t>EY499957</t>
  </si>
  <si>
    <t>EY494626</t>
  </si>
  <si>
    <t>EY495620</t>
  </si>
  <si>
    <t>EY540322</t>
  </si>
  <si>
    <t>EY545908</t>
  </si>
  <si>
    <t>EY494037</t>
  </si>
  <si>
    <t>EY540428</t>
  </si>
  <si>
    <t>EY541950</t>
  </si>
  <si>
    <t>EY485190</t>
  </si>
  <si>
    <t>EY552566</t>
  </si>
  <si>
    <t>EY552606</t>
  </si>
  <si>
    <t>EY484740</t>
  </si>
  <si>
    <t>EY551791</t>
  </si>
  <si>
    <t>EY546613</t>
  </si>
  <si>
    <t>EY483154</t>
  </si>
  <si>
    <t>EY553433</t>
  </si>
  <si>
    <t>After School Childcare</t>
  </si>
  <si>
    <t>EY553505</t>
  </si>
  <si>
    <t>EY553162</t>
  </si>
  <si>
    <t>EY541877</t>
  </si>
  <si>
    <t>EY552214</t>
  </si>
  <si>
    <t>EY552745</t>
  </si>
  <si>
    <t>EY552942</t>
  </si>
  <si>
    <t>IN-TUITION LEARNING</t>
  </si>
  <si>
    <t>EY491523</t>
  </si>
  <si>
    <t>EY491959</t>
  </si>
  <si>
    <t>EY554122</t>
  </si>
  <si>
    <t>Jonosheba Academy</t>
  </si>
  <si>
    <t>EY548370</t>
  </si>
  <si>
    <t>EY496462</t>
  </si>
  <si>
    <t>EY536892</t>
  </si>
  <si>
    <t>EY491139</t>
  </si>
  <si>
    <t>EY486620</t>
  </si>
  <si>
    <t>EY547697</t>
  </si>
  <si>
    <t>EY553387</t>
  </si>
  <si>
    <t>EY497265</t>
  </si>
  <si>
    <t>EY492391</t>
  </si>
  <si>
    <t>Reigate Breakfast Club</t>
  </si>
  <si>
    <t>EY550104</t>
  </si>
  <si>
    <t>EY555801</t>
  </si>
  <si>
    <t>EY556535</t>
  </si>
  <si>
    <t>EY560011</t>
  </si>
  <si>
    <t>EY554960</t>
  </si>
  <si>
    <t>EY549969</t>
  </si>
  <si>
    <t>EY556081</t>
  </si>
  <si>
    <t>EY550336</t>
  </si>
  <si>
    <t>EY555859</t>
  </si>
  <si>
    <t>EY549033</t>
  </si>
  <si>
    <t>EY556929</t>
  </si>
  <si>
    <t>VC372249</t>
  </si>
  <si>
    <t>EY557063</t>
  </si>
  <si>
    <t>EY558192</t>
  </si>
  <si>
    <t>EY562353</t>
  </si>
  <si>
    <t>EY557826</t>
  </si>
  <si>
    <t>EY557848</t>
  </si>
  <si>
    <t>Tennis Club Fcsc</t>
  </si>
  <si>
    <t>EY551233</t>
  </si>
  <si>
    <t>EY561448</t>
  </si>
  <si>
    <t>Mad Science At The King's School, Chester</t>
  </si>
  <si>
    <t>EY561685</t>
  </si>
  <si>
    <t>Stagecoach Chester</t>
  </si>
  <si>
    <t>EY557183</t>
  </si>
  <si>
    <t>Kip Mcgrath Education Centre Selby</t>
  </si>
  <si>
    <t>Choice Childcare Breakfast Club</t>
  </si>
  <si>
    <t>Star Hotshots Holiday Camp</t>
  </si>
  <si>
    <t>Study Plus</t>
  </si>
  <si>
    <t>EY418097</t>
  </si>
  <si>
    <t>EY400949</t>
  </si>
  <si>
    <t>EY435947</t>
  </si>
  <si>
    <t>EY436404</t>
  </si>
  <si>
    <t>EY437248</t>
  </si>
  <si>
    <t>EY476974</t>
  </si>
  <si>
    <t>EY476740</t>
  </si>
  <si>
    <t>EY468772</t>
  </si>
  <si>
    <t>EY471356</t>
  </si>
  <si>
    <t>EY472072</t>
  </si>
  <si>
    <t>EY481477</t>
  </si>
  <si>
    <t>EY472855</t>
  </si>
  <si>
    <t>Exam Success Educational Centre Limited</t>
  </si>
  <si>
    <t>EY474310</t>
  </si>
  <si>
    <t>EY488119</t>
  </si>
  <si>
    <t>EY487774</t>
  </si>
  <si>
    <t>EY493809</t>
  </si>
  <si>
    <t>EY489968</t>
  </si>
  <si>
    <t>EY493014</t>
  </si>
  <si>
    <t>EY482256</t>
  </si>
  <si>
    <t>EY538035</t>
  </si>
  <si>
    <t>EY495555</t>
  </si>
  <si>
    <t>EY538239</t>
  </si>
  <si>
    <t>1st Tuition Club</t>
  </si>
  <si>
    <t>EY482329</t>
  </si>
  <si>
    <t>EY483060</t>
  </si>
  <si>
    <t>EY483555</t>
  </si>
  <si>
    <t>EY490991</t>
  </si>
  <si>
    <t>Genie Tutors Bromsgrove</t>
  </si>
  <si>
    <t>EY499629</t>
  </si>
  <si>
    <t>EY499457</t>
  </si>
  <si>
    <t>EY494741</t>
  </si>
  <si>
    <t>EY539439</t>
  </si>
  <si>
    <t>EY540141</t>
  </si>
  <si>
    <t>EY496717</t>
  </si>
  <si>
    <t>EY499769</t>
  </si>
  <si>
    <t>EY499979</t>
  </si>
  <si>
    <t>EY559722</t>
  </si>
  <si>
    <t>Ace Learning Plus</t>
  </si>
  <si>
    <t>EY497809</t>
  </si>
  <si>
    <t>EY552223</t>
  </si>
  <si>
    <t>EY546020</t>
  </si>
  <si>
    <t>EY497666</t>
  </si>
  <si>
    <t>EY540459</t>
  </si>
  <si>
    <t>EY497511</t>
  </si>
  <si>
    <t>EY498056</t>
  </si>
  <si>
    <t>EY545173</t>
  </si>
  <si>
    <t>EY483711</t>
  </si>
  <si>
    <t>EY500852</t>
  </si>
  <si>
    <t>EY541370</t>
  </si>
  <si>
    <t>EY542313</t>
  </si>
  <si>
    <t>EY553913</t>
  </si>
  <si>
    <t>EY540925</t>
  </si>
  <si>
    <t>EY553826</t>
  </si>
  <si>
    <t>EY554261</t>
  </si>
  <si>
    <t>A Touch Of The Wild</t>
  </si>
  <si>
    <t>EY560682</t>
  </si>
  <si>
    <t>EY548316</t>
  </si>
  <si>
    <t>Kip McGrath Education Centres Bromsgrove</t>
  </si>
  <si>
    <t>EY547563</t>
  </si>
  <si>
    <t>Kumon Warrington Great Sankey Study Centre</t>
  </si>
  <si>
    <t>EY547804</t>
  </si>
  <si>
    <t>EY561490</t>
  </si>
  <si>
    <t>Rotherham Stagecoach</t>
  </si>
  <si>
    <t>EY553770</t>
  </si>
  <si>
    <t>VC370134</t>
  </si>
  <si>
    <t>EY562534</t>
  </si>
  <si>
    <t>The Hope Tree Centre</t>
  </si>
  <si>
    <t>EY553902</t>
  </si>
  <si>
    <t>EY554619</t>
  </si>
  <si>
    <t>EY550656</t>
  </si>
  <si>
    <t>Worthing Tuition</t>
  </si>
  <si>
    <t>EY562473</t>
  </si>
  <si>
    <t>Aspergers Children And Carers Together (acct)</t>
  </si>
  <si>
    <t>EY550662</t>
  </si>
  <si>
    <t>Good Success</t>
  </si>
  <si>
    <t>EY555218</t>
  </si>
  <si>
    <t>EY541514</t>
  </si>
  <si>
    <t>EY548881</t>
  </si>
  <si>
    <t>EY484892</t>
  </si>
  <si>
    <t>EY554880</t>
  </si>
  <si>
    <t>EY556706</t>
  </si>
  <si>
    <t>EY556569</t>
  </si>
  <si>
    <t>EY556603</t>
  </si>
  <si>
    <t>EY535695</t>
  </si>
  <si>
    <t>EY556705</t>
  </si>
  <si>
    <t>Little Farmers Hq</t>
  </si>
  <si>
    <t>EY563029</t>
  </si>
  <si>
    <t>Spark Academy Belgrave</t>
  </si>
  <si>
    <t>EY537225</t>
  </si>
  <si>
    <t>EY537489</t>
  </si>
  <si>
    <t>EY562950</t>
  </si>
  <si>
    <t>SportSkool Ltd at Westgate School</t>
  </si>
  <si>
    <t>EY557054</t>
  </si>
  <si>
    <t>EY485972</t>
  </si>
  <si>
    <t>EY557337</t>
  </si>
  <si>
    <t>Bauhaus Educational Services</t>
  </si>
  <si>
    <t>EY485914</t>
  </si>
  <si>
    <t>EY557641</t>
  </si>
  <si>
    <t>EY558920</t>
  </si>
  <si>
    <t>EY487518</t>
  </si>
  <si>
    <t>Explore Learning Walsall</t>
  </si>
  <si>
    <t>High 5 Widey Court Primary School</t>
  </si>
  <si>
    <t>Cared4 Kids Club Jubilee House</t>
  </si>
  <si>
    <t>Bhc Kids</t>
  </si>
  <si>
    <t>EY405120</t>
  </si>
  <si>
    <t>EY414089</t>
  </si>
  <si>
    <t>EY425312</t>
  </si>
  <si>
    <t>EY395770</t>
  </si>
  <si>
    <t>EY412484</t>
  </si>
  <si>
    <t>EY424985</t>
  </si>
  <si>
    <t>EY439435</t>
  </si>
  <si>
    <t>EY443131</t>
  </si>
  <si>
    <t>EY434943</t>
  </si>
  <si>
    <t>EY435419</t>
  </si>
  <si>
    <t>EY445856</t>
  </si>
  <si>
    <t>EY468732</t>
  </si>
  <si>
    <t>EY447343</t>
  </si>
  <si>
    <t>EY473180</t>
  </si>
  <si>
    <t>EY461524</t>
  </si>
  <si>
    <t>EY460321</t>
  </si>
  <si>
    <t>EY473790</t>
  </si>
  <si>
    <t>EY466421</t>
  </si>
  <si>
    <t>EY464990</t>
  </si>
  <si>
    <t>EY477705</t>
  </si>
  <si>
    <t>EY478236</t>
  </si>
  <si>
    <t>EY480501</t>
  </si>
  <si>
    <t>EY485942</t>
  </si>
  <si>
    <t>EY486185</t>
  </si>
  <si>
    <t>EY483548</t>
  </si>
  <si>
    <t>EY482075</t>
  </si>
  <si>
    <t>EY488641</t>
  </si>
  <si>
    <t>EY542840</t>
  </si>
  <si>
    <t>EY536102</t>
  </si>
  <si>
    <t>EY488992</t>
  </si>
  <si>
    <t>EY489139</t>
  </si>
  <si>
    <t>EY496692</t>
  </si>
  <si>
    <t>EY536462</t>
  </si>
  <si>
    <t>EY493501</t>
  </si>
  <si>
    <t>EY492507</t>
  </si>
  <si>
    <t>EY558242</t>
  </si>
  <si>
    <t>EY498022</t>
  </si>
  <si>
    <t>EY557879</t>
  </si>
  <si>
    <t>Kip Mcgrath Education Centre Pudsey</t>
  </si>
  <si>
    <t>EY550642</t>
  </si>
  <si>
    <t>EY558267</t>
  </si>
  <si>
    <t>Kinecroft Academy Of Dance</t>
  </si>
  <si>
    <t>EY551189</t>
  </si>
  <si>
    <t>EY497451</t>
  </si>
  <si>
    <t>EY499321</t>
  </si>
  <si>
    <t>EY500008</t>
  </si>
  <si>
    <t>EY550688</t>
  </si>
  <si>
    <t>EY558132</t>
  </si>
  <si>
    <t>EY499701</t>
  </si>
  <si>
    <t>EY551918</t>
  </si>
  <si>
    <t>EY559094</t>
  </si>
  <si>
    <t>EY559352</t>
  </si>
  <si>
    <t>EY538848</t>
  </si>
  <si>
    <t>EY501624</t>
  </si>
  <si>
    <t>EY540470</t>
  </si>
  <si>
    <t>EY560460</t>
  </si>
  <si>
    <t>EY560119</t>
  </si>
  <si>
    <t>EY560266</t>
  </si>
  <si>
    <t>EY547455</t>
  </si>
  <si>
    <t>EY552854</t>
  </si>
  <si>
    <t>VC364834</t>
  </si>
  <si>
    <t>EY495819</t>
  </si>
  <si>
    <t>EY542523</t>
  </si>
  <si>
    <t>EY553242</t>
  </si>
  <si>
    <t>EY561460</t>
  </si>
  <si>
    <t>EY556899</t>
  </si>
  <si>
    <t>EY555760</t>
  </si>
  <si>
    <t>Beyond Education</t>
  </si>
  <si>
    <t>EY542410</t>
  </si>
  <si>
    <t>Nottingham West Bridgford</t>
  </si>
  <si>
    <t>Holiday Activities For Kids Ltd - Good Shepherd</t>
  </si>
  <si>
    <t>EY549631</t>
  </si>
  <si>
    <t>Dunstable Training &amp; Tuition</t>
  </si>
  <si>
    <t>EY562405</t>
  </si>
  <si>
    <t>EY556474</t>
  </si>
  <si>
    <t>EY562560</t>
  </si>
  <si>
    <t>Stagecoach Leeds Morley</t>
  </si>
  <si>
    <t>EY490377</t>
  </si>
  <si>
    <t>EY548731</t>
  </si>
  <si>
    <t>PLAY@Churwell Forest School</t>
  </si>
  <si>
    <t>Funtech At Holyport College Maidenhead</t>
  </si>
  <si>
    <t>Move More Morning Club</t>
  </si>
  <si>
    <t>The Arc Community Hub</t>
  </si>
  <si>
    <t>EY563680</t>
  </si>
  <si>
    <t>EY563721</t>
  </si>
  <si>
    <t>EY561172</t>
  </si>
  <si>
    <t>EY563297</t>
  </si>
  <si>
    <t>Kumon Cheetham Hill Study Centre</t>
  </si>
  <si>
    <t>VC364116</t>
  </si>
  <si>
    <t>EY557524</t>
  </si>
  <si>
    <t>EY563076</t>
  </si>
  <si>
    <t>EY562716</t>
  </si>
  <si>
    <t>Stagecoach Salford</t>
  </si>
  <si>
    <t>EY563259</t>
  </si>
  <si>
    <t>Elite Camps Didcot</t>
  </si>
  <si>
    <t>EY560149</t>
  </si>
  <si>
    <t>EY560305</t>
  </si>
  <si>
    <t>EY560158</t>
  </si>
  <si>
    <t>EY560498</t>
  </si>
  <si>
    <t>EY563057</t>
  </si>
  <si>
    <t>EY563550</t>
  </si>
  <si>
    <t>EY562952</t>
  </si>
  <si>
    <t>SportSkool Ltd at Stroud School</t>
  </si>
  <si>
    <t>EY563418</t>
  </si>
  <si>
    <t>EY537835</t>
  </si>
  <si>
    <t>EY563331</t>
  </si>
  <si>
    <t>3Rs Tuition</t>
  </si>
  <si>
    <t>EY557165</t>
  </si>
  <si>
    <t>EY557509</t>
  </si>
  <si>
    <t>EY557070</t>
  </si>
  <si>
    <t>Number of inspections</t>
  </si>
  <si>
    <t>Percentage of inspections</t>
  </si>
  <si>
    <t>Number of Inspections</t>
  </si>
  <si>
    <t>Not met:
Actions</t>
  </si>
  <si>
    <t>Not met:
Enforcement</t>
  </si>
  <si>
    <t>1. For explanations of key terms in this table, please see the Guidance tab.</t>
  </si>
  <si>
    <t xml:space="preserve">2. Percentages are rounded and may not sum to 100. Where the number of inspections is small, percentages should be treated with caution.
</t>
  </si>
  <si>
    <t>Table</t>
  </si>
  <si>
    <t>Table 1</t>
  </si>
  <si>
    <t>Number of interim visits to early years providers by provider type, region and local authority</t>
  </si>
  <si>
    <t>Table 2</t>
  </si>
  <si>
    <t>Guidance:</t>
  </si>
  <si>
    <t>Interim visits are not inspections and will not result in an inspection grade. Inspectors can use regulatory or enforcement actions, if appropriate.</t>
  </si>
  <si>
    <t>The table allows the user to filter by region or local authority.</t>
  </si>
  <si>
    <t xml:space="preserve">The underlying dataset has been provided to allow for further analysis. </t>
  </si>
  <si>
    <t>Interim visits</t>
  </si>
  <si>
    <t>ü</t>
  </si>
  <si>
    <t>Type of provider.
Childminder
Childcare on non-domestic premises
Childcare on domestic premises
Home childcarer</t>
  </si>
  <si>
    <t>The outcome of the Childcare Register inspector to determine whether the provider is complying with requirements, with an outcome of:
- Met
- Not met (with actions)
- Not met (enforcement action)</t>
  </si>
  <si>
    <t>This is a count of any of the following enforcement actions following a visit:
- Welfare requirement notices
- Notices to improve
- Suspensions
- Cancellations</t>
  </si>
  <si>
    <t>URN</t>
  </si>
  <si>
    <t>Provider Name</t>
  </si>
  <si>
    <t>Local Authority</t>
  </si>
  <si>
    <t>Event number</t>
  </si>
  <si>
    <t>Event type</t>
  </si>
  <si>
    <t>Visits completed in Cygnum?</t>
  </si>
  <si>
    <t>Published?</t>
  </si>
  <si>
    <t>Event Start Date</t>
  </si>
  <si>
    <t>First Publication date</t>
  </si>
  <si>
    <t>SFS/ SCCIF Serious concerns?</t>
  </si>
  <si>
    <t>EY enforce-ment actions count</t>
  </si>
  <si>
    <t>Withheld / Do not publish</t>
  </si>
  <si>
    <t>Visit type</t>
  </si>
  <si>
    <t>Most recent OE</t>
  </si>
  <si>
    <t>100234</t>
  </si>
  <si>
    <t>Orchard Primary School</t>
  </si>
  <si>
    <t>S8 No Formal Designation Visit</t>
  </si>
  <si>
    <t>Yes</t>
  </si>
  <si>
    <t>N</t>
  </si>
  <si>
    <t/>
  </si>
  <si>
    <t>On site</t>
  </si>
  <si>
    <t xml:space="preserve">  Outstanding</t>
  </si>
  <si>
    <t>100257</t>
  </si>
  <si>
    <t>Holmleigh Primary School</t>
  </si>
  <si>
    <t>100316</t>
  </si>
  <si>
    <t>Vanessa Nursery School</t>
  </si>
  <si>
    <t>100457</t>
  </si>
  <si>
    <t>Elizabeth Garrett Anderson School</t>
  </si>
  <si>
    <t>100479</t>
  </si>
  <si>
    <t>Bevington Primary School</t>
  </si>
  <si>
    <t>100633</t>
  </si>
  <si>
    <t>Immanuel and St Andrew Church of England Primary School</t>
  </si>
  <si>
    <t>Remote</t>
  </si>
  <si>
    <t>100724</t>
  </si>
  <si>
    <t>St Margaret's Lee CofE Primary School</t>
  </si>
  <si>
    <t>100857</t>
  </si>
  <si>
    <t>The St Thomas the Apostle College</t>
  </si>
  <si>
    <t>100888</t>
  </si>
  <si>
    <t>Harry Roberts Nursery School</t>
  </si>
  <si>
    <t>100967</t>
  </si>
  <si>
    <t>Morpeth School</t>
  </si>
  <si>
    <t>100992</t>
  </si>
  <si>
    <t>Somerset Nursery School and Children's Centre</t>
  </si>
  <si>
    <t>102555</t>
  </si>
  <si>
    <t>Oaklands School</t>
  </si>
  <si>
    <t>102558</t>
  </si>
  <si>
    <t>The Cedars Primary School</t>
  </si>
  <si>
    <t>102698</t>
  </si>
  <si>
    <t>Perseid School</t>
  </si>
  <si>
    <t>102702</t>
  </si>
  <si>
    <t>Rebecca Cheetham Nursery and Children's Centre</t>
  </si>
  <si>
    <t>102909</t>
  </si>
  <si>
    <t>St Mary Magdalen's Catholic Primary School</t>
  </si>
  <si>
    <t>103766</t>
  </si>
  <si>
    <t>Netherton Park Nursery School</t>
  </si>
  <si>
    <t>103972</t>
  </si>
  <si>
    <t>Grove Vale Primary School</t>
  </si>
  <si>
    <t>104060</t>
  </si>
  <si>
    <t>Marston Green Junior School</t>
  </si>
  <si>
    <t>104133</t>
  </si>
  <si>
    <t>Merstone School</t>
  </si>
  <si>
    <t>104179</t>
  </si>
  <si>
    <t>Kings Hill Primary School</t>
  </si>
  <si>
    <t>104278</t>
  </si>
  <si>
    <t>Low Hill Nursery School</t>
  </si>
  <si>
    <t>104664</t>
  </si>
  <si>
    <t>St Sebastian's Catholic Primary School and Nursery</t>
  </si>
  <si>
    <t>104735</t>
  </si>
  <si>
    <t>Royal School for the Blind (Liverpool)</t>
  </si>
  <si>
    <t>105077</t>
  </si>
  <si>
    <t>St Andrew's CofE Aided Primary School</t>
  </si>
  <si>
    <t>105137</t>
  </si>
  <si>
    <t>West Kirby Residential School</t>
  </si>
  <si>
    <t>105203</t>
  </si>
  <si>
    <t>St Mary's CofE Primary School, Deane</t>
  </si>
  <si>
    <t>105342</t>
  </si>
  <si>
    <t>St Mary's Church of England Aided Primary School, Prestwich</t>
  </si>
  <si>
    <t>105384</t>
  </si>
  <si>
    <t>Martenscroft Nursery School &amp; Children's Centre</t>
  </si>
  <si>
    <t>105912</t>
  </si>
  <si>
    <t>Bridgewater Primary School</t>
  </si>
  <si>
    <t>106057</t>
  </si>
  <si>
    <t>Ludworth Primary School</t>
  </si>
  <si>
    <t>106460</t>
  </si>
  <si>
    <t>St Patrick's Catholic Primary School</t>
  </si>
  <si>
    <t>108050</t>
  </si>
  <si>
    <t>St Peter's Church of England Primary School, Leeds</t>
  </si>
  <si>
    <t>108350</t>
  </si>
  <si>
    <t>Front Street Community Primary School</t>
  </si>
  <si>
    <t>108665</t>
  </si>
  <si>
    <t>Boldon Nursery School</t>
  </si>
  <si>
    <t>108892</t>
  </si>
  <si>
    <t>Wandsworth Hospital and Home Tuition Service</t>
  </si>
  <si>
    <t>109116</t>
  </si>
  <si>
    <t>Bishop Road Primary School</t>
  </si>
  <si>
    <t>109221</t>
  </si>
  <si>
    <t>Wrington Church of England Primary School</t>
  </si>
  <si>
    <t>109435</t>
  </si>
  <si>
    <t>Castle Newnham School</t>
  </si>
  <si>
    <t>109583</t>
  </si>
  <si>
    <t>Someries Infant School</t>
  </si>
  <si>
    <t>110814</t>
  </si>
  <si>
    <t>Barnabas Oley CofE Primary School</t>
  </si>
  <si>
    <t>110817</t>
  </si>
  <si>
    <t>Holywell CofE Primary School</t>
  </si>
  <si>
    <t>111135</t>
  </si>
  <si>
    <t>Oughtrington Community Primary School</t>
  </si>
  <si>
    <t>111382</t>
  </si>
  <si>
    <t>Stretton St Matthew's CofE Primary School</t>
  </si>
  <si>
    <t>111424</t>
  </si>
  <si>
    <t>Bishop Heber High School</t>
  </si>
  <si>
    <t>111503</t>
  </si>
  <si>
    <t>Greenbank School</t>
  </si>
  <si>
    <t>111964</t>
  </si>
  <si>
    <t>St Neot Community Primary School</t>
  </si>
  <si>
    <t>112337</t>
  </si>
  <si>
    <t>Our Lady and St Patrick's Catholic Primary School</t>
  </si>
  <si>
    <t>112575</t>
  </si>
  <si>
    <t>Charlotte Nursery and Infant School</t>
  </si>
  <si>
    <t>113249</t>
  </si>
  <si>
    <t>Ermington Primary School</t>
  </si>
  <si>
    <t>113250</t>
  </si>
  <si>
    <t>Gulworthy Primary School</t>
  </si>
  <si>
    <t>113571</t>
  </si>
  <si>
    <t>Vranch House School</t>
  </si>
  <si>
    <t>Independent school Material Change inspection</t>
  </si>
  <si>
    <t>113648</t>
  </si>
  <si>
    <t>Brook Green Centre for Learning</t>
  </si>
  <si>
    <t>114258</t>
  </si>
  <si>
    <t>St. Michael's C of E Primary School</t>
  </si>
  <si>
    <t>114706</t>
  </si>
  <si>
    <t>Hamilton Primary School</t>
  </si>
  <si>
    <t>114787</t>
  </si>
  <si>
    <t>Barons Court Primary School and Nursery</t>
  </si>
  <si>
    <t>115471</t>
  </si>
  <si>
    <t>Shorefields School</t>
  </si>
  <si>
    <t>116142</t>
  </si>
  <si>
    <t>Tower Hill Primary School</t>
  </si>
  <si>
    <t>116828</t>
  </si>
  <si>
    <t>Little Dewchurch CofE Primary School</t>
  </si>
  <si>
    <t>117160</t>
  </si>
  <si>
    <t>Field Junior School</t>
  </si>
  <si>
    <t>117299</t>
  </si>
  <si>
    <t>Round Diamond Primary School</t>
  </si>
  <si>
    <t>117342</t>
  </si>
  <si>
    <t>High Beeches Primary School</t>
  </si>
  <si>
    <t>117811</t>
  </si>
  <si>
    <t>Holme Valley Primary School</t>
  </si>
  <si>
    <t>118044</t>
  </si>
  <si>
    <t>Pollington-Balne Church of England Primary School</t>
  </si>
  <si>
    <t>1184091</t>
  </si>
  <si>
    <t>BC Arch Limited</t>
  </si>
  <si>
    <t>FES interim visit</t>
  </si>
  <si>
    <t>118523</t>
  </si>
  <si>
    <t>Downs View Infant School</t>
  </si>
  <si>
    <t>118737</t>
  </si>
  <si>
    <t>Whitstable and Seasalter Endowed Church of England Junior School</t>
  </si>
  <si>
    <t>119103</t>
  </si>
  <si>
    <t>Stepping Stones School</t>
  </si>
  <si>
    <t>119161</t>
  </si>
  <si>
    <t>Clitheroe Pendle Primary School</t>
  </si>
  <si>
    <t>119401</t>
  </si>
  <si>
    <t>Leyland Methodist Infant School</t>
  </si>
  <si>
    <t>119461</t>
  </si>
  <si>
    <t>Bretherton Endowed Church of England Voluntary Aided Primary School</t>
  </si>
  <si>
    <t>119584</t>
  </si>
  <si>
    <t>St Bernadette's Catholic Primary School, Lancaster</t>
  </si>
  <si>
    <t>119589</t>
  </si>
  <si>
    <t>St Veronica's Roman Catholic Primary School, Helmshore</t>
  </si>
  <si>
    <t>119676</t>
  </si>
  <si>
    <t>St. Mary's Catholic Primary School Euxton</t>
  </si>
  <si>
    <t>119779</t>
  </si>
  <si>
    <t>Our Lady's Catholic High School</t>
  </si>
  <si>
    <t>120572</t>
  </si>
  <si>
    <t>The Hackthorn Church of England Primary School</t>
  </si>
  <si>
    <t>120825</t>
  </si>
  <si>
    <t>Langham Village School</t>
  </si>
  <si>
    <t>122172</t>
  </si>
  <si>
    <t>Swansfield Park Primary School</t>
  </si>
  <si>
    <t>122233</t>
  </si>
  <si>
    <t>Kielder Primary School and Nursery</t>
  </si>
  <si>
    <t>1223681</t>
  </si>
  <si>
    <t>SC Assurance Visit</t>
  </si>
  <si>
    <t>122382</t>
  </si>
  <si>
    <t>Cleaswell Hill School</t>
  </si>
  <si>
    <t>122486</t>
  </si>
  <si>
    <t>Haydn Primary School</t>
  </si>
  <si>
    <t>122743</t>
  </si>
  <si>
    <t>All Hallows CofE Primary School</t>
  </si>
  <si>
    <t>123435</t>
  </si>
  <si>
    <t>Moorfield Primary School</t>
  </si>
  <si>
    <t>123493</t>
  </si>
  <si>
    <t>Pontesbury CofE Primary School</t>
  </si>
  <si>
    <t>123653</t>
  </si>
  <si>
    <t>Meare Village Primary School</t>
  </si>
  <si>
    <t>1240802</t>
  </si>
  <si>
    <t>1241970</t>
  </si>
  <si>
    <t>124577</t>
  </si>
  <si>
    <t>Copdock Primary School</t>
  </si>
  <si>
    <t>1247559</t>
  </si>
  <si>
    <t>1247560</t>
  </si>
  <si>
    <t>1247885</t>
  </si>
  <si>
    <t>1249259</t>
  </si>
  <si>
    <t>1249264</t>
  </si>
  <si>
    <t>125004</t>
  </si>
  <si>
    <t>Wood Street Infant School</t>
  </si>
  <si>
    <t>1259508</t>
  </si>
  <si>
    <t>1262935</t>
  </si>
  <si>
    <t>126332</t>
  </si>
  <si>
    <t>Kington St Michael Church of England Primary School</t>
  </si>
  <si>
    <t>1275569</t>
  </si>
  <si>
    <t>130344</t>
  </si>
  <si>
    <t>North Herts Education Support Centre</t>
  </si>
  <si>
    <t>130475</t>
  </si>
  <si>
    <t>Dudley College of Technology</t>
  </si>
  <si>
    <t>130503</t>
  </si>
  <si>
    <t>Loreto College</t>
  </si>
  <si>
    <t>130523</t>
  </si>
  <si>
    <t>St John Rigby RC Sixth Form College</t>
  </si>
  <si>
    <t>130525</t>
  </si>
  <si>
    <t>Northern College for Residential Adult Education Limited</t>
  </si>
  <si>
    <t>130585</t>
  </si>
  <si>
    <t>TEC Partnership</t>
  </si>
  <si>
    <t>130615</t>
  </si>
  <si>
    <t>Hills Road Sixth Form College</t>
  </si>
  <si>
    <t>130739</t>
  </si>
  <si>
    <t>Blackpool and the Fylde College</t>
  </si>
  <si>
    <t>130741</t>
  </si>
  <si>
    <t>Runshaw College</t>
  </si>
  <si>
    <t>130968</t>
  </si>
  <si>
    <t>Hemsworth Grove Lea Primary School</t>
  </si>
  <si>
    <t>131189</t>
  </si>
  <si>
    <t>Chalkhill Education Centre, Chalkhill Hospital</t>
  </si>
  <si>
    <t>131591</t>
  </si>
  <si>
    <t>Harvills Hawthorn Primary School</t>
  </si>
  <si>
    <t>131851</t>
  </si>
  <si>
    <t>Leagrave Primary School</t>
  </si>
  <si>
    <t>131860</t>
  </si>
  <si>
    <t>The David Lewis Centre</t>
  </si>
  <si>
    <t>132161</t>
  </si>
  <si>
    <t>Bridge Farm Primary School</t>
  </si>
  <si>
    <t>132763</t>
  </si>
  <si>
    <t>Hampton Hargate Primary School</t>
  </si>
  <si>
    <t>133397</t>
  </si>
  <si>
    <t>Eslington Primary School</t>
  </si>
  <si>
    <t>134009</t>
  </si>
  <si>
    <t>Larmenier &amp; Sacred Heart Catholic Primary School</t>
  </si>
  <si>
    <t>134674</t>
  </si>
  <si>
    <t>West Exe Nursery School</t>
  </si>
  <si>
    <t>134855</t>
  </si>
  <si>
    <t>Prince Bishops Community Primary School</t>
  </si>
  <si>
    <t>135531</t>
  </si>
  <si>
    <t>Chelsea Academy</t>
  </si>
  <si>
    <t>135653</t>
  </si>
  <si>
    <t>Maltings Academy</t>
  </si>
  <si>
    <t>135785</t>
  </si>
  <si>
    <t>St Andrew's College</t>
  </si>
  <si>
    <t>136278</t>
  </si>
  <si>
    <t>The Fallibroome Academy</t>
  </si>
  <si>
    <t>136292</t>
  </si>
  <si>
    <t>The Cotswold Academy</t>
  </si>
  <si>
    <t>136459</t>
  </si>
  <si>
    <t>The Polesworth School</t>
  </si>
  <si>
    <t>136463</t>
  </si>
  <si>
    <t>Comberton Village College</t>
  </si>
  <si>
    <t>136530</t>
  </si>
  <si>
    <t>Catmose College</t>
  </si>
  <si>
    <t>136589</t>
  </si>
  <si>
    <t>Bartley Green School</t>
  </si>
  <si>
    <t>136597</t>
  </si>
  <si>
    <t>Mount Hawke Academy</t>
  </si>
  <si>
    <t>136649</t>
  </si>
  <si>
    <t>Twynham School</t>
  </si>
  <si>
    <t>136656</t>
  </si>
  <si>
    <t>Claremont High School</t>
  </si>
  <si>
    <t>136731</t>
  </si>
  <si>
    <t>Ripley St Thomas Church of England Academy</t>
  </si>
  <si>
    <t>136785</t>
  </si>
  <si>
    <t>Cheam High School</t>
  </si>
  <si>
    <t>136903</t>
  </si>
  <si>
    <t>The Petersfield School</t>
  </si>
  <si>
    <t>136947</t>
  </si>
  <si>
    <t>The Montessori Place</t>
  </si>
  <si>
    <t>137035</t>
  </si>
  <si>
    <t>Stewart Fleming Primary School</t>
  </si>
  <si>
    <t>137090</t>
  </si>
  <si>
    <t>The Chauncy School</t>
  </si>
  <si>
    <t>137226</t>
  </si>
  <si>
    <t>Great Berry Primary School</t>
  </si>
  <si>
    <t>137284</t>
  </si>
  <si>
    <t>The Eastwood Academy</t>
  </si>
  <si>
    <t>137319</t>
  </si>
  <si>
    <t>Tuxford Academy</t>
  </si>
  <si>
    <t>137331</t>
  </si>
  <si>
    <t>Ark Conway Primary Academy</t>
  </si>
  <si>
    <t>137549</t>
  </si>
  <si>
    <t>Harris Academy Chafford Hundred</t>
  </si>
  <si>
    <t>137566</t>
  </si>
  <si>
    <t>William Tyndale Primary School</t>
  </si>
  <si>
    <t>137639</t>
  </si>
  <si>
    <t>Buckden CofE Primary School</t>
  </si>
  <si>
    <t>137708</t>
  </si>
  <si>
    <t>Sacred Heart Catholic High School</t>
  </si>
  <si>
    <t>137852</t>
  </si>
  <si>
    <t>Cardinal Hume Catholic School</t>
  </si>
  <si>
    <t>137855</t>
  </si>
  <si>
    <t>Hinchley Wood School</t>
  </si>
  <si>
    <t>138251</t>
  </si>
  <si>
    <t>Dixons Trinity Academy</t>
  </si>
  <si>
    <t>138266</t>
  </si>
  <si>
    <t>Reach Academy Feltham</t>
  </si>
  <si>
    <t>138359</t>
  </si>
  <si>
    <t>Great Bowden Academy, A Church of England Primary School</t>
  </si>
  <si>
    <t>138559</t>
  </si>
  <si>
    <t>Brambles Primary Academy</t>
  </si>
  <si>
    <t>138723</t>
  </si>
  <si>
    <t>St Filumena's Catholic Primary School</t>
  </si>
  <si>
    <t>138738</t>
  </si>
  <si>
    <t>Sturry Church of England Primary School</t>
  </si>
  <si>
    <t>138957</t>
  </si>
  <si>
    <t>Ss Simon &amp; Jude CofE Primary School, Bolton</t>
  </si>
  <si>
    <t>138967</t>
  </si>
  <si>
    <t>The CE Academy</t>
  </si>
  <si>
    <t>139122</t>
  </si>
  <si>
    <t>St Richard Reynolds Catholic Primary School</t>
  </si>
  <si>
    <t>139212</t>
  </si>
  <si>
    <t>Christ Church (Erith) CofE Primary School</t>
  </si>
  <si>
    <t>139354</t>
  </si>
  <si>
    <t>Ss. Peter and Paul Catholic Primary School, a Voluntary Academy</t>
  </si>
  <si>
    <t>139488</t>
  </si>
  <si>
    <t>Brentside Primary School</t>
  </si>
  <si>
    <t>139517</t>
  </si>
  <si>
    <t>St Thomas More Catholic School</t>
  </si>
  <si>
    <t>139576</t>
  </si>
  <si>
    <t>Quarry Hill Academy</t>
  </si>
  <si>
    <t>139747</t>
  </si>
  <si>
    <t>Harefield Primary School</t>
  </si>
  <si>
    <t>139983</t>
  </si>
  <si>
    <t>Humberstone Junior School</t>
  </si>
  <si>
    <t>140117</t>
  </si>
  <si>
    <t>Tomlinscote School</t>
  </si>
  <si>
    <t>140208</t>
  </si>
  <si>
    <t>Harris Primary Academy Haling Park</t>
  </si>
  <si>
    <t>140285</t>
  </si>
  <si>
    <t>Newstead Primary Academy</t>
  </si>
  <si>
    <t>140286</t>
  </si>
  <si>
    <t>Oak Bank School</t>
  </si>
  <si>
    <t>140636</t>
  </si>
  <si>
    <t>Old Cleeve CofE School, Washford</t>
  </si>
  <si>
    <t>140647</t>
  </si>
  <si>
    <t>Wistaston Academy</t>
  </si>
  <si>
    <t>140919</t>
  </si>
  <si>
    <t>Nunthorpe Primary Academy</t>
  </si>
  <si>
    <t>140932</t>
  </si>
  <si>
    <t>Bengeworth CE Academy</t>
  </si>
  <si>
    <t>140934</t>
  </si>
  <si>
    <t>Harris Primary Academy Beckenham</t>
  </si>
  <si>
    <t>140958</t>
  </si>
  <si>
    <t>Eden Girls' School Coventry</t>
  </si>
  <si>
    <t>141448</t>
  </si>
  <si>
    <t>Blackfriars Academy</t>
  </si>
  <si>
    <t>141454</t>
  </si>
  <si>
    <t>Whissendine Church of England Primary School</t>
  </si>
  <si>
    <t>141457</t>
  </si>
  <si>
    <t>Saint Joseph's Catholic Primary School, A Catholic Voluntary Academy</t>
  </si>
  <si>
    <t>141572</t>
  </si>
  <si>
    <t>Katherine Semar Junior School</t>
  </si>
  <si>
    <t>141588</t>
  </si>
  <si>
    <t>Thrybergh Fullerton Church of England Primary Academy</t>
  </si>
  <si>
    <t>141757</t>
  </si>
  <si>
    <t>Allenbourn Middle School</t>
  </si>
  <si>
    <t>141915</t>
  </si>
  <si>
    <t>Prestolee Primary School</t>
  </si>
  <si>
    <t>141940</t>
  </si>
  <si>
    <t>Elliott Hudson College</t>
  </si>
  <si>
    <t>141971</t>
  </si>
  <si>
    <t>Eden Boys' School, Preston</t>
  </si>
  <si>
    <t>142739</t>
  </si>
  <si>
    <t>St Paul's Catholic Primary School</t>
  </si>
  <si>
    <t>142875</t>
  </si>
  <si>
    <t>Galleywall Primary School</t>
  </si>
  <si>
    <t>142950</t>
  </si>
  <si>
    <t>Lees Primary School</t>
  </si>
  <si>
    <t>143466</t>
  </si>
  <si>
    <t>Hampsthwaite Church of England Primary School</t>
  </si>
  <si>
    <t>143592</t>
  </si>
  <si>
    <t>Foxfield Primary School</t>
  </si>
  <si>
    <t>143882</t>
  </si>
  <si>
    <t>Cleves Primary School</t>
  </si>
  <si>
    <t>144072</t>
  </si>
  <si>
    <t>Exwick Heights Primary School</t>
  </si>
  <si>
    <t>144864</t>
  </si>
  <si>
    <t>Headley Park Primary School</t>
  </si>
  <si>
    <t>144893</t>
  </si>
  <si>
    <t>Glebe School</t>
  </si>
  <si>
    <t>144918</t>
  </si>
  <si>
    <t>Bournville Primary School</t>
  </si>
  <si>
    <t>145057</t>
  </si>
  <si>
    <t>The Sixth Form College Farnborough</t>
  </si>
  <si>
    <t>145096</t>
  </si>
  <si>
    <t>St Thomas Church of England Primary School, Lydiate</t>
  </si>
  <si>
    <t>145116</t>
  </si>
  <si>
    <t>Compass Community School South</t>
  </si>
  <si>
    <t>145382</t>
  </si>
  <si>
    <t>St Mary's Catholic Primary School, Ipswich</t>
  </si>
  <si>
    <t>145452</t>
  </si>
  <si>
    <t>College Park Infant School</t>
  </si>
  <si>
    <t>145479</t>
  </si>
  <si>
    <t>The Green Room School Kingsley</t>
  </si>
  <si>
    <t>146013</t>
  </si>
  <si>
    <t>New Siblands School</t>
  </si>
  <si>
    <t>146170</t>
  </si>
  <si>
    <t>Oundle Church of England Primary School</t>
  </si>
  <si>
    <t>147627</t>
  </si>
  <si>
    <t>Stubbin Wood School</t>
  </si>
  <si>
    <t>51492</t>
  </si>
  <si>
    <t>Davidson Training UK Limited</t>
  </si>
  <si>
    <t>53682</t>
  </si>
  <si>
    <t>Nova Training</t>
  </si>
  <si>
    <t>54495</t>
  </si>
  <si>
    <t>SW Durham Training Limited</t>
  </si>
  <si>
    <t>57839</t>
  </si>
  <si>
    <t>Fashion Retail Academy</t>
  </si>
  <si>
    <t>SC011185</t>
  </si>
  <si>
    <t>SC030967</t>
  </si>
  <si>
    <t>SC034922</t>
  </si>
  <si>
    <t>SC035241</t>
  </si>
  <si>
    <t>SC035648</t>
  </si>
  <si>
    <t>SC Assurance Visit (Secure)</t>
  </si>
  <si>
    <t>SC037447</t>
  </si>
  <si>
    <t>SC037910</t>
  </si>
  <si>
    <t>SC040719</t>
  </si>
  <si>
    <t>SC060354</t>
  </si>
  <si>
    <t>Cranbrook School</t>
  </si>
  <si>
    <t>SC063116</t>
  </si>
  <si>
    <t>SC066120</t>
  </si>
  <si>
    <t>SC066651</t>
  </si>
  <si>
    <t>SC356604</t>
  </si>
  <si>
    <t>SC366343</t>
  </si>
  <si>
    <t>SC372504</t>
  </si>
  <si>
    <t>SC396721</t>
  </si>
  <si>
    <t>SC411142</t>
  </si>
  <si>
    <t>SC420876</t>
  </si>
  <si>
    <t>SC456409</t>
  </si>
  <si>
    <t>SC467704</t>
  </si>
  <si>
    <t>SC475703</t>
  </si>
  <si>
    <t>SC476270</t>
  </si>
  <si>
    <t>SC477031</t>
  </si>
  <si>
    <t>100013</t>
  </si>
  <si>
    <t>Edith Neville Primary School</t>
  </si>
  <si>
    <t xml:space="preserve"> Good</t>
  </si>
  <si>
    <t>100029</t>
  </si>
  <si>
    <t>Christ Church School</t>
  </si>
  <si>
    <t>100035</t>
  </si>
  <si>
    <t>Rosary Catholic Primary School</t>
  </si>
  <si>
    <t>100044</t>
  </si>
  <si>
    <t>St Michael's Church of England Primary School</t>
  </si>
  <si>
    <t>100190</t>
  </si>
  <si>
    <t>Thomas Tallis School</t>
  </si>
  <si>
    <t>100349</t>
  </si>
  <si>
    <t>St Johns Walham Green Church of England Primary School</t>
  </si>
  <si>
    <t>100407</t>
  </si>
  <si>
    <t>Hanover Primary School</t>
  </si>
  <si>
    <t>100411</t>
  </si>
  <si>
    <t>Laycock Primary School</t>
  </si>
  <si>
    <t>100437</t>
  </si>
  <si>
    <t>Sacred Heart Catholic Primary School</t>
  </si>
  <si>
    <t>100446</t>
  </si>
  <si>
    <t>St Mary's CofE Primary School</t>
  </si>
  <si>
    <t>100601</t>
  </si>
  <si>
    <t>Glenbrook Primary School</t>
  </si>
  <si>
    <t>100681</t>
  </si>
  <si>
    <t>Elfrida Primary School</t>
  </si>
  <si>
    <t>100810</t>
  </si>
  <si>
    <t>Rotherhithe Primary School</t>
  </si>
  <si>
    <t>100903</t>
  </si>
  <si>
    <t>Hague Primary School</t>
  </si>
  <si>
    <t>100943</t>
  </si>
  <si>
    <t>William Davis Primary School</t>
  </si>
  <si>
    <t>100994</t>
  </si>
  <si>
    <t>Francis Barber Pupil Referral Unit</t>
  </si>
  <si>
    <t>101014</t>
  </si>
  <si>
    <t>John Burns Primary School</t>
  </si>
  <si>
    <t>101126</t>
  </si>
  <si>
    <t>St Barnabas' CofE Primary School</t>
  </si>
  <si>
    <t>101139</t>
  </si>
  <si>
    <t>St Peter's CofE School</t>
  </si>
  <si>
    <t>101239</t>
  </si>
  <si>
    <t>St Vincent's Catholic Primary School</t>
  </si>
  <si>
    <t>101316</t>
  </si>
  <si>
    <t>Christ Church Primary School</t>
  </si>
  <si>
    <t>101325</t>
  </si>
  <si>
    <t>St Paul's CofE Primary School N11</t>
  </si>
  <si>
    <t>101327</t>
  </si>
  <si>
    <t>St Andrew's CofE Voluntary Aided Primary School, Totteridge</t>
  </si>
  <si>
    <t>101364</t>
  </si>
  <si>
    <t>St James' Catholic High School</t>
  </si>
  <si>
    <t>101490</t>
  </si>
  <si>
    <t>Fawood Children's Centre</t>
  </si>
  <si>
    <t>101507</t>
  </si>
  <si>
    <t>Malorees Infant School</t>
  </si>
  <si>
    <t>101508</t>
  </si>
  <si>
    <t>Northview Junior and Infant School</t>
  </si>
  <si>
    <t>101509</t>
  </si>
  <si>
    <t>Park Lane Primary School</t>
  </si>
  <si>
    <t>101759</t>
  </si>
  <si>
    <t>Smitham Primary School</t>
  </si>
  <si>
    <t>101791</t>
  </si>
  <si>
    <t>The Minster Nursery and Infant School</t>
  </si>
  <si>
    <t>101900</t>
  </si>
  <si>
    <t>Havelock Primary School and Nursery</t>
  </si>
  <si>
    <t>102037</t>
  </si>
  <si>
    <t>St Edmund's Catholic Primary School</t>
  </si>
  <si>
    <t>102139</t>
  </si>
  <si>
    <t>102143</t>
  </si>
  <si>
    <t>St Francis de Sales RC Junior School</t>
  </si>
  <si>
    <t>102153</t>
  </si>
  <si>
    <t>Hornsey School for Girls</t>
  </si>
  <si>
    <t>102188</t>
  </si>
  <si>
    <t>Camrose Primary With Nursery</t>
  </si>
  <si>
    <t>102400</t>
  </si>
  <si>
    <t>Whiteheath Junior School</t>
  </si>
  <si>
    <t>102564</t>
  </si>
  <si>
    <t>Burlington Junior School</t>
  </si>
  <si>
    <t>102697</t>
  </si>
  <si>
    <t>Melrose School</t>
  </si>
  <si>
    <t>1027158</t>
  </si>
  <si>
    <t>102728</t>
  </si>
  <si>
    <t>Lathom Junior School</t>
  </si>
  <si>
    <t>102746</t>
  </si>
  <si>
    <t>Star Primary School</t>
  </si>
  <si>
    <t>102800</t>
  </si>
  <si>
    <t>Downshall Primary School</t>
  </si>
  <si>
    <t>102919</t>
  </si>
  <si>
    <t>St Osmund's Catholic Primary School</t>
  </si>
  <si>
    <t>102950</t>
  </si>
  <si>
    <t>The Harrodian School</t>
  </si>
  <si>
    <t>103078</t>
  </si>
  <si>
    <t>Coppermill Primary School</t>
  </si>
  <si>
    <t>103082</t>
  </si>
  <si>
    <t>The Jenny Hammond Primary School</t>
  </si>
  <si>
    <t>103100</t>
  </si>
  <si>
    <t>Willowfield School</t>
  </si>
  <si>
    <t>103208</t>
  </si>
  <si>
    <t>Gunter Primary School</t>
  </si>
  <si>
    <t>103265</t>
  </si>
  <si>
    <t>Ladypool Primary School</t>
  </si>
  <si>
    <t>103300</t>
  </si>
  <si>
    <t>Blakesley Hall Primary School</t>
  </si>
  <si>
    <t>103632</t>
  </si>
  <si>
    <t>Lindsworth School</t>
  </si>
  <si>
    <t>103659</t>
  </si>
  <si>
    <t>Potters Green Primary School</t>
  </si>
  <si>
    <t>103697</t>
  </si>
  <si>
    <t>Moseley Primary School</t>
  </si>
  <si>
    <t>103791</t>
  </si>
  <si>
    <t>Peters Hill Primary School</t>
  </si>
  <si>
    <t>103809</t>
  </si>
  <si>
    <t>Withymoor Primary School</t>
  </si>
  <si>
    <t>103957</t>
  </si>
  <si>
    <t>Temple Meadow Primary School</t>
  </si>
  <si>
    <t>103978</t>
  </si>
  <si>
    <t>Langley Primary School</t>
  </si>
  <si>
    <t>104049</t>
  </si>
  <si>
    <t>Sharmans Cross Junior School</t>
  </si>
  <si>
    <t>104074</t>
  </si>
  <si>
    <t>Cheswick Green Primary School</t>
  </si>
  <si>
    <t>104178</t>
  </si>
  <si>
    <t>Salisbury Primary School</t>
  </si>
  <si>
    <t>104191</t>
  </si>
  <si>
    <t>Pool Hayes Primary School</t>
  </si>
  <si>
    <t>104217</t>
  </si>
  <si>
    <t>Meadow View JMI School</t>
  </si>
  <si>
    <t>104345</t>
  </si>
  <si>
    <t>Wodensfield Primary School</t>
  </si>
  <si>
    <t>104454</t>
  </si>
  <si>
    <t>Holy Family Catholic Primary School</t>
  </si>
  <si>
    <t>104459</t>
  </si>
  <si>
    <t>Our Lady's Catholic Primary School</t>
  </si>
  <si>
    <t>104481</t>
  </si>
  <si>
    <t>St Margaret Mary's Catholic Infant School</t>
  </si>
  <si>
    <t>104569</t>
  </si>
  <si>
    <t>Pleasant Street Primary School</t>
  </si>
  <si>
    <t>104679</t>
  </si>
  <si>
    <t>St Paschal Baylon Catholic Primary School</t>
  </si>
  <si>
    <t>104682</t>
  </si>
  <si>
    <t>King David Primary School</t>
  </si>
  <si>
    <t>104764</t>
  </si>
  <si>
    <t>Sutton Manor Community Primary School</t>
  </si>
  <si>
    <t>104775</t>
  </si>
  <si>
    <t>Newton-le-Willows Primary School</t>
  </si>
  <si>
    <t>104859</t>
  </si>
  <si>
    <t>The Grange Primary School</t>
  </si>
  <si>
    <t>104863</t>
  </si>
  <si>
    <t>Farnborough Road Infant School</t>
  </si>
  <si>
    <t>104894</t>
  </si>
  <si>
    <t>St John's Church of England Primary School</t>
  </si>
  <si>
    <t>104926</t>
  </si>
  <si>
    <t>Great Crosby Catholic Primary School</t>
  </si>
  <si>
    <t>104936</t>
  </si>
  <si>
    <t>St Gregory's Catholic Primary School</t>
  </si>
  <si>
    <t>105032</t>
  </si>
  <si>
    <t>Black Horse Hill Junior School</t>
  </si>
  <si>
    <t>105074</t>
  </si>
  <si>
    <t>105173</t>
  </si>
  <si>
    <t>Beaumont Primary School</t>
  </si>
  <si>
    <t>105218</t>
  </si>
  <si>
    <t>St Thomas C of E Primary School, Halliwell</t>
  </si>
  <si>
    <t>105222</t>
  </si>
  <si>
    <t>St Ethelbert's RC Primary School</t>
  </si>
  <si>
    <t>105294</t>
  </si>
  <si>
    <t>Old Hall Primary School</t>
  </si>
  <si>
    <t>105351</t>
  </si>
  <si>
    <t>St Hilda's Church of England Primary School</t>
  </si>
  <si>
    <t>105372</t>
  </si>
  <si>
    <t>Darul Uloom Al Arabiya Al Islamiya</t>
  </si>
  <si>
    <t>Independent school progress monitoring inspection - Integrated</t>
  </si>
  <si>
    <t>105505</t>
  </si>
  <si>
    <t>All Saints C of E Primary School</t>
  </si>
  <si>
    <t>105508</t>
  </si>
  <si>
    <t>St James' CofE Primary School, Birch-in-Rusholme</t>
  </si>
  <si>
    <t>105693</t>
  </si>
  <si>
    <t>Christ Church CofE Primary School</t>
  </si>
  <si>
    <t>105930</t>
  </si>
  <si>
    <t>St Luke's CofE Primary School</t>
  </si>
  <si>
    <t>106083</t>
  </si>
  <si>
    <t>Warren Wood Primary School</t>
  </si>
  <si>
    <t>106094</t>
  </si>
  <si>
    <t>Outwood Primary School</t>
  </si>
  <si>
    <t>106206</t>
  </si>
  <si>
    <t>Russell Scott Primary School</t>
  </si>
  <si>
    <t>106222</t>
  </si>
  <si>
    <t>Stalyhill Infant School</t>
  </si>
  <si>
    <t>106343</t>
  </si>
  <si>
    <t>St Anne's CofE Primary School</t>
  </si>
  <si>
    <t>106346</t>
  </si>
  <si>
    <t>Our Lady of Lourdes Catholic School</t>
  </si>
  <si>
    <t>106403</t>
  </si>
  <si>
    <t>Marsh Green Primary School</t>
  </si>
  <si>
    <t>106476</t>
  </si>
  <si>
    <t>Ince CofE Primary School</t>
  </si>
  <si>
    <t>106698</t>
  </si>
  <si>
    <t>Rossington Tornedale Infant School</t>
  </si>
  <si>
    <t>106817</t>
  </si>
  <si>
    <t>Fullerton House School</t>
  </si>
  <si>
    <t>Independent school emergency inspection</t>
  </si>
  <si>
    <t>107046</t>
  </si>
  <si>
    <t>Halfway Junior School</t>
  </si>
  <si>
    <t>107182</t>
  </si>
  <si>
    <t>Mossbrook School</t>
  </si>
  <si>
    <t>107283</t>
  </si>
  <si>
    <t>Hoyle Court Primary School</t>
  </si>
  <si>
    <t>107445</t>
  </si>
  <si>
    <t>Netherleigh and Rossefield School</t>
  </si>
  <si>
    <t>Independent school Progress Monitoring inspection</t>
  </si>
  <si>
    <t>107702</t>
  </si>
  <si>
    <t>Savile Town Church of England Voluntary Controlled Infant and Nursery School</t>
  </si>
  <si>
    <t>107745</t>
  </si>
  <si>
    <t>Kirkburton Church of England Voluntary Aided First School</t>
  </si>
  <si>
    <t>107891</t>
  </si>
  <si>
    <t>Rosebank Primary School</t>
  </si>
  <si>
    <t>107938</t>
  </si>
  <si>
    <t>Shakespeare Primary School</t>
  </si>
  <si>
    <t>108011</t>
  </si>
  <si>
    <t>Collingham Lady Elizabeth Hastings' Church of England Primary School</t>
  </si>
  <si>
    <t>108033</t>
  </si>
  <si>
    <t>St Philip's Catholic Primary  School</t>
  </si>
  <si>
    <t>108097</t>
  </si>
  <si>
    <t>Mount St Mary's Catholic High School</t>
  </si>
  <si>
    <t>108496</t>
  </si>
  <si>
    <t>St Charles' RC Primary School</t>
  </si>
  <si>
    <t>108641</t>
  </si>
  <si>
    <t>Churchill Community College</t>
  </si>
  <si>
    <t>108652</t>
  </si>
  <si>
    <t>Woodlawn School</t>
  </si>
  <si>
    <t>108682</t>
  </si>
  <si>
    <t>Biddick Hall Infants' School</t>
  </si>
  <si>
    <t>108698</t>
  </si>
  <si>
    <t>Simonside Primary School</t>
  </si>
  <si>
    <t>108723</t>
  </si>
  <si>
    <t>St James' RC Voluntary Aided Primary School</t>
  </si>
  <si>
    <t>108747</t>
  </si>
  <si>
    <t>Hetton-le-Hole Nursery School</t>
  </si>
  <si>
    <t>109014</t>
  </si>
  <si>
    <t>Shield Road Primary School</t>
  </si>
  <si>
    <t>109114</t>
  </si>
  <si>
    <t>Cherry Garden Primary School</t>
  </si>
  <si>
    <t>109145</t>
  </si>
  <si>
    <t>St George Church of England Primary School</t>
  </si>
  <si>
    <t>109406</t>
  </si>
  <si>
    <t>Westhaven School</t>
  </si>
  <si>
    <t>109410</t>
  </si>
  <si>
    <t>Briarwood School</t>
  </si>
  <si>
    <t>109446</t>
  </si>
  <si>
    <t>Cotton End Forest School</t>
  </si>
  <si>
    <t>109466</t>
  </si>
  <si>
    <t>Beaudesert Lower School</t>
  </si>
  <si>
    <t>109481</t>
  </si>
  <si>
    <t>Southill Lower School</t>
  </si>
  <si>
    <t>109492</t>
  </si>
  <si>
    <t>Wilstead Primary School</t>
  </si>
  <si>
    <t>109548</t>
  </si>
  <si>
    <t>Norton Road Primary School</t>
  </si>
  <si>
    <t>109571</t>
  </si>
  <si>
    <t>Surrey Street Primary School</t>
  </si>
  <si>
    <t>109581</t>
  </si>
  <si>
    <t>Hillborough Infant School</t>
  </si>
  <si>
    <t>109664</t>
  </si>
  <si>
    <t>Caddington Village School</t>
  </si>
  <si>
    <t>109707</t>
  </si>
  <si>
    <t>Ashcroft High School</t>
  </si>
  <si>
    <t>109742</t>
  </si>
  <si>
    <t>Ridgeway School</t>
  </si>
  <si>
    <t>109743</t>
  </si>
  <si>
    <t>Richmond Hill School</t>
  </si>
  <si>
    <t>109793</t>
  </si>
  <si>
    <t>Wilson Primary School</t>
  </si>
  <si>
    <t>109807</t>
  </si>
  <si>
    <t>Holly Spring Primary School</t>
  </si>
  <si>
    <t>109896</t>
  </si>
  <si>
    <t>Downsway Primary School</t>
  </si>
  <si>
    <t>109920</t>
  </si>
  <si>
    <t>Katesgrove Primary School</t>
  </si>
  <si>
    <t>109949</t>
  </si>
  <si>
    <t>Basildon C.E. Primary School</t>
  </si>
  <si>
    <t>110017</t>
  </si>
  <si>
    <t>Stockcross C.E. School</t>
  </si>
  <si>
    <t>110023</t>
  </si>
  <si>
    <t>Trinity St Stephen CofE Aided First School</t>
  </si>
  <si>
    <t>110602</t>
  </si>
  <si>
    <t>Bassingbourn Primary School</t>
  </si>
  <si>
    <t>110606</t>
  </si>
  <si>
    <t>Fen Drayton Primary School</t>
  </si>
  <si>
    <t>110611</t>
  </si>
  <si>
    <t>Great Abington Primary School</t>
  </si>
  <si>
    <t>110683</t>
  </si>
  <si>
    <t>Old Fletton Primary School</t>
  </si>
  <si>
    <t>110690</t>
  </si>
  <si>
    <t>Spaldwick Community Primary School</t>
  </si>
  <si>
    <t>110691</t>
  </si>
  <si>
    <t>Southfields Primary School</t>
  </si>
  <si>
    <t>110734</t>
  </si>
  <si>
    <t>Norwood Primary School</t>
  </si>
  <si>
    <t>110756</t>
  </si>
  <si>
    <t>The Beeches Primary School</t>
  </si>
  <si>
    <t>110785</t>
  </si>
  <si>
    <t>Cheveley CofE Primary School</t>
  </si>
  <si>
    <t>110825</t>
  </si>
  <si>
    <t>Eye CofE Primary School</t>
  </si>
  <si>
    <t>110852</t>
  </si>
  <si>
    <t>All Saints' CofE (Aided) Primary School</t>
  </si>
  <si>
    <t>111039</t>
  </si>
  <si>
    <t>Scholar Green Primary School</t>
  </si>
  <si>
    <t>111057</t>
  </si>
  <si>
    <t>Winsford High Street Community Primary School</t>
  </si>
  <si>
    <t>111106</t>
  </si>
  <si>
    <t>Waverton Community Primary School</t>
  </si>
  <si>
    <t>111143</t>
  </si>
  <si>
    <t>Vine Tree Primary School</t>
  </si>
  <si>
    <t>111253</t>
  </si>
  <si>
    <t>Bosley St Mary's CofE Primary School</t>
  </si>
  <si>
    <t>111281</t>
  </si>
  <si>
    <t>Duddon St Peter's CofE Primary School</t>
  </si>
  <si>
    <t>111311</t>
  </si>
  <si>
    <t>St Clare's Catholic Primary School</t>
  </si>
  <si>
    <t>111351</t>
  </si>
  <si>
    <t>Ellesmere Port Christ Church CofE Primary School</t>
  </si>
  <si>
    <t>111365</t>
  </si>
  <si>
    <t>Winwick CofE Primary School</t>
  </si>
  <si>
    <t>111378</t>
  </si>
  <si>
    <t>Our Lady Mother of the Saviour Catholic Primary School</t>
  </si>
  <si>
    <t>111385</t>
  </si>
  <si>
    <t>St Philip (Westbrook) CofE Aided Primary School</t>
  </si>
  <si>
    <t>111396</t>
  </si>
  <si>
    <t>Blacon High School, A Specialist Sports College</t>
  </si>
  <si>
    <t>111457</t>
  </si>
  <si>
    <t>Saints Peter and Paul Catholic High School</t>
  </si>
  <si>
    <t>111587</t>
  </si>
  <si>
    <t>Breckon Hill Primary School</t>
  </si>
  <si>
    <t>112045</t>
  </si>
  <si>
    <t>Budehaven Community School</t>
  </si>
  <si>
    <t>112120</t>
  </si>
  <si>
    <t>Plumpton School</t>
  </si>
  <si>
    <t>112162</t>
  </si>
  <si>
    <t>Moresby Primary School</t>
  </si>
  <si>
    <t>112164</t>
  </si>
  <si>
    <t>St Bees Village Primary School</t>
  </si>
  <si>
    <t>112211</t>
  </si>
  <si>
    <t>South Walney Junior School</t>
  </si>
  <si>
    <t>112276</t>
  </si>
  <si>
    <t>Threlkeld CofE Primary School</t>
  </si>
  <si>
    <t>112282</t>
  </si>
  <si>
    <t>Allithwaite CofE Primary School</t>
  </si>
  <si>
    <t>112299</t>
  </si>
  <si>
    <t>Low Furness CofE Primary School</t>
  </si>
  <si>
    <t>112316</t>
  </si>
  <si>
    <t>Crosscrake CofE Primary School</t>
  </si>
  <si>
    <t>112322</t>
  </si>
  <si>
    <t>St Thomas's CofE Primary School</t>
  </si>
  <si>
    <t>112357</t>
  </si>
  <si>
    <t>Our Lady of the Rosary Catholic Primary School</t>
  </si>
  <si>
    <t>112364</t>
  </si>
  <si>
    <t>St Columba's School</t>
  </si>
  <si>
    <t>112385</t>
  </si>
  <si>
    <t>Ulverston Victoria High School</t>
  </si>
  <si>
    <t>112523</t>
  </si>
  <si>
    <t>Harpur Hill Primary School</t>
  </si>
  <si>
    <t>112593</t>
  </si>
  <si>
    <t>Melbourne Junior School</t>
  </si>
  <si>
    <t>112648</t>
  </si>
  <si>
    <t>Furness Vale Primary and Nursery School</t>
  </si>
  <si>
    <t>112665</t>
  </si>
  <si>
    <t>Hady Primary School</t>
  </si>
  <si>
    <t>112669</t>
  </si>
  <si>
    <t>Interim Visit- Telephone call</t>
  </si>
  <si>
    <t>0</t>
  </si>
  <si>
    <t>112670</t>
  </si>
  <si>
    <t>Abercrombie Primary School</t>
  </si>
  <si>
    <t>112675</t>
  </si>
  <si>
    <t>Dallimore Primary &amp; Nursery School</t>
  </si>
  <si>
    <t>112677</t>
  </si>
  <si>
    <t>Eureka Primary School</t>
  </si>
  <si>
    <t>112679</t>
  </si>
  <si>
    <t>Heath Fields Primary School</t>
  </si>
  <si>
    <t>112720</t>
  </si>
  <si>
    <t>Dale Community Primary School</t>
  </si>
  <si>
    <t>112794</t>
  </si>
  <si>
    <t>Hollingwood Primary School</t>
  </si>
  <si>
    <t>112831</t>
  </si>
  <si>
    <t>Hulland CofE Primary School</t>
  </si>
  <si>
    <t>112976</t>
  </si>
  <si>
    <t>Repton Primary School</t>
  </si>
  <si>
    <t>113051</t>
  </si>
  <si>
    <t>Ham Drive Nursery School and Day Care</t>
  </si>
  <si>
    <t>113104</t>
  </si>
  <si>
    <t>Newton St Cyres Primary School</t>
  </si>
  <si>
    <t>113112</t>
  </si>
  <si>
    <t>Upottery Primary School</t>
  </si>
  <si>
    <t>113139</t>
  </si>
  <si>
    <t>Southmead School</t>
  </si>
  <si>
    <t>113162</t>
  </si>
  <si>
    <t>Monkleigh Primary School</t>
  </si>
  <si>
    <t>113190</t>
  </si>
  <si>
    <t>Furzeham Primary School</t>
  </si>
  <si>
    <t>113209</t>
  </si>
  <si>
    <t>Decoy Primary School</t>
  </si>
  <si>
    <t>113328</t>
  </si>
  <si>
    <t>Yealmpstone Farm Primary School</t>
  </si>
  <si>
    <t>113335</t>
  </si>
  <si>
    <t>Modbury Primary School</t>
  </si>
  <si>
    <t>113350</t>
  </si>
  <si>
    <t>Burlescombe Church of England Primary School</t>
  </si>
  <si>
    <t>113635</t>
  </si>
  <si>
    <t>Mill Water School</t>
  </si>
  <si>
    <t>114033</t>
  </si>
  <si>
    <t>Stanley Burnside Primary School</t>
  </si>
  <si>
    <t>114188</t>
  </si>
  <si>
    <t>St Andrew's Primary School</t>
  </si>
  <si>
    <t>114255</t>
  </si>
  <si>
    <t>All Saints' Catholic Voluntary Aided Primary School</t>
  </si>
  <si>
    <t>114280</t>
  </si>
  <si>
    <t>St Joseph's Roman Catholic Voluntary Aided Primary School, Blackhall</t>
  </si>
  <si>
    <t>114283</t>
  </si>
  <si>
    <t>Blessed John Duckett Roman Catholic Voluntary Aided Primary</t>
  </si>
  <si>
    <t>114368</t>
  </si>
  <si>
    <t>Hertford Infant and Nursery School</t>
  </si>
  <si>
    <t>114410</t>
  </si>
  <si>
    <t>Plumpton Primary School</t>
  </si>
  <si>
    <t>114467</t>
  </si>
  <si>
    <t>West Rise Junior School</t>
  </si>
  <si>
    <t>114473</t>
  </si>
  <si>
    <t>Bourne Primary School</t>
  </si>
  <si>
    <t>114505</t>
  </si>
  <si>
    <t>Frant Church of England Primary School</t>
  </si>
  <si>
    <t>114538</t>
  </si>
  <si>
    <t>St Bartholomew's CofE Primary School</t>
  </si>
  <si>
    <t>114542</t>
  </si>
  <si>
    <t>St Joseph's Catholic Primary School</t>
  </si>
  <si>
    <t>114557</t>
  </si>
  <si>
    <t>Little Horsted Church of England Primary School</t>
  </si>
  <si>
    <t>114577</t>
  </si>
  <si>
    <t>St Thomas A Becket Catholic Primary School</t>
  </si>
  <si>
    <t>114688</t>
  </si>
  <si>
    <t>Grove Park School</t>
  </si>
  <si>
    <t>114789</t>
  </si>
  <si>
    <t>Heycroft Primary School</t>
  </si>
  <si>
    <t>114914</t>
  </si>
  <si>
    <t>Ghyllgrove Primary School</t>
  </si>
  <si>
    <t>114921</t>
  </si>
  <si>
    <t>West Horndon Primary School</t>
  </si>
  <si>
    <t>114951</t>
  </si>
  <si>
    <t>Howbridge Infant School</t>
  </si>
  <si>
    <t>114970</t>
  </si>
  <si>
    <t>Great Sampford Community Primary School</t>
  </si>
  <si>
    <t>114990</t>
  </si>
  <si>
    <t>Wimbish Primary School</t>
  </si>
  <si>
    <t>115175</t>
  </si>
  <si>
    <t>Little Waltham Church of England Voluntary Aided Primary School</t>
  </si>
  <si>
    <t>115237</t>
  </si>
  <si>
    <t>De La Salle School</t>
  </si>
  <si>
    <t>115239</t>
  </si>
  <si>
    <t>Grays Convent High School</t>
  </si>
  <si>
    <t>115496</t>
  </si>
  <si>
    <t>Longlevens Junior School</t>
  </si>
  <si>
    <t>115574</t>
  </si>
  <si>
    <t>Cam Woodfield Infant School</t>
  </si>
  <si>
    <t>1155761</t>
  </si>
  <si>
    <t>1155775</t>
  </si>
  <si>
    <t>115600</t>
  </si>
  <si>
    <t>Beech Green Primary School</t>
  </si>
  <si>
    <t>115638</t>
  </si>
  <si>
    <t>Clearwell Church of England Primary School</t>
  </si>
  <si>
    <t>115703</t>
  </si>
  <si>
    <t>Withington Church of England Primary School</t>
  </si>
  <si>
    <t>115802</t>
  </si>
  <si>
    <t>Cotswold Chine School</t>
  </si>
  <si>
    <t>115866</t>
  </si>
  <si>
    <t>Braishfield Primary School</t>
  </si>
  <si>
    <t>115877</t>
  </si>
  <si>
    <t>Cliddesden Primary School</t>
  </si>
  <si>
    <t>115908</t>
  </si>
  <si>
    <t>Riders Junior School</t>
  </si>
  <si>
    <t>115919</t>
  </si>
  <si>
    <t>Bosmere Junior School</t>
  </si>
  <si>
    <t>1159272</t>
  </si>
  <si>
    <t>115929</t>
  </si>
  <si>
    <t>New Milton Junior School</t>
  </si>
  <si>
    <t>115931</t>
  </si>
  <si>
    <t>Newtown Soberton Infant School</t>
  </si>
  <si>
    <t>115948</t>
  </si>
  <si>
    <t>Sopley Primary School</t>
  </si>
  <si>
    <t>115960</t>
  </si>
  <si>
    <t>Wherwell Primary School</t>
  </si>
  <si>
    <t>115963</t>
  </si>
  <si>
    <t>Winnall Primary School</t>
  </si>
  <si>
    <t>1159884</t>
  </si>
  <si>
    <t>115999</t>
  </si>
  <si>
    <t>Poulner Junior School</t>
  </si>
  <si>
    <t>116069</t>
  </si>
  <si>
    <t>Fordingbridge Infant School</t>
  </si>
  <si>
    <t>116071</t>
  </si>
  <si>
    <t>Greenfields Junior School</t>
  </si>
  <si>
    <t>116074</t>
  </si>
  <si>
    <t>Colden Common Primary School</t>
  </si>
  <si>
    <t>116078</t>
  </si>
  <si>
    <t>116116</t>
  </si>
  <si>
    <t>Banister Primary School</t>
  </si>
  <si>
    <t>116117</t>
  </si>
  <si>
    <t>Mansbridge Primary School</t>
  </si>
  <si>
    <t>116231</t>
  </si>
  <si>
    <t>Kings Furlong Junior School</t>
  </si>
  <si>
    <t>116255</t>
  </si>
  <si>
    <t>Hatch Warren Junior School</t>
  </si>
  <si>
    <t>116260</t>
  </si>
  <si>
    <t>Emsworth Primary School</t>
  </si>
  <si>
    <t>116263</t>
  </si>
  <si>
    <t>Mason Moor Primary School</t>
  </si>
  <si>
    <t>116269</t>
  </si>
  <si>
    <t>Andover Church of England Primary School</t>
  </si>
  <si>
    <t>116280</t>
  </si>
  <si>
    <t>Catherington Church of England Infant School</t>
  </si>
  <si>
    <t>1164089</t>
  </si>
  <si>
    <t>116431</t>
  </si>
  <si>
    <t>Harrow Way Community School</t>
  </si>
  <si>
    <t>116466</t>
  </si>
  <si>
    <t>The Henry Cort Community College</t>
  </si>
  <si>
    <t>116686</t>
  </si>
  <si>
    <t>Trinity Primary School</t>
  </si>
  <si>
    <t>116778</t>
  </si>
  <si>
    <t>Westacre Middle School</t>
  </si>
  <si>
    <t>116814</t>
  </si>
  <si>
    <t>Gorsley Goffs Primary School</t>
  </si>
  <si>
    <t>116837</t>
  </si>
  <si>
    <t>Overbury CofE First School</t>
  </si>
  <si>
    <t>117083</t>
  </si>
  <si>
    <t>Abbots Langley School</t>
  </si>
  <si>
    <t>117084</t>
  </si>
  <si>
    <t>Ashwell Primary School</t>
  </si>
  <si>
    <t>117105</t>
  </si>
  <si>
    <t>Green Lanes Primary School</t>
  </si>
  <si>
    <t>117157</t>
  </si>
  <si>
    <t>Bushey and Oxhey Infant School</t>
  </si>
  <si>
    <t>117221</t>
  </si>
  <si>
    <t>Almond Hill Junior School</t>
  </si>
  <si>
    <t>117259</t>
  </si>
  <si>
    <t>Pixmore Junior School</t>
  </si>
  <si>
    <t>117285</t>
  </si>
  <si>
    <t>Martins Wood Primary School</t>
  </si>
  <si>
    <t>117330</t>
  </si>
  <si>
    <t>Lordship Farm Primary School</t>
  </si>
  <si>
    <t>117361</t>
  </si>
  <si>
    <t>Bengeo Primary School</t>
  </si>
  <si>
    <t>117367</t>
  </si>
  <si>
    <t>Burleigh Primary School</t>
  </si>
  <si>
    <t>117459</t>
  </si>
  <si>
    <t>Long Marston VA Church of England Primary School</t>
  </si>
  <si>
    <t>117473</t>
  </si>
  <si>
    <t>Christ Church CofE (VA) Primary School and Nursery, Ware</t>
  </si>
  <si>
    <t>117499</t>
  </si>
  <si>
    <t>The Priory School</t>
  </si>
  <si>
    <t>117733</t>
  </si>
  <si>
    <t>Queen Mary Avenue Infant School</t>
  </si>
  <si>
    <t>117974</t>
  </si>
  <si>
    <t>Driffield Church of England Voluntary Controlled Infant School</t>
  </si>
  <si>
    <t>118199</t>
  </si>
  <si>
    <t>St Thomas of Canterbury Catholic Primary School</t>
  </si>
  <si>
    <t>118262</t>
  </si>
  <si>
    <t>Higham Primary School</t>
  </si>
  <si>
    <t>118301</t>
  </si>
  <si>
    <t>North Borough Junior School</t>
  </si>
  <si>
    <t>1183136</t>
  </si>
  <si>
    <t>118357</t>
  </si>
  <si>
    <t>Chartham Primary School</t>
  </si>
  <si>
    <t>118377</t>
  </si>
  <si>
    <t>Mersham Primary School</t>
  </si>
  <si>
    <t>118411</t>
  </si>
  <si>
    <t>St Crispin's Community Primary Infant School</t>
  </si>
  <si>
    <t>118416</t>
  </si>
  <si>
    <t>Priory Infant School</t>
  </si>
  <si>
    <t>118534</t>
  </si>
  <si>
    <t>Bromstone Primary School, Broadstairs</t>
  </si>
  <si>
    <t>118551</t>
  </si>
  <si>
    <t>Sevenoaks Primary School</t>
  </si>
  <si>
    <t>118653</t>
  </si>
  <si>
    <t>Barham Church of England Primary School</t>
  </si>
  <si>
    <t>118654</t>
  </si>
  <si>
    <t>Bridge and Patrixbourne Church of England Primary School</t>
  </si>
  <si>
    <t>118687</t>
  </si>
  <si>
    <t>Guston Church of England Primary School</t>
  </si>
  <si>
    <t>118871</t>
  </si>
  <si>
    <t>Harcourt Primary School</t>
  </si>
  <si>
    <t>119093</t>
  </si>
  <si>
    <t>Hillside Nursery School</t>
  </si>
  <si>
    <t>119120</t>
  </si>
  <si>
    <t>Lower Darwen Primary School</t>
  </si>
  <si>
    <t>119137</t>
  </si>
  <si>
    <t>Lancaster Road Primary School</t>
  </si>
  <si>
    <t>119187</t>
  </si>
  <si>
    <t>Oswaldtwistle Moor End Primary School</t>
  </si>
  <si>
    <t>119206</t>
  </si>
  <si>
    <t>Coppull Primary School and Nursery</t>
  </si>
  <si>
    <t>119337</t>
  </si>
  <si>
    <t>Penwortham Broad Oak Primary School</t>
  </si>
  <si>
    <t>119344</t>
  </si>
  <si>
    <t>Brookhouse Primary School</t>
  </si>
  <si>
    <t>119380</t>
  </si>
  <si>
    <t>Bamber Bridge St Aidan's Church of England Primary School</t>
  </si>
  <si>
    <t>119398</t>
  </si>
  <si>
    <t>Oswaldtwistle Hippings Methodist Voluntary Controlled Primary School</t>
  </si>
  <si>
    <t>119538</t>
  </si>
  <si>
    <t>Poulton-le-Sands Church of England Primary School</t>
  </si>
  <si>
    <t>119572</t>
  </si>
  <si>
    <t>Samlesbury Church of England School</t>
  </si>
  <si>
    <t>119577</t>
  </si>
  <si>
    <t>Altham St James Church of England Primary School</t>
  </si>
  <si>
    <t>119599</t>
  </si>
  <si>
    <t>St Kentigern's Catholic Primary School</t>
  </si>
  <si>
    <t>119614</t>
  </si>
  <si>
    <t>Over Kellet Wilson's Endowed Church of England Primary School</t>
  </si>
  <si>
    <t>119647</t>
  </si>
  <si>
    <t>St Mary's Roman Catholic Primary School, Osbaldeston</t>
  </si>
  <si>
    <t>119655</t>
  </si>
  <si>
    <t>St John Southworth Roman Catholic Primary School, Nelson</t>
  </si>
  <si>
    <t>119692</t>
  </si>
  <si>
    <t>St Teresa's Catholic Primary School</t>
  </si>
  <si>
    <t>119876</t>
  </si>
  <si>
    <t>Morecambe Road School</t>
  </si>
  <si>
    <t>119889</t>
  </si>
  <si>
    <t>Mayfield School</t>
  </si>
  <si>
    <t>119961</t>
  </si>
  <si>
    <t>Oxley Primary School Shepshed</t>
  </si>
  <si>
    <t>120124</t>
  </si>
  <si>
    <t>Cossington Church of England Primary School</t>
  </si>
  <si>
    <t>120190</t>
  </si>
  <si>
    <t>Ashby-de-la-Zouch Church of England Primary School</t>
  </si>
  <si>
    <t>120298</t>
  </si>
  <si>
    <t>Fullhurst Community College</t>
  </si>
  <si>
    <t>120388</t>
  </si>
  <si>
    <t>The South Hykeham Community Primary School</t>
  </si>
  <si>
    <t>120506</t>
  </si>
  <si>
    <t>Bythams Primary School</t>
  </si>
  <si>
    <t>120590</t>
  </si>
  <si>
    <t>Caistor CofE and Methodist Primary School</t>
  </si>
  <si>
    <t>120629</t>
  </si>
  <si>
    <t>Stickney Church of England Primary School</t>
  </si>
  <si>
    <t>120788</t>
  </si>
  <si>
    <t>Blofield Primary School</t>
  </si>
  <si>
    <t>120789</t>
  </si>
  <si>
    <t>Bressingham Primary School</t>
  </si>
  <si>
    <t>120830</t>
  </si>
  <si>
    <t>Ludham Primary School and Nursery</t>
  </si>
  <si>
    <t>121013</t>
  </si>
  <si>
    <t>Downham Market, Hillcrest Primary School</t>
  </si>
  <si>
    <t>121067</t>
  </si>
  <si>
    <t>Scarning Voluntary Controlled Primary School</t>
  </si>
  <si>
    <t>1212094</t>
  </si>
  <si>
    <t>1212117</t>
  </si>
  <si>
    <t>121256</t>
  </si>
  <si>
    <t>Fred Nicholson School</t>
  </si>
  <si>
    <t>121260</t>
  </si>
  <si>
    <t>Chapel Green School</t>
  </si>
  <si>
    <t>121270</t>
  </si>
  <si>
    <t>Danesgate Community</t>
  </si>
  <si>
    <t>121281</t>
  </si>
  <si>
    <t>Poppleton Road Primary School</t>
  </si>
  <si>
    <t>121309</t>
  </si>
  <si>
    <t>North and South Cowton Community Primary School</t>
  </si>
  <si>
    <t>121383</t>
  </si>
  <si>
    <t>Bradleys Both Community Primary School</t>
  </si>
  <si>
    <t>121457</t>
  </si>
  <si>
    <t>Riccall Community Primary School</t>
  </si>
  <si>
    <t>121558</t>
  </si>
  <si>
    <t>Cracoe and Rylstone Voluntary Controlled Church of England Primary School</t>
  </si>
  <si>
    <t>121609</t>
  </si>
  <si>
    <t>Michael Syddall Church of England Aided Primary School</t>
  </si>
  <si>
    <t>121611</t>
  </si>
  <si>
    <t>Kirkby and Great Broughton Church of England Voluntary Aided Primary School</t>
  </si>
  <si>
    <t>121798</t>
  </si>
  <si>
    <t>Brington Primary School</t>
  </si>
  <si>
    <t>121800</t>
  </si>
  <si>
    <t>Bugbrooke Community Primary School</t>
  </si>
  <si>
    <t>121942</t>
  </si>
  <si>
    <t>Denfield Park Primary School</t>
  </si>
  <si>
    <t>121943</t>
  </si>
  <si>
    <t>Kingsthorpe Grove Primary School</t>
  </si>
  <si>
    <t>1220982</t>
  </si>
  <si>
    <t>Somerset Skills &amp; Learning CIC</t>
  </si>
  <si>
    <t>122109</t>
  </si>
  <si>
    <t>Millbrook Junior School</t>
  </si>
  <si>
    <t>122223</t>
  </si>
  <si>
    <t>Seaton Delaval First School</t>
  </si>
  <si>
    <t>122258</t>
  </si>
  <si>
    <t>New Delaval Primary School</t>
  </si>
  <si>
    <t>122277</t>
  </si>
  <si>
    <t>Longhoughton Church of England Primary School</t>
  </si>
  <si>
    <t>1223881</t>
  </si>
  <si>
    <t>Specsavers Optical Superstores Limited</t>
  </si>
  <si>
    <t>122427</t>
  </si>
  <si>
    <t>Middleton Primary and Nursery School</t>
  </si>
  <si>
    <t>122456</t>
  </si>
  <si>
    <t>Walter Halls Primary and Early Years School</t>
  </si>
  <si>
    <t>1225371</t>
  </si>
  <si>
    <t>122578</t>
  </si>
  <si>
    <t>Bagthorpe Primary School</t>
  </si>
  <si>
    <t>1226978</t>
  </si>
  <si>
    <t>1227060</t>
  </si>
  <si>
    <t>1229534</t>
  </si>
  <si>
    <t>122957</t>
  </si>
  <si>
    <t>Ash Lea School</t>
  </si>
  <si>
    <t>1230411</t>
  </si>
  <si>
    <t>1232200</t>
  </si>
  <si>
    <t>1232650</t>
  </si>
  <si>
    <t>1233899</t>
  </si>
  <si>
    <t>1234243</t>
  </si>
  <si>
    <t>123526</t>
  </si>
  <si>
    <t>John Fletcher of Madeley Primary School</t>
  </si>
  <si>
    <t>123551</t>
  </si>
  <si>
    <t>St John's Catholic Primary School</t>
  </si>
  <si>
    <t>1235576</t>
  </si>
  <si>
    <t>1235818</t>
  </si>
  <si>
    <t>123650</t>
  </si>
  <si>
    <t>Keinton Mandeville Primary School</t>
  </si>
  <si>
    <t>1236620</t>
  </si>
  <si>
    <t>123672</t>
  </si>
  <si>
    <t>Bowlish Infant School</t>
  </si>
  <si>
    <t>123719</t>
  </si>
  <si>
    <t>East Coker Community Primary School</t>
  </si>
  <si>
    <t>123784</t>
  </si>
  <si>
    <t>St Mary's Voluntary Controlled Church of England Primary School</t>
  </si>
  <si>
    <t>123796</t>
  </si>
  <si>
    <t>Langford Budville Church of England Primary School</t>
  </si>
  <si>
    <t>1238043</t>
  </si>
  <si>
    <t>123857</t>
  </si>
  <si>
    <t>St Gildas Catholic Primary School</t>
  </si>
  <si>
    <t>123858</t>
  </si>
  <si>
    <t>Our Lady of Mount Carmel Catholic Primary School, Wincanton</t>
  </si>
  <si>
    <t>1240803</t>
  </si>
  <si>
    <t>1240883</t>
  </si>
  <si>
    <t>124105</t>
  </si>
  <si>
    <t>Green Lea First School</t>
  </si>
  <si>
    <t>1241757</t>
  </si>
  <si>
    <t>1241840</t>
  </si>
  <si>
    <t>1241975</t>
  </si>
  <si>
    <t>1243868</t>
  </si>
  <si>
    <t>Fostering UK</t>
  </si>
  <si>
    <t>1244283</t>
  </si>
  <si>
    <t>1244287</t>
  </si>
  <si>
    <t>1244413</t>
  </si>
  <si>
    <t>1244493</t>
  </si>
  <si>
    <t>124526</t>
  </si>
  <si>
    <t>Old Warren House School</t>
  </si>
  <si>
    <t>124536</t>
  </si>
  <si>
    <t>Pot Kiln Primary School</t>
  </si>
  <si>
    <t>124537</t>
  </si>
  <si>
    <t>New Cangle Community Primary School</t>
  </si>
  <si>
    <t>1245390</t>
  </si>
  <si>
    <t>124552</t>
  </si>
  <si>
    <t>Westgate Community Primary School and Nursery</t>
  </si>
  <si>
    <t>1245565</t>
  </si>
  <si>
    <t>124565</t>
  </si>
  <si>
    <t>Paddocks Primary School</t>
  </si>
  <si>
    <t>124572</t>
  </si>
  <si>
    <t>Bucklesham Primary School</t>
  </si>
  <si>
    <t>124619</t>
  </si>
  <si>
    <t>Woodbridge Primary School</t>
  </si>
  <si>
    <t>124679</t>
  </si>
  <si>
    <t>Rushmere Hall Primary School</t>
  </si>
  <si>
    <t>1247144</t>
  </si>
  <si>
    <t>124762</t>
  </si>
  <si>
    <t>St Edmundsbury Church of England Voluntary Aided Primary School</t>
  </si>
  <si>
    <t>1248021</t>
  </si>
  <si>
    <t>The London Hairdressing Apprenticeship Academy Limited</t>
  </si>
  <si>
    <t>1248071</t>
  </si>
  <si>
    <t>124856</t>
  </si>
  <si>
    <t>King Edward VI Church of England Voluntary Controlled Upper School</t>
  </si>
  <si>
    <t>1249035</t>
  </si>
  <si>
    <t>1249111</t>
  </si>
  <si>
    <t>1249196</t>
  </si>
  <si>
    <t>1250035</t>
  </si>
  <si>
    <t>1250186</t>
  </si>
  <si>
    <t>1250194</t>
  </si>
  <si>
    <t>125049</t>
  </si>
  <si>
    <t>Moss Lane School</t>
  </si>
  <si>
    <t>125148</t>
  </si>
  <si>
    <t>St Paul's CofE Infant School</t>
  </si>
  <si>
    <t>125245</t>
  </si>
  <si>
    <t>Grayswood Church of England (Aided) Primary School</t>
  </si>
  <si>
    <t>1252937</t>
  </si>
  <si>
    <t>125385</t>
  </si>
  <si>
    <t>Moon Hall School, Reigate</t>
  </si>
  <si>
    <t>1254740</t>
  </si>
  <si>
    <t>1255147</t>
  </si>
  <si>
    <t>125552</t>
  </si>
  <si>
    <t>Park Hill Junior School</t>
  </si>
  <si>
    <t>1255823</t>
  </si>
  <si>
    <t>1256135</t>
  </si>
  <si>
    <t>1256367</t>
  </si>
  <si>
    <t>125661</t>
  </si>
  <si>
    <t>St Nicholas CofE Primary School</t>
  </si>
  <si>
    <t>1256795</t>
  </si>
  <si>
    <t>1256973</t>
  </si>
  <si>
    <t>1257739</t>
  </si>
  <si>
    <t>No</t>
  </si>
  <si>
    <t>1257740</t>
  </si>
  <si>
    <t>1258091</t>
  </si>
  <si>
    <t>1258095</t>
  </si>
  <si>
    <t>125819</t>
  </si>
  <si>
    <t>Bosham Primary School</t>
  </si>
  <si>
    <t>1258831</t>
  </si>
  <si>
    <t>1258894</t>
  </si>
  <si>
    <t>125921</t>
  </si>
  <si>
    <t>Parklands Community Primary School</t>
  </si>
  <si>
    <t>1259631</t>
  </si>
  <si>
    <t>1259734</t>
  </si>
  <si>
    <t>125976</t>
  </si>
  <si>
    <t>Chidham Parochial Primary School</t>
  </si>
  <si>
    <t>125990</t>
  </si>
  <si>
    <t>Petworth Cof E Primary School</t>
  </si>
  <si>
    <t>126006</t>
  </si>
  <si>
    <t>Balcombe CofE Controlled Primary School</t>
  </si>
  <si>
    <t>1260700</t>
  </si>
  <si>
    <t>1261138</t>
  </si>
  <si>
    <t>126297</t>
  </si>
  <si>
    <t>Ashton Keynes Church of England Primary School</t>
  </si>
  <si>
    <t>126302</t>
  </si>
  <si>
    <t>Box Church of England Primary School</t>
  </si>
  <si>
    <t>126306</t>
  </si>
  <si>
    <t>Broad Town Church of England Primary School</t>
  </si>
  <si>
    <t>1263120</t>
  </si>
  <si>
    <t>1263126</t>
  </si>
  <si>
    <t>1263248</t>
  </si>
  <si>
    <t>1263766</t>
  </si>
  <si>
    <t>1264048</t>
  </si>
  <si>
    <t>1264537</t>
  </si>
  <si>
    <t>1264696</t>
  </si>
  <si>
    <t>1266835</t>
  </si>
  <si>
    <t>1267537</t>
  </si>
  <si>
    <t>1269421</t>
  </si>
  <si>
    <t>1270002</t>
  </si>
  <si>
    <t>1270393</t>
  </si>
  <si>
    <t>1271213</t>
  </si>
  <si>
    <t>1271234</t>
  </si>
  <si>
    <t>1271380</t>
  </si>
  <si>
    <t>1271581</t>
  </si>
  <si>
    <t>1271998</t>
  </si>
  <si>
    <t>1272209</t>
  </si>
  <si>
    <t>1274676</t>
  </si>
  <si>
    <t>The Apprenticeship College Ltd</t>
  </si>
  <si>
    <t>1275500</t>
  </si>
  <si>
    <t>1276216</t>
  </si>
  <si>
    <t>1276421</t>
  </si>
  <si>
    <t>1276527</t>
  </si>
  <si>
    <t>Ginger Nut Media Limited</t>
  </si>
  <si>
    <t>1277079</t>
  </si>
  <si>
    <t>1277453</t>
  </si>
  <si>
    <t>1278573</t>
  </si>
  <si>
    <t>Firebrand Training Limited</t>
  </si>
  <si>
    <t>1280370</t>
  </si>
  <si>
    <t>130270</t>
  </si>
  <si>
    <t>Rivacre Valley Primary School</t>
  </si>
  <si>
    <t>130302</t>
  </si>
  <si>
    <t>Rushmore Primary School</t>
  </si>
  <si>
    <t>130352</t>
  </si>
  <si>
    <t>Arnhem Wharf Primary School</t>
  </si>
  <si>
    <t>130401</t>
  </si>
  <si>
    <t>City Lit</t>
  </si>
  <si>
    <t>130438</t>
  </si>
  <si>
    <t>Capel Manor College</t>
  </si>
  <si>
    <t>130454</t>
  </si>
  <si>
    <t>Richmond-upon-Thames College</t>
  </si>
  <si>
    <t>130456</t>
  </si>
  <si>
    <t>Waltham Forest College</t>
  </si>
  <si>
    <t>130476</t>
  </si>
  <si>
    <t>Halesowen College</t>
  </si>
  <si>
    <t>130484</t>
  </si>
  <si>
    <t>City of Wolverhampton College</t>
  </si>
  <si>
    <t>130490</t>
  </si>
  <si>
    <t>Hugh Baird College</t>
  </si>
  <si>
    <t>130491</t>
  </si>
  <si>
    <t>Southport College</t>
  </si>
  <si>
    <t>130495</t>
  </si>
  <si>
    <t>Bolton College</t>
  </si>
  <si>
    <t>130498</t>
  </si>
  <si>
    <t>Bury College</t>
  </si>
  <si>
    <t>130507</t>
  </si>
  <si>
    <t>Hopwood Hall College</t>
  </si>
  <si>
    <t>130537</t>
  </si>
  <si>
    <t>Kirklees College</t>
  </si>
  <si>
    <t>130600</t>
  </si>
  <si>
    <t>Luton Sixth Form College</t>
  </si>
  <si>
    <t>130606</t>
  </si>
  <si>
    <t>Berkshire College of Agriculture</t>
  </si>
  <si>
    <t>130621</t>
  </si>
  <si>
    <t>Macclesfield College</t>
  </si>
  <si>
    <t>130631</t>
  </si>
  <si>
    <t>Kendal College</t>
  </si>
  <si>
    <t>130721</t>
  </si>
  <si>
    <t>North Hertfordshire College</t>
  </si>
  <si>
    <t>130725</t>
  </si>
  <si>
    <t>North Kent College</t>
  </si>
  <si>
    <t>130759</t>
  </si>
  <si>
    <t>Grantham College</t>
  </si>
  <si>
    <t>130777</t>
  </si>
  <si>
    <t>West Nottinghamshire College</t>
  </si>
  <si>
    <t>130793</t>
  </si>
  <si>
    <t>Abingdon and Witney College</t>
  </si>
  <si>
    <t>130805</t>
  </si>
  <si>
    <t>Yeovil College</t>
  </si>
  <si>
    <t>130877</t>
  </si>
  <si>
    <t>St Andrew's Benn CofE (Voluntary Aided) Primary School</t>
  </si>
  <si>
    <t>130908</t>
  </si>
  <si>
    <t>Macmillan Academy</t>
  </si>
  <si>
    <t>131017</t>
  </si>
  <si>
    <t>Henry Whipple Primary School</t>
  </si>
  <si>
    <t>131109</t>
  </si>
  <si>
    <t>Discovery Primary School</t>
  </si>
  <si>
    <t>131178</t>
  </si>
  <si>
    <t>Hanbury Primary School</t>
  </si>
  <si>
    <t>131209</t>
  </si>
  <si>
    <t>Church Langley Community Primary School</t>
  </si>
  <si>
    <t>131251</t>
  </si>
  <si>
    <t>Holy Trinity Rosehill CofE Voluntary Aided Primary School</t>
  </si>
  <si>
    <t>131433</t>
  </si>
  <si>
    <t>Leighswood School</t>
  </si>
  <si>
    <t>131531</t>
  </si>
  <si>
    <t>Tadley Court School</t>
  </si>
  <si>
    <t>131644</t>
  </si>
  <si>
    <t>Chaloner Primary School</t>
  </si>
  <si>
    <t>131706</t>
  </si>
  <si>
    <t>Betty Layward Primary School</t>
  </si>
  <si>
    <t>131840</t>
  </si>
  <si>
    <t>Beaumont College - A Salutem/Ambito College</t>
  </si>
  <si>
    <t>131843</t>
  </si>
  <si>
    <t>Brunswick Park Primary School</t>
  </si>
  <si>
    <t>131885</t>
  </si>
  <si>
    <t>Egerton High School</t>
  </si>
  <si>
    <t>131930</t>
  </si>
  <si>
    <t>South Park Primary School</t>
  </si>
  <si>
    <t>131950</t>
  </si>
  <si>
    <t>Orpheus Centre</t>
  </si>
  <si>
    <t>132016</t>
  </si>
  <si>
    <t>St. John's College (Brighton)</t>
  </si>
  <si>
    <t>132091</t>
  </si>
  <si>
    <t>Lodge Farm Primary School</t>
  </si>
  <si>
    <t>132097</t>
  </si>
  <si>
    <t>Trinity School and College</t>
  </si>
  <si>
    <t>132170</t>
  </si>
  <si>
    <t>Montreal CofE Primary School</t>
  </si>
  <si>
    <t>132185</t>
  </si>
  <si>
    <t>Newhall Park Primary School</t>
  </si>
  <si>
    <t>132197</t>
  </si>
  <si>
    <t>Bantock Primary School</t>
  </si>
  <si>
    <t>132201</t>
  </si>
  <si>
    <t>Wattville Primary School</t>
  </si>
  <si>
    <t>132215</t>
  </si>
  <si>
    <t>Whitleigh Community Primary School</t>
  </si>
  <si>
    <t>132225</t>
  </si>
  <si>
    <t>Brampton Primary School</t>
  </si>
  <si>
    <t>132264</t>
  </si>
  <si>
    <t>Fairholme Primary School</t>
  </si>
  <si>
    <t>133114</t>
  </si>
  <si>
    <t>The Gateway Academy</t>
  </si>
  <si>
    <t>133280</t>
  </si>
  <si>
    <t>Abbey Primary School</t>
  </si>
  <si>
    <t>133335</t>
  </si>
  <si>
    <t>Broad Square Community Primary School</t>
  </si>
  <si>
    <t>133477</t>
  </si>
  <si>
    <t>Cornfield School</t>
  </si>
  <si>
    <t>133488</t>
  </si>
  <si>
    <t>Swallow Dell Primary and Nursery School</t>
  </si>
  <si>
    <t>133823</t>
  </si>
  <si>
    <t>Buckinghamshire New University</t>
  </si>
  <si>
    <t>133869</t>
  </si>
  <si>
    <t>University of Central Lancashire</t>
  </si>
  <si>
    <t>133961</t>
  </si>
  <si>
    <t>Phoenix Community Primary School</t>
  </si>
  <si>
    <t>134085</t>
  </si>
  <si>
    <t>Islamic Shakhsiyah Foundation</t>
  </si>
  <si>
    <t>134223</t>
  </si>
  <si>
    <t>The King's Academy</t>
  </si>
  <si>
    <t>134241</t>
  </si>
  <si>
    <t>Knowle West Early Years Centre</t>
  </si>
  <si>
    <t>134369</t>
  </si>
  <si>
    <t>Alec Reed Academy</t>
  </si>
  <si>
    <t>134768</t>
  </si>
  <si>
    <t>Sycamore Short Stay School</t>
  </si>
  <si>
    <t>134788</t>
  </si>
  <si>
    <t>Old Sarum Primary School</t>
  </si>
  <si>
    <t>134857</t>
  </si>
  <si>
    <t>Greenfields Community Primary School</t>
  </si>
  <si>
    <t>134884</t>
  </si>
  <si>
    <t>West Specialist Inclusive Learning Centre</t>
  </si>
  <si>
    <t>134937</t>
  </si>
  <si>
    <t>Granta School</t>
  </si>
  <si>
    <t>134999</t>
  </si>
  <si>
    <t>Meadows Primary School and Nursery</t>
  </si>
  <si>
    <t>135118</t>
  </si>
  <si>
    <t>Hextable Primary School</t>
  </si>
  <si>
    <t>135208</t>
  </si>
  <si>
    <t>St Paul's School</t>
  </si>
  <si>
    <t>135224</t>
  </si>
  <si>
    <t>Galley Hill Primary School and Nursery</t>
  </si>
  <si>
    <t>135328</t>
  </si>
  <si>
    <t>Epping Primary School</t>
  </si>
  <si>
    <t>135331</t>
  </si>
  <si>
    <t>Stroud and Cotswold Alternative Provision School</t>
  </si>
  <si>
    <t>135419</t>
  </si>
  <si>
    <t>Unsted Park School</t>
  </si>
  <si>
    <t>135496</t>
  </si>
  <si>
    <t>Dothill Primary School</t>
  </si>
  <si>
    <t>135518</t>
  </si>
  <si>
    <t>Bloomfield School</t>
  </si>
  <si>
    <t>135524</t>
  </si>
  <si>
    <t>LTE Group</t>
  </si>
  <si>
    <t>135526</t>
  </si>
  <si>
    <t>Penarth Group School</t>
  </si>
  <si>
    <t>135566</t>
  </si>
  <si>
    <t>Cranleigh Church of England Primary School</t>
  </si>
  <si>
    <t>135568</t>
  </si>
  <si>
    <t>Huntingdon Primary School</t>
  </si>
  <si>
    <t>135749</t>
  </si>
  <si>
    <t>Weston Point College</t>
  </si>
  <si>
    <t>135857</t>
  </si>
  <si>
    <t>Oakwood Primary School</t>
  </si>
  <si>
    <t>136040</t>
  </si>
  <si>
    <t>The Grange School</t>
  </si>
  <si>
    <t>136339</t>
  </si>
  <si>
    <t>Crosshall Junior School</t>
  </si>
  <si>
    <t>136533</t>
  </si>
  <si>
    <t>Newquay Tretherras</t>
  </si>
  <si>
    <t>136545</t>
  </si>
  <si>
    <t>Charles Darwin School</t>
  </si>
  <si>
    <t>136602</t>
  </si>
  <si>
    <t>St Margaret's Academy</t>
  </si>
  <si>
    <t>136613</t>
  </si>
  <si>
    <t>Airedale Academy</t>
  </si>
  <si>
    <t>136767</t>
  </si>
  <si>
    <t>Ribston Hall High School</t>
  </si>
  <si>
    <t>136793</t>
  </si>
  <si>
    <t>Tower Road Academy</t>
  </si>
  <si>
    <t>136809</t>
  </si>
  <si>
    <t>Cranford Primary School</t>
  </si>
  <si>
    <t>136850</t>
  </si>
  <si>
    <t>Poole Grammar School</t>
  </si>
  <si>
    <t>136892</t>
  </si>
  <si>
    <t>Eden Park Primary &amp; Nursery School</t>
  </si>
  <si>
    <t>136907</t>
  </si>
  <si>
    <t>Myton School</t>
  </si>
  <si>
    <t>136974</t>
  </si>
  <si>
    <t>Sawtry Village Academy</t>
  </si>
  <si>
    <t>137008</t>
  </si>
  <si>
    <t>Lode Heath School</t>
  </si>
  <si>
    <t>137100</t>
  </si>
  <si>
    <t>The Hart School</t>
  </si>
  <si>
    <t>137128</t>
  </si>
  <si>
    <t>Perins School</t>
  </si>
  <si>
    <t>137131</t>
  </si>
  <si>
    <t>Queen Elizabeth's Girls' School</t>
  </si>
  <si>
    <t>137136</t>
  </si>
  <si>
    <t>Horizon Primary Academy</t>
  </si>
  <si>
    <t>137177</t>
  </si>
  <si>
    <t>Harrow High School</t>
  </si>
  <si>
    <t>137241</t>
  </si>
  <si>
    <t>Thurstable School Sports College and Sixth Form Centre</t>
  </si>
  <si>
    <t>137294</t>
  </si>
  <si>
    <t>The Crompton House Church of England Academy</t>
  </si>
  <si>
    <t>137310</t>
  </si>
  <si>
    <t>St Thomas More High School</t>
  </si>
  <si>
    <t>137312</t>
  </si>
  <si>
    <t>St Bernard's High School</t>
  </si>
  <si>
    <t>137351</t>
  </si>
  <si>
    <t>Summercroft Primary School</t>
  </si>
  <si>
    <t>137358</t>
  </si>
  <si>
    <t>Brooke Hill Academy</t>
  </si>
  <si>
    <t>137359</t>
  </si>
  <si>
    <t>Westcliff Primary Academy</t>
  </si>
  <si>
    <t>137385</t>
  </si>
  <si>
    <t>Gust Independent School</t>
  </si>
  <si>
    <t>137402</t>
  </si>
  <si>
    <t>St Mewan Community Primary School</t>
  </si>
  <si>
    <t>137511</t>
  </si>
  <si>
    <t>Priory Hurworth House</t>
  </si>
  <si>
    <t>137528</t>
  </si>
  <si>
    <t>Rydon Primary School</t>
  </si>
  <si>
    <t>137594</t>
  </si>
  <si>
    <t>The Centre School</t>
  </si>
  <si>
    <t>137597</t>
  </si>
  <si>
    <t>Values Academy</t>
  </si>
  <si>
    <t>137656</t>
  </si>
  <si>
    <t>King James Academy Royston</t>
  </si>
  <si>
    <t>137680</t>
  </si>
  <si>
    <t>Malcolm Sargent Primary School</t>
  </si>
  <si>
    <t>137700</t>
  </si>
  <si>
    <t>Ilminster Avenue E-ACT Academy</t>
  </si>
  <si>
    <t>137770</t>
  </si>
  <si>
    <t>Aylesford School and Sixth Form College</t>
  </si>
  <si>
    <t>137794</t>
  </si>
  <si>
    <t>Bracebridge Heath St John's Primary Academy</t>
  </si>
  <si>
    <t>137977</t>
  </si>
  <si>
    <t>Washingborough Academy</t>
  </si>
  <si>
    <t>138007</t>
  </si>
  <si>
    <t>Hatfield Woodhouse Primary School</t>
  </si>
  <si>
    <t>138034</t>
  </si>
  <si>
    <t>Luddenham School</t>
  </si>
  <si>
    <t>138059</t>
  </si>
  <si>
    <t>Rockwood Academy</t>
  </si>
  <si>
    <t>138087</t>
  </si>
  <si>
    <t>Belle Vue Girls' Academy</t>
  </si>
  <si>
    <t>138129</t>
  </si>
  <si>
    <t>Firthmoor Primary School</t>
  </si>
  <si>
    <t>138180</t>
  </si>
  <si>
    <t>Hurworth Primary School</t>
  </si>
  <si>
    <t>138202</t>
  </si>
  <si>
    <t>Wapping High School</t>
  </si>
  <si>
    <t>138324</t>
  </si>
  <si>
    <t>Ruskington Chestnut Street Church of England Academy</t>
  </si>
  <si>
    <t>138331</t>
  </si>
  <si>
    <t>East Herrington Primary Academy</t>
  </si>
  <si>
    <t>138357</t>
  </si>
  <si>
    <t>Thurcroft Junior Academy</t>
  </si>
  <si>
    <t>138362</t>
  </si>
  <si>
    <t>Gurney Pease Academy</t>
  </si>
  <si>
    <t>138452</t>
  </si>
  <si>
    <t>Reedswood E-ACT Academy</t>
  </si>
  <si>
    <t>138454</t>
  </si>
  <si>
    <t>Lime Academy Hornbeam</t>
  </si>
  <si>
    <t>138497</t>
  </si>
  <si>
    <t>Harpfield Primary Academy</t>
  </si>
  <si>
    <t>138527</t>
  </si>
  <si>
    <t>Thomas Estley Community College</t>
  </si>
  <si>
    <t>138534</t>
  </si>
  <si>
    <t>Holley Park Academy</t>
  </si>
  <si>
    <t>138540</t>
  </si>
  <si>
    <t>Jubilee Academy Mossley</t>
  </si>
  <si>
    <t>138543</t>
  </si>
  <si>
    <t>Broughton Jewish Cassel Fox Primary School</t>
  </si>
  <si>
    <t>138613</t>
  </si>
  <si>
    <t>Cranford Park Academy</t>
  </si>
  <si>
    <t>138629</t>
  </si>
  <si>
    <t>Easton Royal Academy</t>
  </si>
  <si>
    <t>138641</t>
  </si>
  <si>
    <t>The Kimberley School</t>
  </si>
  <si>
    <t>138720</t>
  </si>
  <si>
    <t>Eggar's School</t>
  </si>
  <si>
    <t>138734</t>
  </si>
  <si>
    <t>Joyce Frankland Academy, Newport</t>
  </si>
  <si>
    <t>138844</t>
  </si>
  <si>
    <t>Holywell School</t>
  </si>
  <si>
    <t>138863</t>
  </si>
  <si>
    <t>Paignton Academy</t>
  </si>
  <si>
    <t>138983</t>
  </si>
  <si>
    <t>Belmore Primary Academy</t>
  </si>
  <si>
    <t>139105</t>
  </si>
  <si>
    <t>Belmont Castle Academy</t>
  </si>
  <si>
    <t>139142</t>
  </si>
  <si>
    <t>Bracebridge Infant and Nursery School</t>
  </si>
  <si>
    <t>139176</t>
  </si>
  <si>
    <t>St Paul's and All Hallows CofE Infant School</t>
  </si>
  <si>
    <t>139299</t>
  </si>
  <si>
    <t>Hooe Primary Academy</t>
  </si>
  <si>
    <t>139304</t>
  </si>
  <si>
    <t>Spalding Grammar School</t>
  </si>
  <si>
    <t>139380</t>
  </si>
  <si>
    <t>Purfleet Primary Academy</t>
  </si>
  <si>
    <t>139402</t>
  </si>
  <si>
    <t>Alec Hunter Academy</t>
  </si>
  <si>
    <t>139503</t>
  </si>
  <si>
    <t>Pontefract Orchard Head Junior and Infant and Nursery School</t>
  </si>
  <si>
    <t>139523</t>
  </si>
  <si>
    <t>Goldington Green Academy</t>
  </si>
  <si>
    <t>139612</t>
  </si>
  <si>
    <t>The Ferrars Academy</t>
  </si>
  <si>
    <t>139616</t>
  </si>
  <si>
    <t>Heartlands High School</t>
  </si>
  <si>
    <t>139887</t>
  </si>
  <si>
    <t>Uffculme Primary School</t>
  </si>
  <si>
    <t>139909</t>
  </si>
  <si>
    <t>Hewens Primary School</t>
  </si>
  <si>
    <t>139912</t>
  </si>
  <si>
    <t>Windmill CofE (VC) Primary School</t>
  </si>
  <si>
    <t>139957</t>
  </si>
  <si>
    <t>Kingswood Secondary Academy</t>
  </si>
  <si>
    <t>140025</t>
  </si>
  <si>
    <t>St John Fisher Primary, A Catholic Voluntary Academy</t>
  </si>
  <si>
    <t>140121</t>
  </si>
  <si>
    <t>The Attic</t>
  </si>
  <si>
    <t>140149</t>
  </si>
  <si>
    <t>St Margaret Ward Catholic Academy</t>
  </si>
  <si>
    <t>140230</t>
  </si>
  <si>
    <t>Barrow Hall Orchard Church of England Primary School</t>
  </si>
  <si>
    <t>140251</t>
  </si>
  <si>
    <t>Stanton Under Bardon Community Primary School</t>
  </si>
  <si>
    <t>140279</t>
  </si>
  <si>
    <t>Cholsey Primary School</t>
  </si>
  <si>
    <t>140296</t>
  </si>
  <si>
    <t>St Augustine's Catholic Academy</t>
  </si>
  <si>
    <t>140323</t>
  </si>
  <si>
    <t>Hamstreet Primary Academy</t>
  </si>
  <si>
    <t>140326</t>
  </si>
  <si>
    <t>The Halifax Academy</t>
  </si>
  <si>
    <t>140330</t>
  </si>
  <si>
    <t>Kinetic Academy</t>
  </si>
  <si>
    <t>140349</t>
  </si>
  <si>
    <t>Cordwalles Junior School</t>
  </si>
  <si>
    <t>140404</t>
  </si>
  <si>
    <t>Kingfisher School</t>
  </si>
  <si>
    <t>140479</t>
  </si>
  <si>
    <t>Seraphic Academy</t>
  </si>
  <si>
    <t>140491</t>
  </si>
  <si>
    <t>Kerem Shloime</t>
  </si>
  <si>
    <t>140509</t>
  </si>
  <si>
    <t>Sythwood Primary School</t>
  </si>
  <si>
    <t>140598</t>
  </si>
  <si>
    <t>Whirley Primary School</t>
  </si>
  <si>
    <t>140658</t>
  </si>
  <si>
    <t>Berrybrook Primary School</t>
  </si>
  <si>
    <t>140697</t>
  </si>
  <si>
    <t>Admiral Lord Nelson School</t>
  </si>
  <si>
    <t>140710</t>
  </si>
  <si>
    <t>Days Lane Primary School</t>
  </si>
  <si>
    <t>140720</t>
  </si>
  <si>
    <t>Giffards Primary School</t>
  </si>
  <si>
    <t>140790</t>
  </si>
  <si>
    <t>Troon Community Primary School</t>
  </si>
  <si>
    <t>140821</t>
  </si>
  <si>
    <t>Newfield Secondary School</t>
  </si>
  <si>
    <t>140832</t>
  </si>
  <si>
    <t>Tilbury Pioneer Academy</t>
  </si>
  <si>
    <t>140858</t>
  </si>
  <si>
    <t>Havergal CofE (C) Primary School</t>
  </si>
  <si>
    <t>140902</t>
  </si>
  <si>
    <t>Christopher Pickering Primary School</t>
  </si>
  <si>
    <t>140905</t>
  </si>
  <si>
    <t>Endsleigh Holy Child VC Academy</t>
  </si>
  <si>
    <t>140910</t>
  </si>
  <si>
    <t>Redmile Church of England Primary School</t>
  </si>
  <si>
    <t>141037</t>
  </si>
  <si>
    <t>Aspire Academy</t>
  </si>
  <si>
    <t>141038</t>
  </si>
  <si>
    <t>The Gatwick School</t>
  </si>
  <si>
    <t>141067</t>
  </si>
  <si>
    <t>St Simon of England Roman Catholic Primary School, Ashford</t>
  </si>
  <si>
    <t>141082</t>
  </si>
  <si>
    <t>Oasis Academy Silvertown</t>
  </si>
  <si>
    <t>141096</t>
  </si>
  <si>
    <t>Copnor Primary School</t>
  </si>
  <si>
    <t>141158</t>
  </si>
  <si>
    <t>St Peter and St Paul Catholic Primary School</t>
  </si>
  <si>
    <t>141159</t>
  </si>
  <si>
    <t>Staplegrove Church School</t>
  </si>
  <si>
    <t>141180</t>
  </si>
  <si>
    <t>Morville CofE (Controlled) Primary School</t>
  </si>
  <si>
    <t>141187</t>
  </si>
  <si>
    <t>The Coppice Spring Academy</t>
  </si>
  <si>
    <t>141248</t>
  </si>
  <si>
    <t>North Chadderton School</t>
  </si>
  <si>
    <t>141252</t>
  </si>
  <si>
    <t>Calthorpe Teaching Academy</t>
  </si>
  <si>
    <t>141287</t>
  </si>
  <si>
    <t>East Allington Primary School</t>
  </si>
  <si>
    <t>141298</t>
  </si>
  <si>
    <t>St John's Church of England Academy</t>
  </si>
  <si>
    <t>141304</t>
  </si>
  <si>
    <t>Pear Tree Mead Academy</t>
  </si>
  <si>
    <t>141346</t>
  </si>
  <si>
    <t>Whitfield Valley Primary Academy</t>
  </si>
  <si>
    <t>141446</t>
  </si>
  <si>
    <t>Queen Eleanor's Church of England School</t>
  </si>
  <si>
    <t>141479</t>
  </si>
  <si>
    <t>Sacred Heart Catholic Voluntary Academy</t>
  </si>
  <si>
    <t>141486</t>
  </si>
  <si>
    <t>St Giles' and St George's Church of England Academy</t>
  </si>
  <si>
    <t>141536</t>
  </si>
  <si>
    <t>Harworth CofE Academy</t>
  </si>
  <si>
    <t>141548</t>
  </si>
  <si>
    <t>Lansdowne Primary School</t>
  </si>
  <si>
    <t>141577</t>
  </si>
  <si>
    <t>Drapers' Pyrgo Priory School</t>
  </si>
  <si>
    <t>141617</t>
  </si>
  <si>
    <t>The Hurlingham Academy</t>
  </si>
  <si>
    <t>141633</t>
  </si>
  <si>
    <t>Our Lady of Walsingham Catholic Primary School</t>
  </si>
  <si>
    <t>141643</t>
  </si>
  <si>
    <t>St Peter's Church of England Primary School, Hindley</t>
  </si>
  <si>
    <t>141690</t>
  </si>
  <si>
    <t>Godmanchester Bridge Academy</t>
  </si>
  <si>
    <t>141717</t>
  </si>
  <si>
    <t>West Park Primary School</t>
  </si>
  <si>
    <t>141734</t>
  </si>
  <si>
    <t>Lime Academy Larkswood</t>
  </si>
  <si>
    <t>141760</t>
  </si>
  <si>
    <t>The Sir Donald Bailey Academy</t>
  </si>
  <si>
    <t>141767</t>
  </si>
  <si>
    <t>Clutton Primary School</t>
  </si>
  <si>
    <t>141847</t>
  </si>
  <si>
    <t>Umberleigh Primary Academy</t>
  </si>
  <si>
    <t>141860</t>
  </si>
  <si>
    <t>Hall Cliffe School</t>
  </si>
  <si>
    <t>141989</t>
  </si>
  <si>
    <t>Bromley Beacon Academy</t>
  </si>
  <si>
    <t>141999</t>
  </si>
  <si>
    <t>South Hetton Primary</t>
  </si>
  <si>
    <t>142050</t>
  </si>
  <si>
    <t>Lime Academy Forest Approach</t>
  </si>
  <si>
    <t>142080</t>
  </si>
  <si>
    <t>The Khalsa Academy Wolverhampton</t>
  </si>
  <si>
    <t>142084</t>
  </si>
  <si>
    <t>Brookwood Primary School</t>
  </si>
  <si>
    <t>142178</t>
  </si>
  <si>
    <t>The Charter School East Dulwich</t>
  </si>
  <si>
    <t>142221</t>
  </si>
  <si>
    <t>Watford St John's Church of England Primary School</t>
  </si>
  <si>
    <t>142224</t>
  </si>
  <si>
    <t>Manchester Vocational and Learning Academy</t>
  </si>
  <si>
    <t>142247</t>
  </si>
  <si>
    <t>Victoria Academy</t>
  </si>
  <si>
    <t>142295</t>
  </si>
  <si>
    <t>Hillsgrove Primary School</t>
  </si>
  <si>
    <t>142306</t>
  </si>
  <si>
    <t>Cockermouth School</t>
  </si>
  <si>
    <t>142317</t>
  </si>
  <si>
    <t>Highfields School</t>
  </si>
  <si>
    <t>142335</t>
  </si>
  <si>
    <t>Marlborough St Mary's CE Primary School</t>
  </si>
  <si>
    <t>142416</t>
  </si>
  <si>
    <t>Wemms Education Centre</t>
  </si>
  <si>
    <t>142429</t>
  </si>
  <si>
    <t>Kingsnorth Church of England Primary School</t>
  </si>
  <si>
    <t>142444</t>
  </si>
  <si>
    <t>St Just Primary School</t>
  </si>
  <si>
    <t>142489</t>
  </si>
  <si>
    <t>Avanti Court Primary School</t>
  </si>
  <si>
    <t>142492</t>
  </si>
  <si>
    <t>Court-De-Wyck Church School</t>
  </si>
  <si>
    <t>142552</t>
  </si>
  <si>
    <t>Park View Academy</t>
  </si>
  <si>
    <t>142572</t>
  </si>
  <si>
    <t>Talmud Torah London</t>
  </si>
  <si>
    <t>142659</t>
  </si>
  <si>
    <t>Wolfdale School</t>
  </si>
  <si>
    <t>142705</t>
  </si>
  <si>
    <t>Grange Park Primary School</t>
  </si>
  <si>
    <t>142709</t>
  </si>
  <si>
    <t>Hennock Community Primary School</t>
  </si>
  <si>
    <t>142736</t>
  </si>
  <si>
    <t>142802</t>
  </si>
  <si>
    <t>Redhills Primary School</t>
  </si>
  <si>
    <t>142817</t>
  </si>
  <si>
    <t>Cedar Children's Academy</t>
  </si>
  <si>
    <t>142960</t>
  </si>
  <si>
    <t>Lyng Hall School</t>
  </si>
  <si>
    <t>142962</t>
  </si>
  <si>
    <t>St Mary's Cockerton Church of England Primary School</t>
  </si>
  <si>
    <t>143030</t>
  </si>
  <si>
    <t>Red Lane Primary School</t>
  </si>
  <si>
    <t>143035</t>
  </si>
  <si>
    <t>St Catherine's College</t>
  </si>
  <si>
    <t>143039</t>
  </si>
  <si>
    <t>Blackwater Academy</t>
  </si>
  <si>
    <t>143106</t>
  </si>
  <si>
    <t>Gloverspiece School</t>
  </si>
  <si>
    <t>143196</t>
  </si>
  <si>
    <t>Hob Green Primary School</t>
  </si>
  <si>
    <t>143206</t>
  </si>
  <si>
    <t>The Willows Primary School</t>
  </si>
  <si>
    <t>143209</t>
  </si>
  <si>
    <t>Timbercroft Primary School</t>
  </si>
  <si>
    <t>143271</t>
  </si>
  <si>
    <t>Cheviot Primary School</t>
  </si>
  <si>
    <t>143306</t>
  </si>
  <si>
    <t>Thornbury Primary School</t>
  </si>
  <si>
    <t>143331</t>
  </si>
  <si>
    <t>East Brent Church of England First School</t>
  </si>
  <si>
    <t>143400</t>
  </si>
  <si>
    <t>New Barn School</t>
  </si>
  <si>
    <t>143432</t>
  </si>
  <si>
    <t>Upland Primary School</t>
  </si>
  <si>
    <t>143477</t>
  </si>
  <si>
    <t>Bearwood Primary and Nursery School</t>
  </si>
  <si>
    <t>143482</t>
  </si>
  <si>
    <t>Aughton Junior Academy</t>
  </si>
  <si>
    <t>143494</t>
  </si>
  <si>
    <t>South Marston Church of England Primary School</t>
  </si>
  <si>
    <t>143497</t>
  </si>
  <si>
    <t>Stockton Primary School</t>
  </si>
  <si>
    <t>143532</t>
  </si>
  <si>
    <t>Ashbrooke School</t>
  </si>
  <si>
    <t>143540</t>
  </si>
  <si>
    <t>Ada National College for Digital Skills</t>
  </si>
  <si>
    <t>143858</t>
  </si>
  <si>
    <t>Lincoln House School</t>
  </si>
  <si>
    <t>143911</t>
  </si>
  <si>
    <t>The Ryes College</t>
  </si>
  <si>
    <t>144033</t>
  </si>
  <si>
    <t>144050</t>
  </si>
  <si>
    <t>Byron Primary School</t>
  </si>
  <si>
    <t>144079</t>
  </si>
  <si>
    <t>Netherbrook Primary School</t>
  </si>
  <si>
    <t>144136</t>
  </si>
  <si>
    <t>Pallister Park Primary School</t>
  </si>
  <si>
    <t>144225</t>
  </si>
  <si>
    <t>Hetton Lyons Primary School</t>
  </si>
  <si>
    <t>144445</t>
  </si>
  <si>
    <t>Ilketshall St Lawrence School</t>
  </si>
  <si>
    <t>144457</t>
  </si>
  <si>
    <t>144528</t>
  </si>
  <si>
    <t>Cauldwell School</t>
  </si>
  <si>
    <t>144537</t>
  </si>
  <si>
    <t>Jeavons Wood Primary School</t>
  </si>
  <si>
    <t>144549</t>
  </si>
  <si>
    <t>St Anthony's Roman Catholic Primary School</t>
  </si>
  <si>
    <t>144551</t>
  </si>
  <si>
    <t>St Mark's Church of England Primary School</t>
  </si>
  <si>
    <t>144575</t>
  </si>
  <si>
    <t>Higher Lane Primary School</t>
  </si>
  <si>
    <t>144619</t>
  </si>
  <si>
    <t>Clovelly House School</t>
  </si>
  <si>
    <t>144690</t>
  </si>
  <si>
    <t>St Andrew's Church of England Primary School and Nursery</t>
  </si>
  <si>
    <t>144705</t>
  </si>
  <si>
    <t>Ivy Lane Primary School</t>
  </si>
  <si>
    <t>144708</t>
  </si>
  <si>
    <t>Hob Moor Community Primary Academy</t>
  </si>
  <si>
    <t>144845</t>
  </si>
  <si>
    <t>Langstone Infant School</t>
  </si>
  <si>
    <t>144879</t>
  </si>
  <si>
    <t>Alderwood Academy</t>
  </si>
  <si>
    <t>144927</t>
  </si>
  <si>
    <t>Oldmixon Primary School</t>
  </si>
  <si>
    <t>144942</t>
  </si>
  <si>
    <t>Hadley Learning Community - Primary Phase</t>
  </si>
  <si>
    <t>145026</t>
  </si>
  <si>
    <t>Coppice Valley Primary School</t>
  </si>
  <si>
    <t>145175</t>
  </si>
  <si>
    <t>Queen Mary's College</t>
  </si>
  <si>
    <t>145187</t>
  </si>
  <si>
    <t>Progress Schools Wigan</t>
  </si>
  <si>
    <t>145212</t>
  </si>
  <si>
    <t>Heatherlands Primary School</t>
  </si>
  <si>
    <t>145222</t>
  </si>
  <si>
    <t>Thornhill Primary School</t>
  </si>
  <si>
    <t>145260</t>
  </si>
  <si>
    <t>Grove Junior School</t>
  </si>
  <si>
    <t>145272</t>
  </si>
  <si>
    <t>Werrington Primary School</t>
  </si>
  <si>
    <t>145286</t>
  </si>
  <si>
    <t>St Crispin's School</t>
  </si>
  <si>
    <t>145326</t>
  </si>
  <si>
    <t>Bassenthwaite Primary School</t>
  </si>
  <si>
    <t>145348</t>
  </si>
  <si>
    <t>Dormers Wells High School</t>
  </si>
  <si>
    <t>145370</t>
  </si>
  <si>
    <t>Carlton Miniott Primary Academy</t>
  </si>
  <si>
    <t>145416</t>
  </si>
  <si>
    <t>Al-Madani Independent Grammar School</t>
  </si>
  <si>
    <t>145450</t>
  </si>
  <si>
    <t>Northern Parade Junior School</t>
  </si>
  <si>
    <t>145453</t>
  </si>
  <si>
    <t>St Andrews Church of England Primary School, Maghull</t>
  </si>
  <si>
    <t>145483</t>
  </si>
  <si>
    <t>Foley Park Primary School and Nursery</t>
  </si>
  <si>
    <t>145529</t>
  </si>
  <si>
    <t>Churchill Park Complex Needs School</t>
  </si>
  <si>
    <t>145587</t>
  </si>
  <si>
    <t>Weston Village Primary School</t>
  </si>
  <si>
    <t>145613</t>
  </si>
  <si>
    <t>Whiston Willis Primary Academy</t>
  </si>
  <si>
    <t>145630</t>
  </si>
  <si>
    <t>Castle Batch Primary School Academy</t>
  </si>
  <si>
    <t>145658</t>
  </si>
  <si>
    <t>145671</t>
  </si>
  <si>
    <t>St Peter's Church of England Primary School</t>
  </si>
  <si>
    <t>145673</t>
  </si>
  <si>
    <t>St George's CofE Academy, Clun</t>
  </si>
  <si>
    <t>145774</t>
  </si>
  <si>
    <t>Acklam Grange School</t>
  </si>
  <si>
    <t>145792</t>
  </si>
  <si>
    <t>Market Drayton Infant &amp; Nursery School</t>
  </si>
  <si>
    <t>146067</t>
  </si>
  <si>
    <t>Wilton Primary Academy</t>
  </si>
  <si>
    <t>146340</t>
  </si>
  <si>
    <t>Overton School</t>
  </si>
  <si>
    <t>Independent school emergency inspection -integrated</t>
  </si>
  <si>
    <t>146516</t>
  </si>
  <si>
    <t>Oxford International College</t>
  </si>
  <si>
    <t>146715</t>
  </si>
  <si>
    <t>Arboretum Primary School</t>
  </si>
  <si>
    <t>147816</t>
  </si>
  <si>
    <t>Beckers Green Primary School</t>
  </si>
  <si>
    <t>148019</t>
  </si>
  <si>
    <t>Fremington Primary School</t>
  </si>
  <si>
    <t>160033</t>
  </si>
  <si>
    <t>1</t>
  </si>
  <si>
    <t>2483693</t>
  </si>
  <si>
    <t>2483715</t>
  </si>
  <si>
    <t>2483823</t>
  </si>
  <si>
    <t>2483881</t>
  </si>
  <si>
    <t>2490994</t>
  </si>
  <si>
    <t>2490999</t>
  </si>
  <si>
    <t>2491037</t>
  </si>
  <si>
    <t>2494962</t>
  </si>
  <si>
    <t>2496864</t>
  </si>
  <si>
    <t>2503076</t>
  </si>
  <si>
    <t>2503306</t>
  </si>
  <si>
    <t>2506232</t>
  </si>
  <si>
    <t>2507038</t>
  </si>
  <si>
    <t>2509300</t>
  </si>
  <si>
    <t>2509473</t>
  </si>
  <si>
    <t>2515380</t>
  </si>
  <si>
    <t>2517299</t>
  </si>
  <si>
    <t>2517433</t>
  </si>
  <si>
    <t>2519260</t>
  </si>
  <si>
    <t>2520922</t>
  </si>
  <si>
    <t>2526987</t>
  </si>
  <si>
    <t>2530977</t>
  </si>
  <si>
    <t>2531620</t>
  </si>
  <si>
    <t>2532036</t>
  </si>
  <si>
    <t>2532131</t>
  </si>
  <si>
    <t>2538287</t>
  </si>
  <si>
    <t>2545082</t>
  </si>
  <si>
    <t>2546196</t>
  </si>
  <si>
    <t>50192</t>
  </si>
  <si>
    <t>Skills for Security Limited</t>
  </si>
  <si>
    <t>50244</t>
  </si>
  <si>
    <t>Training Plus (Merseyside) Limited</t>
  </si>
  <si>
    <t>50304</t>
  </si>
  <si>
    <t>Acacia Training Limited</t>
  </si>
  <si>
    <t>50410</t>
  </si>
  <si>
    <t>Anderson Stockley Accredited Training Ltd</t>
  </si>
  <si>
    <t>50586</t>
  </si>
  <si>
    <t>Babington Business College Limited</t>
  </si>
  <si>
    <t>51224</t>
  </si>
  <si>
    <t>The College of Animal Welfare Limited</t>
  </si>
  <si>
    <t>51468</t>
  </si>
  <si>
    <t>DART Limited</t>
  </si>
  <si>
    <t>51525</t>
  </si>
  <si>
    <t>Derby Skillbuild</t>
  </si>
  <si>
    <t>51766</t>
  </si>
  <si>
    <t>Essex County Council</t>
  </si>
  <si>
    <t>52095</t>
  </si>
  <si>
    <t>Hair Academy South West Limited</t>
  </si>
  <si>
    <t>52104</t>
  </si>
  <si>
    <t>Halton Borough Council</t>
  </si>
  <si>
    <t>52116</t>
  </si>
  <si>
    <t>Hampshire County Council</t>
  </si>
  <si>
    <t>52459</t>
  </si>
  <si>
    <t>Independent Training Services Limited</t>
  </si>
  <si>
    <t>52531</t>
  </si>
  <si>
    <t>Intuitions Limited</t>
  </si>
  <si>
    <t>52838</t>
  </si>
  <si>
    <t>Keits Training Services Ltd</t>
  </si>
  <si>
    <t>52902</t>
  </si>
  <si>
    <t>LAGAT Limited</t>
  </si>
  <si>
    <t>52994</t>
  </si>
  <si>
    <t>Leicester City Council</t>
  </si>
  <si>
    <t>53032</t>
  </si>
  <si>
    <t>TheLightbulb Ltd</t>
  </si>
  <si>
    <t>53106</t>
  </si>
  <si>
    <t>Brent Start Adult Education Service</t>
  </si>
  <si>
    <t>53148</t>
  </si>
  <si>
    <t>Tower Hamlets Idea Store Learning</t>
  </si>
  <si>
    <t>53152</t>
  </si>
  <si>
    <t>Wandsworth London Borough Council</t>
  </si>
  <si>
    <t>53233</t>
  </si>
  <si>
    <t>The Growth Company Limited</t>
  </si>
  <si>
    <t>53237</t>
  </si>
  <si>
    <t>Mantra Learning Limited</t>
  </si>
  <si>
    <t>53534</t>
  </si>
  <si>
    <t>Northamptonshire Industrial Training Association Limited</t>
  </si>
  <si>
    <t>53992</t>
  </si>
  <si>
    <t>Project Management (Staffordshire) Limited</t>
  </si>
  <si>
    <t>54038</t>
  </si>
  <si>
    <t>QUBE Qualifications and Development Limited</t>
  </si>
  <si>
    <t>54267</t>
  </si>
  <si>
    <t>Sandwell Metropolitan Borough Council</t>
  </si>
  <si>
    <t>54317</t>
  </si>
  <si>
    <t>Sefton Metropolitan Borough Council</t>
  </si>
  <si>
    <t>54349</t>
  </si>
  <si>
    <t>Sheffield City Council</t>
  </si>
  <si>
    <t>54726</t>
  </si>
  <si>
    <t>System Group Limited</t>
  </si>
  <si>
    <t>54873</t>
  </si>
  <si>
    <t>Maritime and Engineering College North West</t>
  </si>
  <si>
    <t>55022</t>
  </si>
  <si>
    <t>Total People Limited</t>
  </si>
  <si>
    <t>55053</t>
  </si>
  <si>
    <t>The Training &amp; Recruitment Partnership Limited</t>
  </si>
  <si>
    <t>55247</t>
  </si>
  <si>
    <t>Wakefield Metropolitan District Council</t>
  </si>
  <si>
    <t>55353</t>
  </si>
  <si>
    <t>Westminster City Council</t>
  </si>
  <si>
    <t>57881</t>
  </si>
  <si>
    <t>Learning Curve (JAA) Limited</t>
  </si>
  <si>
    <t>58192</t>
  </si>
  <si>
    <t>Voyage Group Limited</t>
  </si>
  <si>
    <t>58219</t>
  </si>
  <si>
    <t>Health &amp; Safety Training Limited</t>
  </si>
  <si>
    <t>58250</t>
  </si>
  <si>
    <t>Aurelia Training Limited</t>
  </si>
  <si>
    <t>58397</t>
  </si>
  <si>
    <t>QDOS Training Limited</t>
  </si>
  <si>
    <t>58456</t>
  </si>
  <si>
    <t>Mercedes-Benz UK Limited</t>
  </si>
  <si>
    <t>58700</t>
  </si>
  <si>
    <t>Humber Learning Consortium</t>
  </si>
  <si>
    <t>59144</t>
  </si>
  <si>
    <t>Activate Community and Education Services</t>
  </si>
  <si>
    <t>59172</t>
  </si>
  <si>
    <t>Sysco Business Skills Academy Limited</t>
  </si>
  <si>
    <t>59173</t>
  </si>
  <si>
    <t>PeoplePlus Group Limited</t>
  </si>
  <si>
    <t>Interim Visit- On site</t>
  </si>
  <si>
    <t>EY417372</t>
  </si>
  <si>
    <t>EY487786</t>
  </si>
  <si>
    <t>EY549734</t>
  </si>
  <si>
    <t>SC001016</t>
  </si>
  <si>
    <t>SC001531</t>
  </si>
  <si>
    <t>SC004085</t>
  </si>
  <si>
    <t>SC008488</t>
  </si>
  <si>
    <t>SC008490</t>
  </si>
  <si>
    <t>SC008608</t>
  </si>
  <si>
    <t>SC011972</t>
  </si>
  <si>
    <t>SC013143</t>
  </si>
  <si>
    <t>SC013553</t>
  </si>
  <si>
    <t>SC013598</t>
  </si>
  <si>
    <t>SC013828</t>
  </si>
  <si>
    <t>SC014650</t>
  </si>
  <si>
    <t>SC014848</t>
  </si>
  <si>
    <t>SC020611</t>
  </si>
  <si>
    <t>SC022437</t>
  </si>
  <si>
    <t>SC022448</t>
  </si>
  <si>
    <t>SC023637</t>
  </si>
  <si>
    <t>SC023737</t>
  </si>
  <si>
    <t>SC023739</t>
  </si>
  <si>
    <t>SC023740</t>
  </si>
  <si>
    <t>SC023744</t>
  </si>
  <si>
    <t>SC023746</t>
  </si>
  <si>
    <t>SC024594</t>
  </si>
  <si>
    <t>Chalk Hill</t>
  </si>
  <si>
    <t>SC028460</t>
  </si>
  <si>
    <t>SC028868</t>
  </si>
  <si>
    <t>SC029865</t>
  </si>
  <si>
    <t>SC031490</t>
  </si>
  <si>
    <t>SC031698</t>
  </si>
  <si>
    <t>SC032439</t>
  </si>
  <si>
    <t>SC033326</t>
  </si>
  <si>
    <t>SC033387</t>
  </si>
  <si>
    <t>SC033457</t>
  </si>
  <si>
    <t>SC033723</t>
  </si>
  <si>
    <t>SC034083</t>
  </si>
  <si>
    <t>SC034189</t>
  </si>
  <si>
    <t>SC034746</t>
  </si>
  <si>
    <t>SC034804</t>
  </si>
  <si>
    <t>The Children's Family Trust</t>
  </si>
  <si>
    <t>SC034851</t>
  </si>
  <si>
    <t>SC035026</t>
  </si>
  <si>
    <t>Sunbeam Fostering Agency</t>
  </si>
  <si>
    <t>SC035137</t>
  </si>
  <si>
    <t>SC035380</t>
  </si>
  <si>
    <t>SC035409</t>
  </si>
  <si>
    <t>SC035499</t>
  </si>
  <si>
    <t>SC035593</t>
  </si>
  <si>
    <t>SC035805</t>
  </si>
  <si>
    <t>Wennington Hall School</t>
  </si>
  <si>
    <t>SC035976</t>
  </si>
  <si>
    <t>SC036240</t>
  </si>
  <si>
    <t>SC037281</t>
  </si>
  <si>
    <t>SC037454</t>
  </si>
  <si>
    <t>SC037596</t>
  </si>
  <si>
    <t>SC038012</t>
  </si>
  <si>
    <t>Foster Care Associates South Western</t>
  </si>
  <si>
    <t>SC040191</t>
  </si>
  <si>
    <t>SC040628</t>
  </si>
  <si>
    <t>SC040723</t>
  </si>
  <si>
    <t>SC042446</t>
  </si>
  <si>
    <t>SC042921</t>
  </si>
  <si>
    <t>SC043732</t>
  </si>
  <si>
    <t>SC043972</t>
  </si>
  <si>
    <t>SC044562</t>
  </si>
  <si>
    <t>SC046276</t>
  </si>
  <si>
    <t>SC046524</t>
  </si>
  <si>
    <t>SC047483</t>
  </si>
  <si>
    <t>SC047978</t>
  </si>
  <si>
    <t>SC052946</t>
  </si>
  <si>
    <t>SC055153</t>
  </si>
  <si>
    <t>SC056259</t>
  </si>
  <si>
    <t>SC056397</t>
  </si>
  <si>
    <t>Hailey Hall School</t>
  </si>
  <si>
    <t>SC057718</t>
  </si>
  <si>
    <t>SC059037</t>
  </si>
  <si>
    <t>SC059261</t>
  </si>
  <si>
    <t>SC059717</t>
  </si>
  <si>
    <t>SC061439</t>
  </si>
  <si>
    <t>SC062573</t>
  </si>
  <si>
    <t>SC063689</t>
  </si>
  <si>
    <t>SC063767</t>
  </si>
  <si>
    <t>SC063883</t>
  </si>
  <si>
    <t>SC064011</t>
  </si>
  <si>
    <t>SC065046</t>
  </si>
  <si>
    <t>SC066115</t>
  </si>
  <si>
    <t>SC066458</t>
  </si>
  <si>
    <t>SC066565</t>
  </si>
  <si>
    <t>SC066796</t>
  </si>
  <si>
    <t>SC068410</t>
  </si>
  <si>
    <t>SC068955</t>
  </si>
  <si>
    <t>SC069128</t>
  </si>
  <si>
    <t>SC069293</t>
  </si>
  <si>
    <t>SC069336</t>
  </si>
  <si>
    <t>SC356929</t>
  </si>
  <si>
    <t>SC356963</t>
  </si>
  <si>
    <t>SC362170</t>
  </si>
  <si>
    <t>SC362965</t>
  </si>
  <si>
    <t>SC363144</t>
  </si>
  <si>
    <t>SC363268</t>
  </si>
  <si>
    <t>SC364812</t>
  </si>
  <si>
    <t>SC366080</t>
  </si>
  <si>
    <t>SC368137</t>
  </si>
  <si>
    <t>SC370703</t>
  </si>
  <si>
    <t>SC370982</t>
  </si>
  <si>
    <t>SC372630</t>
  </si>
  <si>
    <t>SC377825</t>
  </si>
  <si>
    <t>SC381522</t>
  </si>
  <si>
    <t>SC381667</t>
  </si>
  <si>
    <t>SC386258</t>
  </si>
  <si>
    <t>SC390156</t>
  </si>
  <si>
    <t>SC390167</t>
  </si>
  <si>
    <t>SC390751</t>
  </si>
  <si>
    <t>SC390785</t>
  </si>
  <si>
    <t>SC392712</t>
  </si>
  <si>
    <t>SC393940</t>
  </si>
  <si>
    <t>SC396813</t>
  </si>
  <si>
    <t>SC397987</t>
  </si>
  <si>
    <t>SC398385</t>
  </si>
  <si>
    <t>SC400219</t>
  </si>
  <si>
    <t>SC400301</t>
  </si>
  <si>
    <t>SC402135</t>
  </si>
  <si>
    <t>SC403890</t>
  </si>
  <si>
    <t>SC404994</t>
  </si>
  <si>
    <t>SC405567</t>
  </si>
  <si>
    <t>Compass Fostering North Limited</t>
  </si>
  <si>
    <t>SC408584</t>
  </si>
  <si>
    <t>SC408655</t>
  </si>
  <si>
    <t>SC409738</t>
  </si>
  <si>
    <t>SC411825</t>
  </si>
  <si>
    <t>SC412296</t>
  </si>
  <si>
    <t>SC413085</t>
  </si>
  <si>
    <t>SC413985</t>
  </si>
  <si>
    <t>SC424141</t>
  </si>
  <si>
    <t>SC425071</t>
  </si>
  <si>
    <t>SC425418</t>
  </si>
  <si>
    <t>SC425708</t>
  </si>
  <si>
    <t>Gretton School</t>
  </si>
  <si>
    <t>SC426172</t>
  </si>
  <si>
    <t>SC426530</t>
  </si>
  <si>
    <t>SC429369</t>
  </si>
  <si>
    <t>SC429702</t>
  </si>
  <si>
    <t>SC429748</t>
  </si>
  <si>
    <t>SC429778</t>
  </si>
  <si>
    <t>SC430002</t>
  </si>
  <si>
    <t>SC430022</t>
  </si>
  <si>
    <t>SC434806</t>
  </si>
  <si>
    <t>SC436372</t>
  </si>
  <si>
    <t>SC436818</t>
  </si>
  <si>
    <t>SC437305</t>
  </si>
  <si>
    <t>SC438764</t>
  </si>
  <si>
    <t>SC439153</t>
  </si>
  <si>
    <t>SC439282</t>
  </si>
  <si>
    <t>SC439956</t>
  </si>
  <si>
    <t>SC442864</t>
  </si>
  <si>
    <t>SC444411</t>
  </si>
  <si>
    <t>SC446003</t>
  </si>
  <si>
    <t>SC446261</t>
  </si>
  <si>
    <t>SC447645</t>
  </si>
  <si>
    <t>SC448997</t>
  </si>
  <si>
    <t>SC450045</t>
  </si>
  <si>
    <t>SC450701</t>
  </si>
  <si>
    <t>SC450992</t>
  </si>
  <si>
    <t>SC451174</t>
  </si>
  <si>
    <t>SC452713</t>
  </si>
  <si>
    <t>SC453372</t>
  </si>
  <si>
    <t>SC454900</t>
  </si>
  <si>
    <t>SC456863</t>
  </si>
  <si>
    <t>SC456910</t>
  </si>
  <si>
    <t>SC456911</t>
  </si>
  <si>
    <t>SC457132</t>
  </si>
  <si>
    <t>SC457175</t>
  </si>
  <si>
    <t>SC457183</t>
  </si>
  <si>
    <t>SC457435</t>
  </si>
  <si>
    <t>SC457500</t>
  </si>
  <si>
    <t>SC457923</t>
  </si>
  <si>
    <t>SC458028</t>
  </si>
  <si>
    <t>SC458115</t>
  </si>
  <si>
    <t>SC458141</t>
  </si>
  <si>
    <t>SC458352</t>
  </si>
  <si>
    <t>SC458746</t>
  </si>
  <si>
    <t>SC459857</t>
  </si>
  <si>
    <t>SC461781</t>
  </si>
  <si>
    <t>SC465257</t>
  </si>
  <si>
    <t>SC465475</t>
  </si>
  <si>
    <t>SC466786</t>
  </si>
  <si>
    <t>SC467155</t>
  </si>
  <si>
    <t>SC470284</t>
  </si>
  <si>
    <t>SC470290</t>
  </si>
  <si>
    <t>SC470797</t>
  </si>
  <si>
    <t>SC471581</t>
  </si>
  <si>
    <t>SC471856</t>
  </si>
  <si>
    <t>SC472125</t>
  </si>
  <si>
    <t>Ideal Fostering</t>
  </si>
  <si>
    <t>SC472795</t>
  </si>
  <si>
    <t>SC473460</t>
  </si>
  <si>
    <t>SC473877</t>
  </si>
  <si>
    <t>SC474179</t>
  </si>
  <si>
    <t>SC475088</t>
  </si>
  <si>
    <t>SC475323</t>
  </si>
  <si>
    <t>SC476008</t>
  </si>
  <si>
    <t>SC476249</t>
  </si>
  <si>
    <t>SC476512</t>
  </si>
  <si>
    <t>SC476602</t>
  </si>
  <si>
    <t>SC478152</t>
  </si>
  <si>
    <t>SC479632</t>
  </si>
  <si>
    <t>SC479649</t>
  </si>
  <si>
    <t>SC480075</t>
  </si>
  <si>
    <t>SC480240</t>
  </si>
  <si>
    <t>SC480655</t>
  </si>
  <si>
    <t>SC480681</t>
  </si>
  <si>
    <t>SC480850</t>
  </si>
  <si>
    <t>SC481221</t>
  </si>
  <si>
    <t>SC481305</t>
  </si>
  <si>
    <t>SC482275</t>
  </si>
  <si>
    <t>SC482300</t>
  </si>
  <si>
    <t>SC482301</t>
  </si>
  <si>
    <t>SC482340</t>
  </si>
  <si>
    <t>SC482415</t>
  </si>
  <si>
    <t>SC482418</t>
  </si>
  <si>
    <t>SC482548</t>
  </si>
  <si>
    <t>SC482668</t>
  </si>
  <si>
    <t>SC483688</t>
  </si>
  <si>
    <t>SC485529</t>
  </si>
  <si>
    <t>SC486167</t>
  </si>
  <si>
    <t>SC487196</t>
  </si>
  <si>
    <t>SC488943</t>
  </si>
  <si>
    <t>SC488961</t>
  </si>
  <si>
    <t>SC489970</t>
  </si>
  <si>
    <t>SC490365</t>
  </si>
  <si>
    <t>100078</t>
  </si>
  <si>
    <t>Heathside Preparatory School</t>
  </si>
  <si>
    <t xml:space="preserve"> Requires improvement</t>
  </si>
  <si>
    <t>100582</t>
  </si>
  <si>
    <t>Stockwell Primary School</t>
  </si>
  <si>
    <t>100740</t>
  </si>
  <si>
    <t>Deptford Green School</t>
  </si>
  <si>
    <t>101243</t>
  </si>
  <si>
    <t>Eastbrook School</t>
  </si>
  <si>
    <t>101695</t>
  </si>
  <si>
    <t>Darul Uloom London School</t>
  </si>
  <si>
    <t>101746</t>
  </si>
  <si>
    <t>Winterbourne Nursery and Infants' School</t>
  </si>
  <si>
    <t>102006</t>
  </si>
  <si>
    <t>Tottenhall Infant School</t>
  </si>
  <si>
    <t>102449</t>
  </si>
  <si>
    <t>Oak Wood School</t>
  </si>
  <si>
    <t>103044</t>
  </si>
  <si>
    <t>Downsell Primary School</t>
  </si>
  <si>
    <t>103313</t>
  </si>
  <si>
    <t>Deykin Avenue Junior and Infant School</t>
  </si>
  <si>
    <t>103326</t>
  </si>
  <si>
    <t>Water Mill Primary School</t>
  </si>
  <si>
    <t>103333</t>
  </si>
  <si>
    <t>Heath Mount Primary School</t>
  </si>
  <si>
    <t>103638</t>
  </si>
  <si>
    <t>Alderman's Green Community Primary School</t>
  </si>
  <si>
    <t>103774</t>
  </si>
  <si>
    <t>103786</t>
  </si>
  <si>
    <t>Fairhaven Primary School</t>
  </si>
  <si>
    <t>103982</t>
  </si>
  <si>
    <t>Ferndale Primary School</t>
  </si>
  <si>
    <t>104070</t>
  </si>
  <si>
    <t>Coleshill Heath School</t>
  </si>
  <si>
    <t>104714</t>
  </si>
  <si>
    <t>Cardinal Heenan Catholic High School</t>
  </si>
  <si>
    <t>104964</t>
  </si>
  <si>
    <t>Christ The King Catholic High School and Sixth Form Centre</t>
  </si>
  <si>
    <t>105003</t>
  </si>
  <si>
    <t>Sandbrook Primary School</t>
  </si>
  <si>
    <t>105017</t>
  </si>
  <si>
    <t>Mendell Primary School</t>
  </si>
  <si>
    <t>105039</t>
  </si>
  <si>
    <t>Fender Primary School</t>
  </si>
  <si>
    <t>105247</t>
  </si>
  <si>
    <t>St Teresa's RC Primary School</t>
  </si>
  <si>
    <t>105424</t>
  </si>
  <si>
    <t>Lily Lane Primary School</t>
  </si>
  <si>
    <t>105486</t>
  </si>
  <si>
    <t>Crumpsall Lane Primary School</t>
  </si>
  <si>
    <t>105535</t>
  </si>
  <si>
    <t>St Patrick's RC Primary School</t>
  </si>
  <si>
    <t>105915</t>
  </si>
  <si>
    <t>Moorfield Community Primary School</t>
  </si>
  <si>
    <t>105965</t>
  </si>
  <si>
    <t>St Joseph's RC Primary School</t>
  </si>
  <si>
    <t>105989</t>
  </si>
  <si>
    <t>St Ambrose Barlow RC High School</t>
  </si>
  <si>
    <t>105993</t>
  </si>
  <si>
    <t>Talmud Torah Chinuch Norim School</t>
  </si>
  <si>
    <t>106076</t>
  </si>
  <si>
    <t>Rose Hill Primary School</t>
  </si>
  <si>
    <t>106107</t>
  </si>
  <si>
    <t>106757</t>
  </si>
  <si>
    <t>Carcroft Primary School</t>
  </si>
  <si>
    <t>106896</t>
  </si>
  <si>
    <t>Anston Park Junior School</t>
  </si>
  <si>
    <t>106917</t>
  </si>
  <si>
    <t>West Melton Primary School</t>
  </si>
  <si>
    <t>107060</t>
  </si>
  <si>
    <t>107106</t>
  </si>
  <si>
    <t>107185</t>
  </si>
  <si>
    <t>107240</t>
  </si>
  <si>
    <t>Carrwood Primary School</t>
  </si>
  <si>
    <t>107326</t>
  </si>
  <si>
    <t>St Columba's Catholic Primary School</t>
  </si>
  <si>
    <t>108002</t>
  </si>
  <si>
    <t>Middleton St Mary's Church of England Voluntary Controlled Primary School</t>
  </si>
  <si>
    <t>108704</t>
  </si>
  <si>
    <t>Toner Avenue Primary School</t>
  </si>
  <si>
    <t>109324</t>
  </si>
  <si>
    <t>Chipping Sodbury School</t>
  </si>
  <si>
    <t>109461</t>
  </si>
  <si>
    <t>Bedford Road Primary School</t>
  </si>
  <si>
    <t>109495</t>
  </si>
  <si>
    <t>109703</t>
  </si>
  <si>
    <t>Ashton St Peter's VA C of E School</t>
  </si>
  <si>
    <t>109974</t>
  </si>
  <si>
    <t>Shaw-cum-Donnington C.E. Primary School</t>
  </si>
  <si>
    <t>110403</t>
  </si>
  <si>
    <t>110802</t>
  </si>
  <si>
    <t>Sutton CofE VC Primary School</t>
  </si>
  <si>
    <t>110839</t>
  </si>
  <si>
    <t>St Pauls CofE VA Primary School</t>
  </si>
  <si>
    <t>111086</t>
  </si>
  <si>
    <t>Westminster Community Primary School</t>
  </si>
  <si>
    <t>111538</t>
  </si>
  <si>
    <t>111590</t>
  </si>
  <si>
    <t>Lynnfield Primary School</t>
  </si>
  <si>
    <t>112647</t>
  </si>
  <si>
    <t>Whaley Bridge Primary School</t>
  </si>
  <si>
    <t>112671</t>
  </si>
  <si>
    <t>William Rhodes Primary &amp; Nursery School</t>
  </si>
  <si>
    <t>112865</t>
  </si>
  <si>
    <t>Woodville CofE Junior School</t>
  </si>
  <si>
    <t>112876</t>
  </si>
  <si>
    <t>Calow CofE VC Primary School</t>
  </si>
  <si>
    <t>112958</t>
  </si>
  <si>
    <t>Whittington Green School</t>
  </si>
  <si>
    <t>113533</t>
  </si>
  <si>
    <t>Sir John Hunt Community Sports College</t>
  </si>
  <si>
    <t>113623</t>
  </si>
  <si>
    <t>Magdalen Court School</t>
  </si>
  <si>
    <t>113660</t>
  </si>
  <si>
    <t>113666</t>
  </si>
  <si>
    <t>Gillingham Primary School</t>
  </si>
  <si>
    <t>113674</t>
  </si>
  <si>
    <t>Stower Provost Community School</t>
  </si>
  <si>
    <t>113798</t>
  </si>
  <si>
    <t>Durweston CofE VA Primary School</t>
  </si>
  <si>
    <t>113839</t>
  </si>
  <si>
    <t>115232</t>
  </si>
  <si>
    <t>1155757</t>
  </si>
  <si>
    <t>1156098</t>
  </si>
  <si>
    <t>115705</t>
  </si>
  <si>
    <t>St Catharine's Catholic Primary School</t>
  </si>
  <si>
    <t>115916</t>
  </si>
  <si>
    <t>Hythe Primary School</t>
  </si>
  <si>
    <t>1159397</t>
  </si>
  <si>
    <t>115962</t>
  </si>
  <si>
    <t>Stanmore Primary School</t>
  </si>
  <si>
    <t>116394</t>
  </si>
  <si>
    <t>St Mary's Catholic Primary School</t>
  </si>
  <si>
    <t>116447</t>
  </si>
  <si>
    <t>Fernhill School</t>
  </si>
  <si>
    <t>116465</t>
  </si>
  <si>
    <t>Woodlands Community College</t>
  </si>
  <si>
    <t>116679</t>
  </si>
  <si>
    <t>Broadlands Primary School</t>
  </si>
  <si>
    <t>117091</t>
  </si>
  <si>
    <t>Holdbrook Primary School and Nursery</t>
  </si>
  <si>
    <t>117329</t>
  </si>
  <si>
    <t>Mary Exton Primary School</t>
  </si>
  <si>
    <t>117518</t>
  </si>
  <si>
    <t>Barnwell School</t>
  </si>
  <si>
    <t>117756</t>
  </si>
  <si>
    <t>Priory Lane Community School</t>
  </si>
  <si>
    <t>117832</t>
  </si>
  <si>
    <t>118003</t>
  </si>
  <si>
    <t>South Cave Church of England Voluntary Controlled Primary School</t>
  </si>
  <si>
    <t>118076</t>
  </si>
  <si>
    <t>The Market Weighton School</t>
  </si>
  <si>
    <t>118085</t>
  </si>
  <si>
    <t>Headlands School</t>
  </si>
  <si>
    <t>118289</t>
  </si>
  <si>
    <t>East Farleigh Primary School</t>
  </si>
  <si>
    <t>1183621</t>
  </si>
  <si>
    <t>118373</t>
  </si>
  <si>
    <t>Brook Community Primary School</t>
  </si>
  <si>
    <t>1185765</t>
  </si>
  <si>
    <t>119228</t>
  </si>
  <si>
    <t>Deepdale Community Primary School</t>
  </si>
  <si>
    <t>119237</t>
  </si>
  <si>
    <t>The Roebuck School</t>
  </si>
  <si>
    <t>119386</t>
  </si>
  <si>
    <t>St Peter's CofE Primary School</t>
  </si>
  <si>
    <t>119510</t>
  </si>
  <si>
    <t>Sacred Heart Roman Catholic Primary School Blackburn</t>
  </si>
  <si>
    <t>119603</t>
  </si>
  <si>
    <t>Preston St Matthew's Church of England Primary School</t>
  </si>
  <si>
    <t>119624</t>
  </si>
  <si>
    <t>St Wulstan's and St Edmund's Catholic Primary School and Nursery</t>
  </si>
  <si>
    <t>119656</t>
  </si>
  <si>
    <t>St Anne's and St Joseph's Roman Catholic Primary School</t>
  </si>
  <si>
    <t>119743</t>
  </si>
  <si>
    <t>Walton-Le-Dale High School</t>
  </si>
  <si>
    <t>119771</t>
  </si>
  <si>
    <t>Fleetwood High School</t>
  </si>
  <si>
    <t>119774</t>
  </si>
  <si>
    <t>Lathom High School : A Technology College</t>
  </si>
  <si>
    <t>119813</t>
  </si>
  <si>
    <t>Baines School</t>
  </si>
  <si>
    <t>120230</t>
  </si>
  <si>
    <t>St John the Baptist CofE Primary School</t>
  </si>
  <si>
    <t>120297</t>
  </si>
  <si>
    <t>The City of Leicester College</t>
  </si>
  <si>
    <t>120554</t>
  </si>
  <si>
    <t>Weston Hills CofE Primary School</t>
  </si>
  <si>
    <t>120558</t>
  </si>
  <si>
    <t>Swineshead St Mary's Church of England Primary School</t>
  </si>
  <si>
    <t>120887</t>
  </si>
  <si>
    <t>Walpole Highway Primary School</t>
  </si>
  <si>
    <t>121310</t>
  </si>
  <si>
    <t>Osmotherley Primary School</t>
  </si>
  <si>
    <t>121473</t>
  </si>
  <si>
    <t>Saint Barnabas Church of England Voluntary Controlled Primary School</t>
  </si>
  <si>
    <t>121486</t>
  </si>
  <si>
    <t>Danby Church of England Voluntary Controlled School</t>
  </si>
  <si>
    <t>121580</t>
  </si>
  <si>
    <t>Ripley Endowed Church of England School</t>
  </si>
  <si>
    <t>121614</t>
  </si>
  <si>
    <t>Middleham Church of England Aided School</t>
  </si>
  <si>
    <t>1216505</t>
  </si>
  <si>
    <t>1216657</t>
  </si>
  <si>
    <t>121857</t>
  </si>
  <si>
    <t>Alfred Street Junior School, Rushden</t>
  </si>
  <si>
    <t>121901</t>
  </si>
  <si>
    <t>Meadowside Primary School</t>
  </si>
  <si>
    <t>1221437</t>
  </si>
  <si>
    <t>1222089</t>
  </si>
  <si>
    <t>122238</t>
  </si>
  <si>
    <t>Shilbottle Primary School</t>
  </si>
  <si>
    <t>122363</t>
  </si>
  <si>
    <t>James Calvert Spence College</t>
  </si>
  <si>
    <t>1224093</t>
  </si>
  <si>
    <t>1224674</t>
  </si>
  <si>
    <t>122473</t>
  </si>
  <si>
    <t>Woodland View Primary School</t>
  </si>
  <si>
    <t>1225136</t>
  </si>
  <si>
    <t>1227335</t>
  </si>
  <si>
    <t>1228090</t>
  </si>
  <si>
    <t>1228522</t>
  </si>
  <si>
    <t>122923</t>
  </si>
  <si>
    <t>1229766</t>
  </si>
  <si>
    <t>1231311</t>
  </si>
  <si>
    <t>1232658</t>
  </si>
  <si>
    <t>123348</t>
  </si>
  <si>
    <t>123357</t>
  </si>
  <si>
    <t>Cheswardine Primary and Nursery School</t>
  </si>
  <si>
    <t>123364</t>
  </si>
  <si>
    <t>Donnington Wood Infant School and Nursery Centre</t>
  </si>
  <si>
    <t>1234166</t>
  </si>
  <si>
    <t>1234432</t>
  </si>
  <si>
    <t>1234990</t>
  </si>
  <si>
    <t>1235653</t>
  </si>
  <si>
    <t>1236625</t>
  </si>
  <si>
    <t>1236704</t>
  </si>
  <si>
    <t>Beacon Education Partnership Limited</t>
  </si>
  <si>
    <t>1236712</t>
  </si>
  <si>
    <t>Enabling Development Opportunities Ltd</t>
  </si>
  <si>
    <t>1236904</t>
  </si>
  <si>
    <t>JFC Training College Ltd</t>
  </si>
  <si>
    <t>1236909</t>
  </si>
  <si>
    <t>Dhunay Corporation Ltd</t>
  </si>
  <si>
    <t>1236915</t>
  </si>
  <si>
    <t>Elmhouse Training</t>
  </si>
  <si>
    <t>1236916</t>
  </si>
  <si>
    <t>1236939</t>
  </si>
  <si>
    <t>New London Educational Trust</t>
  </si>
  <si>
    <t>1236951</t>
  </si>
  <si>
    <t>Abacus Training Group</t>
  </si>
  <si>
    <t>1237102</t>
  </si>
  <si>
    <t>Bock Consultancy &amp; Personnel Development Limited</t>
  </si>
  <si>
    <t>1237113</t>
  </si>
  <si>
    <t>Encompass Consultancy</t>
  </si>
  <si>
    <t>1237124</t>
  </si>
  <si>
    <t>LD Training Services Limited</t>
  </si>
  <si>
    <t>1237195</t>
  </si>
  <si>
    <t>Learn Plus Us</t>
  </si>
  <si>
    <t>1239948</t>
  </si>
  <si>
    <t>1240397</t>
  </si>
  <si>
    <t>1240936</t>
  </si>
  <si>
    <t>1241836</t>
  </si>
  <si>
    <t>124205</t>
  </si>
  <si>
    <t>Flash Ley Primary School</t>
  </si>
  <si>
    <t>124220</t>
  </si>
  <si>
    <t>Moorhill Primary School</t>
  </si>
  <si>
    <t>1242216</t>
  </si>
  <si>
    <t>124331</t>
  </si>
  <si>
    <t>St Peter's CofE (A) Primary School</t>
  </si>
  <si>
    <t>124392</t>
  </si>
  <si>
    <t>Paget High School</t>
  </si>
  <si>
    <t>1244117</t>
  </si>
  <si>
    <t>1244350</t>
  </si>
  <si>
    <t>1244386</t>
  </si>
  <si>
    <t>1246449</t>
  </si>
  <si>
    <t>1246521</t>
  </si>
  <si>
    <t>1246831</t>
  </si>
  <si>
    <t>1247212</t>
  </si>
  <si>
    <t>1247390</t>
  </si>
  <si>
    <t>1247776</t>
  </si>
  <si>
    <t>1247989</t>
  </si>
  <si>
    <t>Any Driver Limited</t>
  </si>
  <si>
    <t>1247993</t>
  </si>
  <si>
    <t>Ashley Community &amp; Housing Ltd</t>
  </si>
  <si>
    <t>1247994</t>
  </si>
  <si>
    <t>London Professional College Ltd</t>
  </si>
  <si>
    <t>1247998</t>
  </si>
  <si>
    <t>NDA Foundation Limited</t>
  </si>
  <si>
    <t>1248007</t>
  </si>
  <si>
    <t>Phoenix Training Services (Midlands) Limited</t>
  </si>
  <si>
    <t>1248028</t>
  </si>
  <si>
    <t>EMD UK CIC</t>
  </si>
  <si>
    <t>1249115</t>
  </si>
  <si>
    <t>1249184</t>
  </si>
  <si>
    <t>1252120</t>
  </si>
  <si>
    <t>1253711</t>
  </si>
  <si>
    <t>1254745</t>
  </si>
  <si>
    <t>1254780</t>
  </si>
  <si>
    <t>1254840</t>
  </si>
  <si>
    <t>1255095</t>
  </si>
  <si>
    <t>1255747</t>
  </si>
  <si>
    <t>1255748</t>
  </si>
  <si>
    <t>1256452</t>
  </si>
  <si>
    <t>1256658</t>
  </si>
  <si>
    <t>1257182</t>
  </si>
  <si>
    <t>1257796</t>
  </si>
  <si>
    <t>1258026</t>
  </si>
  <si>
    <t>1258089</t>
  </si>
  <si>
    <t>1258343</t>
  </si>
  <si>
    <t>1258386</t>
  </si>
  <si>
    <t>125931</t>
  </si>
  <si>
    <t>London Meed Community Primary School</t>
  </si>
  <si>
    <t>125985</t>
  </si>
  <si>
    <t>Jolesfield CofE Primary School</t>
  </si>
  <si>
    <t>126043</t>
  </si>
  <si>
    <t>St Margaret's CofE Primary School</t>
  </si>
  <si>
    <t>1263129</t>
  </si>
  <si>
    <t>1263270</t>
  </si>
  <si>
    <t>1264438</t>
  </si>
  <si>
    <t>1264756</t>
  </si>
  <si>
    <t>126480</t>
  </si>
  <si>
    <t>Studley Green Primary School</t>
  </si>
  <si>
    <t>1265096</t>
  </si>
  <si>
    <t>1267324</t>
  </si>
  <si>
    <t>Sandwell Children's Trust Fostering</t>
  </si>
  <si>
    <t>1267402</t>
  </si>
  <si>
    <t>1267650</t>
  </si>
  <si>
    <t>1268883</t>
  </si>
  <si>
    <t>Caring Hearts Fostering Ltd</t>
  </si>
  <si>
    <t>1270749</t>
  </si>
  <si>
    <t>Seymour Davies Ltd</t>
  </si>
  <si>
    <t>1270767</t>
  </si>
  <si>
    <t>1270866</t>
  </si>
  <si>
    <t>N-Gaged Training Limited</t>
  </si>
  <si>
    <t>1271375</t>
  </si>
  <si>
    <t>1271383</t>
  </si>
  <si>
    <t>1271467</t>
  </si>
  <si>
    <t>1271587</t>
  </si>
  <si>
    <t>1271607</t>
  </si>
  <si>
    <t>1272220</t>
  </si>
  <si>
    <t>1272657</t>
  </si>
  <si>
    <t>1272827</t>
  </si>
  <si>
    <t>1273591</t>
  </si>
  <si>
    <t>Birmingham Children's Trust Fostering Agency</t>
  </si>
  <si>
    <t>1273658</t>
  </si>
  <si>
    <t>1273663</t>
  </si>
  <si>
    <t>127376</t>
  </si>
  <si>
    <t>1274846</t>
  </si>
  <si>
    <t>1276379</t>
  </si>
  <si>
    <t>Lean Education And Development Limited</t>
  </si>
  <si>
    <t>1276425</t>
  </si>
  <si>
    <t>Watertrain Limited</t>
  </si>
  <si>
    <t>1276475</t>
  </si>
  <si>
    <t>Ensis Solutions Limited</t>
  </si>
  <si>
    <t>1276502</t>
  </si>
  <si>
    <t>Absolute HR Solutions Ltd</t>
  </si>
  <si>
    <t>1276529</t>
  </si>
  <si>
    <t>Agincare Group Limited</t>
  </si>
  <si>
    <t>1277045</t>
  </si>
  <si>
    <t>1277304</t>
  </si>
  <si>
    <t>1277497</t>
  </si>
  <si>
    <t>1278020</t>
  </si>
  <si>
    <t>1278586</t>
  </si>
  <si>
    <t>Cogent Skills Training Limited</t>
  </si>
  <si>
    <t>1278597</t>
  </si>
  <si>
    <t>GTG Training Limited</t>
  </si>
  <si>
    <t>1278611</t>
  </si>
  <si>
    <t>Partnership Training Limited</t>
  </si>
  <si>
    <t>1278612</t>
  </si>
  <si>
    <t>Birmingham Women's and Children's Hospital NHS Foundation Trust</t>
  </si>
  <si>
    <t>1278626</t>
  </si>
  <si>
    <t>EMA Training Limited</t>
  </si>
  <si>
    <t>1278629</t>
  </si>
  <si>
    <t>Central and North West London NHS Foundation Trust</t>
  </si>
  <si>
    <t>1278678</t>
  </si>
  <si>
    <t>Took Us A Long Time Limited</t>
  </si>
  <si>
    <t>1280210</t>
  </si>
  <si>
    <t>1280412</t>
  </si>
  <si>
    <t>1280623</t>
  </si>
  <si>
    <t>128514</t>
  </si>
  <si>
    <t>128906</t>
  </si>
  <si>
    <t>129770</t>
  </si>
  <si>
    <t>130286</t>
  </si>
  <si>
    <t>Beis Ruchel Girls School</t>
  </si>
  <si>
    <t>130327</t>
  </si>
  <si>
    <t>St Stephen's Church of England Primary School</t>
  </si>
  <si>
    <t>130411</t>
  </si>
  <si>
    <t>St Charles Catholic Sixth Form College</t>
  </si>
  <si>
    <t>130413</t>
  </si>
  <si>
    <t>Lambeth College</t>
  </si>
  <si>
    <t>130421</t>
  </si>
  <si>
    <t>Capital City College Group</t>
  </si>
  <si>
    <t>130423</t>
  </si>
  <si>
    <t>United Colleges Group</t>
  </si>
  <si>
    <t>130425</t>
  </si>
  <si>
    <t>Barnet and Southgate College</t>
  </si>
  <si>
    <t>130447</t>
  </si>
  <si>
    <t>West Thames College</t>
  </si>
  <si>
    <t>130458</t>
  </si>
  <si>
    <t>Sir George Monoux College</t>
  </si>
  <si>
    <t>130466</t>
  </si>
  <si>
    <t>Birmingham Metropolitan College</t>
  </si>
  <si>
    <t>130472</t>
  </si>
  <si>
    <t>Coventry College</t>
  </si>
  <si>
    <t>130488</t>
  </si>
  <si>
    <t>St Helens College</t>
  </si>
  <si>
    <t>130515</t>
  </si>
  <si>
    <t>Cheadle and Marple Sixth Form College</t>
  </si>
  <si>
    <t>130527</t>
  </si>
  <si>
    <t>RNN Group</t>
  </si>
  <si>
    <t>130531</t>
  </si>
  <si>
    <t>The Sheffield College</t>
  </si>
  <si>
    <t>130532</t>
  </si>
  <si>
    <t>Bradford College</t>
  </si>
  <si>
    <t>130551</t>
  </si>
  <si>
    <t>Gateshead College</t>
  </si>
  <si>
    <t>130552</t>
  </si>
  <si>
    <t>NCG</t>
  </si>
  <si>
    <t>130579</t>
  </si>
  <si>
    <t>Hull College</t>
  </si>
  <si>
    <t>130598</t>
  </si>
  <si>
    <t>Central Bedfordshire College</t>
  </si>
  <si>
    <t>130610</t>
  </si>
  <si>
    <t>Cambridge Regional College</t>
  </si>
  <si>
    <t>130613</t>
  </si>
  <si>
    <t>Inspire Education Group</t>
  </si>
  <si>
    <t>130627</t>
  </si>
  <si>
    <t>Cornwall College</t>
  </si>
  <si>
    <t>130638</t>
  </si>
  <si>
    <t>Chesterfield College</t>
  </si>
  <si>
    <t>130652</t>
  </si>
  <si>
    <t>The Bournemouth and Poole College</t>
  </si>
  <si>
    <t>130657</t>
  </si>
  <si>
    <t>Bishop Auckland College</t>
  </si>
  <si>
    <t>130674</t>
  </si>
  <si>
    <t>Colchester Institute</t>
  </si>
  <si>
    <t>130696</t>
  </si>
  <si>
    <t>Southampton City College</t>
  </si>
  <si>
    <t>130697</t>
  </si>
  <si>
    <t>Highbury College</t>
  </si>
  <si>
    <t>130704</t>
  </si>
  <si>
    <t>Itchen College</t>
  </si>
  <si>
    <t>130723</t>
  </si>
  <si>
    <t>Oaklands College</t>
  </si>
  <si>
    <t>130736</t>
  </si>
  <si>
    <t>Blackburn College</t>
  </si>
  <si>
    <t>130776</t>
  </si>
  <si>
    <t>Nottingham College</t>
  </si>
  <si>
    <t>130815</t>
  </si>
  <si>
    <t>Stoke-on-Trent College</t>
  </si>
  <si>
    <t>130820</t>
  </si>
  <si>
    <t>Suffolk New College</t>
  </si>
  <si>
    <t>130842</t>
  </si>
  <si>
    <t>Greater Brighton Metropolitan College</t>
  </si>
  <si>
    <t>130859</t>
  </si>
  <si>
    <t>Northfield Primary School: With Communication Resource</t>
  </si>
  <si>
    <t>130866</t>
  </si>
  <si>
    <t>South Elmsall Carlton Junior and Infant School</t>
  </si>
  <si>
    <t>130949</t>
  </si>
  <si>
    <t>Harmans Water Primary School</t>
  </si>
  <si>
    <t>131094</t>
  </si>
  <si>
    <t>City of Bristol College</t>
  </si>
  <si>
    <t>131403</t>
  </si>
  <si>
    <t>Tiferes High School</t>
  </si>
  <si>
    <t>131505</t>
  </si>
  <si>
    <t>Featherstone Wood Primary School</t>
  </si>
  <si>
    <t>131556</t>
  </si>
  <si>
    <t>131802</t>
  </si>
  <si>
    <t>131910</t>
  </si>
  <si>
    <t>Langdon College</t>
  </si>
  <si>
    <t>131924</t>
  </si>
  <si>
    <t>Livability Nash College</t>
  </si>
  <si>
    <t>131958</t>
  </si>
  <si>
    <t>Pennine Camphill Community</t>
  </si>
  <si>
    <t>132001</t>
  </si>
  <si>
    <t>Exeter Royal Academy for Deaf Education</t>
  </si>
  <si>
    <t>132042</t>
  </si>
  <si>
    <t>Wesc Foundation College</t>
  </si>
  <si>
    <t>132183</t>
  </si>
  <si>
    <t>Knowleswood Primary School</t>
  </si>
  <si>
    <t>133274</t>
  </si>
  <si>
    <t>King Edward Primary School</t>
  </si>
  <si>
    <t>133608</t>
  </si>
  <si>
    <t>The Brooke House Sixth Form College</t>
  </si>
  <si>
    <t>133759</t>
  </si>
  <si>
    <t>Forestdale Primary School</t>
  </si>
  <si>
    <t>133779</t>
  </si>
  <si>
    <t>Talbot House Trust</t>
  </si>
  <si>
    <t>133871</t>
  </si>
  <si>
    <t>Sheffield Hallam University</t>
  </si>
  <si>
    <t>133882</t>
  </si>
  <si>
    <t>Staffordshire University</t>
  </si>
  <si>
    <t>134012</t>
  </si>
  <si>
    <t>134867</t>
  </si>
  <si>
    <t>Oakfield Primary School</t>
  </si>
  <si>
    <t>134989</t>
  </si>
  <si>
    <t>135004</t>
  </si>
  <si>
    <t>The Harefield Academy</t>
  </si>
  <si>
    <t>135052</t>
  </si>
  <si>
    <t>Offmore Primary School</t>
  </si>
  <si>
    <t>135077</t>
  </si>
  <si>
    <t>Thorngumbald Primary School</t>
  </si>
  <si>
    <t>135111</t>
  </si>
  <si>
    <t>My Choice School Arundel</t>
  </si>
  <si>
    <t>135177</t>
  </si>
  <si>
    <t>Lyneham Primary School</t>
  </si>
  <si>
    <t>135215</t>
  </si>
  <si>
    <t>Pennyhill Primary School</t>
  </si>
  <si>
    <t>135216</t>
  </si>
  <si>
    <t>Meadowcroft School</t>
  </si>
  <si>
    <t>135658</t>
  </si>
  <si>
    <t>South Staffordshire College</t>
  </si>
  <si>
    <t>135721</t>
  </si>
  <si>
    <t>Oasis Academy Isle of Sheppey</t>
  </si>
  <si>
    <t>135744</t>
  </si>
  <si>
    <t>The Sir Robert Woodard Academy</t>
  </si>
  <si>
    <t>135904</t>
  </si>
  <si>
    <t>City Academy Norwich</t>
  </si>
  <si>
    <t>135942</t>
  </si>
  <si>
    <t>De Warenne Academy</t>
  </si>
  <si>
    <t>135967</t>
  </si>
  <si>
    <t>Kettering Science Academy</t>
  </si>
  <si>
    <t>136010</t>
  </si>
  <si>
    <t>Medina College</t>
  </si>
  <si>
    <t>136012</t>
  </si>
  <si>
    <t>Carisbrooke College</t>
  </si>
  <si>
    <t>136141</t>
  </si>
  <si>
    <t>The Sutton Academy</t>
  </si>
  <si>
    <t>136146</t>
  </si>
  <si>
    <t>North Shore Academy</t>
  </si>
  <si>
    <t>136175</t>
  </si>
  <si>
    <t>Dover Christ Church Academy</t>
  </si>
  <si>
    <t>136411</t>
  </si>
  <si>
    <t>Birkenhead Park School</t>
  </si>
  <si>
    <t>136571</t>
  </si>
  <si>
    <t>Hartsdown Academy</t>
  </si>
  <si>
    <t>136862</t>
  </si>
  <si>
    <t>St Columb Major Academy</t>
  </si>
  <si>
    <t>136876</t>
  </si>
  <si>
    <t>Prospect School</t>
  </si>
  <si>
    <t>136958</t>
  </si>
  <si>
    <t>Caistor Yarborough Academy</t>
  </si>
  <si>
    <t>137065</t>
  </si>
  <si>
    <t>Co-op Academy Leeds</t>
  </si>
  <si>
    <t>137199</t>
  </si>
  <si>
    <t>Canons High School</t>
  </si>
  <si>
    <t>137251</t>
  </si>
  <si>
    <t>Appleby Grammar School</t>
  </si>
  <si>
    <t>137254</t>
  </si>
  <si>
    <t>Caldew School</t>
  </si>
  <si>
    <t>137390</t>
  </si>
  <si>
    <t>Pegasus Academy</t>
  </si>
  <si>
    <t>137467</t>
  </si>
  <si>
    <t>Lynsted and Norton Primary School</t>
  </si>
  <si>
    <t>137502</t>
  </si>
  <si>
    <t>Peninim</t>
  </si>
  <si>
    <t>137596</t>
  </si>
  <si>
    <t>Sheffield Inclusion Centre</t>
  </si>
  <si>
    <t>137684</t>
  </si>
  <si>
    <t>The Dorcan Academy</t>
  </si>
  <si>
    <t>137701</t>
  </si>
  <si>
    <t>Oldbury Academy</t>
  </si>
  <si>
    <t>137783</t>
  </si>
  <si>
    <t>Lowton Church of England High School</t>
  </si>
  <si>
    <t>1378486</t>
  </si>
  <si>
    <t>The Fostering Foundation</t>
  </si>
  <si>
    <t>137876</t>
  </si>
  <si>
    <t>138089</t>
  </si>
  <si>
    <t>Haughton Academy</t>
  </si>
  <si>
    <t>138167</t>
  </si>
  <si>
    <t>Astor Secondary School</t>
  </si>
  <si>
    <t>138209</t>
  </si>
  <si>
    <t>138236</t>
  </si>
  <si>
    <t>High Weald Academy</t>
  </si>
  <si>
    <t>138260</t>
  </si>
  <si>
    <t>King's Leadership Academy Hawthornes</t>
  </si>
  <si>
    <t>138390</t>
  </si>
  <si>
    <t>Heron Park Primary Academy</t>
  </si>
  <si>
    <t>138420</t>
  </si>
  <si>
    <t>Croft Academy</t>
  </si>
  <si>
    <t>138498</t>
  </si>
  <si>
    <t>Bolton Islamic Girls School</t>
  </si>
  <si>
    <t>138620</t>
  </si>
  <si>
    <t>Thomas Bennett Community College</t>
  </si>
  <si>
    <t>138696</t>
  </si>
  <si>
    <t>West Derby School</t>
  </si>
  <si>
    <t>138773</t>
  </si>
  <si>
    <t>Kings Ash Academy</t>
  </si>
  <si>
    <t>138776</t>
  </si>
  <si>
    <t>Zaytouna Primary School</t>
  </si>
  <si>
    <t>138787</t>
  </si>
  <si>
    <t>Childwall Sports &amp; Science Academy</t>
  </si>
  <si>
    <t>138866</t>
  </si>
  <si>
    <t>Strand Primary Academy</t>
  </si>
  <si>
    <t>139005</t>
  </si>
  <si>
    <t>Beacon Academy</t>
  </si>
  <si>
    <t>139006</t>
  </si>
  <si>
    <t>St Helen's Primary Academy</t>
  </si>
  <si>
    <t>139269</t>
  </si>
  <si>
    <t>Hawkesley Church Primary Academy</t>
  </si>
  <si>
    <t>139336</t>
  </si>
  <si>
    <t>Meynell Community Primary School</t>
  </si>
  <si>
    <t>139338</t>
  </si>
  <si>
    <t>St John and St Francis Church School</t>
  </si>
  <si>
    <t>139361</t>
  </si>
  <si>
    <t>White's Wood Academy</t>
  </si>
  <si>
    <t>139363</t>
  </si>
  <si>
    <t>Haringey Sixth Form College</t>
  </si>
  <si>
    <t>139433</t>
  </si>
  <si>
    <t>Trinity Sixth Form Academy</t>
  </si>
  <si>
    <t>139573</t>
  </si>
  <si>
    <t>St Helen's CE Primary School</t>
  </si>
  <si>
    <t>139629</t>
  </si>
  <si>
    <t>Winifred Holtby Academy</t>
  </si>
  <si>
    <t>139631</t>
  </si>
  <si>
    <t>Pegasus Primary School</t>
  </si>
  <si>
    <t>139803</t>
  </si>
  <si>
    <t>Gusford Community Primary School</t>
  </si>
  <si>
    <t>139852</t>
  </si>
  <si>
    <t>Farringdon Community Academy</t>
  </si>
  <si>
    <t>139904</t>
  </si>
  <si>
    <t>Grestone Academy</t>
  </si>
  <si>
    <t>140002</t>
  </si>
  <si>
    <t>The Blyth Academy</t>
  </si>
  <si>
    <t>140036</t>
  </si>
  <si>
    <t>Ahavas Torah Boys Academy</t>
  </si>
  <si>
    <t>140128</t>
  </si>
  <si>
    <t>Devonshire Primary Academy</t>
  </si>
  <si>
    <t>140220</t>
  </si>
  <si>
    <t>Willowdown Primary School</t>
  </si>
  <si>
    <t>140416</t>
  </si>
  <si>
    <t>Court Fields School</t>
  </si>
  <si>
    <t>140476</t>
  </si>
  <si>
    <t>Robert Bakewell Primary School</t>
  </si>
  <si>
    <t>140586</t>
  </si>
  <si>
    <t>Smestow School</t>
  </si>
  <si>
    <t>140689</t>
  </si>
  <si>
    <t>Milton Park Primary School</t>
  </si>
  <si>
    <t>140731</t>
  </si>
  <si>
    <t>Tudor Grange Academy Redditch</t>
  </si>
  <si>
    <t>140757</t>
  </si>
  <si>
    <t>St Catherine's Roman Catholic School</t>
  </si>
  <si>
    <t>140799</t>
  </si>
  <si>
    <t>Rawmarsh Ashwood Primary School</t>
  </si>
  <si>
    <t>140853</t>
  </si>
  <si>
    <t>Oakway Academy</t>
  </si>
  <si>
    <t>141245</t>
  </si>
  <si>
    <t>Wednesfield High Academy</t>
  </si>
  <si>
    <t>141340</t>
  </si>
  <si>
    <t>Stokesay Primary School</t>
  </si>
  <si>
    <t>141710</t>
  </si>
  <si>
    <t>Carclaze Community Primary School</t>
  </si>
  <si>
    <t>141738</t>
  </si>
  <si>
    <t>Expanse Learning (Expanse Group Ltd)</t>
  </si>
  <si>
    <t>141856</t>
  </si>
  <si>
    <t>Woodseaves CE Primary Academy</t>
  </si>
  <si>
    <t>142045</t>
  </si>
  <si>
    <t>St Peter's Church of England (VA) Junior School</t>
  </si>
  <si>
    <t>142049</t>
  </si>
  <si>
    <t>Takeley Primary School</t>
  </si>
  <si>
    <t>142333</t>
  </si>
  <si>
    <t>Austen House</t>
  </si>
  <si>
    <t>142673</t>
  </si>
  <si>
    <t>Trinity Solutions Academy</t>
  </si>
  <si>
    <t>142712</t>
  </si>
  <si>
    <t>Luxulyan School</t>
  </si>
  <si>
    <t>142825</t>
  </si>
  <si>
    <t>Buttershaw Business &amp; Enterprise College Academy</t>
  </si>
  <si>
    <t>142832</t>
  </si>
  <si>
    <t>New Level Academy</t>
  </si>
  <si>
    <t>142905</t>
  </si>
  <si>
    <t>South Bank Engineering UTC</t>
  </si>
  <si>
    <t>142913</t>
  </si>
  <si>
    <t>Birtenshaw</t>
  </si>
  <si>
    <t>142914</t>
  </si>
  <si>
    <t>Brentwood Community College</t>
  </si>
  <si>
    <t>142922</t>
  </si>
  <si>
    <t>Lifebridge ASEND</t>
  </si>
  <si>
    <t>143008</t>
  </si>
  <si>
    <t>143025</t>
  </si>
  <si>
    <t>Compass Primary Academy</t>
  </si>
  <si>
    <t>143132</t>
  </si>
  <si>
    <t>Theddlethorpe Primary School</t>
  </si>
  <si>
    <t>143174</t>
  </si>
  <si>
    <t>Newbury Independent School</t>
  </si>
  <si>
    <t>143424</t>
  </si>
  <si>
    <t>Ortu Hassenbrook Academy</t>
  </si>
  <si>
    <t>143448</t>
  </si>
  <si>
    <t>Illogan School</t>
  </si>
  <si>
    <t>143526</t>
  </si>
  <si>
    <t>The Autism Project - CareTrade</t>
  </si>
  <si>
    <t>143553</t>
  </si>
  <si>
    <t>Central CofE Academy</t>
  </si>
  <si>
    <t>144481</t>
  </si>
  <si>
    <t>Hatfield Academy</t>
  </si>
  <si>
    <t>144729</t>
  </si>
  <si>
    <t>Chadsgrove Educational Trust Specialist College</t>
  </si>
  <si>
    <t>144785</t>
  </si>
  <si>
    <t>Liberty Training</t>
  </si>
  <si>
    <t>144786</t>
  </si>
  <si>
    <t>Royal Mencap Society</t>
  </si>
  <si>
    <t>144787</t>
  </si>
  <si>
    <t>Community College Initiative Ltd</t>
  </si>
  <si>
    <t>144788</t>
  </si>
  <si>
    <t>Bemix</t>
  </si>
  <si>
    <t>144797</t>
  </si>
  <si>
    <t>Brogdale Community Interest Company</t>
  </si>
  <si>
    <t>145021</t>
  </si>
  <si>
    <t>Dundry Church of England Primary School</t>
  </si>
  <si>
    <t>145034</t>
  </si>
  <si>
    <t>Trumpington Community College</t>
  </si>
  <si>
    <t>145122</t>
  </si>
  <si>
    <t>Nelson Primary School</t>
  </si>
  <si>
    <t>145228</t>
  </si>
  <si>
    <t>Richard Taunton Sixth Form College</t>
  </si>
  <si>
    <t>145465</t>
  </si>
  <si>
    <t>Moorfield Learning Centre</t>
  </si>
  <si>
    <t>145552</t>
  </si>
  <si>
    <t>Jasper City School</t>
  </si>
  <si>
    <t>145917</t>
  </si>
  <si>
    <t>146008</t>
  </si>
  <si>
    <t>146200</t>
  </si>
  <si>
    <t>The Outdoors School</t>
  </si>
  <si>
    <t>146206</t>
  </si>
  <si>
    <t>University of Suffolk</t>
  </si>
  <si>
    <t>146646</t>
  </si>
  <si>
    <t>SMS Changing Lives</t>
  </si>
  <si>
    <t>148173</t>
  </si>
  <si>
    <t>Amesbury Archer Primary School</t>
  </si>
  <si>
    <t>153062</t>
  </si>
  <si>
    <t>203043</t>
  </si>
  <si>
    <t>206763</t>
  </si>
  <si>
    <t>218196</t>
  </si>
  <si>
    <t>221894</t>
  </si>
  <si>
    <t>222527</t>
  </si>
  <si>
    <t>222763</t>
  </si>
  <si>
    <t>223285</t>
  </si>
  <si>
    <t>223749</t>
  </si>
  <si>
    <t>224430</t>
  </si>
  <si>
    <t>224485</t>
  </si>
  <si>
    <t>226162</t>
  </si>
  <si>
    <t>226739</t>
  </si>
  <si>
    <t>2484185</t>
  </si>
  <si>
    <t>County Fostering Service Ltd</t>
  </si>
  <si>
    <t>2484443</t>
  </si>
  <si>
    <t>2490729</t>
  </si>
  <si>
    <t>2491059</t>
  </si>
  <si>
    <t>2491062</t>
  </si>
  <si>
    <t>2494881</t>
  </si>
  <si>
    <t>2495131</t>
  </si>
  <si>
    <t>The Development Fund Limited</t>
  </si>
  <si>
    <t>2495371</t>
  </si>
  <si>
    <t>2495375</t>
  </si>
  <si>
    <t>2495377</t>
  </si>
  <si>
    <t>2495504</t>
  </si>
  <si>
    <t>2495951</t>
  </si>
  <si>
    <t>2501397</t>
  </si>
  <si>
    <t>2502331</t>
  </si>
  <si>
    <t>Brighter Futures For Children: Fostering Service</t>
  </si>
  <si>
    <t>2502918</t>
  </si>
  <si>
    <t>2503142</t>
  </si>
  <si>
    <t>2503598</t>
  </si>
  <si>
    <t>2504494</t>
  </si>
  <si>
    <t>2505172</t>
  </si>
  <si>
    <t>2509269</t>
  </si>
  <si>
    <t>2509381</t>
  </si>
  <si>
    <t>2509452</t>
  </si>
  <si>
    <t>250949</t>
  </si>
  <si>
    <t>2509670</t>
  </si>
  <si>
    <t>2509684</t>
  </si>
  <si>
    <t>2509731</t>
  </si>
  <si>
    <t>2510328</t>
  </si>
  <si>
    <t>2510737</t>
  </si>
  <si>
    <t>2511289</t>
  </si>
  <si>
    <t>251462</t>
  </si>
  <si>
    <t>2515609</t>
  </si>
  <si>
    <t>2516984</t>
  </si>
  <si>
    <t>2517429</t>
  </si>
  <si>
    <t>251800</t>
  </si>
  <si>
    <t>2519084</t>
  </si>
  <si>
    <t>2519269</t>
  </si>
  <si>
    <t>2522240</t>
  </si>
  <si>
    <t>2525774</t>
  </si>
  <si>
    <t>2526435</t>
  </si>
  <si>
    <t>2527312</t>
  </si>
  <si>
    <t>2527654</t>
  </si>
  <si>
    <t>2528264</t>
  </si>
  <si>
    <t>2528486</t>
  </si>
  <si>
    <t>2528516</t>
  </si>
  <si>
    <t>2529639</t>
  </si>
  <si>
    <t>2529667</t>
  </si>
  <si>
    <t>2529815</t>
  </si>
  <si>
    <t>2530021</t>
  </si>
  <si>
    <t>2530253</t>
  </si>
  <si>
    <t>2534827</t>
  </si>
  <si>
    <t>2534829</t>
  </si>
  <si>
    <t>2536455</t>
  </si>
  <si>
    <t>2537149</t>
  </si>
  <si>
    <t>2537252</t>
  </si>
  <si>
    <t>254068</t>
  </si>
  <si>
    <t>2540927</t>
  </si>
  <si>
    <t>254224</t>
  </si>
  <si>
    <t>254313</t>
  </si>
  <si>
    <t>2544217</t>
  </si>
  <si>
    <t>2545027</t>
  </si>
  <si>
    <t>2546960</t>
  </si>
  <si>
    <t>2548528</t>
  </si>
  <si>
    <t>256121</t>
  </si>
  <si>
    <t>256426</t>
  </si>
  <si>
    <t>256785</t>
  </si>
  <si>
    <t>260168</t>
  </si>
  <si>
    <t>260374</t>
  </si>
  <si>
    <t>302044</t>
  </si>
  <si>
    <t>302445</t>
  </si>
  <si>
    <t>306153</t>
  </si>
  <si>
    <t>306236</t>
  </si>
  <si>
    <t>309509</t>
  </si>
  <si>
    <t>309968</t>
  </si>
  <si>
    <t>312013</t>
  </si>
  <si>
    <t>312082</t>
  </si>
  <si>
    <t>314749</t>
  </si>
  <si>
    <t>316020</t>
  </si>
  <si>
    <t>316531</t>
  </si>
  <si>
    <t>500479</t>
  </si>
  <si>
    <t>50199</t>
  </si>
  <si>
    <t>Springboard</t>
  </si>
  <si>
    <t>50217</t>
  </si>
  <si>
    <t>Derbyshire Adult Community Education Service</t>
  </si>
  <si>
    <t>50245</t>
  </si>
  <si>
    <t>The Wiltshire Council</t>
  </si>
  <si>
    <t>50303</t>
  </si>
  <si>
    <t>Acacia Training and Development Ltd</t>
  </si>
  <si>
    <t>50537</t>
  </si>
  <si>
    <t>Aspect Training Ltd</t>
  </si>
  <si>
    <t>50585</t>
  </si>
  <si>
    <t>B-Skill Limited</t>
  </si>
  <si>
    <t>506047</t>
  </si>
  <si>
    <t>508748</t>
  </si>
  <si>
    <t>50888</t>
  </si>
  <si>
    <t>Building Crafts College</t>
  </si>
  <si>
    <t>50893</t>
  </si>
  <si>
    <t>Burleigh College</t>
  </si>
  <si>
    <t>509754</t>
  </si>
  <si>
    <t>51104</t>
  </si>
  <si>
    <t>Chamber Training (Humber) Limited</t>
  </si>
  <si>
    <t>51573</t>
  </si>
  <si>
    <t>Boots UK Limited</t>
  </si>
  <si>
    <t>51688</t>
  </si>
  <si>
    <t>Education and Training Skills Ltd</t>
  </si>
  <si>
    <t>51873</t>
  </si>
  <si>
    <t>Focus Training Limited</t>
  </si>
  <si>
    <t>52403</t>
  </si>
  <si>
    <t>Kingston Upon Hull City Council</t>
  </si>
  <si>
    <t>52434</t>
  </si>
  <si>
    <t>Icon Vocational Training Limited</t>
  </si>
  <si>
    <t>52843</t>
  </si>
  <si>
    <t>Kettering Borough Council</t>
  </si>
  <si>
    <t>53259</t>
  </si>
  <si>
    <t>Martec Training</t>
  </si>
  <si>
    <t>53446</t>
  </si>
  <si>
    <t>N &amp; B Training Company Limited</t>
  </si>
  <si>
    <t>53504</t>
  </si>
  <si>
    <t>Newcastle upon Tyne City Council</t>
  </si>
  <si>
    <t>53927</t>
  </si>
  <si>
    <t>Plymouth City Council</t>
  </si>
  <si>
    <t>54215</t>
  </si>
  <si>
    <t>Catch 22 Charity Limited</t>
  </si>
  <si>
    <t>54333</t>
  </si>
  <si>
    <t>Serco Limited</t>
  </si>
  <si>
    <t>54429</t>
  </si>
  <si>
    <t>Slough Borough Council</t>
  </si>
  <si>
    <t>54562</t>
  </si>
  <si>
    <t>St Helens Chamber Limited</t>
  </si>
  <si>
    <t>54664</t>
  </si>
  <si>
    <t>Summerhouse Equestrian and Training Centre LLP</t>
  </si>
  <si>
    <t>54810</t>
  </si>
  <si>
    <t>Nottinghamshire Training Group</t>
  </si>
  <si>
    <t>54838</t>
  </si>
  <si>
    <t>Kaplan Financial Limited</t>
  </si>
  <si>
    <t>55074</t>
  </si>
  <si>
    <t>Waltham Forest Chamber of Commerce Training Trust Limited</t>
  </si>
  <si>
    <t>55448</t>
  </si>
  <si>
    <t>WS Training Ltd</t>
  </si>
  <si>
    <t>55466</t>
  </si>
  <si>
    <t>YH Training Services Limited</t>
  </si>
  <si>
    <t>56201</t>
  </si>
  <si>
    <t>Hoople Ltd</t>
  </si>
  <si>
    <t>58179</t>
  </si>
  <si>
    <t>Veolia Environment Development Centre Limited</t>
  </si>
  <si>
    <t>58194</t>
  </si>
  <si>
    <t>Paddington Development Trust</t>
  </si>
  <si>
    <t>58242</t>
  </si>
  <si>
    <t>Develop-U</t>
  </si>
  <si>
    <t>58370</t>
  </si>
  <si>
    <t>MI ComputSolutions Incorporated</t>
  </si>
  <si>
    <t>58538</t>
  </si>
  <si>
    <t>Alpha Care Agency Limited</t>
  </si>
  <si>
    <t>58814</t>
  </si>
  <si>
    <t>Interlearn Limited</t>
  </si>
  <si>
    <t>58841</t>
  </si>
  <si>
    <t>City Gateway</t>
  </si>
  <si>
    <t>59191</t>
  </si>
  <si>
    <t>DV8 Training (Brighton) Limited</t>
  </si>
  <si>
    <t>59222</t>
  </si>
  <si>
    <t>Green Labyrinth</t>
  </si>
  <si>
    <t>59227</t>
  </si>
  <si>
    <t>Gordon Franks Training Limited</t>
  </si>
  <si>
    <t>59233</t>
  </si>
  <si>
    <t>Hob Salons</t>
  </si>
  <si>
    <t>975729</t>
  </si>
  <si>
    <t>EY370595</t>
  </si>
  <si>
    <t>EY456083</t>
  </si>
  <si>
    <t>EY500638</t>
  </si>
  <si>
    <t>EY543808</t>
  </si>
  <si>
    <t>SC000802</t>
  </si>
  <si>
    <t>SC001831</t>
  </si>
  <si>
    <t>The Grange Therapeutic School</t>
  </si>
  <si>
    <t>SC003884</t>
  </si>
  <si>
    <t>SC003895</t>
  </si>
  <si>
    <t>Orchard Manor School</t>
  </si>
  <si>
    <t>SC003897</t>
  </si>
  <si>
    <t>SC005067</t>
  </si>
  <si>
    <t>SC006011</t>
  </si>
  <si>
    <t>SC006017</t>
  </si>
  <si>
    <t>SC008269</t>
  </si>
  <si>
    <t>SC010699</t>
  </si>
  <si>
    <t>SC012597</t>
  </si>
  <si>
    <t>St Catherine's School</t>
  </si>
  <si>
    <t>SC013884</t>
  </si>
  <si>
    <t>Linden Bridge School</t>
  </si>
  <si>
    <t>SC014513</t>
  </si>
  <si>
    <t>Farney Close School</t>
  </si>
  <si>
    <t>SC018958</t>
  </si>
  <si>
    <t>SC020133</t>
  </si>
  <si>
    <t>SC020193</t>
  </si>
  <si>
    <t>SC021684</t>
  </si>
  <si>
    <t>SC022440</t>
  </si>
  <si>
    <t>SC022444</t>
  </si>
  <si>
    <t>SC023651</t>
  </si>
  <si>
    <t>SC025417</t>
  </si>
  <si>
    <t>SC025420</t>
  </si>
  <si>
    <t>SC025938</t>
  </si>
  <si>
    <t>SC026910</t>
  </si>
  <si>
    <t>SC029560</t>
  </si>
  <si>
    <t>SC030367</t>
  </si>
  <si>
    <t>SC030439</t>
  </si>
  <si>
    <t>SC030677</t>
  </si>
  <si>
    <t>SC031479</t>
  </si>
  <si>
    <t>SC033014</t>
  </si>
  <si>
    <t>North Hill House</t>
  </si>
  <si>
    <t>SC033127</t>
  </si>
  <si>
    <t>SC033174</t>
  </si>
  <si>
    <t>SC033362</t>
  </si>
  <si>
    <t>SC033370</t>
  </si>
  <si>
    <t>SC033389</t>
  </si>
  <si>
    <t>SC033502</t>
  </si>
  <si>
    <t>SC033896</t>
  </si>
  <si>
    <t>SC034211</t>
  </si>
  <si>
    <t>SC034241</t>
  </si>
  <si>
    <t>SC034383</t>
  </si>
  <si>
    <t>St Rose's School</t>
  </si>
  <si>
    <t>SC034797</t>
  </si>
  <si>
    <t>SC034953</t>
  </si>
  <si>
    <t>SC035428</t>
  </si>
  <si>
    <t>SC035439</t>
  </si>
  <si>
    <t>SC035500</t>
  </si>
  <si>
    <t>SC035543</t>
  </si>
  <si>
    <t>SC035657</t>
  </si>
  <si>
    <t>SC036243</t>
  </si>
  <si>
    <t>SC036248</t>
  </si>
  <si>
    <t>SC036726</t>
  </si>
  <si>
    <t>SC036740</t>
  </si>
  <si>
    <t>SC037181</t>
  </si>
  <si>
    <t>SC037647</t>
  </si>
  <si>
    <t>SC038719</t>
  </si>
  <si>
    <t>SC039248</t>
  </si>
  <si>
    <t>SC039414</t>
  </si>
  <si>
    <t>SC039689</t>
  </si>
  <si>
    <t>SC039900</t>
  </si>
  <si>
    <t>SC040105</t>
  </si>
  <si>
    <t>SC040266</t>
  </si>
  <si>
    <t>SC040509</t>
  </si>
  <si>
    <t>SC040631</t>
  </si>
  <si>
    <t>SC040638</t>
  </si>
  <si>
    <t>SC042967</t>
  </si>
  <si>
    <t>SC043245</t>
  </si>
  <si>
    <t>SC043552</t>
  </si>
  <si>
    <t>Barnardo's Fostering South East</t>
  </si>
  <si>
    <t>SC043994</t>
  </si>
  <si>
    <t>SC044224</t>
  </si>
  <si>
    <t>SC050390</t>
  </si>
  <si>
    <t>St Mary's school and sixth form college (part of the Talking Trust)</t>
  </si>
  <si>
    <t>SC053529</t>
  </si>
  <si>
    <t>SC059853</t>
  </si>
  <si>
    <t>SC059998</t>
  </si>
  <si>
    <t>SC060118</t>
  </si>
  <si>
    <t>SC060545</t>
  </si>
  <si>
    <t>SC060554</t>
  </si>
  <si>
    <t>SC060750</t>
  </si>
  <si>
    <t>SC060811</t>
  </si>
  <si>
    <t>SC060936</t>
  </si>
  <si>
    <t>SC061005</t>
  </si>
  <si>
    <t>SC061232</t>
  </si>
  <si>
    <t>SC061770</t>
  </si>
  <si>
    <t>SC061837</t>
  </si>
  <si>
    <t>SC062013</t>
  </si>
  <si>
    <t>SC062074</t>
  </si>
  <si>
    <t>SC063110</t>
  </si>
  <si>
    <t>SC063219</t>
  </si>
  <si>
    <t>SC063653</t>
  </si>
  <si>
    <t>SC063673</t>
  </si>
  <si>
    <t>SC063794</t>
  </si>
  <si>
    <t>SC063813</t>
  </si>
  <si>
    <t>SC064428</t>
  </si>
  <si>
    <t>SC064858</t>
  </si>
  <si>
    <t>SC065067</t>
  </si>
  <si>
    <t>SC065261</t>
  </si>
  <si>
    <t>SC065374</t>
  </si>
  <si>
    <t>SC065535</t>
  </si>
  <si>
    <t>SC065684</t>
  </si>
  <si>
    <t>SC066010</t>
  </si>
  <si>
    <t>SC066129</t>
  </si>
  <si>
    <t>SC066747</t>
  </si>
  <si>
    <t>SC066812</t>
  </si>
  <si>
    <t>Cornerstone North East Fostering Service</t>
  </si>
  <si>
    <t>SC066912</t>
  </si>
  <si>
    <t>SC067865</t>
  </si>
  <si>
    <t>SC068991</t>
  </si>
  <si>
    <t>SC359818</t>
  </si>
  <si>
    <t>SC359836</t>
  </si>
  <si>
    <t>SC361789</t>
  </si>
  <si>
    <t>SC366002</t>
  </si>
  <si>
    <t>SC369825</t>
  </si>
  <si>
    <t>SC370956</t>
  </si>
  <si>
    <t>SC371723</t>
  </si>
  <si>
    <t>SC372611</t>
  </si>
  <si>
    <t>SC372661</t>
  </si>
  <si>
    <t>SC373044</t>
  </si>
  <si>
    <t>SC374268</t>
  </si>
  <si>
    <t>SC374640</t>
  </si>
  <si>
    <t>SC378600</t>
  </si>
  <si>
    <t>SC383941</t>
  </si>
  <si>
    <t>SC386502</t>
  </si>
  <si>
    <t>SC386810</t>
  </si>
  <si>
    <t>SC387148</t>
  </si>
  <si>
    <t>SC387671</t>
  </si>
  <si>
    <t>SC391708</t>
  </si>
  <si>
    <t>SC391993</t>
  </si>
  <si>
    <t>SC392492</t>
  </si>
  <si>
    <t>SC394283</t>
  </si>
  <si>
    <t>SC394478</t>
  </si>
  <si>
    <t>SC397933</t>
  </si>
  <si>
    <t>SC398391</t>
  </si>
  <si>
    <t>SC403234</t>
  </si>
  <si>
    <t>SC403472</t>
  </si>
  <si>
    <t>SC405713</t>
  </si>
  <si>
    <t>SC405985</t>
  </si>
  <si>
    <t>SC406636</t>
  </si>
  <si>
    <t>SC407430</t>
  </si>
  <si>
    <t>SC409851</t>
  </si>
  <si>
    <t>SC411208</t>
  </si>
  <si>
    <t>SC412175</t>
  </si>
  <si>
    <t>SC412476</t>
  </si>
  <si>
    <t>SC413078</t>
  </si>
  <si>
    <t>SC413678</t>
  </si>
  <si>
    <t>SC415347</t>
  </si>
  <si>
    <t>SC417504</t>
  </si>
  <si>
    <t>Red Kite Fostering</t>
  </si>
  <si>
    <t>SC419229</t>
  </si>
  <si>
    <t>SC420388</t>
  </si>
  <si>
    <t>SC421063</t>
  </si>
  <si>
    <t>SC421197</t>
  </si>
  <si>
    <t>SC423617</t>
  </si>
  <si>
    <t>SC424103</t>
  </si>
  <si>
    <t>SC424851</t>
  </si>
  <si>
    <t>SC427652</t>
  </si>
  <si>
    <t>SC429918</t>
  </si>
  <si>
    <t>SC429995</t>
  </si>
  <si>
    <t>SC430320</t>
  </si>
  <si>
    <t>SC430757</t>
  </si>
  <si>
    <t>Break Fostering Service</t>
  </si>
  <si>
    <t>SC431228</t>
  </si>
  <si>
    <t>SC431699</t>
  </si>
  <si>
    <t>SC432404</t>
  </si>
  <si>
    <t>SC435152</t>
  </si>
  <si>
    <t>SC435322</t>
  </si>
  <si>
    <t>SC437171</t>
  </si>
  <si>
    <t>SC437486</t>
  </si>
  <si>
    <t>SC437825</t>
  </si>
  <si>
    <t>SC438648</t>
  </si>
  <si>
    <t>SC439535</t>
  </si>
  <si>
    <t>SC440309</t>
  </si>
  <si>
    <t>SC441865</t>
  </si>
  <si>
    <t>SC443009</t>
  </si>
  <si>
    <t>SC443337</t>
  </si>
  <si>
    <t>SC443765</t>
  </si>
  <si>
    <t>SC446152</t>
  </si>
  <si>
    <t>SC447930</t>
  </si>
  <si>
    <t>SC448209</t>
  </si>
  <si>
    <t>SC449099</t>
  </si>
  <si>
    <t>SC449954</t>
  </si>
  <si>
    <t>SC451751</t>
  </si>
  <si>
    <t>Apple Fostering Services</t>
  </si>
  <si>
    <t>SC451819</t>
  </si>
  <si>
    <t>SC452009</t>
  </si>
  <si>
    <t>SC453726</t>
  </si>
  <si>
    <t>SC454035</t>
  </si>
  <si>
    <t>SC455338</t>
  </si>
  <si>
    <t>SC456174</t>
  </si>
  <si>
    <t>Chrysalis Consortium Ltd</t>
  </si>
  <si>
    <t>SC456347</t>
  </si>
  <si>
    <t>SC456719</t>
  </si>
  <si>
    <t>SC456729</t>
  </si>
  <si>
    <t>SC456795</t>
  </si>
  <si>
    <t>SC456800</t>
  </si>
  <si>
    <t>SC456846</t>
  </si>
  <si>
    <t>SC456850</t>
  </si>
  <si>
    <t>SC456942</t>
  </si>
  <si>
    <t>SC457180</t>
  </si>
  <si>
    <t>SC457272</t>
  </si>
  <si>
    <t>SC457423</t>
  </si>
  <si>
    <t>SC457434</t>
  </si>
  <si>
    <t>SC457488</t>
  </si>
  <si>
    <t>SC457501</t>
  </si>
  <si>
    <t>SC457506</t>
  </si>
  <si>
    <t>SC457621</t>
  </si>
  <si>
    <t>SC459168</t>
  </si>
  <si>
    <t>SC461275</t>
  </si>
  <si>
    <t>SC461450</t>
  </si>
  <si>
    <t>SC461865</t>
  </si>
  <si>
    <t>SC463639</t>
  </si>
  <si>
    <t>SC465120</t>
  </si>
  <si>
    <t>SC466284</t>
  </si>
  <si>
    <t>SC467115</t>
  </si>
  <si>
    <t>SC467264</t>
  </si>
  <si>
    <t>SC469761</t>
  </si>
  <si>
    <t>SC470224</t>
  </si>
  <si>
    <t>SC471672</t>
  </si>
  <si>
    <t>SC472392</t>
  </si>
  <si>
    <t>SC472485</t>
  </si>
  <si>
    <t>SC472977</t>
  </si>
  <si>
    <t>SC473404</t>
  </si>
  <si>
    <t>SC474150</t>
  </si>
  <si>
    <t>SC474543</t>
  </si>
  <si>
    <t>SC474728</t>
  </si>
  <si>
    <t>Chariteens Residential Family Centre</t>
  </si>
  <si>
    <t>SC474782</t>
  </si>
  <si>
    <t>SC475723</t>
  </si>
  <si>
    <t>SC476261</t>
  </si>
  <si>
    <t>SC476289</t>
  </si>
  <si>
    <t>SC478134</t>
  </si>
  <si>
    <t>SC478315</t>
  </si>
  <si>
    <t>SC481209</t>
  </si>
  <si>
    <t>SC481235</t>
  </si>
  <si>
    <t>SC481295</t>
  </si>
  <si>
    <t>SC481439</t>
  </si>
  <si>
    <t>SC481631</t>
  </si>
  <si>
    <t>SC481844</t>
  </si>
  <si>
    <t>SC483533</t>
  </si>
  <si>
    <t>SC483623</t>
  </si>
  <si>
    <t>SC483828</t>
  </si>
  <si>
    <t>SC483958</t>
  </si>
  <si>
    <t>SC485423</t>
  </si>
  <si>
    <t>SC486398</t>
  </si>
  <si>
    <t>SC487165</t>
  </si>
  <si>
    <t>SC487549</t>
  </si>
  <si>
    <t>SC487702</t>
  </si>
  <si>
    <t>SC487764</t>
  </si>
  <si>
    <t>SC488930</t>
  </si>
  <si>
    <t>SC489036</t>
  </si>
  <si>
    <t>SC489187</t>
  </si>
  <si>
    <t>SC489416</t>
  </si>
  <si>
    <t>SC489516</t>
  </si>
  <si>
    <t>SC489610</t>
  </si>
  <si>
    <t>SC489820</t>
  </si>
  <si>
    <t>100197</t>
  </si>
  <si>
    <t>Hawksmoor School</t>
  </si>
  <si>
    <t>Inadequate</t>
  </si>
  <si>
    <t>102127</t>
  </si>
  <si>
    <t>102975</t>
  </si>
  <si>
    <t>103168</t>
  </si>
  <si>
    <t>Birches Green Junior School</t>
  </si>
  <si>
    <t>103363</t>
  </si>
  <si>
    <t>Osborne Primary School</t>
  </si>
  <si>
    <t>103500</t>
  </si>
  <si>
    <t>Turves Green Boys' School</t>
  </si>
  <si>
    <t>103609</t>
  </si>
  <si>
    <t>Hunters Hill College</t>
  </si>
  <si>
    <t>103617</t>
  </si>
  <si>
    <t>Skilts School</t>
  </si>
  <si>
    <t>103619</t>
  </si>
  <si>
    <t>103623</t>
  </si>
  <si>
    <t>Springfield House Community Special School</t>
  </si>
  <si>
    <t>103947</t>
  </si>
  <si>
    <t>Lightwoods Primary School</t>
  </si>
  <si>
    <t>104242</t>
  </si>
  <si>
    <t>St Bernadette's Catholic Primary School</t>
  </si>
  <si>
    <t>104271</t>
  </si>
  <si>
    <t>The Jane Lane School,  A College for Cognition &amp; Learning</t>
  </si>
  <si>
    <t>104672</t>
  </si>
  <si>
    <t>St Ambrose Catholic Primary School</t>
  </si>
  <si>
    <t>104692</t>
  </si>
  <si>
    <t>Fazakerley High School</t>
  </si>
  <si>
    <t>104827</t>
  </si>
  <si>
    <t>Haydock High School</t>
  </si>
  <si>
    <t>104833</t>
  </si>
  <si>
    <t>St Augustine of Canterbury Catholic High School</t>
  </si>
  <si>
    <t>104910</t>
  </si>
  <si>
    <t>Holy Spirit Catholic Primary School</t>
  </si>
  <si>
    <t>104959</t>
  </si>
  <si>
    <t>Savio Salesian College</t>
  </si>
  <si>
    <t>105577</t>
  </si>
  <si>
    <t>St Matthew's RC High School</t>
  </si>
  <si>
    <t>105784</t>
  </si>
  <si>
    <t>105788</t>
  </si>
  <si>
    <t>Moorhouse Primary School</t>
  </si>
  <si>
    <t>105840</t>
  </si>
  <si>
    <t>Oulder Hill Community School and Language College</t>
  </si>
  <si>
    <t>106046</t>
  </si>
  <si>
    <t>106528</t>
  </si>
  <si>
    <t>Hindley High School</t>
  </si>
  <si>
    <t>106839</t>
  </si>
  <si>
    <t>Ferham Primary School</t>
  </si>
  <si>
    <t>107440</t>
  </si>
  <si>
    <t>Hanson School</t>
  </si>
  <si>
    <t>107761</t>
  </si>
  <si>
    <t>Newsome High School</t>
  </si>
  <si>
    <t>107992</t>
  </si>
  <si>
    <t>Micklefield Church of England Voluntary Controlled Primary School</t>
  </si>
  <si>
    <t>108628</t>
  </si>
  <si>
    <t>Norham High School</t>
  </si>
  <si>
    <t>109239</t>
  </si>
  <si>
    <t>St Francis Catholic Primary School</t>
  </si>
  <si>
    <t>109252</t>
  </si>
  <si>
    <t>St Pius X RC Primary School</t>
  </si>
  <si>
    <t>109842</t>
  </si>
  <si>
    <t>109900</t>
  </si>
  <si>
    <t>110120</t>
  </si>
  <si>
    <t>110354</t>
  </si>
  <si>
    <t>Langland Community School</t>
  </si>
  <si>
    <t>110472</t>
  </si>
  <si>
    <t>St Mary and St Giles Church of England School</t>
  </si>
  <si>
    <t>111331</t>
  </si>
  <si>
    <t>111451</t>
  </si>
  <si>
    <t>Ellesmere Port Catholic High School</t>
  </si>
  <si>
    <t>112736</t>
  </si>
  <si>
    <t>Brackensdale Primary School</t>
  </si>
  <si>
    <t>112959</t>
  </si>
  <si>
    <t>Hasland Hall Community School</t>
  </si>
  <si>
    <t>113327</t>
  </si>
  <si>
    <t>Tor Bridge Primary School</t>
  </si>
  <si>
    <t>113603</t>
  </si>
  <si>
    <t>South Devon Steiner School</t>
  </si>
  <si>
    <t>113652</t>
  </si>
  <si>
    <t>Wesc Foundation School</t>
  </si>
  <si>
    <t>113656</t>
  </si>
  <si>
    <t>113822</t>
  </si>
  <si>
    <t>Wool Church of England Voluntary Aided Primary School</t>
  </si>
  <si>
    <t>114347</t>
  </si>
  <si>
    <t>Windlestone School</t>
  </si>
  <si>
    <t>114469</t>
  </si>
  <si>
    <t>Stafford Junior School</t>
  </si>
  <si>
    <t>114625</t>
  </si>
  <si>
    <t>Michael Hall School</t>
  </si>
  <si>
    <t>115602</t>
  </si>
  <si>
    <t>Tuffley Primary School</t>
  </si>
  <si>
    <t>115659</t>
  </si>
  <si>
    <t>Bream Church of England Primary School</t>
  </si>
  <si>
    <t>116017</t>
  </si>
  <si>
    <t>Marnel Junior School</t>
  </si>
  <si>
    <t>116106</t>
  </si>
  <si>
    <t>St Monica Primary School</t>
  </si>
  <si>
    <t>116359</t>
  </si>
  <si>
    <t>Hatherden Church of England Primary School</t>
  </si>
  <si>
    <t>116384</t>
  </si>
  <si>
    <t>Corpus Christi Catholic Primary School</t>
  </si>
  <si>
    <t>116567</t>
  </si>
  <si>
    <t>Charlton House School</t>
  </si>
  <si>
    <t>116654</t>
  </si>
  <si>
    <t>Bredenbury Primary School</t>
  </si>
  <si>
    <t>116664</t>
  </si>
  <si>
    <t>Sidemoor First School and Nursery</t>
  </si>
  <si>
    <t>116733</t>
  </si>
  <si>
    <t>Roman Way First School</t>
  </si>
  <si>
    <t>116749</t>
  </si>
  <si>
    <t>Cherry Orchard Primary School</t>
  </si>
  <si>
    <t>1183495</t>
  </si>
  <si>
    <t>Slough Children's Services Trust</t>
  </si>
  <si>
    <t>118796</t>
  </si>
  <si>
    <t>The Holmesdale School</t>
  </si>
  <si>
    <t>119620</t>
  </si>
  <si>
    <t>St Joseph's Catholic Primary School, Lancaster</t>
  </si>
  <si>
    <t>120049</t>
  </si>
  <si>
    <t>Highgate Community Primary School</t>
  </si>
  <si>
    <t>120089</t>
  </si>
  <si>
    <t>Fosse Primary School</t>
  </si>
  <si>
    <t>120419</t>
  </si>
  <si>
    <t>Surfleet Primary School</t>
  </si>
  <si>
    <t>121324</t>
  </si>
  <si>
    <t>Stillington Primary School</t>
  </si>
  <si>
    <t>121326</t>
  </si>
  <si>
    <t>Alanbrooke School</t>
  </si>
  <si>
    <t>121369</t>
  </si>
  <si>
    <t>Alne Primary School</t>
  </si>
  <si>
    <t>121469</t>
  </si>
  <si>
    <t>Woodfield Primary School</t>
  </si>
  <si>
    <t>121540</t>
  </si>
  <si>
    <t>Weaverthorpe Church of England Voluntary Controlled Primary School</t>
  </si>
  <si>
    <t>121591</t>
  </si>
  <si>
    <t>Skipton Parish Church Church of England Voluntary Controlled Primary School</t>
  </si>
  <si>
    <t>121671</t>
  </si>
  <si>
    <t>Lady Lumley's School</t>
  </si>
  <si>
    <t>121780</t>
  </si>
  <si>
    <t>Forest Moor School</t>
  </si>
  <si>
    <t>122328</t>
  </si>
  <si>
    <t>Haydon Bridge Community High School and Sports College</t>
  </si>
  <si>
    <t>1225887</t>
  </si>
  <si>
    <t>122947</t>
  </si>
  <si>
    <t>Fountaindale School</t>
  </si>
  <si>
    <t>1234317</t>
  </si>
  <si>
    <t>1236278</t>
  </si>
  <si>
    <t>123630</t>
  </si>
  <si>
    <t>Woodlands School</t>
  </si>
  <si>
    <t>123696</t>
  </si>
  <si>
    <t>West Huntspill Community Primary School</t>
  </si>
  <si>
    <t>1253623</t>
  </si>
  <si>
    <t>1259178</t>
  </si>
  <si>
    <t>126423</t>
  </si>
  <si>
    <t>Christ The King Catholic School, Amesbury</t>
  </si>
  <si>
    <t>1264335</t>
  </si>
  <si>
    <t>Foundation Fostering Limited</t>
  </si>
  <si>
    <t>126482</t>
  </si>
  <si>
    <t>1277076</t>
  </si>
  <si>
    <t>F5 Foster Care Limited</t>
  </si>
  <si>
    <t>1277449</t>
  </si>
  <si>
    <t>128078</t>
  </si>
  <si>
    <t>Oakwood School</t>
  </si>
  <si>
    <t>130274</t>
  </si>
  <si>
    <t>New Horizon Community School</t>
  </si>
  <si>
    <t>130287</t>
  </si>
  <si>
    <t>Yeshivah Ohr Torah School</t>
  </si>
  <si>
    <t>130331</t>
  </si>
  <si>
    <t>Rabia Girls' and Boys' School</t>
  </si>
  <si>
    <t>130772</t>
  </si>
  <si>
    <t>Moulton College</t>
  </si>
  <si>
    <t>130800</t>
  </si>
  <si>
    <t>Shrewsbury Colleges Group</t>
  </si>
  <si>
    <t>130981</t>
  </si>
  <si>
    <t>The Priory Centre</t>
  </si>
  <si>
    <t>131031</t>
  </si>
  <si>
    <t>Promised Land Academy</t>
  </si>
  <si>
    <t>131099</t>
  </si>
  <si>
    <t>West Gate School</t>
  </si>
  <si>
    <t>131119</t>
  </si>
  <si>
    <t>Jamia Al-Hudaa Residential College</t>
  </si>
  <si>
    <t>131574</t>
  </si>
  <si>
    <t>Woodfield</t>
  </si>
  <si>
    <t>131608</t>
  </si>
  <si>
    <t>The Cherry Trees School</t>
  </si>
  <si>
    <t>131921</t>
  </si>
  <si>
    <t>Cambian Lufton College</t>
  </si>
  <si>
    <t>131943</t>
  </si>
  <si>
    <t>Hateley Heath Primary School</t>
  </si>
  <si>
    <t>132028</t>
  </si>
  <si>
    <t>Moulsecoomb Primary School</t>
  </si>
  <si>
    <t>133293</t>
  </si>
  <si>
    <t>St Hild's Church of England Voluntary Aided School</t>
  </si>
  <si>
    <t>133351</t>
  </si>
  <si>
    <t>Harrop Fold School</t>
  </si>
  <si>
    <t>133533</t>
  </si>
  <si>
    <t>133599</t>
  </si>
  <si>
    <t>Yesodey Hatorah Senior Girls School</t>
  </si>
  <si>
    <t>133653</t>
  </si>
  <si>
    <t>St Mary's School and 6th Form College</t>
  </si>
  <si>
    <t>134019</t>
  </si>
  <si>
    <t>Charter Primary School</t>
  </si>
  <si>
    <t>134132</t>
  </si>
  <si>
    <t>134236</t>
  </si>
  <si>
    <t>The Woodlands Primary School</t>
  </si>
  <si>
    <t>134424</t>
  </si>
  <si>
    <t>The Vine Christian School</t>
  </si>
  <si>
    <t>134438</t>
  </si>
  <si>
    <t>Lewis Charlton Learning Centre</t>
  </si>
  <si>
    <t>134523</t>
  </si>
  <si>
    <t>New Leaf Centre</t>
  </si>
  <si>
    <t>134571</t>
  </si>
  <si>
    <t>Jamia Islamia Birmingham</t>
  </si>
  <si>
    <t>134577</t>
  </si>
  <si>
    <t>Zakariya Primary School</t>
  </si>
  <si>
    <t>134722</t>
  </si>
  <si>
    <t>The Trinity Catholic Primary School</t>
  </si>
  <si>
    <t>135037</t>
  </si>
  <si>
    <t>Upper Arley CofE VC Primary School</t>
  </si>
  <si>
    <t>135481</t>
  </si>
  <si>
    <t>Saint Edmund Arrowsmith Catholic High School</t>
  </si>
  <si>
    <t>135552</t>
  </si>
  <si>
    <t>Christ The King College</t>
  </si>
  <si>
    <t>135662</t>
  </si>
  <si>
    <t>The Hereford Academy</t>
  </si>
  <si>
    <t>135820</t>
  </si>
  <si>
    <t>Christ the King Catholic and Church of England Primary School</t>
  </si>
  <si>
    <t>135875</t>
  </si>
  <si>
    <t>Manchester Health Academy</t>
  </si>
  <si>
    <t>135886</t>
  </si>
  <si>
    <t>NCEA Duke's Secondary School</t>
  </si>
  <si>
    <t>135911</t>
  </si>
  <si>
    <t>Shenley Academy</t>
  </si>
  <si>
    <t>135936</t>
  </si>
  <si>
    <t>Fulwood Academy</t>
  </si>
  <si>
    <t>136000</t>
  </si>
  <si>
    <t>The Gateshead Cheder Primary School</t>
  </si>
  <si>
    <t>136027</t>
  </si>
  <si>
    <t>Oasis Academy Oldham</t>
  </si>
  <si>
    <t>136062</t>
  </si>
  <si>
    <t>136185</t>
  </si>
  <si>
    <t>Ormiston Bolingbroke Academy</t>
  </si>
  <si>
    <t>136281</t>
  </si>
  <si>
    <t>Kemnal Technology College</t>
  </si>
  <si>
    <t>136360</t>
  </si>
  <si>
    <t>Chellaston Academy</t>
  </si>
  <si>
    <t>136409</t>
  </si>
  <si>
    <t>The De La Salle Academy</t>
  </si>
  <si>
    <t>136528</t>
  </si>
  <si>
    <t>Robinswood Primary Academy</t>
  </si>
  <si>
    <t>136576</t>
  </si>
  <si>
    <t>The Brittons Academy</t>
  </si>
  <si>
    <t>136577</t>
  </si>
  <si>
    <t>The King John School</t>
  </si>
  <si>
    <t>136957</t>
  </si>
  <si>
    <t>Brunel Primary &amp; Nursery Academy</t>
  </si>
  <si>
    <t>136990</t>
  </si>
  <si>
    <t>Bury St Edmunds County Upper School</t>
  </si>
  <si>
    <t>137013</t>
  </si>
  <si>
    <t>Notley High School and Braintree Sixth Form</t>
  </si>
  <si>
    <t>137036</t>
  </si>
  <si>
    <t>Lightcliffe Academy</t>
  </si>
  <si>
    <t>137193</t>
  </si>
  <si>
    <t>Buckler's Mead Academy</t>
  </si>
  <si>
    <t>137223</t>
  </si>
  <si>
    <t>Falmouth School</t>
  </si>
  <si>
    <t>137313</t>
  </si>
  <si>
    <t>Sexey's School</t>
  </si>
  <si>
    <t>137321</t>
  </si>
  <si>
    <t>Felixstowe School</t>
  </si>
  <si>
    <t>137561</t>
  </si>
  <si>
    <t>The Imam Muhammad Adam Institute School</t>
  </si>
  <si>
    <t>137598</t>
  </si>
  <si>
    <t>Berwick Academy</t>
  </si>
  <si>
    <t>138005</t>
  </si>
  <si>
    <t>Seven Fields Primary School</t>
  </si>
  <si>
    <t>138017</t>
  </si>
  <si>
    <t>Saint Augustine Webster Catholic Voluntary Academy</t>
  </si>
  <si>
    <t>138117</t>
  </si>
  <si>
    <t>Langer Primary Academy</t>
  </si>
  <si>
    <t>138154</t>
  </si>
  <si>
    <t>Stafford Leys Community Primary School</t>
  </si>
  <si>
    <t>138391</t>
  </si>
  <si>
    <t>Oakwood Primary Academy</t>
  </si>
  <si>
    <t>138396</t>
  </si>
  <si>
    <t>Nechells Primary E-ACT Academy</t>
  </si>
  <si>
    <t>138481</t>
  </si>
  <si>
    <t>Kirkby College</t>
  </si>
  <si>
    <t>138569</t>
  </si>
  <si>
    <t>Houghton Regis Academy</t>
  </si>
  <si>
    <t>138786</t>
  </si>
  <si>
    <t>Offa's Mead Academy</t>
  </si>
  <si>
    <t>138790</t>
  </si>
  <si>
    <t>Landau Forte Academy Moorhead</t>
  </si>
  <si>
    <t>138793</t>
  </si>
  <si>
    <t>Great Yarmouth Primary Academy</t>
  </si>
  <si>
    <t>138799</t>
  </si>
  <si>
    <t>Nansen Primary School</t>
  </si>
  <si>
    <t>138801</t>
  </si>
  <si>
    <t>Hafs Academy</t>
  </si>
  <si>
    <t>138833</t>
  </si>
  <si>
    <t>Ashby School</t>
  </si>
  <si>
    <t>139030</t>
  </si>
  <si>
    <t>Southfield Primary School</t>
  </si>
  <si>
    <t>139032</t>
  </si>
  <si>
    <t>St Nicholas of Tolentine Catholic Primary School</t>
  </si>
  <si>
    <t>139049</t>
  </si>
  <si>
    <t>Bridge Learning Campus</t>
  </si>
  <si>
    <t>139051</t>
  </si>
  <si>
    <t>Merrill Academy</t>
  </si>
  <si>
    <t>139060</t>
  </si>
  <si>
    <t>Lodge Park Academy</t>
  </si>
  <si>
    <t>139063</t>
  </si>
  <si>
    <t>Sutton Community Academy</t>
  </si>
  <si>
    <t>139228</t>
  </si>
  <si>
    <t>Maple Court Academy</t>
  </si>
  <si>
    <t>139282</t>
  </si>
  <si>
    <t>John Smeaton Academy</t>
  </si>
  <si>
    <t>139294</t>
  </si>
  <si>
    <t>Copley Academy</t>
  </si>
  <si>
    <t>139403</t>
  </si>
  <si>
    <t>Ormiston Denes Academy</t>
  </si>
  <si>
    <t>139441</t>
  </si>
  <si>
    <t>Mercenfeld Primary School</t>
  </si>
  <si>
    <t>139641</t>
  </si>
  <si>
    <t>Ravens Academy</t>
  </si>
  <si>
    <t>139685</t>
  </si>
  <si>
    <t>Copperfield Academy</t>
  </si>
  <si>
    <t>139691</t>
  </si>
  <si>
    <t>Marchbank Free School</t>
  </si>
  <si>
    <t>139857</t>
  </si>
  <si>
    <t>Kings Sutton Primary Academy</t>
  </si>
  <si>
    <t>139865</t>
  </si>
  <si>
    <t>Meppershall Church of England Academy</t>
  </si>
  <si>
    <t>139881</t>
  </si>
  <si>
    <t>St Mary's Catholic Primary School (Maltby)</t>
  </si>
  <si>
    <t>139893</t>
  </si>
  <si>
    <t>St Teresa's Catholic Primary Academy</t>
  </si>
  <si>
    <t>139897</t>
  </si>
  <si>
    <t>Khalsa Secondary Academy</t>
  </si>
  <si>
    <t>139968</t>
  </si>
  <si>
    <t>Wold Academy</t>
  </si>
  <si>
    <t>139988</t>
  </si>
  <si>
    <t>The Ferrers School</t>
  </si>
  <si>
    <t>140018</t>
  </si>
  <si>
    <t>Thomas Hinderwell Primary Academy</t>
  </si>
  <si>
    <t>140173</t>
  </si>
  <si>
    <t>Ramnoth Junior School</t>
  </si>
  <si>
    <t>140183</t>
  </si>
  <si>
    <t>St Thomas Cantilupe CofE Academy</t>
  </si>
  <si>
    <t>140204</t>
  </si>
  <si>
    <t>Bradford Girls' Grammar School</t>
  </si>
  <si>
    <t>140254</t>
  </si>
  <si>
    <t>Thrybergh Academy and Sports College</t>
  </si>
  <si>
    <t>140492</t>
  </si>
  <si>
    <t>Beis Medrash Elyon</t>
  </si>
  <si>
    <t>140590</t>
  </si>
  <si>
    <t>140756</t>
  </si>
  <si>
    <t>St Catherine's Catholic Primary School, Wimborne</t>
  </si>
  <si>
    <t>140788</t>
  </si>
  <si>
    <t>Thomas Walling Primary Academy</t>
  </si>
  <si>
    <t>140888</t>
  </si>
  <si>
    <t>Kingsfield Primary School</t>
  </si>
  <si>
    <t>140967</t>
  </si>
  <si>
    <t>Paxton Academy Sports And Science</t>
  </si>
  <si>
    <t>140992</t>
  </si>
  <si>
    <t>Hall Park Academy</t>
  </si>
  <si>
    <t>141001</t>
  </si>
  <si>
    <t>Al Khair Primary School</t>
  </si>
  <si>
    <t>141133</t>
  </si>
  <si>
    <t>London Enterprise Academy</t>
  </si>
  <si>
    <t>141177</t>
  </si>
  <si>
    <t>King Edward VII Academy</t>
  </si>
  <si>
    <t>141226</t>
  </si>
  <si>
    <t>Antingham and Southrepps Primary School</t>
  </si>
  <si>
    <t>141353</t>
  </si>
  <si>
    <t>Gatehouse Primary Academy</t>
  </si>
  <si>
    <t>141378</t>
  </si>
  <si>
    <t>141392</t>
  </si>
  <si>
    <t>Newall Green High School</t>
  </si>
  <si>
    <t>141410</t>
  </si>
  <si>
    <t>All Saints National Academy</t>
  </si>
  <si>
    <t>141470</t>
  </si>
  <si>
    <t>St John Fisher Catholic Voluntary Academy</t>
  </si>
  <si>
    <t>141487</t>
  </si>
  <si>
    <t>The Brookfield School</t>
  </si>
  <si>
    <t>141693</t>
  </si>
  <si>
    <t>Hillside High School</t>
  </si>
  <si>
    <t>141771</t>
  </si>
  <si>
    <t>Dinnington Community Primary School</t>
  </si>
  <si>
    <t>141801</t>
  </si>
  <si>
    <t>Othery Village School</t>
  </si>
  <si>
    <t>141887</t>
  </si>
  <si>
    <t>Chatsworth Futures Limited</t>
  </si>
  <si>
    <t>141943</t>
  </si>
  <si>
    <t>King Solomon International Business School</t>
  </si>
  <si>
    <t>141948</t>
  </si>
  <si>
    <t>The Fen Rivers Academy</t>
  </si>
  <si>
    <t>141985</t>
  </si>
  <si>
    <t>Sprites Primary Academy</t>
  </si>
  <si>
    <t>141988</t>
  </si>
  <si>
    <t>Marden Vale CofE Academy</t>
  </si>
  <si>
    <t>141990</t>
  </si>
  <si>
    <t>Ivingswood Academy</t>
  </si>
  <si>
    <t>142071</t>
  </si>
  <si>
    <t>The Edge Academy</t>
  </si>
  <si>
    <t>142072</t>
  </si>
  <si>
    <t>Ranikhet Academy</t>
  </si>
  <si>
    <t>142073</t>
  </si>
  <si>
    <t>Irlam and Cadishead Academy</t>
  </si>
  <si>
    <t>142083</t>
  </si>
  <si>
    <t>The Weald CofE Primary School</t>
  </si>
  <si>
    <t>142281</t>
  </si>
  <si>
    <t>St Patrick's Catholic College, A Voluntary Catholic Academy</t>
  </si>
  <si>
    <t>142393</t>
  </si>
  <si>
    <t>Twydall Primary School and Nursery</t>
  </si>
  <si>
    <t>142464</t>
  </si>
  <si>
    <t>Morley Place Academy</t>
  </si>
  <si>
    <t>142469</t>
  </si>
  <si>
    <t>Highfield Leadership Academy</t>
  </si>
  <si>
    <t>142633</t>
  </si>
  <si>
    <t>The Bishop's Church of England Primary Academy</t>
  </si>
  <si>
    <t>142783</t>
  </si>
  <si>
    <t>Daventry Hill School</t>
  </si>
  <si>
    <t>142798</t>
  </si>
  <si>
    <t>The Prescot School</t>
  </si>
  <si>
    <t>142800</t>
  </si>
  <si>
    <t>Minehead First School</t>
  </si>
  <si>
    <t>142856</t>
  </si>
  <si>
    <t>West Craven High School</t>
  </si>
  <si>
    <t>142881</t>
  </si>
  <si>
    <t>Rugby Free Secondary School</t>
  </si>
  <si>
    <t>143113</t>
  </si>
  <si>
    <t>Queensbury Academy</t>
  </si>
  <si>
    <t>143134</t>
  </si>
  <si>
    <t>Stantonbury International</t>
  </si>
  <si>
    <t>143143</t>
  </si>
  <si>
    <t>Minerva Primary School</t>
  </si>
  <si>
    <t>143165</t>
  </si>
  <si>
    <t>Bugle School</t>
  </si>
  <si>
    <t>143170</t>
  </si>
  <si>
    <t>Mabe Community Primary School</t>
  </si>
  <si>
    <t>143204</t>
  </si>
  <si>
    <t>Richard De Clare Community Academy</t>
  </si>
  <si>
    <t>143345</t>
  </si>
  <si>
    <t>Chesterton Primary School</t>
  </si>
  <si>
    <t>143430</t>
  </si>
  <si>
    <t>UTC Portsmouth</t>
  </si>
  <si>
    <t>143791</t>
  </si>
  <si>
    <t>Kirkburton Middle School</t>
  </si>
  <si>
    <t>143818</t>
  </si>
  <si>
    <t>Thorns Collegiate Academy</t>
  </si>
  <si>
    <t>143824</t>
  </si>
  <si>
    <t>Edward Worlledge Ormiston Academy</t>
  </si>
  <si>
    <t>143827</t>
  </si>
  <si>
    <t>High Street Primary Academy</t>
  </si>
  <si>
    <t>143853</t>
  </si>
  <si>
    <t>Noel-Baker Academy</t>
  </si>
  <si>
    <t>144013</t>
  </si>
  <si>
    <t>Five Acres High School</t>
  </si>
  <si>
    <t>144027</t>
  </si>
  <si>
    <t>Rye Hills Academy</t>
  </si>
  <si>
    <t>144257</t>
  </si>
  <si>
    <t>St Nicholas' CofE Middle School</t>
  </si>
  <si>
    <t>144340</t>
  </si>
  <si>
    <t>St Mark's CofE Primary School</t>
  </si>
  <si>
    <t>144355</t>
  </si>
  <si>
    <t>Blacklow Brow School</t>
  </si>
  <si>
    <t>144372</t>
  </si>
  <si>
    <t>St Augustine's CofE Primary School</t>
  </si>
  <si>
    <t>144443</t>
  </si>
  <si>
    <t>Bungay Primary School</t>
  </si>
  <si>
    <t>144479</t>
  </si>
  <si>
    <t>Tudor Grange Samworth Academy, A church of England School</t>
  </si>
  <si>
    <t>144487</t>
  </si>
  <si>
    <t>Park Vale Academy</t>
  </si>
  <si>
    <t>144494</t>
  </si>
  <si>
    <t>The East Manchester Academy</t>
  </si>
  <si>
    <t>144646</t>
  </si>
  <si>
    <t>Bay Leadership Academy</t>
  </si>
  <si>
    <t>144649</t>
  </si>
  <si>
    <t>Barton Clough Primary School</t>
  </si>
  <si>
    <t>144765</t>
  </si>
  <si>
    <t>The Everitt Academy</t>
  </si>
  <si>
    <t>144789</t>
  </si>
  <si>
    <t>The National College for Advanced Transport and Infrastructure</t>
  </si>
  <si>
    <t>144852</t>
  </si>
  <si>
    <t>Link Secondary School</t>
  </si>
  <si>
    <t>144937</t>
  </si>
  <si>
    <t>Washington Academy</t>
  </si>
  <si>
    <t>144961</t>
  </si>
  <si>
    <t>Clerkenwell Parochial CofE Primary School</t>
  </si>
  <si>
    <t>144962</t>
  </si>
  <si>
    <t>City of London Academy Highbury Grove</t>
  </si>
  <si>
    <t>144978</t>
  </si>
  <si>
    <t>Netherfield Primary School</t>
  </si>
  <si>
    <t>144982</t>
  </si>
  <si>
    <t>Alice Ingham Catholic Primary School, A Voluntary Academy</t>
  </si>
  <si>
    <t>144994</t>
  </si>
  <si>
    <t>St Matthew's CofE Primary School</t>
  </si>
  <si>
    <t>144995</t>
  </si>
  <si>
    <t>New Close Primary School</t>
  </si>
  <si>
    <t>145054</t>
  </si>
  <si>
    <t>Bredbury Green Primary School</t>
  </si>
  <si>
    <t>145123</t>
  </si>
  <si>
    <t>St John's C of E Academy</t>
  </si>
  <si>
    <t>145124</t>
  </si>
  <si>
    <t>Patchway Community School</t>
  </si>
  <si>
    <t>145133</t>
  </si>
  <si>
    <t>Reddish Vale High School</t>
  </si>
  <si>
    <t>145189</t>
  </si>
  <si>
    <t>Easington CofE Primary Academy</t>
  </si>
  <si>
    <t>145313</t>
  </si>
  <si>
    <t>Bacon's College</t>
  </si>
  <si>
    <t>145414</t>
  </si>
  <si>
    <t>Dosthill Primary School</t>
  </si>
  <si>
    <t>145487</t>
  </si>
  <si>
    <t>Beech Hyde Primary School and Nursery</t>
  </si>
  <si>
    <t>145560</t>
  </si>
  <si>
    <t>St John's Church of England Primary School, Radcliffe</t>
  </si>
  <si>
    <t>145575</t>
  </si>
  <si>
    <t>Bilton School</t>
  </si>
  <si>
    <t>145719</t>
  </si>
  <si>
    <t>Stilton Church of England Primary Academy</t>
  </si>
  <si>
    <t>145946</t>
  </si>
  <si>
    <t>Shiras Devorah High School</t>
  </si>
  <si>
    <t>145951</t>
  </si>
  <si>
    <t>Pilgrims' Way Primary School</t>
  </si>
  <si>
    <t>145954</t>
  </si>
  <si>
    <t>The Gainsborough Academy</t>
  </si>
  <si>
    <t>145962</t>
  </si>
  <si>
    <t>Elysium Healthcare Potters Bar Clinic School</t>
  </si>
  <si>
    <t>145978</t>
  </si>
  <si>
    <t>Casterton Primary Academy</t>
  </si>
  <si>
    <t>146035</t>
  </si>
  <si>
    <t>Blackthorn Primary School</t>
  </si>
  <si>
    <t>146075</t>
  </si>
  <si>
    <t>Birchfield Primary School</t>
  </si>
  <si>
    <t>146098</t>
  </si>
  <si>
    <t>Wilton CofE Primary School</t>
  </si>
  <si>
    <t>146527</t>
  </si>
  <si>
    <t>Unified Academy</t>
  </si>
  <si>
    <t>146654</t>
  </si>
  <si>
    <t>LUMIAR STOWFORD SCHOOL</t>
  </si>
  <si>
    <t>146756</t>
  </si>
  <si>
    <t>146780</t>
  </si>
  <si>
    <t>Hopwood Hall School</t>
  </si>
  <si>
    <t>146861</t>
  </si>
  <si>
    <t>147513</t>
  </si>
  <si>
    <t>Orchid Vale Primary School</t>
  </si>
  <si>
    <t>147757</t>
  </si>
  <si>
    <t>Starbank School</t>
  </si>
  <si>
    <t>147893</t>
  </si>
  <si>
    <t>Pamphill Church of England First School</t>
  </si>
  <si>
    <t>148040</t>
  </si>
  <si>
    <t>De Havilland Primary School</t>
  </si>
  <si>
    <t>148061</t>
  </si>
  <si>
    <t>Forest Hills Primary School</t>
  </si>
  <si>
    <t>148139</t>
  </si>
  <si>
    <t>de Vere Primary School</t>
  </si>
  <si>
    <t>148151</t>
  </si>
  <si>
    <t>Parker's Church of England Primary Academy</t>
  </si>
  <si>
    <t>148232</t>
  </si>
  <si>
    <t>Newton Flotman Church of England Primary Academy</t>
  </si>
  <si>
    <t>148347</t>
  </si>
  <si>
    <t>Vale of Evesham School</t>
  </si>
  <si>
    <t>148348</t>
  </si>
  <si>
    <t>Newbridge Short Stay Secondary School</t>
  </si>
  <si>
    <t>148350</t>
  </si>
  <si>
    <t>Beddington Park Academy</t>
  </si>
  <si>
    <t>148352</t>
  </si>
  <si>
    <t>Harris Primary Academy Croydon</t>
  </si>
  <si>
    <t>155097</t>
  </si>
  <si>
    <t>155347</t>
  </si>
  <si>
    <t>159399</t>
  </si>
  <si>
    <t>200830</t>
  </si>
  <si>
    <t>203689</t>
  </si>
  <si>
    <t>204755</t>
  </si>
  <si>
    <t>205077</t>
  </si>
  <si>
    <t>205125</t>
  </si>
  <si>
    <t>206109</t>
  </si>
  <si>
    <t>206285</t>
  </si>
  <si>
    <t>207931</t>
  </si>
  <si>
    <t>208672</t>
  </si>
  <si>
    <t>226423</t>
  </si>
  <si>
    <t>2483748</t>
  </si>
  <si>
    <t>Selina Cooper House</t>
  </si>
  <si>
    <t>250392</t>
  </si>
  <si>
    <t>2516658</t>
  </si>
  <si>
    <t>252975</t>
  </si>
  <si>
    <t>2530801</t>
  </si>
  <si>
    <t>253726</t>
  </si>
  <si>
    <t>2537375</t>
  </si>
  <si>
    <t>2539201</t>
  </si>
  <si>
    <t>2540658</t>
  </si>
  <si>
    <t>254587</t>
  </si>
  <si>
    <t>257232</t>
  </si>
  <si>
    <t>310976</t>
  </si>
  <si>
    <t>313360</t>
  </si>
  <si>
    <t>317700</t>
  </si>
  <si>
    <t>320004</t>
  </si>
  <si>
    <t>320280</t>
  </si>
  <si>
    <t>400299</t>
  </si>
  <si>
    <t>400455</t>
  </si>
  <si>
    <t>402028</t>
  </si>
  <si>
    <t>402132</t>
  </si>
  <si>
    <t>402288</t>
  </si>
  <si>
    <t>500318</t>
  </si>
  <si>
    <t>510550</t>
  </si>
  <si>
    <t>53144</t>
  </si>
  <si>
    <t>Richmond Upon Thames Borough Council</t>
  </si>
  <si>
    <t>53589</t>
  </si>
  <si>
    <t>North Lincolnshire Council</t>
  </si>
  <si>
    <t>Dawn Julia Henning</t>
  </si>
  <si>
    <t>EY553964</t>
  </si>
  <si>
    <t>SC007943</t>
  </si>
  <si>
    <t>Welburn Hall School</t>
  </si>
  <si>
    <t>SC008268</t>
  </si>
  <si>
    <t>SC012450</t>
  </si>
  <si>
    <t>Grateley House School</t>
  </si>
  <si>
    <t>SC022223</t>
  </si>
  <si>
    <t>WESC Foundation</t>
  </si>
  <si>
    <t>SC025799</t>
  </si>
  <si>
    <t>SC033056</t>
  </si>
  <si>
    <t>SC037256</t>
  </si>
  <si>
    <t>SC037762</t>
  </si>
  <si>
    <t>SC039847</t>
  </si>
  <si>
    <t>Sexeys School</t>
  </si>
  <si>
    <t>SC043039</t>
  </si>
  <si>
    <t>Madinatul Uloom Al Islamiyah</t>
  </si>
  <si>
    <t>SC044692</t>
  </si>
  <si>
    <t>SC045408</t>
  </si>
  <si>
    <t>SC063550</t>
  </si>
  <si>
    <t>SC356327</t>
  </si>
  <si>
    <t>SC403462</t>
  </si>
  <si>
    <t>SC478852</t>
  </si>
  <si>
    <t>SC482293</t>
  </si>
  <si>
    <t>SC484789</t>
  </si>
  <si>
    <t>SC488290</t>
  </si>
  <si>
    <t>Fostering Ltd</t>
  </si>
  <si>
    <t>2532283</t>
  </si>
  <si>
    <t>Area SEND Interim Visit</t>
  </si>
  <si>
    <t>N/A</t>
  </si>
  <si>
    <t>80479</t>
  </si>
  <si>
    <t>80487</t>
  </si>
  <si>
    <t>London Borough of Barnet</t>
  </si>
  <si>
    <t>80494</t>
  </si>
  <si>
    <t>London Borough of Enfield</t>
  </si>
  <si>
    <t>80534</t>
  </si>
  <si>
    <t>80565</t>
  </si>
  <si>
    <t>Suffolk County Council</t>
  </si>
  <si>
    <t>1000010</t>
  </si>
  <si>
    <t>ILACS Focused Visit</t>
  </si>
  <si>
    <t>Not yet inspected</t>
  </si>
  <si>
    <t>1000028</t>
  </si>
  <si>
    <t>1000029</t>
  </si>
  <si>
    <t>1000036</t>
  </si>
  <si>
    <t>1000047</t>
  </si>
  <si>
    <t>1000049</t>
  </si>
  <si>
    <t>1000055</t>
  </si>
  <si>
    <t>1000058</t>
  </si>
  <si>
    <t>1000060</t>
  </si>
  <si>
    <t>1000064</t>
  </si>
  <si>
    <t>1000089</t>
  </si>
  <si>
    <t>1000106</t>
  </si>
  <si>
    <t>1000108</t>
  </si>
  <si>
    <t>1000113</t>
  </si>
  <si>
    <t>1000140</t>
  </si>
  <si>
    <t>1000145</t>
  </si>
  <si>
    <t>1000152</t>
  </si>
  <si>
    <t>102784</t>
  </si>
  <si>
    <t>Eastlea Community School</t>
  </si>
  <si>
    <t>103783</t>
  </si>
  <si>
    <t>Wallbrook Primary School</t>
  </si>
  <si>
    <t>103788</t>
  </si>
  <si>
    <t>Foxyards Primary School</t>
  </si>
  <si>
    <t>105525</t>
  </si>
  <si>
    <t>St Chad's RC Primary School</t>
  </si>
  <si>
    <t>107242</t>
  </si>
  <si>
    <t>Grove House Primary School</t>
  </si>
  <si>
    <t>109623</t>
  </si>
  <si>
    <t>Ravensden CofE VA Primary School</t>
  </si>
  <si>
    <t>110290</t>
  </si>
  <si>
    <t>Holne Chase Primary School</t>
  </si>
  <si>
    <t>110551</t>
  </si>
  <si>
    <t>111237</t>
  </si>
  <si>
    <t>Manor Park School and Nursery</t>
  </si>
  <si>
    <t>111726</t>
  </si>
  <si>
    <t>Huntcliff School</t>
  </si>
  <si>
    <t>112704</t>
  </si>
  <si>
    <t>Waingroves Primary School</t>
  </si>
  <si>
    <t>112957</t>
  </si>
  <si>
    <t>Glossopdale School</t>
  </si>
  <si>
    <t>114705</t>
  </si>
  <si>
    <t>St George's Infant School and Nursery</t>
  </si>
  <si>
    <t>116779</t>
  </si>
  <si>
    <t>Witton Middle School</t>
  </si>
  <si>
    <t>116932</t>
  </si>
  <si>
    <t>The De Montfort School</t>
  </si>
  <si>
    <t>121038</t>
  </si>
  <si>
    <t>Garboldisham Church Primary School</t>
  </si>
  <si>
    <t>121735</t>
  </si>
  <si>
    <t>Ampleforth College</t>
  </si>
  <si>
    <t>122049</t>
  </si>
  <si>
    <t>Our Lady's Catholic Primary School, Wellingborough</t>
  </si>
  <si>
    <t>122563</t>
  </si>
  <si>
    <t>Hillocks Primary and Nursery School</t>
  </si>
  <si>
    <t>1227330</t>
  </si>
  <si>
    <t>1234323</t>
  </si>
  <si>
    <t>124008</t>
  </si>
  <si>
    <t>Clarice Cliff Primary School</t>
  </si>
  <si>
    <t>1270904</t>
  </si>
  <si>
    <t>Vocational Skills Solutions Limited</t>
  </si>
  <si>
    <t>1280530</t>
  </si>
  <si>
    <t>Elite Fostering Limited</t>
  </si>
  <si>
    <t>130412</t>
  </si>
  <si>
    <t>Morley College</t>
  </si>
  <si>
    <t>130427</t>
  </si>
  <si>
    <t>Woodhouse College</t>
  </si>
  <si>
    <t>130519</t>
  </si>
  <si>
    <t>Trafford College Group</t>
  </si>
  <si>
    <t>130576</t>
  </si>
  <si>
    <t>The Education Training Collective</t>
  </si>
  <si>
    <t>130587</t>
  </si>
  <si>
    <t>DN Colleges Group</t>
  </si>
  <si>
    <t>130607</t>
  </si>
  <si>
    <t>Buckinghamshire College Group</t>
  </si>
  <si>
    <t>130665</t>
  </si>
  <si>
    <t>East Sussex College Group</t>
  </si>
  <si>
    <t>130672</t>
  </si>
  <si>
    <t>South Essex College of Further and  Higher Education</t>
  </si>
  <si>
    <t>130681</t>
  </si>
  <si>
    <t>USP College</t>
  </si>
  <si>
    <t>130720</t>
  </si>
  <si>
    <t>West Herts College</t>
  </si>
  <si>
    <t>130754</t>
  </si>
  <si>
    <t>The SMB Group</t>
  </si>
  <si>
    <t>130764</t>
  </si>
  <si>
    <t>Norwich City College of Further and Higher Education</t>
  </si>
  <si>
    <t>130869</t>
  </si>
  <si>
    <t>Lillington Primary School</t>
  </si>
  <si>
    <t>131347</t>
  </si>
  <si>
    <t>City of Sunderland College</t>
  </si>
  <si>
    <t>131616</t>
  </si>
  <si>
    <t>134193</t>
  </si>
  <si>
    <t>The Harbour School</t>
  </si>
  <si>
    <t>135162</t>
  </si>
  <si>
    <t>Mill Field Primary School</t>
  </si>
  <si>
    <t>135525</t>
  </si>
  <si>
    <t>Woodcote Primary School</t>
  </si>
  <si>
    <t>136368</t>
  </si>
  <si>
    <t>136476</t>
  </si>
  <si>
    <t>Bluecoat Meres Academy</t>
  </si>
  <si>
    <t>136478</t>
  </si>
  <si>
    <t>Bluecoat Meres Primary Academy</t>
  </si>
  <si>
    <t>136840</t>
  </si>
  <si>
    <t>Whitley Academy</t>
  </si>
  <si>
    <t>139271</t>
  </si>
  <si>
    <t>Mark Hall Academy</t>
  </si>
  <si>
    <t>139528</t>
  </si>
  <si>
    <t>St Gregory the Great Catholic School</t>
  </si>
  <si>
    <t>140881</t>
  </si>
  <si>
    <t>Littleport &amp; East Cambs Academy</t>
  </si>
  <si>
    <t>141682</t>
  </si>
  <si>
    <t>Hinckley Academy and John Cleveland Sixth Form Centre</t>
  </si>
  <si>
    <t>141955</t>
  </si>
  <si>
    <t>Trinity Church of England Voluntary Aided Primary and Nursery School</t>
  </si>
  <si>
    <t>143117</t>
  </si>
  <si>
    <t>Whitecotes Primary Academy</t>
  </si>
  <si>
    <t>143181</t>
  </si>
  <si>
    <t>Poolsbrook Primary Academy</t>
  </si>
  <si>
    <t>143656</t>
  </si>
  <si>
    <t>143926</t>
  </si>
  <si>
    <t>Wixams Tree Primary School</t>
  </si>
  <si>
    <t>144622</t>
  </si>
  <si>
    <t>Rayner Stephens High School</t>
  </si>
  <si>
    <t>144634</t>
  </si>
  <si>
    <t>Bishop Chavasse Primary School</t>
  </si>
  <si>
    <t>144648</t>
  </si>
  <si>
    <t>Heathcote Primary School</t>
  </si>
  <si>
    <t>144755</t>
  </si>
  <si>
    <t>Manchester Enterprise Academy Central</t>
  </si>
  <si>
    <t>145158</t>
  </si>
  <si>
    <t>Melton Vale Sixth Form College</t>
  </si>
  <si>
    <t>145955</t>
  </si>
  <si>
    <t>Delta Primary School</t>
  </si>
  <si>
    <t>146524</t>
  </si>
  <si>
    <t>Abbey Rose School</t>
  </si>
  <si>
    <t>146824</t>
  </si>
  <si>
    <t>Elmbank Learning Centre</t>
  </si>
  <si>
    <t>147223</t>
  </si>
  <si>
    <t>Imam Muhammad Adam Institute Boys School</t>
  </si>
  <si>
    <t>Independent School Pre-registration Inspection</t>
  </si>
  <si>
    <t>147312</t>
  </si>
  <si>
    <t>Ohr Emes</t>
  </si>
  <si>
    <t>147546</t>
  </si>
  <si>
    <t>Educate U</t>
  </si>
  <si>
    <t>147610</t>
  </si>
  <si>
    <t>Horizons College</t>
  </si>
  <si>
    <t>147662</t>
  </si>
  <si>
    <t>Rochdale Islamic Academy for Girls</t>
  </si>
  <si>
    <t>147873</t>
  </si>
  <si>
    <t>Stanley House School</t>
  </si>
  <si>
    <t>147886</t>
  </si>
  <si>
    <t>Manchester Jewish Community High School</t>
  </si>
  <si>
    <t>147962</t>
  </si>
  <si>
    <t>Cumbric</t>
  </si>
  <si>
    <t>147976</t>
  </si>
  <si>
    <t>The Willow School</t>
  </si>
  <si>
    <t>147989</t>
  </si>
  <si>
    <t>The Levels School</t>
  </si>
  <si>
    <t>148006</t>
  </si>
  <si>
    <t>Abbot's Way School</t>
  </si>
  <si>
    <t>148010</t>
  </si>
  <si>
    <t>International School of Creative Arts</t>
  </si>
  <si>
    <t>Independent School Pre-Registration inspection - integrated</t>
  </si>
  <si>
    <t>148031</t>
  </si>
  <si>
    <t>The Lion Works School</t>
  </si>
  <si>
    <t>148037</t>
  </si>
  <si>
    <t>Active Wellbeing School</t>
  </si>
  <si>
    <t>148041</t>
  </si>
  <si>
    <t>Westbury School</t>
  </si>
  <si>
    <t>148044</t>
  </si>
  <si>
    <t>The Wells Academy Yorkshire</t>
  </si>
  <si>
    <t>148047</t>
  </si>
  <si>
    <t>Compass Community School Cheshire</t>
  </si>
  <si>
    <t>148051</t>
  </si>
  <si>
    <t>ALP Nuneaton</t>
  </si>
  <si>
    <t>148053</t>
  </si>
  <si>
    <t>Up-Grade Training School</t>
  </si>
  <si>
    <t>148056</t>
  </si>
  <si>
    <t>Pioneer TEC</t>
  </si>
  <si>
    <t>148058</t>
  </si>
  <si>
    <t>Wetheringsett Manor School</t>
  </si>
  <si>
    <t>148059</t>
  </si>
  <si>
    <t>Compass Community School Willow Park</t>
  </si>
  <si>
    <t>148062</t>
  </si>
  <si>
    <t>Belle Vue</t>
  </si>
  <si>
    <t>148064</t>
  </si>
  <si>
    <t>Compass Community School Victoria Park</t>
  </si>
  <si>
    <t>148065</t>
  </si>
  <si>
    <t>Bowscar School</t>
  </si>
  <si>
    <t>148066</t>
  </si>
  <si>
    <t>Meadow View School</t>
  </si>
  <si>
    <t>148067</t>
  </si>
  <si>
    <t>Carleton  School</t>
  </si>
  <si>
    <t>148069</t>
  </si>
  <si>
    <t>Connie Rothman Learning Centre</t>
  </si>
  <si>
    <t>148071</t>
  </si>
  <si>
    <t>Endeavour House School</t>
  </si>
  <si>
    <t>148072</t>
  </si>
  <si>
    <t>The Emscote School</t>
  </si>
  <si>
    <t>148074</t>
  </si>
  <si>
    <t>Howgills School</t>
  </si>
  <si>
    <t>148075</t>
  </si>
  <si>
    <t>Dufton House School</t>
  </si>
  <si>
    <t>148079</t>
  </si>
  <si>
    <t>Summit School</t>
  </si>
  <si>
    <t>148112</t>
  </si>
  <si>
    <t>Sandwell Learning Centre</t>
  </si>
  <si>
    <t>148131</t>
  </si>
  <si>
    <t>The Beechfield School</t>
  </si>
  <si>
    <t>148133</t>
  </si>
  <si>
    <t>Elm House School</t>
  </si>
  <si>
    <t>148146</t>
  </si>
  <si>
    <t>ReFocus Ltd</t>
  </si>
  <si>
    <t>148147</t>
  </si>
  <si>
    <t>East Hall School</t>
  </si>
  <si>
    <t>148153</t>
  </si>
  <si>
    <t>Blooming Tree Primary School</t>
  </si>
  <si>
    <t>148156</t>
  </si>
  <si>
    <t>Lokrum Fields</t>
  </si>
  <si>
    <t>148175</t>
  </si>
  <si>
    <t>ES Independent School Kirklees</t>
  </si>
  <si>
    <t>148176</t>
  </si>
  <si>
    <t>The Eaves Learning Centre</t>
  </si>
  <si>
    <t>148180</t>
  </si>
  <si>
    <t>The Wildings</t>
  </si>
  <si>
    <t>148189</t>
  </si>
  <si>
    <t>Aspiration House School</t>
  </si>
  <si>
    <t>148192</t>
  </si>
  <si>
    <t>Acorn Wood</t>
  </si>
  <si>
    <t>148200</t>
  </si>
  <si>
    <t>Solutions Pledge2learn Limited</t>
  </si>
  <si>
    <t>148241</t>
  </si>
  <si>
    <t>Ivy Lane School</t>
  </si>
  <si>
    <t>148245</t>
  </si>
  <si>
    <t>Woodfield School</t>
  </si>
  <si>
    <t>148252</t>
  </si>
  <si>
    <t>WV2 Education</t>
  </si>
  <si>
    <t>148255</t>
  </si>
  <si>
    <t>LS-TEN</t>
  </si>
  <si>
    <t>221642</t>
  </si>
  <si>
    <t>221946</t>
  </si>
  <si>
    <t>225287</t>
  </si>
  <si>
    <t>229030</t>
  </si>
  <si>
    <t>Edgbaston Park Day Nursery</t>
  </si>
  <si>
    <t>229036</t>
  </si>
  <si>
    <t>2496288</t>
  </si>
  <si>
    <t>2501791</t>
  </si>
  <si>
    <t>2508601</t>
  </si>
  <si>
    <t>2509056</t>
  </si>
  <si>
    <t>Evergreen Foster Care Service</t>
  </si>
  <si>
    <t>2509967</t>
  </si>
  <si>
    <t>Paramount Foster Care</t>
  </si>
  <si>
    <t>2510201</t>
  </si>
  <si>
    <t>2513340</t>
  </si>
  <si>
    <t>2514770</t>
  </si>
  <si>
    <t>2517054</t>
  </si>
  <si>
    <t>251706</t>
  </si>
  <si>
    <t>2521953</t>
  </si>
  <si>
    <t>2523027</t>
  </si>
  <si>
    <t>2526875</t>
  </si>
  <si>
    <t>2529331</t>
  </si>
  <si>
    <t>2529781</t>
  </si>
  <si>
    <t>2530832</t>
  </si>
  <si>
    <t>2533109</t>
  </si>
  <si>
    <t>National Fostering Agency North</t>
  </si>
  <si>
    <t>2534102</t>
  </si>
  <si>
    <t>2534179</t>
  </si>
  <si>
    <t>2535887</t>
  </si>
  <si>
    <t>2536967</t>
  </si>
  <si>
    <t>2537401</t>
  </si>
  <si>
    <t>Infinity Foster Care</t>
  </si>
  <si>
    <t>2537782</t>
  </si>
  <si>
    <t>2538285</t>
  </si>
  <si>
    <t>2539587</t>
  </si>
  <si>
    <t>2541440</t>
  </si>
  <si>
    <t>2541467</t>
  </si>
  <si>
    <t>2541624</t>
  </si>
  <si>
    <t>Young People At Heart</t>
  </si>
  <si>
    <t>2543640</t>
  </si>
  <si>
    <t>2544851</t>
  </si>
  <si>
    <t>2545733</t>
  </si>
  <si>
    <t>2546172</t>
  </si>
  <si>
    <t>2547560</t>
  </si>
  <si>
    <t>2547761</t>
  </si>
  <si>
    <t>2547837</t>
  </si>
  <si>
    <t>2547967</t>
  </si>
  <si>
    <t>2548333</t>
  </si>
  <si>
    <t>2548418</t>
  </si>
  <si>
    <t>2548569</t>
  </si>
  <si>
    <t>2548571</t>
  </si>
  <si>
    <t>2548794</t>
  </si>
  <si>
    <t>2549629</t>
  </si>
  <si>
    <t>2549696</t>
  </si>
  <si>
    <t>Worcestershire Children First Fostering</t>
  </si>
  <si>
    <t>2550622</t>
  </si>
  <si>
    <t>2551006</t>
  </si>
  <si>
    <t>Flowers Fostering Ltd</t>
  </si>
  <si>
    <t>2552036</t>
  </si>
  <si>
    <t>2552727</t>
  </si>
  <si>
    <t>2553271</t>
  </si>
  <si>
    <t>Ivy House Fostering Agency</t>
  </si>
  <si>
    <t>2555505</t>
  </si>
  <si>
    <t>2555815</t>
  </si>
  <si>
    <t>Care 2 Share Ltd</t>
  </si>
  <si>
    <t>2557141</t>
  </si>
  <si>
    <t>2558515</t>
  </si>
  <si>
    <t>2559317</t>
  </si>
  <si>
    <t>2560305</t>
  </si>
  <si>
    <t>2561020</t>
  </si>
  <si>
    <t>2561501</t>
  </si>
  <si>
    <t>2561726</t>
  </si>
  <si>
    <t>2561970</t>
  </si>
  <si>
    <t>2562531</t>
  </si>
  <si>
    <t>2563216</t>
  </si>
  <si>
    <t>2563818</t>
  </si>
  <si>
    <t>2566488</t>
  </si>
  <si>
    <t>2567404</t>
  </si>
  <si>
    <t>Star Fostering Ltd</t>
  </si>
  <si>
    <t>2567607</t>
  </si>
  <si>
    <t>2567658</t>
  </si>
  <si>
    <t>2567722</t>
  </si>
  <si>
    <t>2567806</t>
  </si>
  <si>
    <t>2568244</t>
  </si>
  <si>
    <t>2569163</t>
  </si>
  <si>
    <t>2569358</t>
  </si>
  <si>
    <t>2569994</t>
  </si>
  <si>
    <t>2570253</t>
  </si>
  <si>
    <t>2571031</t>
  </si>
  <si>
    <t>2571033</t>
  </si>
  <si>
    <t>2571759</t>
  </si>
  <si>
    <t>2571902</t>
  </si>
  <si>
    <t>2572248</t>
  </si>
  <si>
    <t>2573144</t>
  </si>
  <si>
    <t>2575004</t>
  </si>
  <si>
    <t>2575372</t>
  </si>
  <si>
    <t>2575432</t>
  </si>
  <si>
    <t>2575713</t>
  </si>
  <si>
    <t>2575788</t>
  </si>
  <si>
    <t>2577014</t>
  </si>
  <si>
    <t>2579887</t>
  </si>
  <si>
    <t>2580303</t>
  </si>
  <si>
    <t>2580626</t>
  </si>
  <si>
    <t>2580887</t>
  </si>
  <si>
    <t>2580890</t>
  </si>
  <si>
    <t>2580899</t>
  </si>
  <si>
    <t>2581237</t>
  </si>
  <si>
    <t>2583468</t>
  </si>
  <si>
    <t>2584899</t>
  </si>
  <si>
    <t>2585129</t>
  </si>
  <si>
    <t>2585139</t>
  </si>
  <si>
    <t>2585407</t>
  </si>
  <si>
    <t>2585541</t>
  </si>
  <si>
    <t>2585927</t>
  </si>
  <si>
    <t>2586067</t>
  </si>
  <si>
    <t>2586949</t>
  </si>
  <si>
    <t>2587132</t>
  </si>
  <si>
    <t>2588370</t>
  </si>
  <si>
    <t>2588486</t>
  </si>
  <si>
    <t>2589392</t>
  </si>
  <si>
    <t>2589537</t>
  </si>
  <si>
    <t>2589621</t>
  </si>
  <si>
    <t>2591431</t>
  </si>
  <si>
    <t>2591911</t>
  </si>
  <si>
    <t>2592035</t>
  </si>
  <si>
    <t>2592531</t>
  </si>
  <si>
    <t>2592566</t>
  </si>
  <si>
    <t>Cuffe And Lacey Fostering</t>
  </si>
  <si>
    <t>2592750</t>
  </si>
  <si>
    <t>2593651</t>
  </si>
  <si>
    <t>2594875</t>
  </si>
  <si>
    <t>2597567</t>
  </si>
  <si>
    <t>2597738</t>
  </si>
  <si>
    <t>2599388</t>
  </si>
  <si>
    <t>2602142</t>
  </si>
  <si>
    <t>2602980</t>
  </si>
  <si>
    <t>314644</t>
  </si>
  <si>
    <t>316363</t>
  </si>
  <si>
    <t>319761</t>
  </si>
  <si>
    <t>2</t>
  </si>
  <si>
    <t>323097</t>
  </si>
  <si>
    <t>503792</t>
  </si>
  <si>
    <t>508661</t>
  </si>
  <si>
    <t>509432</t>
  </si>
  <si>
    <t>510033</t>
  </si>
  <si>
    <t>510726</t>
  </si>
  <si>
    <t>EY345524</t>
  </si>
  <si>
    <t>EY385734</t>
  </si>
  <si>
    <t>EY550174</t>
  </si>
  <si>
    <t>EY554608</t>
  </si>
  <si>
    <t>EY558512</t>
  </si>
  <si>
    <t>EY561983</t>
  </si>
  <si>
    <t>SC007286</t>
  </si>
  <si>
    <t>SC007293</t>
  </si>
  <si>
    <t>SC034741</t>
  </si>
  <si>
    <t>SC035364</t>
  </si>
  <si>
    <t>SC368032</t>
  </si>
  <si>
    <t>SC374180</t>
  </si>
  <si>
    <t>SC389649</t>
  </si>
  <si>
    <t>SC417351</t>
  </si>
  <si>
    <t>SC457639</t>
  </si>
  <si>
    <t>EY387827</t>
  </si>
  <si>
    <t>EY471936</t>
  </si>
  <si>
    <t>EY560416</t>
  </si>
  <si>
    <t>EY433434</t>
  </si>
  <si>
    <t>EY431668</t>
  </si>
  <si>
    <t>EY484342</t>
  </si>
  <si>
    <t>EY483153</t>
  </si>
  <si>
    <t>EY556060</t>
  </si>
  <si>
    <t>Onside Coaching Warwick</t>
  </si>
  <si>
    <t>Leeds Camps Horsforth</t>
  </si>
  <si>
    <t>EY479381</t>
  </si>
  <si>
    <t>Isis Out of School Club (registration until: 24 Nov 2020)</t>
  </si>
  <si>
    <t>EY379900</t>
  </si>
  <si>
    <t>EY447676</t>
  </si>
  <si>
    <t>EY501662</t>
  </si>
  <si>
    <t>EY545879</t>
  </si>
  <si>
    <t>EY559164</t>
  </si>
  <si>
    <t>I Love To Learn Professional Tuition (Fareham)</t>
  </si>
  <si>
    <t>EY396344</t>
  </si>
  <si>
    <t>EY473212</t>
  </si>
  <si>
    <t>EY408931</t>
  </si>
  <si>
    <t>EY476998</t>
  </si>
  <si>
    <t>Inspirations</t>
  </si>
  <si>
    <t>EY493665</t>
  </si>
  <si>
    <t>Superstars At Ocean Academy</t>
  </si>
  <si>
    <t>EY540372</t>
  </si>
  <si>
    <t>EY454868</t>
  </si>
  <si>
    <t>EY543851</t>
  </si>
  <si>
    <t>Excel After-School Club</t>
  </si>
  <si>
    <t>EY495360</t>
  </si>
  <si>
    <t>EY545223</t>
  </si>
  <si>
    <t>EY557992</t>
  </si>
  <si>
    <t>Kip McGrath Royal Leamington Spa</t>
  </si>
  <si>
    <t>EY416099</t>
  </si>
  <si>
    <t>EY543760</t>
  </si>
  <si>
    <t>EY483434</t>
  </si>
  <si>
    <t>EY460139</t>
  </si>
  <si>
    <t>EY554222</t>
  </si>
  <si>
    <t>EY562024</t>
  </si>
  <si>
    <t>The Tuition Centre</t>
  </si>
  <si>
    <t>EY558326</t>
  </si>
  <si>
    <t>EY486328</t>
  </si>
  <si>
    <t>EY488488</t>
  </si>
  <si>
    <t>EY558001</t>
  </si>
  <si>
    <t>Stagecoach York 2</t>
  </si>
  <si>
    <t>VC362715</t>
  </si>
  <si>
    <t>EY542081</t>
  </si>
  <si>
    <t>EY541546</t>
  </si>
  <si>
    <t>EY553861</t>
  </si>
  <si>
    <t>EY560532</t>
  </si>
  <si>
    <t>EY560170</t>
  </si>
  <si>
    <t>EY555656</t>
  </si>
  <si>
    <t>EY558000</t>
  </si>
  <si>
    <t>Stagecoach York</t>
  </si>
  <si>
    <t>EY563717</t>
  </si>
  <si>
    <t>EY485746</t>
  </si>
  <si>
    <t>Kip McGrath Education Centres Wembley</t>
  </si>
  <si>
    <t>VC371030</t>
  </si>
  <si>
    <t>EY559776</t>
  </si>
  <si>
    <t>Aireborough Supported Activiites Scheme</t>
  </si>
  <si>
    <t>EY562328</t>
  </si>
  <si>
    <t>Robert Sellers At Kip McGrath Beverley</t>
  </si>
  <si>
    <t>EY471791</t>
  </si>
  <si>
    <t>EY497481</t>
  </si>
  <si>
    <t>EY491414</t>
  </si>
  <si>
    <t>EY483065</t>
  </si>
  <si>
    <t>EY546418</t>
  </si>
  <si>
    <t>EY551048</t>
  </si>
  <si>
    <t>EY554124</t>
  </si>
  <si>
    <t>EY562794</t>
  </si>
  <si>
    <t>Kip McGrath Education Centre Hull East</t>
  </si>
  <si>
    <t>VC363613</t>
  </si>
  <si>
    <t>EY474747</t>
  </si>
  <si>
    <t>Kip McGrath Pontefract</t>
  </si>
  <si>
    <t>EY546678</t>
  </si>
  <si>
    <t>EY541381</t>
  </si>
  <si>
    <t>EY495855</t>
  </si>
  <si>
    <t>EY478501</t>
  </si>
  <si>
    <t>EY462086</t>
  </si>
  <si>
    <t>EY544546</t>
  </si>
  <si>
    <t>EY485199</t>
  </si>
  <si>
    <t>EY546045</t>
  </si>
  <si>
    <t>Unik Master Care</t>
  </si>
  <si>
    <t>EY543378</t>
  </si>
  <si>
    <t>EY538808</t>
  </si>
  <si>
    <t>EY551242</t>
  </si>
  <si>
    <t>Kidz Campus</t>
  </si>
  <si>
    <t>EY559396</t>
  </si>
  <si>
    <t>EY563417</t>
  </si>
  <si>
    <t>Oak Tuition Huddersfield</t>
  </si>
  <si>
    <t>EY491927</t>
  </si>
  <si>
    <t>EY556127</t>
  </si>
  <si>
    <t>EY487992</t>
  </si>
  <si>
    <t>EY497458</t>
  </si>
  <si>
    <t>EY560221</t>
  </si>
  <si>
    <t>Brilliant Minds</t>
  </si>
  <si>
    <t>EY552992</t>
  </si>
  <si>
    <t>EY480527</t>
  </si>
  <si>
    <t>EY460844</t>
  </si>
  <si>
    <t>EY559109</t>
  </si>
  <si>
    <t>Lbc Tuition</t>
  </si>
  <si>
    <t>EY487161</t>
  </si>
  <si>
    <t>EY495306</t>
  </si>
  <si>
    <t>EY484620</t>
  </si>
  <si>
    <t>EY554678</t>
  </si>
  <si>
    <t>EY541013</t>
  </si>
  <si>
    <t>EY555704</t>
  </si>
  <si>
    <t>Neasden Tutors</t>
  </si>
  <si>
    <t>EY557288</t>
  </si>
  <si>
    <t>EY498555</t>
  </si>
  <si>
    <t>EY554611</t>
  </si>
  <si>
    <t>Deniz Academy Tuition Centre</t>
  </si>
  <si>
    <t>EY235058</t>
  </si>
  <si>
    <t>EY492707</t>
  </si>
  <si>
    <t>EY272063</t>
  </si>
  <si>
    <t>Oasis Nature Garden</t>
  </si>
  <si>
    <t>EY496875</t>
  </si>
  <si>
    <t>EY537947</t>
  </si>
  <si>
    <t>EY555644</t>
  </si>
  <si>
    <t>EY556513</t>
  </si>
  <si>
    <t>EY489054</t>
  </si>
  <si>
    <t>EY441968</t>
  </si>
  <si>
    <t>EY500151</t>
  </si>
  <si>
    <t>Students Achieve</t>
  </si>
  <si>
    <t>EY436134</t>
  </si>
  <si>
    <t>EY544340</t>
  </si>
  <si>
    <t>Chucklebox Out Of School Clubs</t>
  </si>
  <si>
    <t>EY411283</t>
  </si>
  <si>
    <t>EY540654</t>
  </si>
  <si>
    <t>EY563470</t>
  </si>
  <si>
    <t>Stagecoach Huddersfield</t>
  </si>
  <si>
    <t>EY542588</t>
  </si>
  <si>
    <t>Harlesden Learning Centre</t>
  </si>
  <si>
    <t>EY471860</t>
  </si>
  <si>
    <t>EY552879</t>
  </si>
  <si>
    <t>Play Place after school at Purley</t>
  </si>
  <si>
    <t>EY494074</t>
  </si>
  <si>
    <t>EY562822</t>
  </si>
  <si>
    <t>EY441829</t>
  </si>
  <si>
    <t>EY541772</t>
  </si>
  <si>
    <t>Apex Learning Centre Limited</t>
  </si>
  <si>
    <t>EY552530</t>
  </si>
  <si>
    <t>EY537907</t>
  </si>
  <si>
    <t>EY498403</t>
  </si>
  <si>
    <t>EY551834</t>
  </si>
  <si>
    <t>Extratime Woody's Youth Scheme</t>
  </si>
  <si>
    <t>EY492220</t>
  </si>
  <si>
    <t>London Scholars Academy</t>
  </si>
  <si>
    <t>EY559423</t>
  </si>
  <si>
    <t xml:space="preserve">The Outdoors Project St Andrews </t>
  </si>
  <si>
    <t>EY545973</t>
  </si>
  <si>
    <t>EY485806</t>
  </si>
  <si>
    <t>EY476918</t>
  </si>
  <si>
    <t>Coleridge College Cambridge</t>
  </si>
  <si>
    <t>EY559553</t>
  </si>
  <si>
    <t>EY389148</t>
  </si>
  <si>
    <t>EY497011</t>
  </si>
  <si>
    <t>EY492296</t>
  </si>
  <si>
    <t>EY556677</t>
  </si>
  <si>
    <t>T2o Tennis</t>
  </si>
  <si>
    <t>EY563471</t>
  </si>
  <si>
    <t>EY560801</t>
  </si>
  <si>
    <t>EY446709</t>
  </si>
  <si>
    <t>EY549927</t>
  </si>
  <si>
    <t>EY559415</t>
  </si>
  <si>
    <t xml:space="preserve">The Outdoors Project Brunswick Infants &amp; Juniors </t>
  </si>
  <si>
    <t>EY467973</t>
  </si>
  <si>
    <t>EY483038</t>
  </si>
  <si>
    <t>EY461421</t>
  </si>
  <si>
    <t>EY541732</t>
  </si>
  <si>
    <t>EY549152</t>
  </si>
  <si>
    <t>EY558891</t>
  </si>
  <si>
    <t>Kip McGrath Education Centre - Heckmondwike</t>
  </si>
  <si>
    <t>EY429226</t>
  </si>
  <si>
    <t>EY498162</t>
  </si>
  <si>
    <t>EY382450</t>
  </si>
  <si>
    <t>EY560961</t>
  </si>
  <si>
    <t>I Can Play Tennis - Sutton Upon Derwent</t>
  </si>
  <si>
    <t>EY550979</t>
  </si>
  <si>
    <t>Offspring Academy</t>
  </si>
  <si>
    <t>EY544363</t>
  </si>
  <si>
    <t>EY447905</t>
  </si>
  <si>
    <t>EY478474</t>
  </si>
  <si>
    <t>EY484928</t>
  </si>
  <si>
    <t>EY561008</t>
  </si>
  <si>
    <t>EY490807</t>
  </si>
  <si>
    <t>EY540065</t>
  </si>
  <si>
    <t>EY553942</t>
  </si>
  <si>
    <t>EY496705</t>
  </si>
  <si>
    <t>EY549109</t>
  </si>
  <si>
    <t>EY493453</t>
  </si>
  <si>
    <t>EY466349</t>
  </si>
  <si>
    <t>EY490054</t>
  </si>
  <si>
    <t>EY498481</t>
  </si>
  <si>
    <t>EY555004</t>
  </si>
  <si>
    <t>EY538282</t>
  </si>
  <si>
    <t>EY556919</t>
  </si>
  <si>
    <t>EY562792</t>
  </si>
  <si>
    <t>EY541249</t>
  </si>
  <si>
    <t>EY562019</t>
  </si>
  <si>
    <t>Lisa's Breakfast And After School Club</t>
  </si>
  <si>
    <t>Kumon Crookes English And Maths Study Centre</t>
  </si>
  <si>
    <t>EY556333</t>
  </si>
  <si>
    <t>Success Makers Education</t>
  </si>
  <si>
    <t>EY477021</t>
  </si>
  <si>
    <t>EY560572</t>
  </si>
  <si>
    <t>EY546052</t>
  </si>
  <si>
    <t>EY554911</t>
  </si>
  <si>
    <t>EY401754</t>
  </si>
  <si>
    <t>EY440592</t>
  </si>
  <si>
    <t>EY560052</t>
  </si>
  <si>
    <t>Live Wild</t>
  </si>
  <si>
    <t>EY483384</t>
  </si>
  <si>
    <t>EY552007</t>
  </si>
  <si>
    <t>Kumon Stanmore</t>
  </si>
  <si>
    <t>EY468239</t>
  </si>
  <si>
    <t>VC372686</t>
  </si>
  <si>
    <t>EY475232</t>
  </si>
  <si>
    <t>EY540140</t>
  </si>
  <si>
    <t>EY559760</t>
  </si>
  <si>
    <t>EY556891</t>
  </si>
  <si>
    <t>EY536837</t>
  </si>
  <si>
    <t>EY561232</t>
  </si>
  <si>
    <t>Harrogate Gymnastics Academy</t>
  </si>
  <si>
    <t>EY556927</t>
  </si>
  <si>
    <t>EY543234</t>
  </si>
  <si>
    <t>EY555701</t>
  </si>
  <si>
    <t>EY398897</t>
  </si>
  <si>
    <t>EY486893</t>
  </si>
  <si>
    <t>EY494506</t>
  </si>
  <si>
    <t>EY553406</t>
  </si>
  <si>
    <t>EY557959</t>
  </si>
  <si>
    <t>EY537263</t>
  </si>
  <si>
    <t>EY546079</t>
  </si>
  <si>
    <t>EY555567</t>
  </si>
  <si>
    <t>Kumon Cricklewood Study Centre</t>
  </si>
  <si>
    <t>EY540253</t>
  </si>
  <si>
    <t>EY535934</t>
  </si>
  <si>
    <t>EY440498</t>
  </si>
  <si>
    <t>EY491475</t>
  </si>
  <si>
    <t>EY397544</t>
  </si>
  <si>
    <t>Sporting Chance MPS</t>
  </si>
  <si>
    <t>EY447690</t>
  </si>
  <si>
    <t>EY400985</t>
  </si>
  <si>
    <t>Stagecoach Newmarket</t>
  </si>
  <si>
    <t>EY561110</t>
  </si>
  <si>
    <t>Jjs Tuition</t>
  </si>
  <si>
    <t>EY495018</t>
  </si>
  <si>
    <t>EY494000</t>
  </si>
  <si>
    <t>EY554101</t>
  </si>
  <si>
    <t>EY358095</t>
  </si>
  <si>
    <t>EY490390</t>
  </si>
  <si>
    <t>EY474083</t>
  </si>
  <si>
    <t>EY493127</t>
  </si>
  <si>
    <t>EY546404</t>
  </si>
  <si>
    <t>EY558450</t>
  </si>
  <si>
    <t>EY458710</t>
  </si>
  <si>
    <t>EY554983</t>
  </si>
  <si>
    <t>Lewisham After-School Club</t>
  </si>
  <si>
    <t>EY501565</t>
  </si>
  <si>
    <t>EY501261</t>
  </si>
  <si>
    <t>EY562220</t>
  </si>
  <si>
    <t>Stagecoach - Horsforth School</t>
  </si>
  <si>
    <t>EY536009</t>
  </si>
  <si>
    <t>EY554727</t>
  </si>
  <si>
    <t>EY485123</t>
  </si>
  <si>
    <t>EY553685</t>
  </si>
  <si>
    <t>Ace Tuition</t>
  </si>
  <si>
    <t>Active8 Minds After School Club - Rowlands Castle St Johns</t>
  </si>
  <si>
    <t>EY535937</t>
  </si>
  <si>
    <t>EY562443</t>
  </si>
  <si>
    <t>EY556100</t>
  </si>
  <si>
    <t>Twisters Gymnastics</t>
  </si>
  <si>
    <t>EY541868</t>
  </si>
  <si>
    <t>EY554837</t>
  </si>
  <si>
    <t>Kip McGrath Heanor</t>
  </si>
  <si>
    <t>EY482955</t>
  </si>
  <si>
    <t>EY410385</t>
  </si>
  <si>
    <t>EY448184</t>
  </si>
  <si>
    <t>EY494671</t>
  </si>
  <si>
    <t>EY562008</t>
  </si>
  <si>
    <t>EY557048</t>
  </si>
  <si>
    <t>Active8 Minds After School Club - Springwood Federation</t>
  </si>
  <si>
    <t>EY556204</t>
  </si>
  <si>
    <t>Stagecoach Salisbury</t>
  </si>
  <si>
    <t>EY554825</t>
  </si>
  <si>
    <t>Sensory Learning &amp; Play Cic</t>
  </si>
  <si>
    <t>EY446863</t>
  </si>
  <si>
    <t>EY555324</t>
  </si>
  <si>
    <t>EY498503</t>
  </si>
  <si>
    <t>EY563527</t>
  </si>
  <si>
    <t>EY557633</t>
  </si>
  <si>
    <t>EY554279</t>
  </si>
  <si>
    <t>EY549931</t>
  </si>
  <si>
    <t>EY535590</t>
  </si>
  <si>
    <t>EY560731</t>
  </si>
  <si>
    <t>EY443285</t>
  </si>
  <si>
    <t>Let's Get Learning</t>
  </si>
  <si>
    <t>EY435031</t>
  </si>
  <si>
    <t>VC366085</t>
  </si>
  <si>
    <t>EY342937</t>
  </si>
  <si>
    <t>Alfreton Adult Community Education Centre Creche</t>
  </si>
  <si>
    <t>VC357525</t>
  </si>
  <si>
    <t>EY427539</t>
  </si>
  <si>
    <t>Loughton LMA Music Academy</t>
  </si>
  <si>
    <t>EY546456</t>
  </si>
  <si>
    <t>Green Street Tuition</t>
  </si>
  <si>
    <t>EY545082</t>
  </si>
  <si>
    <t>EY485370</t>
  </si>
  <si>
    <t>EY496215</t>
  </si>
  <si>
    <t>EY313949</t>
  </si>
  <si>
    <t>EY556796</t>
  </si>
  <si>
    <t>Twisters</t>
  </si>
  <si>
    <t>EY538603</t>
  </si>
  <si>
    <t>Cambridge Kids Club @ Queen Emma</t>
  </si>
  <si>
    <t>EY429214</t>
  </si>
  <si>
    <t>Cool Kids Club At Gilthill</t>
  </si>
  <si>
    <t>EY552037</t>
  </si>
  <si>
    <t>EY557399</t>
  </si>
  <si>
    <t>EY542734</t>
  </si>
  <si>
    <t>EY415168</t>
  </si>
  <si>
    <t>EY476060</t>
  </si>
  <si>
    <t>EY550787</t>
  </si>
  <si>
    <t>EY379042</t>
  </si>
  <si>
    <t>EY542849</t>
  </si>
  <si>
    <t>EY434691</t>
  </si>
  <si>
    <t>EY546866</t>
  </si>
  <si>
    <t>Apex Learning Hub (alh)</t>
  </si>
  <si>
    <t>Debden Breakfast Club</t>
  </si>
  <si>
    <t>Stagecoach Wickford</t>
  </si>
  <si>
    <t>EY306940</t>
  </si>
  <si>
    <t>EY556000</t>
  </si>
  <si>
    <t>Stagecoach Southend</t>
  </si>
  <si>
    <t>EY540379</t>
  </si>
  <si>
    <t>EY547123</t>
  </si>
  <si>
    <t>Kip McGrath Long Eaton</t>
  </si>
  <si>
    <t>EY446463</t>
  </si>
  <si>
    <t>EY558252</t>
  </si>
  <si>
    <t>EY477453</t>
  </si>
  <si>
    <t>EY552379</t>
  </si>
  <si>
    <t>EY494504</t>
  </si>
  <si>
    <t>EY494935</t>
  </si>
  <si>
    <t>EY559433</t>
  </si>
  <si>
    <t>Kumon Fareham And Portchester</t>
  </si>
  <si>
    <t>Kip McGrath Derby North</t>
  </si>
  <si>
    <t>EY475266</t>
  </si>
  <si>
    <t>EY559385</t>
  </si>
  <si>
    <t>EY551792</t>
  </si>
  <si>
    <t>EY538439</t>
  </si>
  <si>
    <t>Kip McGrath Education Centre - Edmonton</t>
  </si>
  <si>
    <t>EY563042</t>
  </si>
  <si>
    <t>EY434955</t>
  </si>
  <si>
    <t>EY549661</t>
  </si>
  <si>
    <t>EY458449</t>
  </si>
  <si>
    <t>EY395612</t>
  </si>
  <si>
    <t>Hatch Warren Junior School Breakfast Club</t>
  </si>
  <si>
    <t>EY552888</t>
  </si>
  <si>
    <t>EY538888</t>
  </si>
  <si>
    <t>EY411241</t>
  </si>
  <si>
    <t>EY493448</t>
  </si>
  <si>
    <t>Berkley First School</t>
  </si>
  <si>
    <t>EY551905</t>
  </si>
  <si>
    <t>EY540431</t>
  </si>
  <si>
    <t>EY501470</t>
  </si>
  <si>
    <t>Deptford Tutors</t>
  </si>
  <si>
    <t>EY546250</t>
  </si>
  <si>
    <t>Almis C Care</t>
  </si>
  <si>
    <t>EY376731</t>
  </si>
  <si>
    <t>EY541332</t>
  </si>
  <si>
    <t>First Class Learning</t>
  </si>
  <si>
    <t>EY500047</t>
  </si>
  <si>
    <t>Rush Training Uk Ltd</t>
  </si>
  <si>
    <t>Tech Tigers Holiday Club</t>
  </si>
  <si>
    <t>EY462563</t>
  </si>
  <si>
    <t>The Old School House</t>
  </si>
  <si>
    <t>EY559635</t>
  </si>
  <si>
    <t>Kumon Chelmsford South Study Centre</t>
  </si>
  <si>
    <t>EY559090</t>
  </si>
  <si>
    <t>EY489960</t>
  </si>
  <si>
    <t>EY562010</t>
  </si>
  <si>
    <t>Jjs Tuition Basildon</t>
  </si>
  <si>
    <t>EY457772</t>
  </si>
  <si>
    <t>EY555206</t>
  </si>
  <si>
    <t xml:space="preserve">Mobabiekidz Nursery School </t>
  </si>
  <si>
    <t>EY543463</t>
  </si>
  <si>
    <t>Catalyst International School</t>
  </si>
  <si>
    <t>EY483274</t>
  </si>
  <si>
    <t>EY445078</t>
  </si>
  <si>
    <t>EY555472</t>
  </si>
  <si>
    <t>EY551831</t>
  </si>
  <si>
    <t>EY548994</t>
  </si>
  <si>
    <t>EY554378</t>
  </si>
  <si>
    <t>EY546369</t>
  </si>
  <si>
    <t>EY563522</t>
  </si>
  <si>
    <t>Wiseowls Learning</t>
  </si>
  <si>
    <t>EY544631</t>
  </si>
  <si>
    <t>EY543103</t>
  </si>
  <si>
    <t>EY501055</t>
  </si>
  <si>
    <t>EY551535</t>
  </si>
  <si>
    <t>VC363644</t>
  </si>
  <si>
    <t>EY539976</t>
  </si>
  <si>
    <t>EY562762</t>
  </si>
  <si>
    <t>EY558926</t>
  </si>
  <si>
    <t>EY546138</t>
  </si>
  <si>
    <t>EY553921</t>
  </si>
  <si>
    <t>EY556124</t>
  </si>
  <si>
    <t>EY447814</t>
  </si>
  <si>
    <t>EY562941</t>
  </si>
  <si>
    <t>EY493062</t>
  </si>
  <si>
    <t>EY499308</t>
  </si>
  <si>
    <t>EY460434</t>
  </si>
  <si>
    <t>EY558345</t>
  </si>
  <si>
    <t>EY562877</t>
  </si>
  <si>
    <t>EY560685</t>
  </si>
  <si>
    <t>Bee Active Sports Holiday Club Newcastle-Under-Lyme School</t>
  </si>
  <si>
    <t>EY489364</t>
  </si>
  <si>
    <t>EY538179</t>
  </si>
  <si>
    <t>EY562240</t>
  </si>
  <si>
    <t>EY481592</t>
  </si>
  <si>
    <t>EY539670</t>
  </si>
  <si>
    <t>EY541740</t>
  </si>
  <si>
    <t>EY500191</t>
  </si>
  <si>
    <t>Somali Parents' initiative</t>
  </si>
  <si>
    <t>VC376177</t>
  </si>
  <si>
    <t>EY484128</t>
  </si>
  <si>
    <t>Goldhawk Tutors</t>
  </si>
  <si>
    <t>EY417629</t>
  </si>
  <si>
    <t>EY494960</t>
  </si>
  <si>
    <t>Aim Higher After School Club</t>
  </si>
  <si>
    <t>EY544188</t>
  </si>
  <si>
    <t>Stagecoach Performing Arts Ealing</t>
  </si>
  <si>
    <t>EY543906</t>
  </si>
  <si>
    <t>VC366066</t>
  </si>
  <si>
    <t>EY497593</t>
  </si>
  <si>
    <t>EY456829</t>
  </si>
  <si>
    <t>Fernheath Play</t>
  </si>
  <si>
    <t>EY501524</t>
  </si>
  <si>
    <t>Kip McGrath Education Centre Grantham</t>
  </si>
  <si>
    <t>EY544189</t>
  </si>
  <si>
    <t>EY448187</t>
  </si>
  <si>
    <t>EY456284</t>
  </si>
  <si>
    <t>EY459113</t>
  </si>
  <si>
    <t>EY552116</t>
  </si>
  <si>
    <t>EY289433</t>
  </si>
  <si>
    <t>EY495583</t>
  </si>
  <si>
    <t>EY562090</t>
  </si>
  <si>
    <t>Bee Active Sports Holiday Club @ Endon Hall</t>
  </si>
  <si>
    <t>EY546599</t>
  </si>
  <si>
    <t>EY549258</t>
  </si>
  <si>
    <t>Little Smurfs Daycare</t>
  </si>
  <si>
    <t>EY489250</t>
  </si>
  <si>
    <t>EY544412</t>
  </si>
  <si>
    <t>EY563703</t>
  </si>
  <si>
    <t>Cape Cabin</t>
  </si>
  <si>
    <t>EY558325</t>
  </si>
  <si>
    <t>Hawley Primary School - Wrap Around Cover</t>
  </si>
  <si>
    <t>Nanny McFifi's Wrapround And Emergency Child Care Service</t>
  </si>
  <si>
    <t>EY472685</t>
  </si>
  <si>
    <t>Hamptons sport &amp; leisure</t>
  </si>
  <si>
    <t>EY549177</t>
  </si>
  <si>
    <t>EY386568</t>
  </si>
  <si>
    <t>EY553677</t>
  </si>
  <si>
    <t>EY497529</t>
  </si>
  <si>
    <t>EY559244</t>
  </si>
  <si>
    <t>Dudley Education Centre</t>
  </si>
  <si>
    <t>EY360187</t>
  </si>
  <si>
    <t>EY556441</t>
  </si>
  <si>
    <t>Study Right</t>
  </si>
  <si>
    <t>EY548099</t>
  </si>
  <si>
    <t>EY475811</t>
  </si>
  <si>
    <t>EY407345</t>
  </si>
  <si>
    <t>EY492818</t>
  </si>
  <si>
    <t>The After School Club</t>
  </si>
  <si>
    <t>EY491936</t>
  </si>
  <si>
    <t>Grange Primary Afterschool Club</t>
  </si>
  <si>
    <t>EY486412</t>
  </si>
  <si>
    <t>EY560150</t>
  </si>
  <si>
    <t>EY490780</t>
  </si>
  <si>
    <t>EY496781</t>
  </si>
  <si>
    <t>EY563592</t>
  </si>
  <si>
    <t>Burghclere Preschool After School Club</t>
  </si>
  <si>
    <t>EY559311</t>
  </si>
  <si>
    <t>EY554656</t>
  </si>
  <si>
    <t>EY555933</t>
  </si>
  <si>
    <t>EY488073</t>
  </si>
  <si>
    <t>Kip McGrath Education Centres - Skipton</t>
  </si>
  <si>
    <t>EY492540</t>
  </si>
  <si>
    <t>Kip McGrath Derbyshire Belper</t>
  </si>
  <si>
    <t>EY549604</t>
  </si>
  <si>
    <t>New Life Academy Tuition Centre</t>
  </si>
  <si>
    <t>EY387394</t>
  </si>
  <si>
    <t>EY553328</t>
  </si>
  <si>
    <t>EY386997</t>
  </si>
  <si>
    <t>Extra Tuition Support Services</t>
  </si>
  <si>
    <t>EY553579</t>
  </si>
  <si>
    <t>EY500935</t>
  </si>
  <si>
    <t>EY440431</t>
  </si>
  <si>
    <t>EY483584</t>
  </si>
  <si>
    <t>The Beach Hut Play And Party Centre</t>
  </si>
  <si>
    <t>EY542389</t>
  </si>
  <si>
    <t>EY563631</t>
  </si>
  <si>
    <t>Kidz Zone Club (Houghton Regis Primary)</t>
  </si>
  <si>
    <t>EY497050</t>
  </si>
  <si>
    <t>EY554920</t>
  </si>
  <si>
    <t>EY554861</t>
  </si>
  <si>
    <t>EY541071</t>
  </si>
  <si>
    <t>The Hive</t>
  </si>
  <si>
    <t>EY496039</t>
  </si>
  <si>
    <t>Bright M&amp;C Pre-School</t>
  </si>
  <si>
    <t>EY535928</t>
  </si>
  <si>
    <t>Ashby Centre</t>
  </si>
  <si>
    <t>Elite Tuition Group Ashby</t>
  </si>
  <si>
    <t>Kidz Zone Club (Woburn Lower School)</t>
  </si>
  <si>
    <t>EY557036</t>
  </si>
  <si>
    <t>Kumon Oadby</t>
  </si>
  <si>
    <t>EY391815</t>
  </si>
  <si>
    <t>EY538817</t>
  </si>
  <si>
    <t>Explore Learning Nine Elms</t>
  </si>
  <si>
    <t>EY543321</t>
  </si>
  <si>
    <t>Blooming Daisies And Lilies</t>
  </si>
  <si>
    <t>EY560176</t>
  </si>
  <si>
    <t>EY553723</t>
  </si>
  <si>
    <t>Cm Sports After School Club</t>
  </si>
  <si>
    <t>EY436213</t>
  </si>
  <si>
    <t>EY544551</t>
  </si>
  <si>
    <t>Walworth After-School Club</t>
  </si>
  <si>
    <t>EY407410</t>
  </si>
  <si>
    <t>EY547474</t>
  </si>
  <si>
    <t>EY418039</t>
  </si>
  <si>
    <t>Stagecoach Skipton</t>
  </si>
  <si>
    <t>EY560610</t>
  </si>
  <si>
    <t>Stagecoach Dorking</t>
  </si>
  <si>
    <t>EY407960</t>
  </si>
  <si>
    <t>EY557084</t>
  </si>
  <si>
    <t>Children Of The Forest &amp; Devon Forest Kindergarten</t>
  </si>
  <si>
    <t>EY540192</t>
  </si>
  <si>
    <t>Swindon Tuition Centre</t>
  </si>
  <si>
    <t>EY536993</t>
  </si>
  <si>
    <t>Red Bird Tutoring</t>
  </si>
  <si>
    <t>EY559803</t>
  </si>
  <si>
    <t>Stagecoach Leatherhead - Leatherhead Trinity School</t>
  </si>
  <si>
    <t>Buddies Breakfast Club</t>
  </si>
  <si>
    <t>EY556200</t>
  </si>
  <si>
    <t>Stagecoach Performing Arts Warwick</t>
  </si>
  <si>
    <t>EY552157</t>
  </si>
  <si>
    <t>EY447306</t>
  </si>
  <si>
    <t>EY481517</t>
  </si>
  <si>
    <t>EY497994</t>
  </si>
  <si>
    <t>EY489514</t>
  </si>
  <si>
    <t>EY542702</t>
  </si>
  <si>
    <t>Ipswich Tuition Centre</t>
  </si>
  <si>
    <t>EY479211</t>
  </si>
  <si>
    <t>EY551485</t>
  </si>
  <si>
    <t xml:space="preserve"> Rising stars academy</t>
  </si>
  <si>
    <t>EY440115</t>
  </si>
  <si>
    <t>EY543136</t>
  </si>
  <si>
    <t>EY478005</t>
  </si>
  <si>
    <t>Kip McGrath West Bridgford</t>
  </si>
  <si>
    <t>EY558073</t>
  </si>
  <si>
    <t>Stagecoach Oldham (registration until: 27 Jan 2021)</t>
  </si>
  <si>
    <t>EY563094</t>
  </si>
  <si>
    <t>EY544691</t>
  </si>
  <si>
    <t>EY483372</t>
  </si>
  <si>
    <t>EY561327</t>
  </si>
  <si>
    <t>St John's Premier Asc</t>
  </si>
  <si>
    <t>EY488278</t>
  </si>
  <si>
    <t>Let Us Play @ Brickkiln Community Centre</t>
  </si>
  <si>
    <t>EY407852</t>
  </si>
  <si>
    <t>Hm &amp; Grove Asc</t>
  </si>
  <si>
    <t>EY558409</t>
  </si>
  <si>
    <t>Study Write @ Salterhebble</t>
  </si>
  <si>
    <t>Kumon Chelmsford Riverside Study Centre</t>
  </si>
  <si>
    <t>EY541270</t>
  </si>
  <si>
    <t>Peckham After School Club</t>
  </si>
  <si>
    <t>EY539034</t>
  </si>
  <si>
    <t>Abc Breakfast &amp; Xyz After School Club</t>
  </si>
  <si>
    <t>EY543918</t>
  </si>
  <si>
    <t>EY561741</t>
  </si>
  <si>
    <t>EY557563</t>
  </si>
  <si>
    <t>EY563714</t>
  </si>
  <si>
    <t>Wraxall Premier Asc</t>
  </si>
  <si>
    <t>EY435066</t>
  </si>
  <si>
    <t>EY544877</t>
  </si>
  <si>
    <t>EY536712</t>
  </si>
  <si>
    <t>EY435097</t>
  </si>
  <si>
    <t>Monstrous Fun</t>
  </si>
  <si>
    <t>Cohort Tuition Wb Limited</t>
  </si>
  <si>
    <t>EY535546</t>
  </si>
  <si>
    <t>EY558980</t>
  </si>
  <si>
    <t>Fairview Out Of School Club</t>
  </si>
  <si>
    <t>EY561987</t>
  </si>
  <si>
    <t>EY422707</t>
  </si>
  <si>
    <t>Funtastic Club</t>
  </si>
  <si>
    <t>EY563082</t>
  </si>
  <si>
    <t>EY453105</t>
  </si>
  <si>
    <t>EY469349</t>
  </si>
  <si>
    <t>Bilan Child Care</t>
  </si>
  <si>
    <t>EY557657</t>
  </si>
  <si>
    <t>Sports Camp</t>
  </si>
  <si>
    <t>EY556303</t>
  </si>
  <si>
    <t>Club V Wandsworth</t>
  </si>
  <si>
    <t>EY550998</t>
  </si>
  <si>
    <t>EY560745</t>
  </si>
  <si>
    <t>EY496210</t>
  </si>
  <si>
    <t>EY553362</t>
  </si>
  <si>
    <t>Acorn Kids Club</t>
  </si>
  <si>
    <t>EY469307</t>
  </si>
  <si>
    <t>EY243071</t>
  </si>
  <si>
    <t>Orchard Saturday Club</t>
  </si>
  <si>
    <t>EY381729</t>
  </si>
  <si>
    <t>EY562257</t>
  </si>
  <si>
    <t>Highflyers</t>
  </si>
  <si>
    <t>EY548917</t>
  </si>
  <si>
    <t>EY560611</t>
  </si>
  <si>
    <t>Stagecoach Reigate</t>
  </si>
  <si>
    <t>EY501555</t>
  </si>
  <si>
    <t>EY563584</t>
  </si>
  <si>
    <t>Explore Learning Staines</t>
  </si>
  <si>
    <t>EY553874</t>
  </si>
  <si>
    <t>Highbury Study Centre</t>
  </si>
  <si>
    <t>EY429102</t>
  </si>
  <si>
    <t>EY558200</t>
  </si>
  <si>
    <t>EY560083</t>
  </si>
  <si>
    <t>Stagecoach Bedford</t>
  </si>
  <si>
    <t>Study Write @ Northowram</t>
  </si>
  <si>
    <t>EY557785</t>
  </si>
  <si>
    <t>Mad Science Holiday Camp</t>
  </si>
  <si>
    <t>EY549017</t>
  </si>
  <si>
    <t xml:space="preserve">SSE Outdoors </t>
  </si>
  <si>
    <t>EY558905</t>
  </si>
  <si>
    <t>EY487765</t>
  </si>
  <si>
    <t>EY443761</t>
  </si>
  <si>
    <t>EY403332</t>
  </si>
  <si>
    <t>EY541489</t>
  </si>
  <si>
    <t>EY498076</t>
  </si>
  <si>
    <t>EY555343</t>
  </si>
  <si>
    <t>EY410059</t>
  </si>
  <si>
    <t>Summit Tuition Centre - East Ham</t>
  </si>
  <si>
    <t>EY435574</t>
  </si>
  <si>
    <t>EY499268</t>
  </si>
  <si>
    <t>EY452736</t>
  </si>
  <si>
    <t>Sports City at Richard Atkins Primary School</t>
  </si>
  <si>
    <t>EY500307</t>
  </si>
  <si>
    <t>EY541843</t>
  </si>
  <si>
    <t>Huddersfield Sports Creche</t>
  </si>
  <si>
    <t>EY497489</t>
  </si>
  <si>
    <t>EY560968</t>
  </si>
  <si>
    <t>Stagecoach Solihull</t>
  </si>
  <si>
    <t>EY551667</t>
  </si>
  <si>
    <t>Mad Science At Preston Grasshoppers</t>
  </si>
  <si>
    <t>EY543430</t>
  </si>
  <si>
    <t>EY482291</t>
  </si>
  <si>
    <t>EY501445</t>
  </si>
  <si>
    <t>Little Rascals Out Of School</t>
  </si>
  <si>
    <t>EY557572</t>
  </si>
  <si>
    <t>EY396771</t>
  </si>
  <si>
    <t>Rickling After School Club</t>
  </si>
  <si>
    <t>EY541530</t>
  </si>
  <si>
    <t>EY542258</t>
  </si>
  <si>
    <t>Include Me 2 West Lancs</t>
  </si>
  <si>
    <t>EY548007</t>
  </si>
  <si>
    <t>Tutors4less</t>
  </si>
  <si>
    <t>EY560140</t>
  </si>
  <si>
    <t>Stagecoach Redditch - Walkwood Middle School</t>
  </si>
  <si>
    <t>EY494891</t>
  </si>
  <si>
    <t>Set Your Sights</t>
  </si>
  <si>
    <t>EY424528</t>
  </si>
  <si>
    <t>Selwyn Afterschool and Holiday Club</t>
  </si>
  <si>
    <t>EY424337</t>
  </si>
  <si>
    <t>Explore Learning Barking</t>
  </si>
  <si>
    <t>EY560860</t>
  </si>
  <si>
    <t>Stagecoach Epsom</t>
  </si>
  <si>
    <t>EY449751</t>
  </si>
  <si>
    <t>EY541119</t>
  </si>
  <si>
    <t>EY421734</t>
  </si>
  <si>
    <t>Triple - M</t>
  </si>
  <si>
    <t>Blessings Day Care &amp; Nursery After School Work Club</t>
  </si>
  <si>
    <t>EY552863</t>
  </si>
  <si>
    <t>Tea Time Treats</t>
  </si>
  <si>
    <t>EY561103</t>
  </si>
  <si>
    <t>EY560815</t>
  </si>
  <si>
    <t>Stagecoach Farnham</t>
  </si>
  <si>
    <t>EY555346</t>
  </si>
  <si>
    <t>EY552318</t>
  </si>
  <si>
    <t>Holloway Study Centre</t>
  </si>
  <si>
    <t>EY476829</t>
  </si>
  <si>
    <t>EY554557</t>
  </si>
  <si>
    <t>EY549158</t>
  </si>
  <si>
    <t>EY483642</t>
  </si>
  <si>
    <t>EY535793</t>
  </si>
  <si>
    <t>EY554526</t>
  </si>
  <si>
    <t>Stagecoach Ringwood</t>
  </si>
  <si>
    <t>EY558072</t>
  </si>
  <si>
    <t>Stagecoach Chorley (registration until: 27 Jan 2021)</t>
  </si>
  <si>
    <t>EY556915</t>
  </si>
  <si>
    <t>Stagecoach Theatre Arts Chertsey</t>
  </si>
  <si>
    <t>Peg Activities - Great Waltham Cofe Vc Primary School</t>
  </si>
  <si>
    <t>EY369760</t>
  </si>
  <si>
    <t>EY560918</t>
  </si>
  <si>
    <t>EY394987</t>
  </si>
  <si>
    <t>EY429625</t>
  </si>
  <si>
    <t>Bee Active @ St Thomas Aquinas</t>
  </si>
  <si>
    <t>Kip Mcgrath Preston North</t>
  </si>
  <si>
    <t>EY320191</t>
  </si>
  <si>
    <t>EY561727</t>
  </si>
  <si>
    <t>EY497134</t>
  </si>
  <si>
    <t>EY548186</t>
  </si>
  <si>
    <t>EY541695</t>
  </si>
  <si>
    <t>EY549529</t>
  </si>
  <si>
    <t>Kanga Sports Holiday Clubs</t>
  </si>
  <si>
    <t>EY499922</t>
  </si>
  <si>
    <t>EY551253</t>
  </si>
  <si>
    <t>Kumon Handsworth Wood</t>
  </si>
  <si>
    <t>EY465034</t>
  </si>
  <si>
    <t>EY338521</t>
  </si>
  <si>
    <t>Highfields Adventure Playground</t>
  </si>
  <si>
    <t>EY543033</t>
  </si>
  <si>
    <t>EY418646</t>
  </si>
  <si>
    <t>EY486569</t>
  </si>
  <si>
    <t>Kumon Beeston</t>
  </si>
  <si>
    <t>EY480436</t>
  </si>
  <si>
    <t>Explore Learning Wolverhampton</t>
  </si>
  <si>
    <t>EY496380</t>
  </si>
  <si>
    <t>Kumon Prescot Study Centre</t>
  </si>
  <si>
    <t>EY497214</t>
  </si>
  <si>
    <t>Premier Learning</t>
  </si>
  <si>
    <t>EY499306</t>
  </si>
  <si>
    <t>EY417872</t>
  </si>
  <si>
    <t>Stagecoach Chigwell</t>
  </si>
  <si>
    <t>Fcl Crawley</t>
  </si>
  <si>
    <t>Stagecoach Coleshill</t>
  </si>
  <si>
    <t>EY482258</t>
  </si>
  <si>
    <t>Childcare Plus</t>
  </si>
  <si>
    <t>EY495870</t>
  </si>
  <si>
    <t>EY545206</t>
  </si>
  <si>
    <t>Bright Futures 4 All</t>
  </si>
  <si>
    <t>EY557510</t>
  </si>
  <si>
    <t>Kumon Didcot Study Centre</t>
  </si>
  <si>
    <t>The Markfield</t>
  </si>
  <si>
    <t>EY536911</t>
  </si>
  <si>
    <t>Pioneer Childcare Services</t>
  </si>
  <si>
    <t>EY545014</t>
  </si>
  <si>
    <t>Kip McGrath Chelmsford North</t>
  </si>
  <si>
    <t>EY344929</t>
  </si>
  <si>
    <t>EY427688</t>
  </si>
  <si>
    <t>EY491401</t>
  </si>
  <si>
    <t>EY557913</t>
  </si>
  <si>
    <t>EY497508</t>
  </si>
  <si>
    <t>James Howard Education</t>
  </si>
  <si>
    <t>EY553564</t>
  </si>
  <si>
    <t>Assess Education</t>
  </si>
  <si>
    <t>EY495574</t>
  </si>
  <si>
    <t>EY537737</t>
  </si>
  <si>
    <t>The Ripple Centre</t>
  </si>
  <si>
    <t>EY497106</t>
  </si>
  <si>
    <t>EY426557</t>
  </si>
  <si>
    <t>EY408006</t>
  </si>
  <si>
    <t>EY542540</t>
  </si>
  <si>
    <t>Profad Resource Centre</t>
  </si>
  <si>
    <t>EY546887</t>
  </si>
  <si>
    <t>EY558051</t>
  </si>
  <si>
    <t>EY549816</t>
  </si>
  <si>
    <t>Kip McGrath Derby Central</t>
  </si>
  <si>
    <t>EY500259</t>
  </si>
  <si>
    <t>EY431874</t>
  </si>
  <si>
    <t>EY489867</t>
  </si>
  <si>
    <t>EY494388</t>
  </si>
  <si>
    <t>Deqa After School Club</t>
  </si>
  <si>
    <t>EY478741</t>
  </si>
  <si>
    <t>EY439721</t>
  </si>
  <si>
    <t>Loughborough Kip Mcgrath Education Centre</t>
  </si>
  <si>
    <t>EY258159</t>
  </si>
  <si>
    <t>EY558074</t>
  </si>
  <si>
    <t>Stagecoach Preston</t>
  </si>
  <si>
    <t>Premier Holiday Club</t>
  </si>
  <si>
    <t>EY500762</t>
  </si>
  <si>
    <t>EY460181</t>
  </si>
  <si>
    <t>EY375865</t>
  </si>
  <si>
    <t>EY557689</t>
  </si>
  <si>
    <t>London Youth Events Activity Camp Prendergast Hilly Fields</t>
  </si>
  <si>
    <t>EY543997</t>
  </si>
  <si>
    <t>EY485033</t>
  </si>
  <si>
    <t>Small Stars</t>
  </si>
  <si>
    <t>EY496043</t>
  </si>
  <si>
    <t>We Love To Learn Tuition Academy</t>
  </si>
  <si>
    <t>EY461558</t>
  </si>
  <si>
    <t>Childrens Term Time and Holiday Activity Programme</t>
  </si>
  <si>
    <t>EY556604</t>
  </si>
  <si>
    <t>Places Leisure Eastleigh</t>
  </si>
  <si>
    <t>EY496153</t>
  </si>
  <si>
    <t>EY549122</t>
  </si>
  <si>
    <t>The Education Place</t>
  </si>
  <si>
    <t>EY546662</t>
  </si>
  <si>
    <t>New Age After School Club Ltd</t>
  </si>
  <si>
    <t>EY495386</t>
  </si>
  <si>
    <t>EY557592</t>
  </si>
  <si>
    <t>Kumon Bruce Grove Study Centre</t>
  </si>
  <si>
    <t>EY477035</t>
  </si>
  <si>
    <t>Western Road After School Club</t>
  </si>
  <si>
    <t>EY556959</t>
  </si>
  <si>
    <t>EY561489</t>
  </si>
  <si>
    <t>Doncaster Stagecoach</t>
  </si>
  <si>
    <t>Stagecoach Uttoxeter</t>
  </si>
  <si>
    <t xml:space="preserve">As part of a phased return to routine inspection from autumn 2020, we carried out interim visits and Childcare Register inspections to registered childcare providers. </t>
  </si>
  <si>
    <t>Childcare Register inspections</t>
  </si>
  <si>
    <t>1 September 2020 to 31 December 2020 (published by 7 February 2021)</t>
  </si>
  <si>
    <t>Table 1: Number of interim visits to early years providers by provider type, region and local authority</t>
  </si>
  <si>
    <t>1 September 2020 to 31 December 2020, published by 7 February 2021</t>
  </si>
  <si>
    <t>The dataset includes all interim visits and Childcare Register inspections from 1 September 2020 to 31 December 2020,</t>
  </si>
  <si>
    <t>Date of inspections</t>
  </si>
  <si>
    <t>Table of contents</t>
  </si>
  <si>
    <t>Inspections of providers registered only on the Childcare Register, by provider type</t>
  </si>
  <si>
    <t>https://www.gov.uk/guidance/ofsted-coronavirus-covid-19-rolling-update#childcare-register</t>
  </si>
  <si>
    <t>Additional information on how Ofsted inspectors carried out interim visits to registered early years providers and Childcare Register inspections can be found below:</t>
  </si>
  <si>
    <t>Date of visit/inspection</t>
  </si>
  <si>
    <t>The date that the visit or inspection took place. 
For interim visits, this may be on site or by telephone.</t>
  </si>
  <si>
    <t>The date the outcome summary report or letter was published on Ofsted's reports website, for interim visits and Childcare Register inspections respectively.</t>
  </si>
  <si>
    <r>
      <t>Table 2: Inspections of providers registered only on the Childcare Register, by provider type</t>
    </r>
    <r>
      <rPr>
        <b/>
        <vertAlign val="superscript"/>
        <sz val="11"/>
        <color theme="1"/>
        <rFont val="Tahoma"/>
        <family val="2"/>
      </rPr>
      <t xml:space="preserve"> 1 2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</si>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</sst>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6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sz val="10"/>
      <color indexed="23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theme="1"/>
      <name val="Arial"/>
      <family val="2"/>
    </font>
    <font>
      <sz val="10"/>
      <name val="Arial"/>
      <family val="4"/>
    </font>
    <font>
      <sz val="10"/>
      <color theme="1"/>
      <name val="Verdana"/>
      <family val="2"/>
    </font>
    <font>
      <sz val="12"/>
      <color indexed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20"/>
      <color rgb="FF000000"/>
      <name val="Tahoma"/>
      <family val="2"/>
    </font>
    <font>
      <b/>
      <sz val="20"/>
      <color rgb="FFFFFFFF"/>
      <name val="Tahoma"/>
      <family val="2"/>
    </font>
    <font>
      <sz val="11"/>
      <color theme="1"/>
      <name val="Tahoma"/>
      <family val="2"/>
    </font>
    <font>
      <sz val="12"/>
      <color rgb="FFFF0000"/>
      <name val="Tahoma"/>
      <family val="2"/>
    </font>
    <font>
      <sz val="12"/>
      <color rgb="FF0000FF"/>
      <name val="Tahoma"/>
      <family val="2"/>
    </font>
    <font>
      <u/>
      <sz val="12"/>
      <color rgb="FF0000FF"/>
      <name val="Tahoma"/>
      <family val="2"/>
    </font>
    <font>
      <sz val="16"/>
      <color theme="1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  <font>
      <b/>
      <u/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theme="1"/>
      <name val="Tahoma"/>
      <family val="2"/>
    </font>
    <font>
      <sz val="10"/>
      <color rgb="FF000000"/>
      <name val="Arial"/>
      <family val="2"/>
    </font>
    <font>
      <b/>
      <vertAlign val="superscript"/>
      <sz val="11"/>
      <color theme="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b/>
      <u/>
      <sz val="14"/>
      <name val="Tahoma"/>
      <family val="2"/>
    </font>
    <font>
      <b/>
      <sz val="16"/>
      <name val="Tahoma"/>
      <family val="2"/>
    </font>
    <font>
      <b/>
      <sz val="11"/>
      <color theme="1"/>
      <name val="Arial"/>
      <family val="2"/>
    </font>
    <font>
      <b/>
      <u/>
      <sz val="10"/>
      <color theme="10"/>
      <name val="Tahoma"/>
      <family val="2"/>
    </font>
    <font>
      <u/>
      <sz val="12"/>
      <color indexed="12"/>
      <name val="Tahoma"/>
      <family val="2"/>
    </font>
    <font>
      <b/>
      <sz val="16"/>
      <color rgb="FF00B050"/>
      <name val="Wingdings"/>
      <charset val="2"/>
    </font>
    <font>
      <u/>
      <sz val="10"/>
      <color theme="4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5B9B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5">
    <xf numFmtId="0" fontId="0" fillId="0" borderId="0"/>
    <xf numFmtId="0" fontId="2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2" borderId="1" applyNumberFormat="0" applyFont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4" borderId="9" applyNumberFormat="0" applyAlignment="0" applyProtection="0"/>
    <xf numFmtId="0" fontId="17" fillId="25" borderId="10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28" fillId="11" borderId="9" applyNumberFormat="0" applyAlignment="0" applyProtection="0"/>
    <xf numFmtId="0" fontId="20" fillId="0" borderId="14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32" fillId="0" borderId="0"/>
    <xf numFmtId="0" fontId="9" fillId="0" borderId="0"/>
    <xf numFmtId="0" fontId="29" fillId="0" borderId="0"/>
    <xf numFmtId="0" fontId="32" fillId="0" borderId="0"/>
    <xf numFmtId="0" fontId="1" fillId="0" borderId="0"/>
    <xf numFmtId="0" fontId="4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29" fillId="0" borderId="0"/>
    <xf numFmtId="0" fontId="4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9" fillId="0" borderId="0" applyNumberFormat="0" applyFont="0" applyFill="0" applyBorder="0" applyAlignment="0" applyProtection="0"/>
    <xf numFmtId="0" fontId="4" fillId="0" borderId="0"/>
    <xf numFmtId="0" fontId="9" fillId="0" borderId="0"/>
    <xf numFmtId="0" fontId="1" fillId="0" borderId="0"/>
    <xf numFmtId="0" fontId="9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30" fillId="24" borderId="1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29" fillId="0" borderId="0"/>
    <xf numFmtId="0" fontId="2" fillId="0" borderId="0"/>
    <xf numFmtId="0" fontId="32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  <xf numFmtId="15" fontId="33" fillId="26" borderId="18">
      <alignment horizontal="lef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 applyNumberFormat="0" applyFont="0" applyBorder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53" fillId="0" borderId="0"/>
    <xf numFmtId="0" fontId="4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12" fillId="0" borderId="6" xfId="3" applyFont="1" applyBorder="1" applyAlignment="1" applyProtection="1">
      <alignment vertical="center" wrapText="1"/>
      <protection locked="0" hidden="1"/>
    </xf>
    <xf numFmtId="0" fontId="12" fillId="3" borderId="6" xfId="3" applyFont="1" applyFill="1" applyBorder="1" applyAlignment="1" applyProtection="1">
      <alignment horizontal="left" vertical="center" wrapText="1"/>
      <protection locked="0" hidden="1"/>
    </xf>
    <xf numFmtId="3" fontId="12" fillId="3" borderId="3" xfId="3" applyNumberFormat="1" applyFont="1" applyFill="1" applyBorder="1" applyAlignment="1" applyProtection="1">
      <alignment wrapText="1"/>
      <protection locked="0" hidden="1"/>
    </xf>
    <xf numFmtId="3" fontId="12" fillId="3" borderId="2" xfId="3" applyNumberFormat="1" applyFont="1" applyFill="1" applyBorder="1" applyAlignment="1" applyProtection="1">
      <alignment wrapText="1"/>
      <protection locked="0" hidden="1"/>
    </xf>
    <xf numFmtId="0" fontId="12" fillId="3" borderId="2" xfId="3" applyFont="1" applyFill="1" applyBorder="1" applyAlignment="1" applyProtection="1">
      <alignment wrapText="1"/>
      <protection locked="0" hidden="1"/>
    </xf>
    <xf numFmtId="0" fontId="12" fillId="3" borderId="3" xfId="3" applyFont="1" applyFill="1" applyBorder="1" applyAlignment="1" applyProtection="1">
      <alignment wrapText="1"/>
      <protection locked="0" hidden="1"/>
    </xf>
    <xf numFmtId="3" fontId="5" fillId="3" borderId="3" xfId="3" applyNumberFormat="1" applyFont="1" applyFill="1" applyBorder="1" applyAlignment="1" applyProtection="1">
      <alignment wrapText="1"/>
      <protection locked="0" hidden="1"/>
    </xf>
    <xf numFmtId="3" fontId="35" fillId="3" borderId="3" xfId="6" applyNumberFormat="1" applyFont="1" applyFill="1" applyBorder="1" applyAlignment="1" applyProtection="1">
      <alignment wrapText="1"/>
      <protection locked="0" hidden="1"/>
    </xf>
    <xf numFmtId="3" fontId="12" fillId="3" borderId="5" xfId="3" applyNumberFormat="1" applyFont="1" applyFill="1" applyBorder="1" applyAlignment="1" applyProtection="1">
      <alignment wrapText="1"/>
      <protection locked="0" hidden="1"/>
    </xf>
    <xf numFmtId="0" fontId="5" fillId="0" borderId="0" xfId="347" applyFont="1" applyAlignment="1" applyProtection="1">
      <alignment horizontal="left" vertical="top"/>
      <protection hidden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6" fillId="0" borderId="0" xfId="0" applyFont="1"/>
    <xf numFmtId="14" fontId="37" fillId="27" borderId="0" xfId="0" applyNumberFormat="1" applyFont="1" applyFill="1"/>
    <xf numFmtId="14" fontId="37" fillId="28" borderId="0" xfId="0" applyNumberFormat="1" applyFont="1" applyFill="1"/>
    <xf numFmtId="14" fontId="37" fillId="29" borderId="0" xfId="0" applyNumberFormat="1" applyFont="1" applyFill="1"/>
    <xf numFmtId="3" fontId="12" fillId="3" borderId="2" xfId="3" applyNumberFormat="1" applyFont="1" applyFill="1" applyBorder="1" applyAlignment="1" applyProtection="1">
      <protection locked="0" hidden="1"/>
    </xf>
    <xf numFmtId="3" fontId="12" fillId="3" borderId="4" xfId="3" applyNumberFormat="1" applyFont="1" applyFill="1" applyBorder="1" applyAlignment="1" applyProtection="1">
      <protection locked="0" hidden="1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center"/>
    </xf>
    <xf numFmtId="0" fontId="0" fillId="3" borderId="0" xfId="0" applyFill="1"/>
    <xf numFmtId="0" fontId="12" fillId="3" borderId="6" xfId="3" applyFont="1" applyFill="1" applyBorder="1" applyAlignment="1" applyProtection="1">
      <alignment vertical="center" wrapText="1"/>
      <protection locked="0" hidden="1"/>
    </xf>
    <xf numFmtId="0" fontId="36" fillId="3" borderId="0" xfId="0" applyFont="1" applyFill="1"/>
    <xf numFmtId="164" fontId="12" fillId="3" borderId="6" xfId="3" quotePrefix="1" applyNumberFormat="1" applyFont="1" applyFill="1" applyBorder="1" applyAlignment="1" applyProtection="1">
      <alignment horizontal="left" vertical="center" wrapText="1"/>
      <protection hidden="1"/>
    </xf>
    <xf numFmtId="0" fontId="12" fillId="3" borderId="7" xfId="3" applyFont="1" applyFill="1" applyBorder="1" applyAlignment="1" applyProtection="1">
      <alignment vertical="center" wrapText="1"/>
      <protection locked="0" hidden="1"/>
    </xf>
    <xf numFmtId="0" fontId="12" fillId="3" borderId="8" xfId="3" applyFont="1" applyFill="1" applyBorder="1" applyAlignment="1" applyProtection="1">
      <alignment vertical="center" wrapText="1"/>
      <protection hidden="1"/>
    </xf>
    <xf numFmtId="0" fontId="5" fillId="3" borderId="6" xfId="3" applyFont="1" applyFill="1" applyBorder="1" applyAlignment="1" applyProtection="1">
      <alignment vertical="center" wrapText="1"/>
      <protection locked="0" hidden="1"/>
    </xf>
    <xf numFmtId="0" fontId="40" fillId="0" borderId="0" xfId="0" applyFont="1"/>
    <xf numFmtId="0" fontId="0" fillId="3" borderId="0" xfId="0" applyFont="1" applyFill="1"/>
    <xf numFmtId="0" fontId="42" fillId="3" borderId="0" xfId="1" applyFont="1" applyFill="1"/>
    <xf numFmtId="0" fontId="40" fillId="31" borderId="0" xfId="0" applyFont="1" applyFill="1"/>
    <xf numFmtId="0" fontId="36" fillId="3" borderId="0" xfId="1" applyFont="1" applyFill="1"/>
    <xf numFmtId="0" fontId="43" fillId="3" borderId="0" xfId="1" applyFont="1" applyFill="1"/>
    <xf numFmtId="0" fontId="0" fillId="3" borderId="0" xfId="0" applyFont="1" applyFill="1" applyAlignment="1">
      <alignment wrapText="1"/>
    </xf>
    <xf numFmtId="0" fontId="12" fillId="3" borderId="6" xfId="7" applyFont="1" applyFill="1" applyBorder="1" applyAlignment="1" applyProtection="1">
      <alignment vertical="center" wrapText="1"/>
      <protection locked="0" hidden="1"/>
    </xf>
    <xf numFmtId="0" fontId="44" fillId="3" borderId="6" xfId="23" applyFont="1" applyFill="1" applyBorder="1" applyAlignment="1" applyProtection="1">
      <alignment horizontal="left" vertical="center" wrapText="1"/>
      <protection locked="0" hidden="1"/>
    </xf>
    <xf numFmtId="0" fontId="45" fillId="3" borderId="6" xfId="23" applyFont="1" applyFill="1" applyBorder="1" applyAlignment="1" applyProtection="1">
      <alignment horizontal="left" vertical="center" wrapText="1"/>
      <protection locked="0" hidden="1"/>
    </xf>
    <xf numFmtId="0" fontId="12" fillId="3" borderId="6" xfId="7" applyFont="1" applyFill="1" applyBorder="1" applyAlignment="1" applyProtection="1">
      <alignment horizontal="left" vertical="center" wrapText="1"/>
      <protection locked="0" hidden="1"/>
    </xf>
    <xf numFmtId="0" fontId="45" fillId="0" borderId="6" xfId="23" applyFont="1" applyFill="1" applyBorder="1" applyAlignment="1" applyProtection="1">
      <alignment horizontal="left" vertical="center" wrapText="1"/>
      <protection locked="0" hidden="1"/>
    </xf>
    <xf numFmtId="3" fontId="44" fillId="3" borderId="2" xfId="23" applyNumberFormat="1" applyFont="1" applyFill="1" applyBorder="1" applyAlignment="1" applyProtection="1">
      <protection locked="0" hidden="1"/>
    </xf>
    <xf numFmtId="3" fontId="44" fillId="3" borderId="3" xfId="6" applyNumberFormat="1" applyFont="1" applyFill="1" applyBorder="1" applyAlignment="1" applyProtection="1">
      <alignment wrapText="1"/>
      <protection locked="0" hidden="1"/>
    </xf>
    <xf numFmtId="0" fontId="36" fillId="32" borderId="0" xfId="0" applyNumberFormat="1" applyFont="1" applyFill="1" applyAlignment="1">
      <alignment horizontal="center"/>
    </xf>
    <xf numFmtId="0" fontId="39" fillId="3" borderId="0" xfId="0" applyFont="1" applyFill="1" applyAlignment="1">
      <alignment horizontal="center" vertical="center" wrapText="1"/>
    </xf>
    <xf numFmtId="49" fontId="47" fillId="33" borderId="0" xfId="25" applyNumberFormat="1" applyFont="1" applyFill="1" applyAlignment="1" applyProtection="1">
      <protection hidden="1"/>
    </xf>
    <xf numFmtId="0" fontId="39" fillId="3" borderId="0" xfId="0" applyFont="1" applyFill="1" applyAlignment="1">
      <alignment horizontal="center"/>
    </xf>
    <xf numFmtId="0" fontId="39" fillId="3" borderId="0" xfId="0" applyFont="1" applyFill="1"/>
    <xf numFmtId="0" fontId="0" fillId="3" borderId="0" xfId="0" applyFill="1" applyAlignment="1">
      <alignment horizontal="center"/>
    </xf>
    <xf numFmtId="0" fontId="38" fillId="0" borderId="0" xfId="97" applyFont="1" applyFill="1" applyBorder="1" applyAlignment="1">
      <alignment horizontal="left" vertical="center" wrapText="1"/>
    </xf>
    <xf numFmtId="0" fontId="38" fillId="0" borderId="19" xfId="97" applyFont="1" applyFill="1" applyBorder="1" applyAlignment="1">
      <alignment horizontal="left" vertical="center" wrapText="1"/>
    </xf>
    <xf numFmtId="0" fontId="49" fillId="3" borderId="24" xfId="354" applyFont="1" applyFill="1" applyBorder="1" applyAlignment="1">
      <alignment vertical="center"/>
    </xf>
    <xf numFmtId="0" fontId="49" fillId="3" borderId="24" xfId="354" applyFont="1" applyFill="1" applyBorder="1" applyAlignment="1">
      <alignment vertical="center" wrapText="1"/>
    </xf>
    <xf numFmtId="0" fontId="50" fillId="3" borderId="24" xfId="354" applyFont="1" applyFill="1" applyBorder="1" applyAlignment="1">
      <alignment vertical="top" wrapText="1"/>
    </xf>
    <xf numFmtId="0" fontId="51" fillId="3" borderId="24" xfId="354" applyFont="1" applyFill="1" applyBorder="1" applyAlignment="1">
      <alignment vertical="top" wrapText="1"/>
    </xf>
    <xf numFmtId="0" fontId="50" fillId="3" borderId="24" xfId="355" applyFont="1" applyFill="1" applyBorder="1" applyAlignment="1">
      <alignment vertical="top" wrapText="1"/>
    </xf>
    <xf numFmtId="0" fontId="51" fillId="3" borderId="24" xfId="355" applyFont="1" applyFill="1" applyBorder="1" applyAlignment="1">
      <alignment vertical="top" wrapText="1"/>
    </xf>
    <xf numFmtId="0" fontId="50" fillId="3" borderId="24" xfId="356" applyFont="1" applyFill="1" applyBorder="1" applyAlignment="1">
      <alignment vertical="top" wrapText="1"/>
    </xf>
    <xf numFmtId="0" fontId="51" fillId="3" borderId="24" xfId="357" applyFont="1" applyFill="1" applyBorder="1" applyAlignment="1">
      <alignment horizontal="left" vertical="top" wrapText="1"/>
    </xf>
    <xf numFmtId="0" fontId="50" fillId="3" borderId="24" xfId="358" applyFont="1" applyFill="1" applyBorder="1" applyAlignment="1">
      <alignment vertical="top" wrapText="1"/>
    </xf>
    <xf numFmtId="0" fontId="51" fillId="3" borderId="24" xfId="358" applyFont="1" applyFill="1" applyBorder="1" applyAlignment="1">
      <alignment vertical="top" wrapText="1"/>
    </xf>
    <xf numFmtId="0" fontId="50" fillId="3" borderId="24" xfId="359" applyFont="1" applyFill="1" applyBorder="1" applyAlignment="1">
      <alignment vertical="top" wrapText="1"/>
    </xf>
    <xf numFmtId="0" fontId="51" fillId="3" borderId="24" xfId="359" applyFont="1" applyFill="1" applyBorder="1" applyAlignment="1">
      <alignment vertical="top" wrapText="1"/>
    </xf>
    <xf numFmtId="0" fontId="51" fillId="3" borderId="24" xfId="361" applyFont="1" applyFill="1" applyBorder="1" applyAlignment="1">
      <alignment vertical="top" wrapText="1"/>
    </xf>
    <xf numFmtId="0" fontId="50" fillId="3" borderId="24" xfId="361" applyFont="1" applyFill="1" applyBorder="1" applyAlignment="1">
      <alignment vertical="top" wrapText="1"/>
    </xf>
    <xf numFmtId="0" fontId="39" fillId="0" borderId="0" xfId="0" applyFont="1" applyAlignment="1">
      <alignment horizontal="left" vertical="center" wrapText="1"/>
    </xf>
    <xf numFmtId="0" fontId="52" fillId="3" borderId="0" xfId="0" applyFont="1" applyFill="1"/>
    <xf numFmtId="0" fontId="38" fillId="3" borderId="0" xfId="97" applyFont="1" applyFill="1" applyAlignment="1">
      <alignment horizontal="left" vertical="center" wrapText="1"/>
    </xf>
    <xf numFmtId="0" fontId="38" fillId="3" borderId="19" xfId="97" applyFont="1" applyFill="1" applyBorder="1" applyAlignment="1">
      <alignment horizontal="left" vertical="center" wrapText="1"/>
    </xf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55" fillId="0" borderId="0" xfId="0" applyFont="1" applyAlignment="1" applyProtection="1">
      <alignment horizontal="left" vertical="top"/>
      <protection hidden="1"/>
    </xf>
    <xf numFmtId="3" fontId="1" fillId="3" borderId="27" xfId="0" applyNumberFormat="1" applyFont="1" applyFill="1" applyBorder="1" applyAlignment="1" applyProtection="1">
      <alignment horizontal="center" wrapText="1"/>
      <protection hidden="1"/>
    </xf>
    <xf numFmtId="3" fontId="1" fillId="3" borderId="27" xfId="0" applyNumberFormat="1" applyFont="1" applyFill="1" applyBorder="1" applyAlignment="1" applyProtection="1">
      <alignment horizontal="center"/>
      <protection hidden="1"/>
    </xf>
    <xf numFmtId="3" fontId="1" fillId="3" borderId="28" xfId="0" applyNumberFormat="1" applyFont="1" applyFill="1" applyBorder="1" applyAlignment="1" applyProtection="1">
      <alignment horizontal="center" wrapText="1"/>
      <protection hidden="1"/>
    </xf>
    <xf numFmtId="0" fontId="39" fillId="3" borderId="0" xfId="0" applyFont="1" applyFill="1" applyAlignment="1" applyProtection="1">
      <alignment wrapText="1"/>
      <protection hidden="1"/>
    </xf>
    <xf numFmtId="1" fontId="39" fillId="3" borderId="0" xfId="0" applyNumberFormat="1" applyFont="1" applyFill="1" applyAlignment="1">
      <alignment horizontal="right"/>
    </xf>
    <xf numFmtId="0" fontId="1" fillId="3" borderId="0" xfId="0" applyFont="1" applyFill="1" applyAlignment="1" applyProtection="1">
      <alignment horizontal="left" wrapText="1" indent="1"/>
      <protection hidden="1"/>
    </xf>
    <xf numFmtId="0" fontId="1" fillId="3" borderId="0" xfId="0" applyFont="1" applyFill="1" applyAlignment="1">
      <alignment horizontal="left" wrapText="1" indent="1"/>
    </xf>
    <xf numFmtId="0" fontId="1" fillId="3" borderId="30" xfId="0" applyFont="1" applyFill="1" applyBorder="1" applyAlignment="1" applyProtection="1">
      <alignment horizontal="left" wrapText="1"/>
      <protection hidden="1"/>
    </xf>
    <xf numFmtId="0" fontId="0" fillId="3" borderId="30" xfId="0" applyFill="1" applyBorder="1"/>
    <xf numFmtId="0" fontId="0" fillId="3" borderId="31" xfId="0" applyFill="1" applyBorder="1"/>
    <xf numFmtId="0" fontId="0" fillId="3" borderId="30" xfId="0" applyFill="1" applyBorder="1" applyAlignment="1">
      <alignment horizontal="right"/>
    </xf>
    <xf numFmtId="0" fontId="56" fillId="3" borderId="0" xfId="0" applyFont="1" applyFill="1" applyAlignment="1" applyProtection="1">
      <alignment vertical="top"/>
      <protection hidden="1"/>
    </xf>
    <xf numFmtId="0" fontId="57" fillId="3" borderId="0" xfId="0" applyFont="1" applyFill="1" applyAlignment="1" applyProtection="1">
      <alignment vertical="top"/>
      <protection hidden="1"/>
    </xf>
    <xf numFmtId="0" fontId="57" fillId="3" borderId="0" xfId="0" applyFont="1" applyFill="1" applyAlignment="1" applyProtection="1">
      <alignment vertical="top" wrapText="1"/>
      <protection hidden="1"/>
    </xf>
    <xf numFmtId="0" fontId="1" fillId="3" borderId="0" xfId="0" applyFont="1" applyFill="1" applyProtection="1">
      <protection hidden="1"/>
    </xf>
    <xf numFmtId="0" fontId="4" fillId="3" borderId="0" xfId="7" applyFill="1"/>
    <xf numFmtId="0" fontId="58" fillId="3" borderId="0" xfId="7" applyFont="1" applyFill="1"/>
    <xf numFmtId="0" fontId="59" fillId="3" borderId="0" xfId="7" applyFont="1" applyFill="1" applyAlignment="1">
      <alignment horizontal="center"/>
    </xf>
    <xf numFmtId="0" fontId="60" fillId="3" borderId="0" xfId="115" applyFont="1" applyFill="1" applyAlignment="1">
      <alignment horizontal="center" vertical="center" wrapText="1"/>
    </xf>
    <xf numFmtId="0" fontId="0" fillId="3" borderId="32" xfId="115" applyFont="1" applyFill="1" applyBorder="1" applyAlignment="1">
      <alignment horizontal="center" vertical="center" wrapText="1"/>
    </xf>
    <xf numFmtId="0" fontId="1" fillId="3" borderId="32" xfId="115" applyFont="1" applyFill="1" applyBorder="1" applyAlignment="1">
      <alignment horizontal="center" vertical="center" wrapText="1"/>
    </xf>
    <xf numFmtId="0" fontId="47" fillId="3" borderId="0" xfId="6" applyFont="1" applyFill="1" applyAlignment="1" applyProtection="1">
      <alignment horizontal="left" vertical="center" indent="3"/>
      <protection hidden="1"/>
    </xf>
    <xf numFmtId="0" fontId="47" fillId="3" borderId="0" xfId="6" applyFont="1" applyFill="1" applyBorder="1" applyAlignment="1" applyProtection="1">
      <alignment vertical="center"/>
      <protection hidden="1"/>
    </xf>
    <xf numFmtId="0" fontId="61" fillId="3" borderId="0" xfId="23" applyFont="1" applyFill="1" applyBorder="1" applyAlignment="1" applyProtection="1">
      <alignment horizontal="center" vertical="center" wrapText="1"/>
      <protection hidden="1"/>
    </xf>
    <xf numFmtId="0" fontId="4" fillId="3" borderId="0" xfId="363" applyFill="1" applyAlignment="1" applyProtection="1">
      <alignment horizontal="left" vertical="center" wrapText="1" indent="1"/>
      <protection hidden="1"/>
    </xf>
    <xf numFmtId="0" fontId="61" fillId="3" borderId="30" xfId="23" applyFont="1" applyFill="1" applyBorder="1" applyAlignment="1" applyProtection="1">
      <alignment horizontal="center" vertical="center" wrapText="1"/>
      <protection hidden="1"/>
    </xf>
    <xf numFmtId="0" fontId="4" fillId="3" borderId="30" xfId="363" applyFill="1" applyBorder="1" applyAlignment="1" applyProtection="1">
      <alignment horizontal="left" vertical="center" wrapText="1" indent="1"/>
      <protection hidden="1"/>
    </xf>
    <xf numFmtId="0" fontId="5" fillId="33" borderId="0" xfId="6" applyFont="1" applyFill="1" applyAlignment="1" applyProtection="1">
      <alignment vertical="top"/>
      <protection hidden="1"/>
    </xf>
    <xf numFmtId="0" fontId="12" fillId="33" borderId="0" xfId="6" applyFont="1" applyFill="1" applyAlignment="1" applyProtection="1">
      <alignment vertical="top"/>
      <protection hidden="1"/>
    </xf>
    <xf numFmtId="0" fontId="4" fillId="3" borderId="0" xfId="0" applyFont="1" applyFill="1"/>
    <xf numFmtId="0" fontId="62" fillId="33" borderId="0" xfId="6" applyFont="1" applyFill="1" applyAlignment="1" applyProtection="1">
      <alignment vertical="top"/>
      <protection hidden="1"/>
    </xf>
    <xf numFmtId="0" fontId="51" fillId="3" borderId="24" xfId="354" applyFont="1" applyFill="1" applyBorder="1" applyAlignment="1">
      <alignment vertical="top"/>
    </xf>
    <xf numFmtId="0" fontId="63" fillId="3" borderId="24" xfId="363" applyFont="1" applyFill="1" applyBorder="1" applyAlignment="1">
      <alignment horizontal="center" vertical="center" wrapText="1"/>
    </xf>
    <xf numFmtId="0" fontId="50" fillId="3" borderId="24" xfId="360" applyFont="1" applyFill="1" applyBorder="1" applyAlignment="1">
      <alignment vertical="top" wrapText="1"/>
    </xf>
    <xf numFmtId="0" fontId="51" fillId="3" borderId="24" xfId="360" applyFont="1" applyFill="1" applyBorder="1" applyAlignment="1">
      <alignment vertical="top"/>
    </xf>
    <xf numFmtId="14" fontId="0" fillId="0" borderId="0" xfId="0" applyNumberFormat="1"/>
    <xf numFmtId="0" fontId="11" fillId="3" borderId="0" xfId="23" applyFill="1"/>
    <xf numFmtId="0" fontId="0" fillId="0" borderId="0" xfId="0" applyNumberFormat="1" applyFont="1" applyAlignment="1">
      <alignment horizontal="right" vertical="top"/>
    </xf>
    <xf numFmtId="0" fontId="0" fillId="3" borderId="0" xfId="0" applyFont="1" applyFill="1" applyAlignment="1">
      <alignment horizontal="left" vertical="top"/>
    </xf>
    <xf numFmtId="14" fontId="0" fillId="3" borderId="0" xfId="0" applyNumberFormat="1" applyFont="1" applyFill="1" applyAlignment="1">
      <alignment horizontal="left" vertical="top"/>
    </xf>
    <xf numFmtId="0" fontId="0" fillId="3" borderId="0" xfId="0" applyNumberFormat="1" applyFont="1" applyFill="1" applyAlignment="1">
      <alignment horizontal="right" vertical="top"/>
    </xf>
    <xf numFmtId="0" fontId="0" fillId="3" borderId="0" xfId="0" applyFill="1" applyBorder="1"/>
    <xf numFmtId="0" fontId="52" fillId="3" borderId="0" xfId="0" applyFont="1" applyFill="1" applyBorder="1"/>
    <xf numFmtId="0" fontId="37" fillId="3" borderId="0" xfId="0" applyFont="1" applyFill="1" applyBorder="1"/>
    <xf numFmtId="0" fontId="55" fillId="0" borderId="0" xfId="0" applyFont="1" applyBorder="1" applyAlignment="1" applyProtection="1">
      <alignment horizontal="left" vertical="top"/>
      <protection hidden="1"/>
    </xf>
    <xf numFmtId="0" fontId="64" fillId="0" borderId="0" xfId="23" applyFont="1" applyAlignment="1">
      <alignment horizontal="left" vertical="top"/>
    </xf>
    <xf numFmtId="0" fontId="64" fillId="3" borderId="0" xfId="23" applyFont="1" applyFill="1" applyAlignment="1">
      <alignment horizontal="left" vertical="top"/>
    </xf>
    <xf numFmtId="1" fontId="0" fillId="3" borderId="0" xfId="0" applyNumberFormat="1" applyFont="1" applyFill="1" applyAlignment="1">
      <alignment horizontal="right"/>
    </xf>
    <xf numFmtId="165" fontId="0" fillId="3" borderId="29" xfId="364" applyNumberFormat="1" applyFont="1" applyFill="1" applyBorder="1" applyAlignment="1">
      <alignment horizontal="right"/>
    </xf>
    <xf numFmtId="165" fontId="0" fillId="3" borderId="0" xfId="364" applyNumberFormat="1" applyFont="1" applyFill="1" applyAlignment="1">
      <alignment horizontal="right"/>
    </xf>
    <xf numFmtId="165" fontId="39" fillId="3" borderId="0" xfId="364" applyNumberFormat="1" applyFont="1" applyFill="1" applyAlignment="1"/>
    <xf numFmtId="165" fontId="0" fillId="3" borderId="29" xfId="364" applyNumberFormat="1" applyFont="1" applyFill="1" applyBorder="1" applyAlignment="1"/>
    <xf numFmtId="165" fontId="0" fillId="3" borderId="0" xfId="364" applyNumberFormat="1" applyFont="1" applyFill="1" applyAlignment="1"/>
    <xf numFmtId="0" fontId="41" fillId="30" borderId="22" xfId="0" applyFont="1" applyFill="1" applyBorder="1" applyAlignment="1">
      <alignment horizontal="left" vertical="center" wrapText="1"/>
    </xf>
    <xf numFmtId="0" fontId="41" fillId="30" borderId="23" xfId="0" applyFont="1" applyFill="1" applyBorder="1" applyAlignment="1">
      <alignment horizontal="left" vertical="center" wrapText="1"/>
    </xf>
    <xf numFmtId="0" fontId="12" fillId="3" borderId="20" xfId="3" applyFont="1" applyFill="1" applyBorder="1" applyAlignment="1" applyProtection="1">
      <alignment horizontal="center" vertical="center" wrapText="1"/>
      <protection locked="0" hidden="1"/>
    </xf>
    <xf numFmtId="0" fontId="12" fillId="3" borderId="21" xfId="3" applyFont="1" applyFill="1" applyBorder="1" applyAlignment="1" applyProtection="1">
      <alignment horizontal="center" vertical="center" wrapText="1"/>
      <protection locked="0" hidden="1"/>
    </xf>
    <xf numFmtId="3" fontId="39" fillId="3" borderId="25" xfId="0" applyNumberFormat="1" applyFont="1" applyFill="1" applyBorder="1" applyAlignment="1" applyProtection="1">
      <alignment horizontal="center" vertical="center"/>
      <protection hidden="1"/>
    </xf>
    <xf numFmtId="3" fontId="39" fillId="3" borderId="26" xfId="0" applyNumberFormat="1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>
      <alignment horizontal="center" vertical="center"/>
    </xf>
    <xf numFmtId="0" fontId="57" fillId="3" borderId="0" xfId="0" applyFont="1" applyFill="1" applyAlignment="1" applyProtection="1">
      <alignment horizontal="left" vertical="top" wrapText="1"/>
      <protection hidden="1"/>
    </xf>
    <xf numFmtId="0" fontId="46" fillId="0" borderId="0" xfId="0" applyFont="1" applyAlignment="1">
      <alignment horizontal="left" vertical="center" wrapText="1"/>
    </xf>
    <xf numFmtId="165" fontId="39" fillId="3" borderId="29" xfId="364" applyNumberFormat="1" applyFont="1" applyFill="1" applyBorder="1" applyAlignment="1"/>
  </cellXfs>
  <cellStyles count="365">
    <cellStyle name=" 1" xfId="26" xr:uid="{00000000-0005-0000-0000-000000000000}"/>
    <cellStyle name=" 2" xfId="27" xr:uid="{00000000-0005-0000-0000-000001000000}"/>
    <cellStyle name=" 3" xfId="28" xr:uid="{00000000-0005-0000-0000-000002000000}"/>
    <cellStyle name="]_x000d__x000a_Zoomed=1_x000d__x000a_Row=0_x000d__x000a_Column=0_x000d__x000a_Height=0_x000d__x000a_Width=0_x000d__x000a_FontName=FoxFont_x000d__x000a_FontStyle=0_x000d__x000a_FontSize=9_x000d__x000a_PrtFontName=FoxPrin" xfId="29" xr:uid="{00000000-0005-0000-0000-000003000000}"/>
    <cellStyle name="]_x000d__x000a_Zoomed=1_x000d__x000a_Row=0_x000d__x000a_Column=0_x000d__x000a_Height=0_x000d__x000a_Width=0_x000d__x000a_FontName=FoxFont_x000d__x000a_FontStyle=0_x000d__x000a_FontSize=9_x000d__x000a_PrtFontName=FoxPrin 2" xfId="30" xr:uid="{00000000-0005-0000-0000-000004000000}"/>
    <cellStyle name="]_x000d__x000a_Zoomed=1_x000d__x000a_Row=0_x000d__x000a_Column=0_x000d__x000a_Height=0_x000d__x000a_Width=0_x000d__x000a_FontName=FoxFont_x000d__x000a_FontStyle=0_x000d__x000a_FontSize=9_x000d__x000a_PrtFontName=FoxPrin 2 2" xfId="31" xr:uid="{00000000-0005-0000-0000-000005000000}"/>
    <cellStyle name="]_x000d__x000a_Zoomed=1_x000d__x000a_Row=0_x000d__x000a_Column=0_x000d__x000a_Height=0_x000d__x000a_Width=0_x000d__x000a_FontName=FoxFont_x000d__x000a_FontStyle=0_x000d__x000a_FontSize=9_x000d__x000a_PrtFontName=FoxPrin 3" xfId="32" xr:uid="{00000000-0005-0000-0000-000006000000}"/>
    <cellStyle name="]_x000d__x000a_Zoomed=1_x000d__x000a_Row=0_x000d__x000a_Column=0_x000d__x000a_Height=0_x000d__x000a_Width=0_x000d__x000a_FontName=FoxFont_x000d__x000a_FontStyle=0_x000d__x000a_FontSize=9_x000d__x000a_PrtFontName=FoxPrin 3 2" xfId="33" xr:uid="{00000000-0005-0000-0000-000007000000}"/>
    <cellStyle name="]_x000d__x000a_Zoomed=1_x000d__x000a_Row=0_x000d__x000a_Column=0_x000d__x000a_Height=0_x000d__x000a_Width=0_x000d__x000a_FontName=FoxFont_x000d__x000a_FontStyle=0_x000d__x000a_FontSize=9_x000d__x000a_PrtFontName=FoxPrin 3_All Schools2" xfId="34" xr:uid="{00000000-0005-0000-0000-000008000000}"/>
    <cellStyle name="]_x000d__x000a_Zoomed=1_x000d__x000a_Row=0_x000d__x000a_Column=0_x000d__x000a_Height=0_x000d__x000a_Width=0_x000d__x000a_FontName=FoxFont_x000d__x000a_FontStyle=0_x000d__x000a_FontSize=9_x000d__x000a_PrtFontName=FoxPrin_All Schools2" xfId="35" xr:uid="{00000000-0005-0000-0000-000009000000}"/>
    <cellStyle name="20% - Accent1 2" xfId="36" xr:uid="{00000000-0005-0000-0000-00000A000000}"/>
    <cellStyle name="20% - Accent1 2 2" xfId="37" xr:uid="{00000000-0005-0000-0000-00000B000000}"/>
    <cellStyle name="20% - Accent2 2" xfId="38" xr:uid="{00000000-0005-0000-0000-00000C000000}"/>
    <cellStyle name="20% - Accent2 2 2" xfId="39" xr:uid="{00000000-0005-0000-0000-00000D000000}"/>
    <cellStyle name="20% - Accent3 2" xfId="40" xr:uid="{00000000-0005-0000-0000-00000E000000}"/>
    <cellStyle name="20% - Accent3 2 2" xfId="41" xr:uid="{00000000-0005-0000-0000-00000F000000}"/>
    <cellStyle name="20% - Accent4 2" xfId="42" xr:uid="{00000000-0005-0000-0000-000010000000}"/>
    <cellStyle name="20% - Accent4 2 2" xfId="43" xr:uid="{00000000-0005-0000-0000-000011000000}"/>
    <cellStyle name="20% - Accent5 2" xfId="44" xr:uid="{00000000-0005-0000-0000-000012000000}"/>
    <cellStyle name="20% - Accent5 2 2" xfId="45" xr:uid="{00000000-0005-0000-0000-000013000000}"/>
    <cellStyle name="20% - Accent6 2" xfId="46" xr:uid="{00000000-0005-0000-0000-000014000000}"/>
    <cellStyle name="20% - Accent6 2 2" xfId="47" xr:uid="{00000000-0005-0000-0000-000015000000}"/>
    <cellStyle name="40% - Accent1 2" xfId="48" xr:uid="{00000000-0005-0000-0000-000016000000}"/>
    <cellStyle name="40% - Accent1 2 2" xfId="49" xr:uid="{00000000-0005-0000-0000-000017000000}"/>
    <cellStyle name="40% - Accent2 2" xfId="50" xr:uid="{00000000-0005-0000-0000-000018000000}"/>
    <cellStyle name="40% - Accent2 2 2" xfId="51" xr:uid="{00000000-0005-0000-0000-000019000000}"/>
    <cellStyle name="40% - Accent3 2" xfId="52" xr:uid="{00000000-0005-0000-0000-00001A000000}"/>
    <cellStyle name="40% - Accent3 2 2" xfId="53" xr:uid="{00000000-0005-0000-0000-00001B000000}"/>
    <cellStyle name="40% - Accent4 2" xfId="54" xr:uid="{00000000-0005-0000-0000-00001C000000}"/>
    <cellStyle name="40% - Accent4 2 2" xfId="55" xr:uid="{00000000-0005-0000-0000-00001D000000}"/>
    <cellStyle name="40% - Accent5 2" xfId="56" xr:uid="{00000000-0005-0000-0000-00001E000000}"/>
    <cellStyle name="40% - Accent5 2 2" xfId="57" xr:uid="{00000000-0005-0000-0000-00001F000000}"/>
    <cellStyle name="40% - Accent6 2" xfId="58" xr:uid="{00000000-0005-0000-0000-000020000000}"/>
    <cellStyle name="40% - Accent6 2 2" xfId="59" xr:uid="{00000000-0005-0000-0000-000021000000}"/>
    <cellStyle name="60% - Accent1 2" xfId="60" xr:uid="{00000000-0005-0000-0000-000022000000}"/>
    <cellStyle name="60% - Accent2 2" xfId="61" xr:uid="{00000000-0005-0000-0000-000023000000}"/>
    <cellStyle name="60% - Accent3 2" xfId="62" xr:uid="{00000000-0005-0000-0000-000024000000}"/>
    <cellStyle name="60% - Accent4 2" xfId="63" xr:uid="{00000000-0005-0000-0000-000025000000}"/>
    <cellStyle name="60% - Accent5 2" xfId="64" xr:uid="{00000000-0005-0000-0000-000026000000}"/>
    <cellStyle name="60% - Accent6 2" xfId="65" xr:uid="{00000000-0005-0000-0000-000027000000}"/>
    <cellStyle name="Accent1 2" xfId="66" xr:uid="{00000000-0005-0000-0000-000028000000}"/>
    <cellStyle name="Accent2 2" xfId="67" xr:uid="{00000000-0005-0000-0000-000029000000}"/>
    <cellStyle name="Accent3 2" xfId="68" xr:uid="{00000000-0005-0000-0000-00002A000000}"/>
    <cellStyle name="Accent4 2" xfId="69" xr:uid="{00000000-0005-0000-0000-00002B000000}"/>
    <cellStyle name="Accent5 2" xfId="70" xr:uid="{00000000-0005-0000-0000-00002C000000}"/>
    <cellStyle name="Accent6 2" xfId="71" xr:uid="{00000000-0005-0000-0000-00002D000000}"/>
    <cellStyle name="Bad 2" xfId="72" xr:uid="{00000000-0005-0000-0000-00002E000000}"/>
    <cellStyle name="Calculation 2" xfId="73" xr:uid="{00000000-0005-0000-0000-00002F000000}"/>
    <cellStyle name="Check Cell 2" xfId="74" xr:uid="{00000000-0005-0000-0000-000030000000}"/>
    <cellStyle name="Comma" xfId="364" builtinId="3"/>
    <cellStyle name="Comma 2" xfId="4" xr:uid="{00000000-0005-0000-0000-000031000000}"/>
    <cellStyle name="Comma 2 2" xfId="181" xr:uid="{00000000-0005-0000-0000-000032000000}"/>
    <cellStyle name="Comma 2 2 2" xfId="238" xr:uid="{00000000-0005-0000-0000-000033000000}"/>
    <cellStyle name="Comma 2 2 3" xfId="260" xr:uid="{00000000-0005-0000-0000-000034000000}"/>
    <cellStyle name="Comma 2 2 4" xfId="275" xr:uid="{00000000-0005-0000-0000-000035000000}"/>
    <cellStyle name="Comma 2 3" xfId="76" xr:uid="{00000000-0005-0000-0000-000036000000}"/>
    <cellStyle name="Comma 2 3 2" xfId="231" xr:uid="{00000000-0005-0000-0000-000037000000}"/>
    <cellStyle name="Comma 2 3 2 2" xfId="319" xr:uid="{00000000-0005-0000-0000-000038000000}"/>
    <cellStyle name="Comma 2 3 3" xfId="253" xr:uid="{00000000-0005-0000-0000-000039000000}"/>
    <cellStyle name="Comma 2 3 4" xfId="276" xr:uid="{00000000-0005-0000-0000-00003A000000}"/>
    <cellStyle name="Comma 2 4" xfId="211" xr:uid="{00000000-0005-0000-0000-00003B000000}"/>
    <cellStyle name="Comma 2 4 2" xfId="246" xr:uid="{00000000-0005-0000-0000-00003C000000}"/>
    <cellStyle name="Comma 2 4 3" xfId="268" xr:uid="{00000000-0005-0000-0000-00003D000000}"/>
    <cellStyle name="Comma 2 5" xfId="228" xr:uid="{00000000-0005-0000-0000-00003E000000}"/>
    <cellStyle name="Comma 2 6" xfId="250" xr:uid="{00000000-0005-0000-0000-00003F000000}"/>
    <cellStyle name="Comma 2 7" xfId="274" xr:uid="{00000000-0005-0000-0000-000040000000}"/>
    <cellStyle name="Comma 2 8" xfId="340" xr:uid="{00000000-0005-0000-0000-000041000000}"/>
    <cellStyle name="Comma 3" xfId="15" xr:uid="{00000000-0005-0000-0000-000042000000}"/>
    <cellStyle name="Comma 3 2" xfId="182" xr:uid="{00000000-0005-0000-0000-000043000000}"/>
    <cellStyle name="Comma 3 2 2" xfId="239" xr:uid="{00000000-0005-0000-0000-000044000000}"/>
    <cellStyle name="Comma 3 2 3" xfId="261" xr:uid="{00000000-0005-0000-0000-000045000000}"/>
    <cellStyle name="Comma 3 2 4" xfId="278" xr:uid="{00000000-0005-0000-0000-000046000000}"/>
    <cellStyle name="Comma 3 3" xfId="77" xr:uid="{00000000-0005-0000-0000-000047000000}"/>
    <cellStyle name="Comma 3 3 2" xfId="232" xr:uid="{00000000-0005-0000-0000-000048000000}"/>
    <cellStyle name="Comma 3 3 3" xfId="254" xr:uid="{00000000-0005-0000-0000-000049000000}"/>
    <cellStyle name="Comma 3 4" xfId="229" xr:uid="{00000000-0005-0000-0000-00004A000000}"/>
    <cellStyle name="Comma 3 5" xfId="251" xr:uid="{00000000-0005-0000-0000-00004B000000}"/>
    <cellStyle name="Comma 3 6" xfId="277" xr:uid="{00000000-0005-0000-0000-00004C000000}"/>
    <cellStyle name="Comma 4" xfId="78" xr:uid="{00000000-0005-0000-0000-00004D000000}"/>
    <cellStyle name="Comma 4 2" xfId="79" xr:uid="{00000000-0005-0000-0000-00004E000000}"/>
    <cellStyle name="Comma 4 2 2" xfId="184" xr:uid="{00000000-0005-0000-0000-00004F000000}"/>
    <cellStyle name="Comma 4 2 2 2" xfId="241" xr:uid="{00000000-0005-0000-0000-000050000000}"/>
    <cellStyle name="Comma 4 2 2 3" xfId="263" xr:uid="{00000000-0005-0000-0000-000051000000}"/>
    <cellStyle name="Comma 4 2 2 4" xfId="281" xr:uid="{00000000-0005-0000-0000-000052000000}"/>
    <cellStyle name="Comma 4 2 3" xfId="234" xr:uid="{00000000-0005-0000-0000-000053000000}"/>
    <cellStyle name="Comma 4 2 4" xfId="256" xr:uid="{00000000-0005-0000-0000-000054000000}"/>
    <cellStyle name="Comma 4 2 5" xfId="280" xr:uid="{00000000-0005-0000-0000-000055000000}"/>
    <cellStyle name="Comma 4 3" xfId="183" xr:uid="{00000000-0005-0000-0000-000056000000}"/>
    <cellStyle name="Comma 4 3 2" xfId="240" xr:uid="{00000000-0005-0000-0000-000057000000}"/>
    <cellStyle name="Comma 4 3 3" xfId="262" xr:uid="{00000000-0005-0000-0000-000058000000}"/>
    <cellStyle name="Comma 4 3 4" xfId="282" xr:uid="{00000000-0005-0000-0000-000059000000}"/>
    <cellStyle name="Comma 4 4" xfId="233" xr:uid="{00000000-0005-0000-0000-00005A000000}"/>
    <cellStyle name="Comma 4 5" xfId="255" xr:uid="{00000000-0005-0000-0000-00005B000000}"/>
    <cellStyle name="Comma 4 6" xfId="279" xr:uid="{00000000-0005-0000-0000-00005C000000}"/>
    <cellStyle name="Comma 5" xfId="80" xr:uid="{00000000-0005-0000-0000-00005D000000}"/>
    <cellStyle name="Comma 5 2" xfId="81" xr:uid="{00000000-0005-0000-0000-00005E000000}"/>
    <cellStyle name="Comma 5 2 2" xfId="186" xr:uid="{00000000-0005-0000-0000-00005F000000}"/>
    <cellStyle name="Comma 5 2 2 2" xfId="243" xr:uid="{00000000-0005-0000-0000-000060000000}"/>
    <cellStyle name="Comma 5 2 2 3" xfId="265" xr:uid="{00000000-0005-0000-0000-000061000000}"/>
    <cellStyle name="Comma 5 2 2 4" xfId="285" xr:uid="{00000000-0005-0000-0000-000062000000}"/>
    <cellStyle name="Comma 5 2 3" xfId="236" xr:uid="{00000000-0005-0000-0000-000063000000}"/>
    <cellStyle name="Comma 5 2 4" xfId="258" xr:uid="{00000000-0005-0000-0000-000064000000}"/>
    <cellStyle name="Comma 5 2 5" xfId="284" xr:uid="{00000000-0005-0000-0000-000065000000}"/>
    <cellStyle name="Comma 5 3" xfId="185" xr:uid="{00000000-0005-0000-0000-000066000000}"/>
    <cellStyle name="Comma 5 3 2" xfId="242" xr:uid="{00000000-0005-0000-0000-000067000000}"/>
    <cellStyle name="Comma 5 3 3" xfId="264" xr:uid="{00000000-0005-0000-0000-000068000000}"/>
    <cellStyle name="Comma 5 3 4" xfId="286" xr:uid="{00000000-0005-0000-0000-000069000000}"/>
    <cellStyle name="Comma 5 4" xfId="235" xr:uid="{00000000-0005-0000-0000-00006A000000}"/>
    <cellStyle name="Comma 5 5" xfId="257" xr:uid="{00000000-0005-0000-0000-00006B000000}"/>
    <cellStyle name="Comma 5 6" xfId="283" xr:uid="{00000000-0005-0000-0000-00006C000000}"/>
    <cellStyle name="Comma 6" xfId="82" xr:uid="{00000000-0005-0000-0000-00006D000000}"/>
    <cellStyle name="Comma 6 2" xfId="237" xr:uid="{00000000-0005-0000-0000-00006E000000}"/>
    <cellStyle name="Comma 6 2 2" xfId="320" xr:uid="{00000000-0005-0000-0000-00006F000000}"/>
    <cellStyle name="Comma 6 3" xfId="259" xr:uid="{00000000-0005-0000-0000-000070000000}"/>
    <cellStyle name="Comma 6 4" xfId="287" xr:uid="{00000000-0005-0000-0000-000071000000}"/>
    <cellStyle name="Comma 7" xfId="75" xr:uid="{00000000-0005-0000-0000-000072000000}"/>
    <cellStyle name="Comma 7 2" xfId="230" xr:uid="{00000000-0005-0000-0000-000073000000}"/>
    <cellStyle name="Comma 7 3" xfId="252" xr:uid="{00000000-0005-0000-0000-000074000000}"/>
    <cellStyle name="Comma 7 4" xfId="288" xr:uid="{00000000-0005-0000-0000-000075000000}"/>
    <cellStyle name="Comma 8" xfId="204" xr:uid="{00000000-0005-0000-0000-000076000000}"/>
    <cellStyle name="Comma 8 2" xfId="244" xr:uid="{00000000-0005-0000-0000-000077000000}"/>
    <cellStyle name="Comma 8 3" xfId="266" xr:uid="{00000000-0005-0000-0000-000078000000}"/>
    <cellStyle name="Comma 8 4" xfId="289" xr:uid="{00000000-0005-0000-0000-000079000000}"/>
    <cellStyle name="Comma 9" xfId="208" xr:uid="{00000000-0005-0000-0000-00007A000000}"/>
    <cellStyle name="Comma 9 2" xfId="245" xr:uid="{00000000-0005-0000-0000-00007B000000}"/>
    <cellStyle name="Comma 9 2 2" xfId="321" xr:uid="{00000000-0005-0000-0000-00007C000000}"/>
    <cellStyle name="Comma 9 3" xfId="267" xr:uid="{00000000-0005-0000-0000-00007D000000}"/>
    <cellStyle name="Comma 9 4" xfId="290" xr:uid="{00000000-0005-0000-0000-00007E000000}"/>
    <cellStyle name="Explanatory Text 2" xfId="83" xr:uid="{00000000-0005-0000-0000-00007F000000}"/>
    <cellStyle name="Good 2" xfId="84" xr:uid="{00000000-0005-0000-0000-000080000000}"/>
    <cellStyle name="Heading 1 2" xfId="85" xr:uid="{00000000-0005-0000-0000-000081000000}"/>
    <cellStyle name="Heading 2 2" xfId="86" xr:uid="{00000000-0005-0000-0000-000082000000}"/>
    <cellStyle name="Heading 3 2" xfId="87" xr:uid="{00000000-0005-0000-0000-000083000000}"/>
    <cellStyle name="Heading 4 2" xfId="88" xr:uid="{00000000-0005-0000-0000-000084000000}"/>
    <cellStyle name="Hyperlink" xfId="23" builtinId="8"/>
    <cellStyle name="Hyperlink 2" xfId="6" xr:uid="{00000000-0005-0000-0000-000086000000}"/>
    <cellStyle name="Hyperlink 2 2" xfId="89" xr:uid="{00000000-0005-0000-0000-000087000000}"/>
    <cellStyle name="Hyperlink 2 3" xfId="291" xr:uid="{00000000-0005-0000-0000-000088000000}"/>
    <cellStyle name="Hyperlink 3" xfId="21" xr:uid="{00000000-0005-0000-0000-000089000000}"/>
    <cellStyle name="Hyperlink 3 2" xfId="90" xr:uid="{00000000-0005-0000-0000-00008A000000}"/>
    <cellStyle name="Hyperlink 3 2 2" xfId="292" xr:uid="{00000000-0005-0000-0000-00008B000000}"/>
    <cellStyle name="Hyperlink 3 3" xfId="212" xr:uid="{00000000-0005-0000-0000-00008C000000}"/>
    <cellStyle name="Hyperlink 4" xfId="5" xr:uid="{00000000-0005-0000-0000-00008D000000}"/>
    <cellStyle name="Hyperlink 4 2" xfId="349" xr:uid="{00000000-0005-0000-0000-00008E000000}"/>
    <cellStyle name="Hyperlink 5" xfId="91" xr:uid="{00000000-0005-0000-0000-00008F000000}"/>
    <cellStyle name="Hyperlink 6" xfId="293" xr:uid="{00000000-0005-0000-0000-000090000000}"/>
    <cellStyle name="Input 2" xfId="92" xr:uid="{00000000-0005-0000-0000-000091000000}"/>
    <cellStyle name="Linked Cell 2" xfId="93" xr:uid="{00000000-0005-0000-0000-000092000000}"/>
    <cellStyle name="Neutral 2" xfId="94" xr:uid="{00000000-0005-0000-0000-000093000000}"/>
    <cellStyle name="Normal" xfId="0" builtinId="0"/>
    <cellStyle name="Normal 10" xfId="3" xr:uid="{00000000-0005-0000-0000-000095000000}"/>
    <cellStyle name="Normal 10 2" xfId="96" xr:uid="{00000000-0005-0000-0000-000096000000}"/>
    <cellStyle name="Normal 10 2 2" xfId="347" xr:uid="{00000000-0005-0000-0000-000097000000}"/>
    <cellStyle name="Normal 10 3" xfId="95" xr:uid="{00000000-0005-0000-0000-000098000000}"/>
    <cellStyle name="Normal 10 3 2" xfId="294" xr:uid="{00000000-0005-0000-0000-000099000000}"/>
    <cellStyle name="Normal 10 4" xfId="213" xr:uid="{00000000-0005-0000-0000-00009A000000}"/>
    <cellStyle name="Normal 10 5" xfId="346" xr:uid="{00000000-0005-0000-0000-00009B000000}"/>
    <cellStyle name="Normal 11" xfId="97" xr:uid="{00000000-0005-0000-0000-00009C000000}"/>
    <cellStyle name="Normal 11 2" xfId="350" xr:uid="{00000000-0005-0000-0000-00009D000000}"/>
    <cellStyle name="Normal 12" xfId="98" xr:uid="{00000000-0005-0000-0000-00009E000000}"/>
    <cellStyle name="Normal 12 2" xfId="99" xr:uid="{00000000-0005-0000-0000-00009F000000}"/>
    <cellStyle name="Normal 12 3" xfId="351" xr:uid="{00000000-0005-0000-0000-0000A0000000}"/>
    <cellStyle name="Normal 128" xfId="214" xr:uid="{00000000-0005-0000-0000-0000A1000000}"/>
    <cellStyle name="Normal 128 2" xfId="322" xr:uid="{00000000-0005-0000-0000-0000A2000000}"/>
    <cellStyle name="Normal 128 3" xfId="295" xr:uid="{00000000-0005-0000-0000-0000A3000000}"/>
    <cellStyle name="Normal 13" xfId="100" xr:uid="{00000000-0005-0000-0000-0000A4000000}"/>
    <cellStyle name="Normal 13 2" xfId="353" xr:uid="{00000000-0005-0000-0000-0000A5000000}"/>
    <cellStyle name="Normal 14" xfId="101" xr:uid="{00000000-0005-0000-0000-0000A6000000}"/>
    <cellStyle name="Normal 14 2" xfId="102" xr:uid="{00000000-0005-0000-0000-0000A7000000}"/>
    <cellStyle name="Normal 15" xfId="103" xr:uid="{00000000-0005-0000-0000-0000A8000000}"/>
    <cellStyle name="Normal 16" xfId="104" xr:uid="{00000000-0005-0000-0000-0000A9000000}"/>
    <cellStyle name="Normal 17" xfId="105" xr:uid="{00000000-0005-0000-0000-0000AA000000}"/>
    <cellStyle name="Normal 18" xfId="106" xr:uid="{00000000-0005-0000-0000-0000AB000000}"/>
    <cellStyle name="Normal 19" xfId="107" xr:uid="{00000000-0005-0000-0000-0000AC000000}"/>
    <cellStyle name="Normal 2" xfId="7" xr:uid="{00000000-0005-0000-0000-0000AD000000}"/>
    <cellStyle name="Normal 2 2" xfId="8" xr:uid="{00000000-0005-0000-0000-0000AE000000}"/>
    <cellStyle name="Normal 2 2 2" xfId="108" xr:uid="{00000000-0005-0000-0000-0000AF000000}"/>
    <cellStyle name="Normal 2 2 2 2" xfId="109" xr:uid="{00000000-0005-0000-0000-0000B0000000}"/>
    <cellStyle name="Normal 2 2 2 3" xfId="324" xr:uid="{00000000-0005-0000-0000-0000B1000000}"/>
    <cellStyle name="Normal 2 2 2 4" xfId="297" xr:uid="{00000000-0005-0000-0000-0000B2000000}"/>
    <cellStyle name="Normal 2 2 3" xfId="110" xr:uid="{00000000-0005-0000-0000-0000B3000000}"/>
    <cellStyle name="Normal 2 2 4" xfId="323" xr:uid="{00000000-0005-0000-0000-0000B4000000}"/>
    <cellStyle name="Normal 2 2 5" xfId="296" xr:uid="{00000000-0005-0000-0000-0000B5000000}"/>
    <cellStyle name="Normal 2 2 6" xfId="341" xr:uid="{00000000-0005-0000-0000-0000B6000000}"/>
    <cellStyle name="Normal 2 3" xfId="19" xr:uid="{00000000-0005-0000-0000-0000B7000000}"/>
    <cellStyle name="Normal 2 3 2" xfId="111" xr:uid="{00000000-0005-0000-0000-0000B8000000}"/>
    <cellStyle name="Normal 2 3 2 2" xfId="298" xr:uid="{00000000-0005-0000-0000-0000B9000000}"/>
    <cellStyle name="Normal 2 3 3" xfId="215" xr:uid="{00000000-0005-0000-0000-0000BA000000}"/>
    <cellStyle name="Normal 2 4" xfId="24" xr:uid="{00000000-0005-0000-0000-0000BB000000}"/>
    <cellStyle name="Normal 2 4 2" xfId="112" xr:uid="{00000000-0005-0000-0000-0000BC000000}"/>
    <cellStyle name="Normal 2 4 2 2" xfId="299" xr:uid="{00000000-0005-0000-0000-0000BD000000}"/>
    <cellStyle name="Normal 2 4 3" xfId="216" xr:uid="{00000000-0005-0000-0000-0000BE000000}"/>
    <cellStyle name="Normal 2 4 4" xfId="217" xr:uid="{00000000-0005-0000-0000-0000BF000000}"/>
    <cellStyle name="Normal 2 5" xfId="187" xr:uid="{00000000-0005-0000-0000-0000C0000000}"/>
    <cellStyle name="Normal 2 6" xfId="300" xr:uid="{00000000-0005-0000-0000-0000C1000000}"/>
    <cellStyle name="Normal 2_Contents" xfId="247" xr:uid="{00000000-0005-0000-0000-0000C2000000}"/>
    <cellStyle name="Normal 20" xfId="113" xr:uid="{00000000-0005-0000-0000-0000C3000000}"/>
    <cellStyle name="Normal 20 2" xfId="325" xr:uid="{00000000-0005-0000-0000-0000C4000000}"/>
    <cellStyle name="Normal 20 3" xfId="301" xr:uid="{00000000-0005-0000-0000-0000C5000000}"/>
    <cellStyle name="Normal 21" xfId="25" xr:uid="{00000000-0005-0000-0000-0000C6000000}"/>
    <cellStyle name="Normal 22" xfId="180" xr:uid="{00000000-0005-0000-0000-0000C7000000}"/>
    <cellStyle name="Normal 22 2" xfId="326" xr:uid="{00000000-0005-0000-0000-0000C8000000}"/>
    <cellStyle name="Normal 22 3" xfId="302" xr:uid="{00000000-0005-0000-0000-0000C9000000}"/>
    <cellStyle name="Normal 23" xfId="205" xr:uid="{00000000-0005-0000-0000-0000CA000000}"/>
    <cellStyle name="Normal 24" xfId="207" xr:uid="{00000000-0005-0000-0000-0000CB000000}"/>
    <cellStyle name="Normal 24 2" xfId="327" xr:uid="{00000000-0005-0000-0000-0000CC000000}"/>
    <cellStyle name="Normal 24 3" xfId="303" xr:uid="{00000000-0005-0000-0000-0000CD000000}"/>
    <cellStyle name="Normal 25" xfId="2" xr:uid="{00000000-0005-0000-0000-0000CE000000}"/>
    <cellStyle name="Normal 25 2" xfId="316" xr:uid="{00000000-0005-0000-0000-0000CF000000}"/>
    <cellStyle name="Normal 26" xfId="337" xr:uid="{00000000-0005-0000-0000-0000D0000000}"/>
    <cellStyle name="Normal 27" xfId="338" xr:uid="{00000000-0005-0000-0000-0000D1000000}"/>
    <cellStyle name="Normal 28" xfId="270" xr:uid="{00000000-0005-0000-0000-0000D2000000}"/>
    <cellStyle name="Normal 29" xfId="339" xr:uid="{00000000-0005-0000-0000-0000D3000000}"/>
    <cellStyle name="Normal 3" xfId="9" xr:uid="{00000000-0005-0000-0000-0000D4000000}"/>
    <cellStyle name="Normal 3 2" xfId="115" xr:uid="{00000000-0005-0000-0000-0000D5000000}"/>
    <cellStyle name="Normal 3 2 2" xfId="116" xr:uid="{00000000-0005-0000-0000-0000D6000000}"/>
    <cellStyle name="Normal 3 3" xfId="117" xr:uid="{00000000-0005-0000-0000-0000D7000000}"/>
    <cellStyle name="Normal 3 4" xfId="118" xr:uid="{00000000-0005-0000-0000-0000D8000000}"/>
    <cellStyle name="Normal 3 5" xfId="188" xr:uid="{00000000-0005-0000-0000-0000D9000000}"/>
    <cellStyle name="Normal 3 6" xfId="114" xr:uid="{00000000-0005-0000-0000-0000DA000000}"/>
    <cellStyle name="Normal 3_Contents" xfId="248" xr:uid="{00000000-0005-0000-0000-0000DB000000}"/>
    <cellStyle name="Normal 30" xfId="1" xr:uid="{00000000-0005-0000-0000-0000C3000000}"/>
    <cellStyle name="Normal 31" xfId="354" xr:uid="{DCAACA4F-273F-4C37-A5B0-F70176DF5DD4}"/>
    <cellStyle name="Normal 32" xfId="362" xr:uid="{92DA53E4-A3D8-4EE2-9FC2-D11C7391CE5B}"/>
    <cellStyle name="Normal 33" xfId="355" xr:uid="{2CE781DC-F4F0-45BB-97AC-FE20B817E304}"/>
    <cellStyle name="Normal 35" xfId="358" xr:uid="{1A0D0731-2BEF-419B-81E8-3F30B9B644D8}"/>
    <cellStyle name="Normal 37" xfId="360" xr:uid="{9309C990-489C-476C-9BBD-8CC85DFB6AC3}"/>
    <cellStyle name="Normal 38" xfId="359" xr:uid="{72F64DBD-636E-4FEA-841F-7EEE7BB0634C}"/>
    <cellStyle name="Normal 39" xfId="361" xr:uid="{68228E04-AC4A-49F6-84C0-346D2A07357A}"/>
    <cellStyle name="Normal 4" xfId="10" xr:uid="{00000000-0005-0000-0000-0000DC000000}"/>
    <cellStyle name="Normal 4 2" xfId="119" xr:uid="{00000000-0005-0000-0000-0000DD000000}"/>
    <cellStyle name="Normal 4 2 4" xfId="363" xr:uid="{BA2C9916-9FFE-45E6-9C19-56726BC46A16}"/>
    <cellStyle name="Normal 4 3" xfId="120" xr:uid="{00000000-0005-0000-0000-0000DE000000}"/>
    <cellStyle name="Normal 4 4" xfId="218" xr:uid="{00000000-0005-0000-0000-0000DF000000}"/>
    <cellStyle name="Normal 4 5" xfId="219" xr:uid="{00000000-0005-0000-0000-0000E0000000}"/>
    <cellStyle name="Normal 4 5 2" xfId="328" xr:uid="{00000000-0005-0000-0000-0000E1000000}"/>
    <cellStyle name="Normal 4 5 3" xfId="304" xr:uid="{00000000-0005-0000-0000-0000E2000000}"/>
    <cellStyle name="Normal 4 6" xfId="342" xr:uid="{00000000-0005-0000-0000-0000E3000000}"/>
    <cellStyle name="Normal 4 7" xfId="357" xr:uid="{356DF5EC-1948-4F47-B5AF-894BC82208B9}"/>
    <cellStyle name="Normal 40" xfId="356" xr:uid="{668CEB45-2DF1-4206-9087-25EB10B26F9E}"/>
    <cellStyle name="Normal 5" xfId="11" xr:uid="{00000000-0005-0000-0000-0000E4000000}"/>
    <cellStyle name="Normal 5 10" xfId="271" xr:uid="{00000000-0005-0000-0000-0000E5000000}"/>
    <cellStyle name="Normal 5 2" xfId="122" xr:uid="{00000000-0005-0000-0000-0000E6000000}"/>
    <cellStyle name="Normal 5 2 2" xfId="123" xr:uid="{00000000-0005-0000-0000-0000E7000000}"/>
    <cellStyle name="Normal 5 3" xfId="124" xr:uid="{00000000-0005-0000-0000-0000E8000000}"/>
    <cellStyle name="Normal 5 3 2" xfId="125" xr:uid="{00000000-0005-0000-0000-0000E9000000}"/>
    <cellStyle name="Normal 5 4" xfId="126" xr:uid="{00000000-0005-0000-0000-0000EA000000}"/>
    <cellStyle name="Normal 5 5" xfId="127" xr:uid="{00000000-0005-0000-0000-0000EB000000}"/>
    <cellStyle name="Normal 5 6" xfId="189" xr:uid="{00000000-0005-0000-0000-0000EC000000}"/>
    <cellStyle name="Normal 5 7" xfId="121" xr:uid="{00000000-0005-0000-0000-0000ED000000}"/>
    <cellStyle name="Normal 5 7 2" xfId="305" xr:uid="{00000000-0005-0000-0000-0000EE000000}"/>
    <cellStyle name="Normal 5 8" xfId="220" xr:uid="{00000000-0005-0000-0000-0000EF000000}"/>
    <cellStyle name="Normal 5 9" xfId="317" xr:uid="{00000000-0005-0000-0000-0000F0000000}"/>
    <cellStyle name="Normal 5_Contents" xfId="249" xr:uid="{00000000-0005-0000-0000-0000F1000000}"/>
    <cellStyle name="Normal 6" xfId="16" xr:uid="{00000000-0005-0000-0000-0000F2000000}"/>
    <cellStyle name="Normal 6 2" xfId="129" xr:uid="{00000000-0005-0000-0000-0000F3000000}"/>
    <cellStyle name="Normal 6 3" xfId="130" xr:uid="{00000000-0005-0000-0000-0000F4000000}"/>
    <cellStyle name="Normal 6 3 2" xfId="131" xr:uid="{00000000-0005-0000-0000-0000F5000000}"/>
    <cellStyle name="Normal 6 3 3" xfId="329" xr:uid="{00000000-0005-0000-0000-0000F6000000}"/>
    <cellStyle name="Normal 6 3 4" xfId="306" xr:uid="{00000000-0005-0000-0000-0000F7000000}"/>
    <cellStyle name="Normal 6 4" xfId="132" xr:uid="{00000000-0005-0000-0000-0000F8000000}"/>
    <cellStyle name="Normal 6 5" xfId="190" xr:uid="{00000000-0005-0000-0000-0000F9000000}"/>
    <cellStyle name="Normal 6 6" xfId="128" xr:uid="{00000000-0005-0000-0000-0000FA000000}"/>
    <cellStyle name="Normal 6 6 2" xfId="307" xr:uid="{00000000-0005-0000-0000-0000FB000000}"/>
    <cellStyle name="Normal 6 7" xfId="221" xr:uid="{00000000-0005-0000-0000-0000FC000000}"/>
    <cellStyle name="Normal 7" xfId="18" xr:uid="{00000000-0005-0000-0000-0000FD000000}"/>
    <cellStyle name="Normal 7 2" xfId="134" xr:uid="{00000000-0005-0000-0000-0000FE000000}"/>
    <cellStyle name="Normal 7 2 2" xfId="192" xr:uid="{00000000-0005-0000-0000-0000FF000000}"/>
    <cellStyle name="Normal 7 2 3" xfId="222" xr:uid="{00000000-0005-0000-0000-000000010000}"/>
    <cellStyle name="Normal 7 2 3 2" xfId="330" xr:uid="{00000000-0005-0000-0000-000001010000}"/>
    <cellStyle name="Normal 7 2 3 3" xfId="308" xr:uid="{00000000-0005-0000-0000-000002010000}"/>
    <cellStyle name="Normal 7 2 4" xfId="223" xr:uid="{00000000-0005-0000-0000-000003010000}"/>
    <cellStyle name="Normal 7 3" xfId="135" xr:uid="{00000000-0005-0000-0000-000004010000}"/>
    <cellStyle name="Normal 7 3 2" xfId="193" xr:uid="{00000000-0005-0000-0000-000005010000}"/>
    <cellStyle name="Normal 7 4" xfId="191" xr:uid="{00000000-0005-0000-0000-000006010000}"/>
    <cellStyle name="Normal 7 5" xfId="133" xr:uid="{00000000-0005-0000-0000-000007010000}"/>
    <cellStyle name="Normal 7 5 2" xfId="331" xr:uid="{00000000-0005-0000-0000-000008010000}"/>
    <cellStyle name="Normal 7 5 3" xfId="309" xr:uid="{00000000-0005-0000-0000-000009010000}"/>
    <cellStyle name="Normal 7 6" xfId="224" xr:uid="{00000000-0005-0000-0000-00000A010000}"/>
    <cellStyle name="Normal 7 7" xfId="272" xr:uid="{00000000-0005-0000-0000-00000B010000}"/>
    <cellStyle name="Normal 7 8" xfId="343" xr:uid="{00000000-0005-0000-0000-00000C010000}"/>
    <cellStyle name="Normal 8" xfId="22" xr:uid="{00000000-0005-0000-0000-00000D010000}"/>
    <cellStyle name="Normal 8 2" xfId="137" xr:uid="{00000000-0005-0000-0000-00000E010000}"/>
    <cellStyle name="Normal 8 2 2" xfId="138" xr:uid="{00000000-0005-0000-0000-00000F010000}"/>
    <cellStyle name="Normal 8 3" xfId="139" xr:uid="{00000000-0005-0000-0000-000010010000}"/>
    <cellStyle name="Normal 8 3 2" xfId="195" xr:uid="{00000000-0005-0000-0000-000011010000}"/>
    <cellStyle name="Normal 8 4" xfId="194" xr:uid="{00000000-0005-0000-0000-000012010000}"/>
    <cellStyle name="Normal 8 5" xfId="136" xr:uid="{00000000-0005-0000-0000-000013010000}"/>
    <cellStyle name="Normal 8 5 2" xfId="332" xr:uid="{00000000-0005-0000-0000-000014010000}"/>
    <cellStyle name="Normal 8 5 3" xfId="310" xr:uid="{00000000-0005-0000-0000-000015010000}"/>
    <cellStyle name="Normal 8 6" xfId="225" xr:uid="{00000000-0005-0000-0000-000016010000}"/>
    <cellStyle name="Normal 8 7" xfId="344" xr:uid="{00000000-0005-0000-0000-000017010000}"/>
    <cellStyle name="Normal 9" xfId="20" xr:uid="{00000000-0005-0000-0000-000018010000}"/>
    <cellStyle name="Normal 9 2" xfId="141" xr:uid="{00000000-0005-0000-0000-000019010000}"/>
    <cellStyle name="Normal 9 3" xfId="196" xr:uid="{00000000-0005-0000-0000-00001A010000}"/>
    <cellStyle name="Normal 9 4" xfId="140" xr:uid="{00000000-0005-0000-0000-00001B010000}"/>
    <cellStyle name="Normal 9 4 2" xfId="333" xr:uid="{00000000-0005-0000-0000-00001C010000}"/>
    <cellStyle name="Normal 9 4 3" xfId="311" xr:uid="{00000000-0005-0000-0000-00001D010000}"/>
    <cellStyle name="Normal 9 5" xfId="226" xr:uid="{00000000-0005-0000-0000-00001E010000}"/>
    <cellStyle name="Normal 9 6" xfId="345" xr:uid="{00000000-0005-0000-0000-00001F010000}"/>
    <cellStyle name="Note 2" xfId="12" xr:uid="{00000000-0005-0000-0000-000020010000}"/>
    <cellStyle name="Note 2 2" xfId="142" xr:uid="{00000000-0005-0000-0000-000021010000}"/>
    <cellStyle name="Note 2 2 2" xfId="143" xr:uid="{00000000-0005-0000-0000-000022010000}"/>
    <cellStyle name="Note 2 3" xfId="144" xr:uid="{00000000-0005-0000-0000-000023010000}"/>
    <cellStyle name="Note 2 3 2" xfId="145" xr:uid="{00000000-0005-0000-0000-000024010000}"/>
    <cellStyle name="Note 2 4" xfId="146" xr:uid="{00000000-0005-0000-0000-000025010000}"/>
    <cellStyle name="Note 2 4 2" xfId="147" xr:uid="{00000000-0005-0000-0000-000026010000}"/>
    <cellStyle name="Note 2 5" xfId="148" xr:uid="{00000000-0005-0000-0000-000027010000}"/>
    <cellStyle name="Note 2 5 2" xfId="149" xr:uid="{00000000-0005-0000-0000-000028010000}"/>
    <cellStyle name="Note 2 6" xfId="150" xr:uid="{00000000-0005-0000-0000-000029010000}"/>
    <cellStyle name="Note 2 6 2" xfId="151" xr:uid="{00000000-0005-0000-0000-00002A010000}"/>
    <cellStyle name="Note 3" xfId="152" xr:uid="{00000000-0005-0000-0000-00002B010000}"/>
    <cellStyle name="Note 3 2" xfId="153" xr:uid="{00000000-0005-0000-0000-00002C010000}"/>
    <cellStyle name="Note 3 2 2" xfId="154" xr:uid="{00000000-0005-0000-0000-00002D010000}"/>
    <cellStyle name="Note 3 3" xfId="155" xr:uid="{00000000-0005-0000-0000-00002E010000}"/>
    <cellStyle name="Note 3 3 2" xfId="156" xr:uid="{00000000-0005-0000-0000-00002F010000}"/>
    <cellStyle name="Note 3 4" xfId="157" xr:uid="{00000000-0005-0000-0000-000030010000}"/>
    <cellStyle name="Note 4" xfId="158" xr:uid="{00000000-0005-0000-0000-000031010000}"/>
    <cellStyle name="Note 4 2" xfId="159" xr:uid="{00000000-0005-0000-0000-000032010000}"/>
    <cellStyle name="Note 5" xfId="160" xr:uid="{00000000-0005-0000-0000-000033010000}"/>
    <cellStyle name="Note 5 2" xfId="161" xr:uid="{00000000-0005-0000-0000-000034010000}"/>
    <cellStyle name="Note 6" xfId="162" xr:uid="{00000000-0005-0000-0000-000035010000}"/>
    <cellStyle name="Note 6 2" xfId="163" xr:uid="{00000000-0005-0000-0000-000036010000}"/>
    <cellStyle name="Note 7" xfId="164" xr:uid="{00000000-0005-0000-0000-000037010000}"/>
    <cellStyle name="Note 7 2" xfId="165" xr:uid="{00000000-0005-0000-0000-000038010000}"/>
    <cellStyle name="Note 8" xfId="166" xr:uid="{00000000-0005-0000-0000-000039010000}"/>
    <cellStyle name="Note 8 2" xfId="167" xr:uid="{00000000-0005-0000-0000-00003A010000}"/>
    <cellStyle name="Output 2" xfId="168" xr:uid="{00000000-0005-0000-0000-00003B010000}"/>
    <cellStyle name="Percent 10" xfId="206" xr:uid="{00000000-0005-0000-0000-00003D010000}"/>
    <cellStyle name="Percent 11" xfId="209" xr:uid="{00000000-0005-0000-0000-00003E010000}"/>
    <cellStyle name="Percent 11 2" xfId="334" xr:uid="{00000000-0005-0000-0000-00003F010000}"/>
    <cellStyle name="Percent 11 3" xfId="312" xr:uid="{00000000-0005-0000-0000-000040010000}"/>
    <cellStyle name="Percent 12" xfId="210" xr:uid="{00000000-0005-0000-0000-000041010000}"/>
    <cellStyle name="Percent 12 2" xfId="318" xr:uid="{00000000-0005-0000-0000-000042010000}"/>
    <cellStyle name="Percent 13" xfId="269" xr:uid="{00000000-0005-0000-0000-00006B010000}"/>
    <cellStyle name="Percent 2" xfId="13" xr:uid="{00000000-0005-0000-0000-000043010000}"/>
    <cellStyle name="Percent 2 2" xfId="197" xr:uid="{00000000-0005-0000-0000-000044010000}"/>
    <cellStyle name="Percent 2 3" xfId="170" xr:uid="{00000000-0005-0000-0000-000045010000}"/>
    <cellStyle name="Percent 2 3 2" xfId="313" xr:uid="{00000000-0005-0000-0000-000046010000}"/>
    <cellStyle name="Percent 2 4" xfId="227" xr:uid="{00000000-0005-0000-0000-000047010000}"/>
    <cellStyle name="Percent 3" xfId="14" xr:uid="{00000000-0005-0000-0000-000048010000}"/>
    <cellStyle name="Percent 4" xfId="17" xr:uid="{00000000-0005-0000-0000-000049010000}"/>
    <cellStyle name="Percent 4 2" xfId="198" xr:uid="{00000000-0005-0000-0000-00004A010000}"/>
    <cellStyle name="Percent 4 3" xfId="171" xr:uid="{00000000-0005-0000-0000-00004B010000}"/>
    <cellStyle name="Percent 4 4" xfId="348" xr:uid="{00000000-0005-0000-0000-00004C010000}"/>
    <cellStyle name="Percent 5" xfId="172" xr:uid="{00000000-0005-0000-0000-00004D010000}"/>
    <cellStyle name="Percent 5 2" xfId="173" xr:uid="{00000000-0005-0000-0000-00004E010000}"/>
    <cellStyle name="Percent 5 2 2" xfId="200" xr:uid="{00000000-0005-0000-0000-00004F010000}"/>
    <cellStyle name="Percent 5 3" xfId="199" xr:uid="{00000000-0005-0000-0000-000050010000}"/>
    <cellStyle name="Percent 5 4" xfId="352" xr:uid="{00000000-0005-0000-0000-000051010000}"/>
    <cellStyle name="Percent 6" xfId="174" xr:uid="{00000000-0005-0000-0000-000052010000}"/>
    <cellStyle name="Percent 6 2" xfId="175" xr:uid="{00000000-0005-0000-0000-000053010000}"/>
    <cellStyle name="Percent 6 2 2" xfId="202" xr:uid="{00000000-0005-0000-0000-000054010000}"/>
    <cellStyle name="Percent 6 3" xfId="201" xr:uid="{00000000-0005-0000-0000-000055010000}"/>
    <cellStyle name="Percent 7" xfId="176" xr:uid="{00000000-0005-0000-0000-000056010000}"/>
    <cellStyle name="Percent 7 2" xfId="335" xr:uid="{00000000-0005-0000-0000-000057010000}"/>
    <cellStyle name="Percent 7 3" xfId="314" xr:uid="{00000000-0005-0000-0000-000058010000}"/>
    <cellStyle name="Percent 8" xfId="169" xr:uid="{00000000-0005-0000-0000-000059010000}"/>
    <cellStyle name="Percent 9" xfId="203" xr:uid="{00000000-0005-0000-0000-00005A010000}"/>
    <cellStyle name="Percent 9 2" xfId="336" xr:uid="{00000000-0005-0000-0000-00005B010000}"/>
    <cellStyle name="Percent 9 3" xfId="315" xr:uid="{00000000-0005-0000-0000-00005C010000}"/>
    <cellStyle name="Title 2" xfId="177" xr:uid="{00000000-0005-0000-0000-00005D010000}"/>
    <cellStyle name="Total 2" xfId="178" xr:uid="{00000000-0005-0000-0000-00005E010000}"/>
    <cellStyle name="Tracking" xfId="273" xr:uid="{00000000-0005-0000-0000-00005F010000}"/>
    <cellStyle name="Warning Text 2" xfId="179" xr:uid="{00000000-0005-0000-0000-000060010000}"/>
  </cellStyles>
  <dxfs count="5">
    <dxf>
      <fill>
        <patternFill patternType="solid">
          <bgColor rgb="FFFFFF00"/>
        </patternFill>
      </fill>
    </dxf>
    <dxf>
      <font>
        <sz val="12"/>
      </font>
    </dxf>
    <dxf>
      <alignment horizontal="center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5097780</xdr:colOff>
      <xdr:row>0</xdr:row>
      <xdr:rowOff>7620</xdr:rowOff>
    </xdr:from>
    <xdr:to>
      <xdr:col>2</xdr:col>
      <xdr:colOff>6236310</xdr:colOff>
      <xdr:row>0</xdr:row>
      <xdr:rowOff>1000973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39D556-0161-4C31-9F2E-8A6C2AAD8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4360" y="7620"/>
          <a:ext cx="1176630" cy="99335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hard Smith" refreshedDate="44243.706911805559" createdVersion="6" refreshedVersion="6" minRefreshableVersion="3" recordCount="572" xr:uid="{C77AF86F-494A-47D5-81EB-3F1F5D05CADA}">
  <cacheSource type="worksheet">
    <worksheetSource ref="A1:J1048576" sheet="Interim Visit Data"/>
  </cacheSource>
  <cacheFields count="10">
    <cacheField name="Web link" numFmtId="0">
      <sharedItems containsBlank="1"/>
    </cacheField>
    <cacheField name="Provider URN" numFmtId="0">
      <sharedItems containsBlank="1" containsMixedTypes="1" containsNumber="1" containsInteger="1" minValue="102127" maxValue="2531157"/>
    </cacheField>
    <cacheField name="Individual Register combinations" numFmtId="0">
      <sharedItems containsBlank="1"/>
    </cacheField>
    <cacheField name="Provider type" numFmtId="0">
      <sharedItems containsBlank="1" count="4">
        <s v="Childcare on non-domestic premises"/>
        <s v="Childminder"/>
        <s v="Childcare on domestic premises"/>
        <m/>
      </sharedItems>
    </cacheField>
    <cacheField name="Provider name" numFmtId="0">
      <sharedItems containsBlank="1"/>
    </cacheField>
    <cacheField name="Local authority" numFmtId="0">
      <sharedItems containsBlank="1" count="124">
        <s v="Waltham Forest"/>
        <s v="Essex"/>
        <s v="Rotherham"/>
        <s v="Buckinghamshire"/>
        <s v="West Sussex"/>
        <s v="Lincolnshire"/>
        <s v="Oxfordshire"/>
        <s v="Cornwall"/>
        <s v="Derbyshire"/>
        <s v="Warwickshire"/>
        <s v="Lewisham"/>
        <s v="Dorset"/>
        <s v="Windsor and Maidenhead"/>
        <s v="Southampton"/>
        <s v="Hampshire"/>
        <s v="Surrey"/>
        <s v="Sandwell"/>
        <s v="Leicestershire"/>
        <s v="Suffolk"/>
        <s v="Nottingham"/>
        <s v="Kingston upon Thames"/>
        <s v="Swindon"/>
        <s v="Leicester"/>
        <s v="Devon"/>
        <s v="Staffordshire"/>
        <s v="Sheffield"/>
        <s v="Blackburn with Darwen"/>
        <s v="Camden"/>
        <s v="Stockport"/>
        <s v="Central Bedfordshire"/>
        <s v="Wigan"/>
        <s v="Bristol"/>
        <s v="Wiltshire"/>
        <s v="Sefton"/>
        <s v="Knowsley"/>
        <s v="Hammersmith and Fulham"/>
        <s v="Rochdale"/>
        <s v="Stoke-on-Trent"/>
        <s v="Milton Keynes"/>
        <s v="Northumberland"/>
        <s v="Croydon"/>
        <s v="Wandsworth"/>
        <s v="Trafford"/>
        <s v="Cambridgeshire"/>
        <s v="Birmingham"/>
        <s v="Sunderland"/>
        <s v="Lancashire"/>
        <s v="Wokingham"/>
        <s v="Newham"/>
        <s v="Coventry"/>
        <s v="Merton"/>
        <s v="East Riding of Yorkshire"/>
        <s v="Hertfordshire"/>
        <s v="Havering"/>
        <s v="Kent"/>
        <s v="North Yorkshire"/>
        <s v="Harrow"/>
        <s v="Nottinghamshire"/>
        <s v="Norfolk"/>
        <s v="Bath and North East Somerset"/>
        <s v="Reading"/>
        <s v="Halton"/>
        <s v="Wolverhampton"/>
        <s v="Brent"/>
        <s v="Redbridge"/>
        <s v="North Somerset"/>
        <s v="Southwark"/>
        <s v="Stockton-on-Tees"/>
        <s v="Calderdale"/>
        <s v="Dudley"/>
        <s v="South Gloucestershire"/>
        <s v="Newcastle upon Tyne"/>
        <s v="Gateshead"/>
        <s v="Manchester"/>
        <s v="Tameside"/>
        <s v="Kingston upon Hull"/>
        <s v="Bradford"/>
        <s v="Darlington"/>
        <s v="Bromley"/>
        <s v="Wirral"/>
        <s v="Greenwich"/>
        <s v="Hackney"/>
        <s v="Gloucestershire"/>
        <s v="Durham"/>
        <s v="Oldham"/>
        <s v="Worcestershire"/>
        <s v="Leeds"/>
        <s v="Richmond upon Thames"/>
        <s v="Hillingdon"/>
        <s v="Peterborough"/>
        <s v="Brighton and Hove"/>
        <s v="Liverpool"/>
        <s v="Wakefield"/>
        <s v="Slough"/>
        <s v="Derby"/>
        <s v="Telford and Wrekin"/>
        <s v="Shropshire"/>
        <s v="Somerset"/>
        <s v="Bolton"/>
        <s v="Bury"/>
        <s v="Portsmouth"/>
        <s v="Barnet"/>
        <s v="Northamptonshire"/>
        <s v="Medway"/>
        <s v="Herefordshire"/>
        <s v="Kirklees"/>
        <s v="Kensington and Chelsea"/>
        <s v="Bournemouth, Christchurch &amp; Poole"/>
        <s v="Solihull"/>
        <s v="Doncaster"/>
        <s v="Lambeth"/>
        <s v="Enfield"/>
        <s v="Ealing"/>
        <s v="West Berkshire"/>
        <s v="North Tyneside"/>
        <s v="Cheshire East"/>
        <s v="Bexley"/>
        <s v="Warrington"/>
        <s v="Thurrock"/>
        <s v="Isle of Wight"/>
        <s v="Southend on Sea"/>
        <s v="Tower Hamlets"/>
        <m/>
        <s v="Not Recorded" u="1"/>
      </sharedItems>
    </cacheField>
    <cacheField name="Region" numFmtId="0">
      <sharedItems containsBlank="1"/>
    </cacheField>
    <cacheField name="Ofsted region" numFmtId="0">
      <sharedItems containsBlank="1"/>
    </cacheField>
    <cacheField name="Date of visit" numFmtId="0">
      <sharedItems containsNonDate="0" containsDate="1" containsString="0" containsBlank="1" minDate="2020-09-08T00:00:00" maxDate="2020-12-23T00:00:00"/>
    </cacheField>
    <cacheField name="Publication date" numFmtId="0">
      <sharedItems containsNonDate="0" containsDate="1" containsString="0" containsBlank="1" minDate="2020-09-10T00:00:00" maxDate="2021-02-0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2">
  <r>
    <s v="Provider web link"/>
    <n v="155097"/>
    <s v="EYR only"/>
    <x v="0"/>
    <s v="Busy Bees Day Nursery at Walthamstow"/>
    <x v="0"/>
    <s v="London"/>
    <s v="London"/>
    <d v="2020-09-22T00:00:00"/>
    <d v="2020-10-01T00:00:00"/>
  </r>
  <r>
    <s v="Provider web link"/>
    <n v="402028"/>
    <s v="ALL"/>
    <x v="0"/>
    <s v="Wickham Bishops Nursery"/>
    <x v="1"/>
    <s v="East of England"/>
    <s v="East of England"/>
    <d v="2020-10-01T00:00:00"/>
    <d v="2020-10-07T00:00:00"/>
  </r>
  <r>
    <s v="Provider web link"/>
    <s v="EY296432"/>
    <s v="ALL"/>
    <x v="1"/>
    <s v="REDACTED"/>
    <x v="2"/>
    <s v="Yorkshire and The Humber"/>
    <s v="North East, Yorkshire and the Humber"/>
    <d v="2020-10-21T00:00:00"/>
    <d v="2020-10-21T00:00:00"/>
  </r>
  <r>
    <s v="Provider web link"/>
    <s v="EY550156"/>
    <s v="ALL"/>
    <x v="1"/>
    <s v="REDACTED"/>
    <x v="3"/>
    <s v="South East"/>
    <s v="South East"/>
    <d v="2020-09-29T00:00:00"/>
    <d v="2020-10-02T00:00:00"/>
  </r>
  <r>
    <s v="Provider web link"/>
    <s v="EY548393"/>
    <s v="EYR-CCR"/>
    <x v="0"/>
    <s v="Potter's House Preschool"/>
    <x v="4"/>
    <s v="South East"/>
    <s v="South East"/>
    <d v="2020-09-29T00:00:00"/>
    <d v="2021-01-28T00:00:00"/>
  </r>
  <r>
    <s v="Provider web link"/>
    <s v="EY538201"/>
    <s v="ALL"/>
    <x v="1"/>
    <s v="REDACTED"/>
    <x v="5"/>
    <s v="East Midlands"/>
    <s v="East Midlands"/>
    <d v="2020-10-19T00:00:00"/>
    <d v="2020-11-03T00:00:00"/>
  </r>
  <r>
    <s v="Provider web link"/>
    <s v="EY385881"/>
    <s v="EYR-CCR"/>
    <x v="1"/>
    <s v="REDACTED"/>
    <x v="6"/>
    <s v="South East"/>
    <s v="South East"/>
    <d v="2020-10-20T00:00:00"/>
    <d v="2020-10-27T00:00:00"/>
  </r>
  <r>
    <s v="Provider web link"/>
    <n v="102975"/>
    <s v="EYR only"/>
    <x v="0"/>
    <s v="Tregony Pre school &amp; Playgroup"/>
    <x v="7"/>
    <s v="South West"/>
    <s v="South West"/>
    <d v="2020-10-06T00:00:00"/>
    <d v="2020-10-09T00:00:00"/>
  </r>
  <r>
    <s v="Provider web link"/>
    <s v="EY302318"/>
    <s v="ALL"/>
    <x v="0"/>
    <s v="Buxton Nursery"/>
    <x v="8"/>
    <s v="East Midlands"/>
    <s v="East Midlands"/>
    <d v="2020-10-20T00:00:00"/>
    <d v="2020-10-22T00:00:00"/>
  </r>
  <r>
    <s v="Provider web link"/>
    <s v="EY410723"/>
    <s v="ALL"/>
    <x v="0"/>
    <s v="Alcester Nursery Studio Limited"/>
    <x v="9"/>
    <s v="West Midlands"/>
    <s v="West Midlands"/>
    <d v="2020-10-15T00:00:00"/>
    <d v="2020-10-22T00:00:00"/>
  </r>
  <r>
    <s v="Provider web link"/>
    <s v="EY544874"/>
    <s v="EYR-CCR"/>
    <x v="0"/>
    <s v="The Strings Club - Brockley Holiday Camp"/>
    <x v="10"/>
    <s v="London"/>
    <s v="London"/>
    <d v="2020-10-30T00:00:00"/>
    <d v="2020-11-09T00:00:00"/>
  </r>
  <r>
    <s v="Provider web link"/>
    <s v="EY559136"/>
    <s v="ALL"/>
    <x v="1"/>
    <s v="REDACTED"/>
    <x v="11"/>
    <s v="South West"/>
    <s v="South West"/>
    <d v="2020-09-23T00:00:00"/>
    <d v="2020-09-28T00:00:00"/>
  </r>
  <r>
    <s v="Provider web link"/>
    <s v="EY461546"/>
    <s v="ALL"/>
    <x v="0"/>
    <s v="Patchwork Montessori Nursery"/>
    <x v="12"/>
    <s v="South East"/>
    <s v="South East"/>
    <d v="2020-11-16T00:00:00"/>
    <d v="2020-11-18T00:00:00"/>
  </r>
  <r>
    <s v="Provider web link"/>
    <s v="EY549416"/>
    <s v="ALL"/>
    <x v="0"/>
    <s v="Energy Kidz Out Of School Club - Banister So15"/>
    <x v="13"/>
    <s v="South East"/>
    <s v="South East"/>
    <d v="2020-10-27T00:00:00"/>
    <d v="2020-11-02T00:00:00"/>
  </r>
  <r>
    <s v="Provider web link"/>
    <s v="EY544729"/>
    <s v="EYR only"/>
    <x v="0"/>
    <s v="Quaggy Nursery @ Parkside"/>
    <x v="10"/>
    <s v="London"/>
    <s v="London"/>
    <d v="2020-11-25T00:00:00"/>
    <d v="2020-11-26T00:00:00"/>
  </r>
  <r>
    <s v="Provider web link"/>
    <s v="EY333723"/>
    <s v="EYR only"/>
    <x v="0"/>
    <s v="The Avenue Pre-School Playgroup"/>
    <x v="3"/>
    <s v="South East"/>
    <s v="South East"/>
    <d v="2020-10-21T00:00:00"/>
    <d v="2020-10-23T00:00:00"/>
  </r>
  <r>
    <s v="Provider web link"/>
    <n v="110403"/>
    <s v="EYR only"/>
    <x v="0"/>
    <s v="Bidbury Pre-School"/>
    <x v="14"/>
    <s v="South East"/>
    <s v="South East"/>
    <d v="2020-10-05T00:00:00"/>
    <d v="2020-10-22T00:00:00"/>
  </r>
  <r>
    <s v="Provider web link"/>
    <s v="EY362636"/>
    <s v="ALL"/>
    <x v="1"/>
    <s v="REDACTED"/>
    <x v="15"/>
    <s v="South East"/>
    <s v="South East"/>
    <d v="2020-10-22T00:00:00"/>
    <d v="2020-10-23T00:00:00"/>
  </r>
  <r>
    <s v="Provider web link"/>
    <s v="EY387770"/>
    <s v="ALL"/>
    <x v="1"/>
    <s v="REDACTED"/>
    <x v="16"/>
    <s v="West Midlands"/>
    <s v="West Midlands"/>
    <d v="2020-10-27T00:00:00"/>
    <d v="2020-12-03T00:00:00"/>
  </r>
  <r>
    <s v="Provider web link"/>
    <n v="226423"/>
    <s v="ALL"/>
    <x v="0"/>
    <s v="Kibworth Village Hall Playgroup"/>
    <x v="17"/>
    <s v="East Midlands"/>
    <s v="East Midlands"/>
    <d v="2020-11-19T00:00:00"/>
    <d v="2020-11-23T00:00:00"/>
  </r>
  <r>
    <s v="Provider web link"/>
    <n v="251706"/>
    <s v="ALL"/>
    <x v="0"/>
    <s v="Wacky Snacky Club"/>
    <x v="18"/>
    <s v="East of England"/>
    <s v="East of England"/>
    <d v="2020-11-03T00:00:00"/>
    <d v="2020-11-06T00:00:00"/>
  </r>
  <r>
    <s v="Provider web link"/>
    <s v="EY543091"/>
    <s v="ALL"/>
    <x v="1"/>
    <s v="REDACTED"/>
    <x v="19"/>
    <s v="East Midlands"/>
    <s v="East Midlands"/>
    <d v="2020-10-23T00:00:00"/>
    <d v="2020-11-05T00:00:00"/>
  </r>
  <r>
    <s v="Provider web link"/>
    <s v="EY549295"/>
    <s v="ALL"/>
    <x v="0"/>
    <s v="Scl At St. Agatha's Catholic Primary School"/>
    <x v="20"/>
    <s v="London"/>
    <s v="London"/>
    <d v="2020-10-27T00:00:00"/>
    <d v="2020-11-18T00:00:00"/>
  </r>
  <r>
    <s v="Provider web link"/>
    <s v="EY561758"/>
    <s v="ALL"/>
    <x v="0"/>
    <s v="Active Bodies at Hilton"/>
    <x v="8"/>
    <s v="East Midlands"/>
    <s v="East Midlands"/>
    <d v="2020-11-16T00:00:00"/>
    <d v="2020-11-24T00:00:00"/>
  </r>
  <r>
    <s v="Provider web link"/>
    <s v="EY560212"/>
    <s v="ALL"/>
    <x v="0"/>
    <s v="Dainty Little Hands At St Marys Catholic Primary School"/>
    <x v="16"/>
    <s v="West Midlands"/>
    <s v="West Midlands"/>
    <d v="2020-11-13T00:00:00"/>
    <d v="2020-11-30T00:00:00"/>
  </r>
  <r>
    <s v="Provider web link"/>
    <n v="133533"/>
    <s v="ALL"/>
    <x v="1"/>
    <s v="REDACTED"/>
    <x v="6"/>
    <s v="South East"/>
    <s v="South East"/>
    <d v="2020-09-11T00:00:00"/>
    <d v="2020-09-14T00:00:00"/>
  </r>
  <r>
    <s v="Provider web link"/>
    <n v="506047"/>
    <s v="ALL"/>
    <x v="1"/>
    <s v="REDACTED"/>
    <x v="21"/>
    <s v="South West"/>
    <s v="South West"/>
    <d v="2020-09-22T00:00:00"/>
    <d v="2020-09-25T00:00:00"/>
  </r>
  <r>
    <s v="Provider web link"/>
    <s v="EY295699"/>
    <s v="ALL"/>
    <x v="0"/>
    <s v="Sunflowers Neighbourhood Nursery"/>
    <x v="22"/>
    <s v="East Midlands"/>
    <s v="East Midlands"/>
    <d v="2020-09-17T00:00:00"/>
    <d v="2020-10-01T00:00:00"/>
  </r>
  <r>
    <s v="Provider web link"/>
    <s v="EY458483"/>
    <s v="ALL"/>
    <x v="2"/>
    <s v="REDACTED"/>
    <x v="23"/>
    <s v="South West"/>
    <s v="South West"/>
    <d v="2020-09-09T00:00:00"/>
    <d v="2020-09-22T00:00:00"/>
  </r>
  <r>
    <s v="Provider web link"/>
    <s v="EY542647"/>
    <s v="EYR only"/>
    <x v="0"/>
    <s v="Footsteps Stafford"/>
    <x v="24"/>
    <s v="West Midlands"/>
    <s v="West Midlands"/>
    <d v="2020-10-16T00:00:00"/>
    <d v="2020-12-03T00:00:00"/>
  </r>
  <r>
    <s v="Provider web link"/>
    <s v="EY261225"/>
    <s v="ALL"/>
    <x v="1"/>
    <s v="REDACTED"/>
    <x v="25"/>
    <s v="Yorkshire and The Humber"/>
    <s v="North East, Yorkshire and the Humber"/>
    <d v="2020-10-12T00:00:00"/>
    <d v="2021-01-29T00:00:00"/>
  </r>
  <r>
    <s v="Provider web link"/>
    <s v="EY462713"/>
    <s v="ALL"/>
    <x v="1"/>
    <s v="REDACTED"/>
    <x v="26"/>
    <s v="North West"/>
    <s v="North West"/>
    <d v="2020-11-09T00:00:00"/>
    <d v="2021-02-05T00:00:00"/>
  </r>
  <r>
    <s v="Provider web link"/>
    <s v="EY479554"/>
    <s v="ALL"/>
    <x v="0"/>
    <s v="Kingsgate Play Centre"/>
    <x v="27"/>
    <s v="London"/>
    <s v="London"/>
    <d v="2020-11-17T00:00:00"/>
    <d v="2020-11-23T00:00:00"/>
  </r>
  <r>
    <s v="Provider web link"/>
    <s v="EY362903"/>
    <s v="ALL"/>
    <x v="1"/>
    <s v="REDACTED"/>
    <x v="28"/>
    <s v="North West"/>
    <s v="North West"/>
    <d v="2020-09-23T00:00:00"/>
    <d v="2020-09-25T00:00:00"/>
  </r>
  <r>
    <s v="Provider web link"/>
    <s v="EY421406"/>
    <s v="ALL"/>
    <x v="1"/>
    <s v="REDACTED"/>
    <x v="29"/>
    <s v="East of England"/>
    <s v="East of England"/>
    <d v="2020-09-22T00:00:00"/>
    <d v="2020-09-29T00:00:00"/>
  </r>
  <r>
    <s v="Provider web link"/>
    <s v="EY474701"/>
    <s v="ALL"/>
    <x v="1"/>
    <s v="REDACTED"/>
    <x v="30"/>
    <s v="North West"/>
    <s v="North West"/>
    <d v="2020-11-03T00:00:00"/>
    <d v="2020-11-06T00:00:00"/>
  </r>
  <r>
    <s v="Provider web link"/>
    <s v="EY431286"/>
    <s v="ALL"/>
    <x v="1"/>
    <s v="REDACTED"/>
    <x v="1"/>
    <s v="East of England"/>
    <s v="East of England"/>
    <d v="2020-10-15T00:00:00"/>
    <d v="2020-11-24T00:00:00"/>
  </r>
  <r>
    <s v="Provider web link"/>
    <s v="EY541206"/>
    <s v="EYR only"/>
    <x v="1"/>
    <s v="REDACTED"/>
    <x v="13"/>
    <s v="South East"/>
    <s v="South East"/>
    <d v="2020-10-05T00:00:00"/>
    <d v="2020-11-12T00:00:00"/>
  </r>
  <r>
    <s v="Provider web link"/>
    <n v="107106"/>
    <s v="ALL"/>
    <x v="0"/>
    <s v="Whitchurch Under Fives"/>
    <x v="31"/>
    <s v="South West"/>
    <s v="South West"/>
    <d v="2020-10-09T00:00:00"/>
    <d v="2020-10-16T00:00:00"/>
  </r>
  <r>
    <s v="Provider web link"/>
    <s v="EY419477"/>
    <s v="ALL"/>
    <x v="1"/>
    <s v="REDACTED"/>
    <x v="15"/>
    <s v="South East"/>
    <s v="South East"/>
    <d v="2020-10-01T00:00:00"/>
    <d v="2020-10-05T00:00:00"/>
  </r>
  <r>
    <s v="Provider web link"/>
    <s v="EY304758"/>
    <s v="ALL"/>
    <x v="1"/>
    <s v="REDACTED"/>
    <x v="32"/>
    <s v="South West"/>
    <s v="South West"/>
    <d v="2020-10-12T00:00:00"/>
    <d v="2020-10-14T00:00:00"/>
  </r>
  <r>
    <s v="Provider web link"/>
    <s v="EY551330"/>
    <s v="ALL"/>
    <x v="0"/>
    <s v="Village Preschool Bosham"/>
    <x v="4"/>
    <s v="South East"/>
    <s v="South East"/>
    <d v="2020-09-09T00:00:00"/>
    <d v="2020-09-15T00:00:00"/>
  </r>
  <r>
    <s v="Provider web link"/>
    <s v="EY102703"/>
    <s v="ALL"/>
    <x v="1"/>
    <s v="REDACTED"/>
    <x v="16"/>
    <s v="West Midlands"/>
    <s v="West Midlands"/>
    <d v="2020-10-22T00:00:00"/>
    <d v="2020-12-03T00:00:00"/>
  </r>
  <r>
    <s v="Provider web link"/>
    <s v="EY226040"/>
    <s v="EYR only"/>
    <x v="0"/>
    <s v="Pavilion Pirates Preschool"/>
    <x v="14"/>
    <s v="South East"/>
    <s v="South East"/>
    <d v="2020-10-20T00:00:00"/>
    <d v="2020-10-28T00:00:00"/>
  </r>
  <r>
    <s v="Provider web link"/>
    <n v="503792"/>
    <s v="ALL"/>
    <x v="0"/>
    <s v="Kid-Zone 3"/>
    <x v="33"/>
    <s v="North West"/>
    <s v="North West"/>
    <d v="2020-12-02T00:00:00"/>
    <d v="2020-12-02T00:00:00"/>
  </r>
  <r>
    <s v="Provider web link"/>
    <s v="EY438435"/>
    <s v="ALL"/>
    <x v="1"/>
    <s v="REDACTED"/>
    <x v="34"/>
    <s v="North West"/>
    <s v="North West"/>
    <d v="2020-09-16T00:00:00"/>
    <d v="2020-09-18T00:00:00"/>
  </r>
  <r>
    <s v="Provider web link"/>
    <s v="EY390372"/>
    <s v="ALL"/>
    <x v="0"/>
    <s v="57 Filmer Road,Private Nursery and Preschool"/>
    <x v="35"/>
    <s v="London"/>
    <s v="London"/>
    <d v="2020-10-08T00:00:00"/>
    <d v="2020-10-12T00:00:00"/>
  </r>
  <r>
    <s v="Provider web link"/>
    <s v="EY283818"/>
    <s v="ALL"/>
    <x v="0"/>
    <s v="Positive Steps Shellingford"/>
    <x v="6"/>
    <s v="South East"/>
    <s v="South East"/>
    <d v="2020-10-05T00:00:00"/>
    <d v="2020-10-06T00:00:00"/>
  </r>
  <r>
    <s v="Provider web link"/>
    <s v="EY381645"/>
    <s v="ALL"/>
    <x v="1"/>
    <s v="REDACTED"/>
    <x v="9"/>
    <s v="West Midlands"/>
    <s v="West Midlands"/>
    <d v="2020-11-04T00:00:00"/>
    <d v="2020-12-03T00:00:00"/>
  </r>
  <r>
    <s v="Provider web link"/>
    <s v="EY438857"/>
    <s v="ALL"/>
    <x v="1"/>
    <s v="REDACTED"/>
    <x v="15"/>
    <s v="South East"/>
    <s v="South East"/>
    <d v="2020-09-23T00:00:00"/>
    <d v="2020-09-28T00:00:00"/>
  </r>
  <r>
    <s v="Provider web link"/>
    <s v="EY376073"/>
    <s v="ALL"/>
    <x v="0"/>
    <s v="Jellybeans Out of School Club"/>
    <x v="36"/>
    <s v="North West"/>
    <s v="North West"/>
    <d v="2020-11-11T00:00:00"/>
    <d v="2020-11-20T00:00:00"/>
  </r>
  <r>
    <s v="Provider web link"/>
    <n v="224430"/>
    <s v="ALL"/>
    <x v="1"/>
    <s v="REDACTED"/>
    <x v="37"/>
    <s v="West Midlands"/>
    <s v="West Midlands"/>
    <d v="2020-10-26T00:00:00"/>
    <d v="2020-12-02T00:00:00"/>
  </r>
  <r>
    <s v="Provider web link"/>
    <n v="2518457"/>
    <s v="ALL"/>
    <x v="0"/>
    <s v="Ashbourne Day Nurseries At Central Milton Keynes"/>
    <x v="38"/>
    <s v="South East"/>
    <s v="South East"/>
    <d v="2020-11-26T00:00:00"/>
    <d v="2020-12-02T00:00:00"/>
  </r>
  <r>
    <s v="Provider web link"/>
    <s v="EY419112"/>
    <s v="ALL"/>
    <x v="1"/>
    <s v="REDACTED"/>
    <x v="8"/>
    <s v="East Midlands"/>
    <s v="East Midlands"/>
    <d v="2020-09-16T00:00:00"/>
    <d v="2020-09-29T00:00:00"/>
  </r>
  <r>
    <s v="Provider web link"/>
    <s v="EY414620"/>
    <s v="ALL"/>
    <x v="1"/>
    <s v="REDACTED"/>
    <x v="14"/>
    <s v="South East"/>
    <s v="South East"/>
    <d v="2020-09-15T00:00:00"/>
    <d v="2020-09-18T00:00:00"/>
  </r>
  <r>
    <s v="Provider web link"/>
    <n v="109842"/>
    <s v="ALL"/>
    <x v="0"/>
    <s v="Little Flyers Pre-School"/>
    <x v="14"/>
    <s v="South East"/>
    <s v="South East"/>
    <d v="2020-09-21T00:00:00"/>
    <d v="2020-10-23T00:00:00"/>
  </r>
  <r>
    <s v="Provider web link"/>
    <n v="153062"/>
    <s v="ALL"/>
    <x v="0"/>
    <s v="St Nicolas Pre-School and Playgroup"/>
    <x v="6"/>
    <s v="South East"/>
    <s v="South East"/>
    <d v="2020-10-20T00:00:00"/>
    <d v="2020-10-27T00:00:00"/>
  </r>
  <r>
    <s v="Provider web link"/>
    <s v="EY543315"/>
    <s v="EYR-CCR"/>
    <x v="0"/>
    <s v="Prepcare Nursery Rugby"/>
    <x v="9"/>
    <s v="West Midlands"/>
    <s v="West Midlands"/>
    <d v="2020-09-16T00:00:00"/>
    <d v="2020-09-24T00:00:00"/>
  </r>
  <r>
    <s v="Provider web link"/>
    <s v="EY561380"/>
    <s v="ALL"/>
    <x v="0"/>
    <s v="Spinning Tops (Seaton Delaval)"/>
    <x v="39"/>
    <s v="North East"/>
    <s v="North East, Yorkshire and the Humber"/>
    <d v="2020-09-15T00:00:00"/>
    <d v="2020-09-22T00:00:00"/>
  </r>
  <r>
    <s v="Provider web link"/>
    <s v="EY343638"/>
    <s v="ALL"/>
    <x v="1"/>
    <s v="REDACTED"/>
    <x v="40"/>
    <s v="London"/>
    <s v="London"/>
    <d v="2020-09-11T00:00:00"/>
    <d v="2020-09-21T00:00:00"/>
  </r>
  <r>
    <s v="Provider web link"/>
    <s v="EY472937"/>
    <s v="ALL"/>
    <x v="0"/>
    <s v="Sunshine Daisy Nursery"/>
    <x v="14"/>
    <s v="South East"/>
    <s v="South East"/>
    <d v="2020-09-15T00:00:00"/>
    <d v="2020-09-18T00:00:00"/>
  </r>
  <r>
    <s v="Provider web link"/>
    <n v="508661"/>
    <s v="ALL"/>
    <x v="0"/>
    <s v="Schools Out Club - Balham"/>
    <x v="41"/>
    <s v="London"/>
    <s v="London"/>
    <d v="2020-09-17T00:00:00"/>
    <d v="2020-09-18T00:00:00"/>
  </r>
  <r>
    <s v="Provider web link"/>
    <s v="EY548159"/>
    <s v="ALL"/>
    <x v="0"/>
    <s v="Energy Kidz Out Of School Club - William Fletcher OX5"/>
    <x v="6"/>
    <s v="South East"/>
    <s v="South East"/>
    <d v="2020-09-17T00:00:00"/>
    <d v="2020-09-18T00:00:00"/>
  </r>
  <r>
    <s v="Provider web link"/>
    <n v="206285"/>
    <s v="ALL"/>
    <x v="0"/>
    <s v="North View Day Nursery"/>
    <x v="8"/>
    <s v="East Midlands"/>
    <s v="East Midlands"/>
    <d v="2020-09-23T00:00:00"/>
    <d v="2020-09-24T00:00:00"/>
  </r>
  <r>
    <s v="Provider web link"/>
    <s v="EY484588"/>
    <s v="ALL"/>
    <x v="0"/>
    <s v="Tania's Tots Daycare"/>
    <x v="23"/>
    <s v="South West"/>
    <s v="South West"/>
    <d v="2020-09-17T00:00:00"/>
    <d v="2020-09-25T00:00:00"/>
  </r>
  <r>
    <s v="Provider web link"/>
    <s v="EY541857"/>
    <s v="ALL"/>
    <x v="1"/>
    <s v="REDACTED"/>
    <x v="6"/>
    <s v="South East"/>
    <s v="South East"/>
    <d v="2020-09-21T00:00:00"/>
    <d v="2020-09-23T00:00:00"/>
  </r>
  <r>
    <s v="Provider web link"/>
    <s v="EY399780"/>
    <s v="ALL"/>
    <x v="1"/>
    <s v="REDACTED"/>
    <x v="42"/>
    <s v="North West"/>
    <s v="North West"/>
    <d v="2020-09-23T00:00:00"/>
    <d v="2020-09-25T00:00:00"/>
  </r>
  <r>
    <s v="Provider web link"/>
    <n v="106046"/>
    <s v="EYR only"/>
    <x v="0"/>
    <s v="Stockland and Yarcombe Pre-school"/>
    <x v="23"/>
    <s v="South West"/>
    <s v="South West"/>
    <d v="2020-09-14T00:00:00"/>
    <d v="2020-09-21T00:00:00"/>
  </r>
  <r>
    <s v="Provider web link"/>
    <n v="2496417"/>
    <s v="EYR only"/>
    <x v="0"/>
    <s v="Tick Tock Playgroup"/>
    <x v="21"/>
    <s v="South West"/>
    <s v="South West"/>
    <d v="2020-09-22T00:00:00"/>
    <d v="2020-10-01T00:00:00"/>
  </r>
  <r>
    <s v="Provider web link"/>
    <s v="EY489097"/>
    <s v="ALL"/>
    <x v="0"/>
    <s v="Clarence House Chatteris"/>
    <x v="43"/>
    <s v="East of England"/>
    <s v="East of England"/>
    <d v="2020-11-12T00:00:00"/>
    <d v="2020-11-19T00:00:00"/>
  </r>
  <r>
    <s v="Provider web link"/>
    <s v="EY409696"/>
    <s v="ALL"/>
    <x v="1"/>
    <s v="REDACTED"/>
    <x v="44"/>
    <s v="West Midlands"/>
    <s v="West Midlands"/>
    <d v="2020-11-18T00:00:00"/>
    <d v="2020-12-03T00:00:00"/>
  </r>
  <r>
    <s v="Provider web link"/>
    <s v="EY385073"/>
    <s v="ALL"/>
    <x v="1"/>
    <s v="REDACTED"/>
    <x v="6"/>
    <s v="South East"/>
    <s v="South East"/>
    <d v="2020-09-25T00:00:00"/>
    <d v="2020-09-25T00:00:00"/>
  </r>
  <r>
    <s v="Provider web link"/>
    <s v="EY479714"/>
    <s v="ALL"/>
    <x v="1"/>
    <s v="REDACTED"/>
    <x v="32"/>
    <s v="South West"/>
    <s v="South West"/>
    <d v="2020-09-18T00:00:00"/>
    <d v="2020-09-23T00:00:00"/>
  </r>
  <r>
    <s v="Provider web link"/>
    <s v="EY341686"/>
    <s v="ALL"/>
    <x v="0"/>
    <s v="Siblings Private Day Nursery"/>
    <x v="45"/>
    <s v="North East"/>
    <s v="North East, Yorkshire and the Humber"/>
    <d v="2020-09-15T00:00:00"/>
    <d v="2020-09-25T00:00:00"/>
  </r>
  <r>
    <s v="Provider web link"/>
    <n v="226739"/>
    <s v="ALL"/>
    <x v="1"/>
    <s v="REDACTED"/>
    <x v="22"/>
    <s v="East Midlands"/>
    <s v="East Midlands"/>
    <d v="2020-09-14T00:00:00"/>
    <d v="2020-09-15T00:00:00"/>
  </r>
  <r>
    <s v="Provider web link"/>
    <n v="309509"/>
    <s v="ALL"/>
    <x v="0"/>
    <s v="Tunstead Playgroup"/>
    <x v="46"/>
    <s v="North West"/>
    <s v="North West"/>
    <d v="2020-11-10T00:00:00"/>
    <d v="2020-11-11T00:00:00"/>
  </r>
  <r>
    <s v="Provider web link"/>
    <s v="EY471521"/>
    <s v="EYR only"/>
    <x v="0"/>
    <s v="The Willows, Toad Hall Nursery"/>
    <x v="47"/>
    <s v="South East"/>
    <s v="South East"/>
    <d v="2020-10-20T00:00:00"/>
    <d v="2020-10-22T00:00:00"/>
  </r>
  <r>
    <s v="Provider web link"/>
    <s v="EY490201"/>
    <s v="ALL"/>
    <x v="0"/>
    <s v="Bright Start Early Years"/>
    <x v="23"/>
    <s v="South West"/>
    <s v="South West"/>
    <d v="2020-09-15T00:00:00"/>
    <d v="2020-09-22T00:00:00"/>
  </r>
  <r>
    <s v="Provider web link"/>
    <s v="EY291923"/>
    <s v="ALL"/>
    <x v="0"/>
    <s v="Play With Us Childcare Provision Ltd"/>
    <x v="48"/>
    <s v="London"/>
    <s v="London"/>
    <d v="2020-11-11T00:00:00"/>
    <d v="2020-11-13T00:00:00"/>
  </r>
  <r>
    <s v="Provider web link"/>
    <s v="EY544867"/>
    <s v="ALL"/>
    <x v="1"/>
    <s v="REDACTED"/>
    <x v="48"/>
    <s v="London"/>
    <s v="London"/>
    <d v="2020-11-11T00:00:00"/>
    <d v="2020-11-13T00:00:00"/>
  </r>
  <r>
    <s v="Provider web link"/>
    <s v="EY541890"/>
    <s v="ALL"/>
    <x v="0"/>
    <s v="Foleshill Pre-School"/>
    <x v="49"/>
    <s v="West Midlands"/>
    <s v="West Midlands"/>
    <d v="2020-11-16T00:00:00"/>
    <d v="2020-12-03T00:00:00"/>
  </r>
  <r>
    <s v="Provider web link"/>
    <s v="EY430347"/>
    <s v="EYR only"/>
    <x v="0"/>
    <s v="Woodland's Pre-School Playgroup"/>
    <x v="22"/>
    <s v="East Midlands"/>
    <s v="East Midlands"/>
    <d v="2020-09-22T00:00:00"/>
    <d v="2020-09-23T00:00:00"/>
  </r>
  <r>
    <s v="Provider web link"/>
    <s v="EY416261"/>
    <s v="EYR-CCR"/>
    <x v="0"/>
    <s v="Nursery on the Green"/>
    <x v="50"/>
    <s v="London"/>
    <s v="London"/>
    <d v="2020-09-22T00:00:00"/>
    <d v="2020-09-24T00:00:00"/>
  </r>
  <r>
    <s v="Provider web link"/>
    <n v="314749"/>
    <s v="EYR only"/>
    <x v="0"/>
    <s v="Thorngumbald Preschool"/>
    <x v="51"/>
    <s v="Yorkshire and The Humber"/>
    <s v="North East, Yorkshire and the Humber"/>
    <d v="2020-09-24T00:00:00"/>
    <d v="2020-09-25T00:00:00"/>
  </r>
  <r>
    <s v="Provider web link"/>
    <s v="EY269577"/>
    <s v="EYR only"/>
    <x v="0"/>
    <s v="Ford Pre-School"/>
    <x v="39"/>
    <s v="North East"/>
    <s v="North East, Yorkshire and the Humber"/>
    <d v="2020-10-08T00:00:00"/>
    <d v="2020-10-11T00:00:00"/>
  </r>
  <r>
    <s v="Provider web link"/>
    <s v="EY232890"/>
    <s v="ALL"/>
    <x v="1"/>
    <s v="REDACTED"/>
    <x v="52"/>
    <s v="East of England"/>
    <s v="East of England"/>
    <d v="2020-11-17T00:00:00"/>
    <d v="2020-11-18T00:00:00"/>
  </r>
  <r>
    <s v="Provider web link"/>
    <s v="EY544663"/>
    <s v="ALL"/>
    <x v="0"/>
    <s v="Enchanted Day Nursery"/>
    <x v="52"/>
    <s v="East of England"/>
    <s v="East of England"/>
    <d v="2020-11-05T00:00:00"/>
    <d v="2020-11-24T00:00:00"/>
  </r>
  <r>
    <s v="Provider web link"/>
    <s v="EY545222"/>
    <s v="ALL"/>
    <x v="1"/>
    <s v="REDACTED"/>
    <x v="52"/>
    <s v="East of England"/>
    <s v="East of England"/>
    <d v="2020-10-07T00:00:00"/>
    <d v="2020-10-09T00:00:00"/>
  </r>
  <r>
    <s v="Provider web link"/>
    <s v="EY388058"/>
    <s v="EYR-CCR"/>
    <x v="1"/>
    <s v="REDACTED"/>
    <x v="44"/>
    <s v="West Midlands"/>
    <s v="West Midlands"/>
    <d v="2020-09-15T00:00:00"/>
    <d v="2020-12-02T00:00:00"/>
  </r>
  <r>
    <s v="Provider web link"/>
    <s v="EY332199"/>
    <s v="ALL"/>
    <x v="0"/>
    <s v="Rise Park Out of School Club"/>
    <x v="53"/>
    <s v="London"/>
    <s v="London"/>
    <d v="2020-11-12T00:00:00"/>
    <d v="2020-11-13T00:00:00"/>
  </r>
  <r>
    <s v="Provider web link"/>
    <s v="EY350513"/>
    <s v="ALL"/>
    <x v="1"/>
    <s v="REDACTED"/>
    <x v="54"/>
    <s v="South East"/>
    <s v="South East"/>
    <d v="2020-11-13T00:00:00"/>
    <d v="2020-11-18T00:00:00"/>
  </r>
  <r>
    <s v="Provider web link"/>
    <s v="EY378209"/>
    <s v="ALL"/>
    <x v="0"/>
    <s v="Wingerworth Pre School"/>
    <x v="8"/>
    <s v="East Midlands"/>
    <s v="East Midlands"/>
    <d v="2020-11-17T00:00:00"/>
    <d v="2020-11-20T00:00:00"/>
  </r>
  <r>
    <s v="Provider web link"/>
    <s v="EY543838"/>
    <s v="ALL"/>
    <x v="0"/>
    <s v="Kattz Kidz"/>
    <x v="52"/>
    <s v="East of England"/>
    <s v="East of England"/>
    <d v="2020-09-11T00:00:00"/>
    <d v="2020-10-05T00:00:00"/>
  </r>
  <r>
    <s v="Provider web link"/>
    <s v="EY442229"/>
    <s v="ALL"/>
    <x v="0"/>
    <s v="Lindhead Out of School Club"/>
    <x v="55"/>
    <s v="Yorkshire and The Humber"/>
    <s v="North East, Yorkshire and the Humber"/>
    <d v="2020-11-30T00:00:00"/>
    <d v="2020-12-02T00:00:00"/>
  </r>
  <r>
    <s v="Provider web link"/>
    <s v="EY398928"/>
    <s v="ALL"/>
    <x v="1"/>
    <s v="REDACTED"/>
    <x v="52"/>
    <s v="East of England"/>
    <s v="East of England"/>
    <d v="2020-10-15T00:00:00"/>
    <d v="2020-11-05T00:00:00"/>
  </r>
  <r>
    <s v="Provider web link"/>
    <n v="136368"/>
    <s v="ALL"/>
    <x v="1"/>
    <s v="REDACTED"/>
    <x v="31"/>
    <s v="South West"/>
    <s v="South West"/>
    <d v="2020-09-11T00:00:00"/>
    <d v="2020-09-22T00:00:00"/>
  </r>
  <r>
    <s v="Provider web link"/>
    <s v="EY550159"/>
    <s v="ALL"/>
    <x v="1"/>
    <s v="REDACTED"/>
    <x v="42"/>
    <s v="North West"/>
    <s v="North West"/>
    <d v="2020-11-04T00:00:00"/>
    <d v="2020-11-17T00:00:00"/>
  </r>
  <r>
    <s v="Provider web link"/>
    <s v="EY451021"/>
    <s v="EYR-CCR"/>
    <x v="1"/>
    <s v="REDACTED"/>
    <x v="56"/>
    <s v="London"/>
    <s v="London"/>
    <d v="2020-11-17T00:00:00"/>
    <d v="2020-11-30T00:00:00"/>
  </r>
  <r>
    <s v="Provider web link"/>
    <n v="2498817"/>
    <s v="ALL"/>
    <x v="1"/>
    <s v="REDACTED"/>
    <x v="46"/>
    <s v="North West"/>
    <s v="North West"/>
    <d v="2020-09-18T00:00:00"/>
    <d v="2020-09-23T00:00:00"/>
  </r>
  <r>
    <s v="Provider web link"/>
    <s v="EY539971"/>
    <s v="EYR only"/>
    <x v="0"/>
    <s v="Brightlingsea Playcentre"/>
    <x v="1"/>
    <s v="East of England"/>
    <s v="East of England"/>
    <d v="2020-09-22T00:00:00"/>
    <d v="2020-09-25T00:00:00"/>
  </r>
  <r>
    <s v="Provider web link"/>
    <s v="EY444795"/>
    <s v="ALL"/>
    <x v="1"/>
    <s v="REDACTED"/>
    <x v="15"/>
    <s v="South East"/>
    <s v="South East"/>
    <d v="2020-09-16T00:00:00"/>
    <d v="2020-09-24T00:00:00"/>
  </r>
  <r>
    <s v="Provider web link"/>
    <s v="EY482495"/>
    <s v="ALL"/>
    <x v="0"/>
    <s v="Whitehall Connections After School Club"/>
    <x v="0"/>
    <s v="London"/>
    <s v="London"/>
    <d v="2020-09-30T00:00:00"/>
    <d v="2020-10-19T00:00:00"/>
  </r>
  <r>
    <s v="Provider web link"/>
    <s v="EY408951"/>
    <s v="EYR only"/>
    <x v="0"/>
    <s v="East Leake Pre-School Playgroup"/>
    <x v="57"/>
    <s v="East Midlands"/>
    <s v="East Midlands"/>
    <d v="2020-11-12T00:00:00"/>
    <d v="2020-11-16T00:00:00"/>
  </r>
  <r>
    <s v="Provider web link"/>
    <n v="224485"/>
    <s v="ALL"/>
    <x v="1"/>
    <s v="REDACTED"/>
    <x v="37"/>
    <s v="West Midlands"/>
    <s v="West Midlands"/>
    <d v="2020-10-27T00:00:00"/>
    <d v="2020-12-02T00:00:00"/>
  </r>
  <r>
    <s v="Provider web link"/>
    <s v="EY558303"/>
    <s v="ALL"/>
    <x v="1"/>
    <s v="REDACTED"/>
    <x v="8"/>
    <s v="East Midlands"/>
    <s v="East Midlands"/>
    <d v="2020-09-16T00:00:00"/>
    <d v="2020-10-06T00:00:00"/>
  </r>
  <r>
    <s v="Provider web link"/>
    <s v="EY314236"/>
    <s v="ALL"/>
    <x v="0"/>
    <s v="Gayton Goslings Daycare Centre"/>
    <x v="58"/>
    <s v="East of England"/>
    <s v="East of England"/>
    <d v="2020-09-24T00:00:00"/>
    <d v="2020-10-01T00:00:00"/>
  </r>
  <r>
    <s v="Provider web link"/>
    <s v="EY546733"/>
    <s v="EYR-CCR"/>
    <x v="0"/>
    <s v="Mama Bear's Pre-School Whitchurch"/>
    <x v="59"/>
    <s v="South West"/>
    <s v="South West"/>
    <d v="2020-09-29T00:00:00"/>
    <d v="2020-10-16T00:00:00"/>
  </r>
  <r>
    <s v="Provider web link"/>
    <s v="EY330731"/>
    <s v="ALL"/>
    <x v="0"/>
    <s v="Mapp Centre - Apollo Out of School Club"/>
    <x v="60"/>
    <s v="South East"/>
    <s v="South East"/>
    <d v="2020-09-18T00:00:00"/>
    <d v="2020-09-28T00:00:00"/>
  </r>
  <r>
    <s v="Provider web link"/>
    <s v="EY462180"/>
    <s v="ALL"/>
    <x v="1"/>
    <s v="REDACTED"/>
    <x v="61"/>
    <s v="North West"/>
    <s v="North West"/>
    <d v="2020-10-23T00:00:00"/>
    <d v="2020-10-26T00:00:00"/>
  </r>
  <r>
    <s v="Provider web link"/>
    <s v="EY399457"/>
    <s v="ALL"/>
    <x v="1"/>
    <s v="REDACTED"/>
    <x v="8"/>
    <s v="East Midlands"/>
    <s v="East Midlands"/>
    <d v="2020-09-23T00:00:00"/>
    <d v="2020-11-05T00:00:00"/>
  </r>
  <r>
    <s v="Provider web link"/>
    <n v="509432"/>
    <s v="ALL"/>
    <x v="0"/>
    <s v="Kings Heath Playcare"/>
    <x v="44"/>
    <s v="West Midlands"/>
    <s v="West Midlands"/>
    <d v="2020-11-05T00:00:00"/>
    <d v="2020-12-03T00:00:00"/>
  </r>
  <r>
    <s v="Provider web link"/>
    <s v="EY270216"/>
    <s v="ALL"/>
    <x v="0"/>
    <s v="Shine (EAST NORFOLK)"/>
    <x v="58"/>
    <s v="East of England"/>
    <s v="East of England"/>
    <d v="2020-11-16T00:00:00"/>
    <d v="2020-11-17T00:00:00"/>
  </r>
  <r>
    <s v="Provider web link"/>
    <s v="EY559749"/>
    <s v="EYR-CCR"/>
    <x v="0"/>
    <s v="Ilm Nursery"/>
    <x v="44"/>
    <s v="West Midlands"/>
    <s v="West Midlands"/>
    <d v="2020-09-30T00:00:00"/>
    <d v="2020-12-03T00:00:00"/>
  </r>
  <r>
    <s v="Provider web link"/>
    <s v="EY334674"/>
    <s v="ALL"/>
    <x v="0"/>
    <s v="YMCA Thames Gateway St Mary's Hare Park School"/>
    <x v="53"/>
    <s v="London"/>
    <s v="London"/>
    <d v="2020-11-24T00:00:00"/>
    <d v="2020-11-25T00:00:00"/>
  </r>
  <r>
    <s v="Provider web link"/>
    <s v="EY283409"/>
    <s v="ALL"/>
    <x v="0"/>
    <s v="Thorpe Acre Pre-School Playgroup"/>
    <x v="17"/>
    <s v="East Midlands"/>
    <s v="East Midlands"/>
    <d v="2020-10-09T00:00:00"/>
    <d v="2020-10-15T00:00:00"/>
  </r>
  <r>
    <s v="Provider web link"/>
    <s v="EY415733"/>
    <s v="EYR-CCR"/>
    <x v="0"/>
    <s v="Hadleigh Parkside Pre-school"/>
    <x v="18"/>
    <s v="East of England"/>
    <s v="East of England"/>
    <d v="2020-09-17T00:00:00"/>
    <d v="2020-09-25T00:00:00"/>
  </r>
  <r>
    <s v="Provider web link"/>
    <s v="EY408307"/>
    <s v="ALL"/>
    <x v="1"/>
    <s v="REDACTED"/>
    <x v="54"/>
    <s v="South East"/>
    <s v="South East"/>
    <d v="2020-09-28T00:00:00"/>
    <d v="2020-09-30T00:00:00"/>
  </r>
  <r>
    <s v="Provider web link"/>
    <s v="EY546247"/>
    <s v="ALL"/>
    <x v="1"/>
    <s v="REDACTED"/>
    <x v="36"/>
    <s v="North West"/>
    <s v="North West"/>
    <d v="2020-09-25T00:00:00"/>
    <d v="2020-10-01T00:00:00"/>
  </r>
  <r>
    <s v="Provider web link"/>
    <s v="EY563495"/>
    <s v="ALL"/>
    <x v="0"/>
    <s v="Little Bundles Of Joy"/>
    <x v="62"/>
    <s v="West Midlands"/>
    <s v="West Midlands"/>
    <d v="2020-09-23T00:00:00"/>
    <d v="2020-12-02T00:00:00"/>
  </r>
  <r>
    <s v="Provider web link"/>
    <s v="EY431002"/>
    <s v="ALL"/>
    <x v="0"/>
    <s v="Cherubins Day Nursery Ltd"/>
    <x v="10"/>
    <s v="London"/>
    <s v="London"/>
    <d v="2020-11-18T00:00:00"/>
    <d v="2020-11-19T00:00:00"/>
  </r>
  <r>
    <s v="Provider web link"/>
    <s v="EY546651"/>
    <s v="EYR-CCR"/>
    <x v="0"/>
    <s v="Honeypot Nursery"/>
    <x v="63"/>
    <s v="London"/>
    <s v="London"/>
    <d v="2020-11-20T00:00:00"/>
    <d v="2020-11-24T00:00:00"/>
  </r>
  <r>
    <s v="Provider web link"/>
    <s v="EY281466"/>
    <s v="ALL"/>
    <x v="1"/>
    <s v="REDACTED"/>
    <x v="14"/>
    <s v="South East"/>
    <s v="South East"/>
    <d v="2020-10-07T00:00:00"/>
    <d v="2020-10-12T00:00:00"/>
  </r>
  <r>
    <s v="Provider web link"/>
    <s v="EY365105"/>
    <s v="EYR only"/>
    <x v="0"/>
    <s v="Kids Inc Day Nursery"/>
    <x v="64"/>
    <s v="London"/>
    <s v="London"/>
    <d v="2020-10-05T00:00:00"/>
    <d v="2020-10-12T00:00:00"/>
  </r>
  <r>
    <s v="Provider web link"/>
    <s v="EY561165"/>
    <s v="EYR-CCR"/>
    <x v="0"/>
    <s v="St Peters Playgroup"/>
    <x v="54"/>
    <s v="South East"/>
    <s v="South East"/>
    <d v="2020-12-01T00:00:00"/>
    <d v="2020-12-04T00:00:00"/>
  </r>
  <r>
    <s v="Provider web link"/>
    <s v="EY547815"/>
    <s v="EYR only"/>
    <x v="0"/>
    <s v="Worlebury Willows Preschool"/>
    <x v="65"/>
    <s v="South West"/>
    <s v="South West"/>
    <d v="2020-09-25T00:00:00"/>
    <d v="2020-09-29T00:00:00"/>
  </r>
  <r>
    <s v="Provider web link"/>
    <s v="EY454505"/>
    <s v="EYR-CCR"/>
    <x v="0"/>
    <s v="Ibstock Day Nursery"/>
    <x v="17"/>
    <s v="East Midlands"/>
    <s v="East Midlands"/>
    <d v="2020-10-02T00:00:00"/>
    <d v="2020-10-09T00:00:00"/>
  </r>
  <r>
    <s v="Provider web link"/>
    <s v="EY490469"/>
    <s v="ALL"/>
    <x v="1"/>
    <s v="REDACTED"/>
    <x v="66"/>
    <s v="London"/>
    <s v="London"/>
    <d v="2020-11-20T00:00:00"/>
    <d v="2020-11-30T00:00:00"/>
  </r>
  <r>
    <s v="Provider web link"/>
    <s v="EY381668"/>
    <s v="ALL"/>
    <x v="1"/>
    <s v="REDACTED"/>
    <x v="44"/>
    <s v="West Midlands"/>
    <s v="West Midlands"/>
    <d v="2020-11-18T00:00:00"/>
    <d v="2020-12-02T00:00:00"/>
  </r>
  <r>
    <s v="Provider web link"/>
    <n v="111331"/>
    <s v="ALL"/>
    <x v="1"/>
    <s v="REDACTED"/>
    <x v="14"/>
    <s v="South East"/>
    <s v="South East"/>
    <d v="2020-09-21T00:00:00"/>
    <d v="2020-09-28T00:00:00"/>
  </r>
  <r>
    <s v="Provider web link"/>
    <s v="EY413293"/>
    <s v="ALL"/>
    <x v="0"/>
    <s v="Cheeky Monkees Day Nursery"/>
    <x v="67"/>
    <s v="North East"/>
    <s v="North East, Yorkshire and the Humber"/>
    <d v="2020-09-25T00:00:00"/>
    <d v="2020-10-05T00:00:00"/>
  </r>
  <r>
    <s v="Provider web link"/>
    <s v="EY419782"/>
    <s v="ALL"/>
    <x v="0"/>
    <s v="Little Foot Day Nursery"/>
    <x v="68"/>
    <s v="Yorkshire and The Humber"/>
    <s v="North East, Yorkshire and the Humber"/>
    <d v="2020-09-29T00:00:00"/>
    <d v="2020-12-02T00:00:00"/>
  </r>
  <r>
    <s v="Provider web link"/>
    <s v="EY548457"/>
    <s v="ALL"/>
    <x v="1"/>
    <s v="REDACTED"/>
    <x v="4"/>
    <s v="South East"/>
    <s v="South East"/>
    <d v="2020-09-29T00:00:00"/>
    <d v="2020-09-29T00:00:00"/>
  </r>
  <r>
    <s v="Provider web link"/>
    <s v="EY458736"/>
    <s v="ALL"/>
    <x v="1"/>
    <s v="REDACTED"/>
    <x v="14"/>
    <s v="South East"/>
    <s v="South East"/>
    <d v="2020-10-01T00:00:00"/>
    <d v="2020-10-05T00:00:00"/>
  </r>
  <r>
    <s v="Provider web link"/>
    <s v="EY552851"/>
    <s v="EYR-CCR"/>
    <x v="0"/>
    <s v="Flying High Nursery School"/>
    <x v="44"/>
    <s v="West Midlands"/>
    <s v="West Midlands"/>
    <d v="2020-10-16T00:00:00"/>
    <d v="2020-12-03T00:00:00"/>
  </r>
  <r>
    <s v="Provider web link"/>
    <s v="EY547113"/>
    <s v="ALL"/>
    <x v="1"/>
    <s v="REDACTED"/>
    <x v="69"/>
    <s v="West Midlands"/>
    <s v="West Midlands"/>
    <d v="2020-10-30T00:00:00"/>
    <d v="2020-12-03T00:00:00"/>
  </r>
  <r>
    <s v="Provider web link"/>
    <s v="EY314759"/>
    <s v="ALL"/>
    <x v="0"/>
    <s v="St Anne's After School Club"/>
    <x v="70"/>
    <s v="South West"/>
    <s v="South West"/>
    <d v="2020-09-09T00:00:00"/>
    <d v="2020-09-11T00:00:00"/>
  </r>
  <r>
    <s v="Provider web link"/>
    <s v="EY342890"/>
    <s v="ALL"/>
    <x v="1"/>
    <s v="REDACTED"/>
    <x v="6"/>
    <s v="South East"/>
    <s v="South East"/>
    <d v="2020-09-25T00:00:00"/>
    <d v="2020-09-25T00:00:00"/>
  </r>
  <r>
    <s v="Provider web link"/>
    <s v="EY479079"/>
    <s v="EYR only"/>
    <x v="0"/>
    <s v="St Cuthberts Playgroup"/>
    <x v="71"/>
    <s v="North East"/>
    <s v="North East, Yorkshire and the Humber"/>
    <d v="2020-10-22T00:00:00"/>
    <d v="2020-10-23T00:00:00"/>
  </r>
  <r>
    <s v="Provider web link"/>
    <n v="2527837"/>
    <s v="ALL"/>
    <x v="0"/>
    <s v="Simply Out Of School Bulford St Leonard's"/>
    <x v="32"/>
    <s v="South West"/>
    <s v="South West"/>
    <d v="2020-10-20T00:00:00"/>
    <d v="2020-10-21T00:00:00"/>
  </r>
  <r>
    <s v="Provider web link"/>
    <s v="EY435689"/>
    <s v="ALL"/>
    <x v="0"/>
    <s v="Sparkle Daycare"/>
    <x v="57"/>
    <s v="East Midlands"/>
    <s v="East Midlands"/>
    <d v="2020-10-19T00:00:00"/>
    <d v="2020-10-21T00:00:00"/>
  </r>
  <r>
    <s v="Provider web link"/>
    <s v="EY439531"/>
    <s v="ALL"/>
    <x v="1"/>
    <s v="REDACTED"/>
    <x v="57"/>
    <s v="East Midlands"/>
    <s v="East Midlands"/>
    <d v="2020-10-26T00:00:00"/>
    <d v="2020-10-28T00:00:00"/>
  </r>
  <r>
    <s v="Provider web link"/>
    <n v="127376"/>
    <s v="ALL"/>
    <x v="0"/>
    <s v="Mereworth Pre-School"/>
    <x v="54"/>
    <s v="South East"/>
    <s v="South East"/>
    <d v="2020-10-22T00:00:00"/>
    <d v="2020-10-28T00:00:00"/>
  </r>
  <r>
    <s v="Provider web link"/>
    <s v="EY371366"/>
    <s v="ALL"/>
    <x v="1"/>
    <s v="REDACTED"/>
    <x v="28"/>
    <s v="North West"/>
    <s v="North West"/>
    <d v="2020-11-25T00:00:00"/>
    <d v="2021-02-05T00:00:00"/>
  </r>
  <r>
    <s v="Provider web link"/>
    <n v="131556"/>
    <s v="EYR only"/>
    <x v="0"/>
    <s v="Sholing Community Centre Pre-School"/>
    <x v="13"/>
    <s v="South East"/>
    <s v="South East"/>
    <d v="2020-09-29T00:00:00"/>
    <d v="2020-10-16T00:00:00"/>
  </r>
  <r>
    <s v="Provider web link"/>
    <s v="EY477955"/>
    <s v="ALL"/>
    <x v="0"/>
    <s v="Incredible Kids (Hilton) Limited"/>
    <x v="8"/>
    <s v="East Midlands"/>
    <s v="East Midlands"/>
    <d v="2020-10-29T00:00:00"/>
    <d v="2020-11-03T00:00:00"/>
  </r>
  <r>
    <s v="Provider web link"/>
    <n v="134132"/>
    <s v="ALL"/>
    <x v="1"/>
    <s v="REDACTED"/>
    <x v="6"/>
    <s v="South East"/>
    <s v="South East"/>
    <d v="2020-11-25T00:00:00"/>
    <d v="2020-11-25T00:00:00"/>
  </r>
  <r>
    <s v="Provider web link"/>
    <s v="EY444509"/>
    <s v="EYR-CCR"/>
    <x v="1"/>
    <s v="REDACTED"/>
    <x v="72"/>
    <s v="North East"/>
    <s v="North East, Yorkshire and the Humber"/>
    <d v="2020-10-05T00:00:00"/>
    <d v="2020-10-07T00:00:00"/>
  </r>
  <r>
    <s v="Provider web link"/>
    <n v="131802"/>
    <s v="ALL"/>
    <x v="0"/>
    <s v="Abacus Pre-School"/>
    <x v="20"/>
    <s v="London"/>
    <s v="London"/>
    <d v="2020-09-23T00:00:00"/>
    <d v="2020-10-06T00:00:00"/>
  </r>
  <r>
    <s v="Provider web link"/>
    <s v="EY557940"/>
    <s v="ALL"/>
    <x v="0"/>
    <s v="Bmca Nursery"/>
    <x v="73"/>
    <s v="North West"/>
    <s v="North West"/>
    <d v="2020-11-04T00:00:00"/>
    <d v="2020-11-05T00:00:00"/>
  </r>
  <r>
    <s v="Provider web link"/>
    <s v="EY561573"/>
    <s v="ALL"/>
    <x v="1"/>
    <s v="REDACTED"/>
    <x v="17"/>
    <s v="East Midlands"/>
    <s v="East Midlands"/>
    <d v="2020-09-23T00:00:00"/>
    <d v="2020-09-28T00:00:00"/>
  </r>
  <r>
    <s v="Provider web link"/>
    <s v="EY281897"/>
    <s v="EYR only"/>
    <x v="0"/>
    <s v="Bright Horizons Caterham Burntwood Lane Day Nursery and Preschool"/>
    <x v="15"/>
    <s v="South East"/>
    <s v="South East"/>
    <d v="2020-09-25T00:00:00"/>
    <d v="2020-12-03T00:00:00"/>
  </r>
  <r>
    <s v="Provider web link"/>
    <n v="112669"/>
    <s v="ALL"/>
    <x v="1"/>
    <s v="REDACTED"/>
    <x v="14"/>
    <s v="South East"/>
    <s v="South East"/>
    <d v="2020-09-14T00:00:00"/>
    <d v="2020-09-15T00:00:00"/>
  </r>
  <r>
    <s v="Provider web link"/>
    <n v="312082"/>
    <s v="ALL"/>
    <x v="1"/>
    <s v="REDACTED"/>
    <x v="74"/>
    <s v="North West"/>
    <s v="North West"/>
    <d v="2020-11-10T00:00:00"/>
    <d v="2020-11-16T00:00:00"/>
  </r>
  <r>
    <s v="Provider web link"/>
    <s v="EY426427"/>
    <s v="ALL"/>
    <x v="1"/>
    <s v="REDACTED"/>
    <x v="29"/>
    <s v="East of England"/>
    <s v="East of England"/>
    <d v="2020-09-25T00:00:00"/>
    <d v="2020-09-30T00:00:00"/>
  </r>
  <r>
    <s v="Provider web link"/>
    <s v="EY390924"/>
    <s v="ALL"/>
    <x v="1"/>
    <s v="REDACTED"/>
    <x v="42"/>
    <s v="North West"/>
    <s v="North West"/>
    <d v="2020-10-09T00:00:00"/>
    <d v="2020-10-19T00:00:00"/>
  </r>
  <r>
    <s v="Provider web link"/>
    <s v="EY477278"/>
    <s v="ALL"/>
    <x v="0"/>
    <s v="Beeches Kids and Training"/>
    <x v="44"/>
    <s v="West Midlands"/>
    <s v="West Midlands"/>
    <d v="2020-11-04T00:00:00"/>
    <d v="2020-12-10T00:00:00"/>
  </r>
  <r>
    <s v="Provider web link"/>
    <s v="EY435487"/>
    <s v="ALL"/>
    <x v="1"/>
    <s v="REDACTED"/>
    <x v="75"/>
    <s v="Yorkshire and The Humber"/>
    <s v="North East, Yorkshire and the Humber"/>
    <d v="2020-11-03T00:00:00"/>
    <d v="2020-11-04T00:00:00"/>
  </r>
  <r>
    <s v="Provider web link"/>
    <s v="EY474904"/>
    <s v="ALL"/>
    <x v="1"/>
    <s v="REDACTED"/>
    <x v="44"/>
    <s v="West Midlands"/>
    <s v="West Midlands"/>
    <d v="2020-11-12T00:00:00"/>
    <d v="2020-12-02T00:00:00"/>
  </r>
  <r>
    <s v="Provider web link"/>
    <s v="EY472686"/>
    <s v="ALL"/>
    <x v="0"/>
    <s v="The Grosvenor Day Nursery"/>
    <x v="23"/>
    <s v="South West"/>
    <s v="South West"/>
    <d v="2020-09-09T00:00:00"/>
    <d v="2020-09-14T00:00:00"/>
  </r>
  <r>
    <s v="Provider web link"/>
    <s v="EY547029"/>
    <s v="EYR-CCR"/>
    <x v="1"/>
    <s v="REDACTED"/>
    <x v="46"/>
    <s v="North West"/>
    <s v="North West"/>
    <d v="2020-09-30T00:00:00"/>
    <d v="2020-09-30T00:00:00"/>
  </r>
  <r>
    <s v="Provider web link"/>
    <s v="EY470415"/>
    <s v="ALL"/>
    <x v="0"/>
    <s v="Tiny Tots Bradford Ltd"/>
    <x v="76"/>
    <s v="Yorkshire and The Humber"/>
    <s v="North East, Yorkshire and the Humber"/>
    <d v="2020-10-06T00:00:00"/>
    <d v="2020-10-07T00:00:00"/>
  </r>
  <r>
    <s v="Provider web link"/>
    <s v="EY305510"/>
    <s v="ALL"/>
    <x v="0"/>
    <s v="Park Families Sharps Copse Nursery"/>
    <x v="14"/>
    <s v="South East"/>
    <s v="South East"/>
    <d v="2020-10-20T00:00:00"/>
    <d v="2020-10-23T00:00:00"/>
  </r>
  <r>
    <s v="Provider web link"/>
    <s v="EY343704"/>
    <s v="ALL"/>
    <x v="0"/>
    <s v="MAGIK Out of School Club"/>
    <x v="77"/>
    <s v="North East"/>
    <s v="North East, Yorkshire and the Humber"/>
    <d v="2020-10-20T00:00:00"/>
    <d v="2020-10-26T00:00:00"/>
  </r>
  <r>
    <s v="Provider web link"/>
    <n v="134012"/>
    <s v="ALL"/>
    <x v="0"/>
    <s v="Littlemore Playgroup"/>
    <x v="6"/>
    <s v="South East"/>
    <s v="South East"/>
    <d v="2020-09-08T00:00:00"/>
    <d v="2020-09-10T00:00:00"/>
  </r>
  <r>
    <s v="Provider web link"/>
    <s v="EY547450"/>
    <s v="ALL"/>
    <x v="1"/>
    <s v="REDACTED"/>
    <x v="40"/>
    <s v="London"/>
    <s v="London"/>
    <d v="2020-09-14T00:00:00"/>
    <d v="2020-09-15T00:00:00"/>
  </r>
  <r>
    <s v="Provider web link"/>
    <s v="EY474065"/>
    <s v="ALL"/>
    <x v="0"/>
    <s v="Tower View Out of School Club"/>
    <x v="24"/>
    <s v="West Midlands"/>
    <s v="West Midlands"/>
    <d v="2020-11-03T00:00:00"/>
    <d v="2020-12-03T00:00:00"/>
  </r>
  <r>
    <s v="Provider web link"/>
    <s v="EY431018"/>
    <s v="ALL"/>
    <x v="1"/>
    <s v="REDACTED"/>
    <x v="33"/>
    <s v="North West"/>
    <s v="North West"/>
    <d v="2020-11-06T00:00:00"/>
    <d v="2020-11-10T00:00:00"/>
  </r>
  <r>
    <s v="Provider web link"/>
    <s v="EY555622"/>
    <s v="ALL"/>
    <x v="0"/>
    <s v="Little Giggles Private Day Nursery &amp; Preschool - Ince, Wigan"/>
    <x v="30"/>
    <s v="North West"/>
    <s v="North West"/>
    <d v="2020-11-12T00:00:00"/>
    <d v="2020-11-12T00:00:00"/>
  </r>
  <r>
    <s v="Provider web link"/>
    <n v="159399"/>
    <s v="ALL"/>
    <x v="0"/>
    <s v="Langley Pre-School"/>
    <x v="78"/>
    <s v="London"/>
    <s v="London"/>
    <d v="2020-10-14T00:00:00"/>
    <d v="2020-10-15T00:00:00"/>
  </r>
  <r>
    <s v="Provider web link"/>
    <n v="400299"/>
    <s v="EYR only"/>
    <x v="0"/>
    <s v="Monk Fryston Pre-School"/>
    <x v="55"/>
    <s v="Yorkshire and The Humber"/>
    <s v="North East, Yorkshire and the Humber"/>
    <d v="2020-10-16T00:00:00"/>
    <d v="2020-11-13T00:00:00"/>
  </r>
  <r>
    <s v="Provider web link"/>
    <s v="EY221987"/>
    <s v="ALL"/>
    <x v="0"/>
    <s v="Kneehigh Pre-School Nursery"/>
    <x v="7"/>
    <s v="South West"/>
    <s v="South West"/>
    <d v="2020-09-22T00:00:00"/>
    <d v="2020-09-29T00:00:00"/>
  </r>
  <r>
    <s v="Provider web link"/>
    <s v="EY260535"/>
    <s v="ALL"/>
    <x v="0"/>
    <s v="Lantern Lane Kids' Club"/>
    <x v="57"/>
    <s v="East Midlands"/>
    <s v="East Midlands"/>
    <d v="2020-12-04T00:00:00"/>
    <d v="2021-01-27T00:00:00"/>
  </r>
  <r>
    <s v="Provider web link"/>
    <s v="EY336862"/>
    <s v="ALL"/>
    <x v="1"/>
    <s v="REDACTED"/>
    <x v="18"/>
    <s v="East of England"/>
    <s v="East of England"/>
    <d v="2020-09-18T00:00:00"/>
    <d v="2020-09-25T00:00:00"/>
  </r>
  <r>
    <s v="Provider web link"/>
    <s v="EY541632"/>
    <s v="EYR only"/>
    <x v="0"/>
    <s v="Langham Preschool"/>
    <x v="1"/>
    <s v="East of England"/>
    <s v="East of England"/>
    <d v="2020-11-13T00:00:00"/>
    <d v="2020-11-25T00:00:00"/>
  </r>
  <r>
    <s v="Provider web link"/>
    <n v="306153"/>
    <s v="ALL"/>
    <x v="1"/>
    <s v="REDACTED"/>
    <x v="79"/>
    <s v="North West"/>
    <s v="North West"/>
    <d v="2020-11-30T00:00:00"/>
    <d v="2020-12-01T00:00:00"/>
  </r>
  <r>
    <s v="Provider web link"/>
    <s v="EY558805"/>
    <s v="EYR-CCR"/>
    <x v="1"/>
    <s v="REDACTED"/>
    <x v="22"/>
    <s v="East Midlands"/>
    <s v="East Midlands"/>
    <d v="2020-09-28T00:00:00"/>
    <d v="2020-09-29T00:00:00"/>
  </r>
  <r>
    <s v="Provider web link"/>
    <n v="510726"/>
    <s v="EYR-CCR"/>
    <x v="1"/>
    <s v="REDACTED"/>
    <x v="80"/>
    <s v="London"/>
    <s v="London"/>
    <d v="2020-11-13T00:00:00"/>
    <d v="2020-11-19T00:00:00"/>
  </r>
  <r>
    <s v="Provider web link"/>
    <s v="EY474813"/>
    <s v="EYR-CCR"/>
    <x v="1"/>
    <s v="REDACTED"/>
    <x v="15"/>
    <s v="South East"/>
    <s v="South East"/>
    <d v="2020-11-23T00:00:00"/>
    <d v="2020-11-25T00:00:00"/>
  </r>
  <r>
    <s v="Provider web link"/>
    <s v="EY545774"/>
    <s v="ALL"/>
    <x v="1"/>
    <s v="REDACTED"/>
    <x v="81"/>
    <s v="London"/>
    <s v="London"/>
    <d v="2020-10-06T00:00:00"/>
    <d v="2020-10-19T00:00:00"/>
  </r>
  <r>
    <s v="Provider web link"/>
    <s v="EY371636"/>
    <s v="ALL"/>
    <x v="1"/>
    <s v="REDACTED"/>
    <x v="53"/>
    <s v="London"/>
    <s v="London"/>
    <d v="2020-10-06T00:00:00"/>
    <d v="2020-10-12T00:00:00"/>
  </r>
  <r>
    <s v="Provider web link"/>
    <s v="EY436104"/>
    <s v="ALL"/>
    <x v="1"/>
    <s v="REDACTED"/>
    <x v="82"/>
    <s v="South West"/>
    <s v="South West"/>
    <d v="2020-10-05T00:00:00"/>
    <d v="2020-10-06T00:00:00"/>
  </r>
  <r>
    <s v="Provider web link"/>
    <s v="EY473330"/>
    <s v="EYR-CCR"/>
    <x v="0"/>
    <s v="Children's World"/>
    <x v="58"/>
    <s v="East of England"/>
    <s v="East of England"/>
    <d v="2020-10-08T00:00:00"/>
    <d v="2020-10-15T00:00:00"/>
  </r>
  <r>
    <s v="Provider web link"/>
    <n v="128514"/>
    <s v="ALL"/>
    <x v="0"/>
    <s v="Maytime Montessori Nursery"/>
    <x v="64"/>
    <s v="London"/>
    <s v="London"/>
    <d v="2020-10-05T00:00:00"/>
    <d v="2020-10-12T00:00:00"/>
  </r>
  <r>
    <s v="Provider web link"/>
    <s v="EY463838"/>
    <s v="ALL"/>
    <x v="1"/>
    <s v="REDACTED"/>
    <x v="83"/>
    <s v="North East"/>
    <s v="North East, Yorkshire and the Humber"/>
    <d v="2020-10-15T00:00:00"/>
    <d v="2020-10-26T00:00:00"/>
  </r>
  <r>
    <s v="Provider web link"/>
    <s v="EY298307"/>
    <s v="ALL"/>
    <x v="0"/>
    <s v="Snap! Hauxton"/>
    <x v="43"/>
    <s v="East of England"/>
    <s v="East of England"/>
    <d v="2020-11-19T00:00:00"/>
    <d v="2020-11-24T00:00:00"/>
  </r>
  <r>
    <s v="Provider web link"/>
    <n v="221894"/>
    <s v="ALL"/>
    <x v="0"/>
    <s v="Isleham Pre-School"/>
    <x v="43"/>
    <s v="East of England"/>
    <s v="East of England"/>
    <d v="2020-09-09T00:00:00"/>
    <d v="2020-10-15T00:00:00"/>
  </r>
  <r>
    <s v="Provider web link"/>
    <s v="EY538777"/>
    <s v="EYR only"/>
    <x v="0"/>
    <s v="Teeny Tots Playgroup Ltd"/>
    <x v="62"/>
    <s v="West Midlands"/>
    <s v="West Midlands"/>
    <d v="2020-11-24T00:00:00"/>
    <d v="2020-12-03T00:00:00"/>
  </r>
  <r>
    <s v="Provider web link"/>
    <s v="EY553862"/>
    <s v="ALL"/>
    <x v="0"/>
    <s v="Barmpots Nursery And Preschool"/>
    <x v="44"/>
    <s v="West Midlands"/>
    <s v="West Midlands"/>
    <d v="2020-11-16T00:00:00"/>
    <d v="2020-12-16T00:00:00"/>
  </r>
  <r>
    <s v="Provider web link"/>
    <s v="EY548389"/>
    <s v="EYR only"/>
    <x v="0"/>
    <s v="Leahurst Road Preschool"/>
    <x v="57"/>
    <s v="East Midlands"/>
    <s v="East Midlands"/>
    <d v="2020-09-16T00:00:00"/>
    <d v="2020-09-23T00:00:00"/>
  </r>
  <r>
    <s v="Provider web link"/>
    <s v="EY272143"/>
    <s v="ALL"/>
    <x v="0"/>
    <s v="Ducklings Day Nursery"/>
    <x v="9"/>
    <s v="West Midlands"/>
    <s v="West Midlands"/>
    <d v="2020-09-10T00:00:00"/>
    <d v="2020-12-02T00:00:00"/>
  </r>
  <r>
    <s v="Provider web link"/>
    <s v="EY376307"/>
    <s v="ALL"/>
    <x v="1"/>
    <s v="REDACTED"/>
    <x v="21"/>
    <s v="South West"/>
    <s v="South West"/>
    <d v="2020-09-21T00:00:00"/>
    <d v="2020-10-06T00:00:00"/>
  </r>
  <r>
    <s v="Provider web link"/>
    <s v="EY291433"/>
    <s v="ALL"/>
    <x v="1"/>
    <s v="REDACTED"/>
    <x v="41"/>
    <s v="London"/>
    <s v="London"/>
    <d v="2020-09-17T00:00:00"/>
    <d v="2020-09-17T00:00:00"/>
  </r>
  <r>
    <s v="Provider web link"/>
    <s v="EY284371"/>
    <s v="ALL"/>
    <x v="1"/>
    <s v="REDACTED"/>
    <x v="15"/>
    <s v="South East"/>
    <s v="South East"/>
    <d v="2020-10-20T00:00:00"/>
    <d v="2020-11-17T00:00:00"/>
  </r>
  <r>
    <s v="Provider web link"/>
    <s v="EY236704"/>
    <s v="ALL"/>
    <x v="0"/>
    <s v="Aldryngton &amp; Earley St Peters After School Club"/>
    <x v="47"/>
    <s v="South East"/>
    <s v="South East"/>
    <d v="2020-09-17T00:00:00"/>
    <d v="2020-09-24T00:00:00"/>
  </r>
  <r>
    <s v="Provider web link"/>
    <n v="129770"/>
    <s v="ALL"/>
    <x v="1"/>
    <s v="REDACTED"/>
    <x v="52"/>
    <s v="East of England"/>
    <s v="East of England"/>
    <d v="2020-12-03T00:00:00"/>
    <d v="2020-12-08T00:00:00"/>
  </r>
  <r>
    <s v="Provider web link"/>
    <s v="EY497468"/>
    <s v="ALL"/>
    <x v="0"/>
    <s v="Bubbly Bear Ltd"/>
    <x v="73"/>
    <s v="North West"/>
    <s v="North West"/>
    <d v="2020-10-14T00:00:00"/>
    <d v="2020-10-19T00:00:00"/>
  </r>
  <r>
    <s v="Provider web link"/>
    <s v="EY560048"/>
    <s v="ALL"/>
    <x v="0"/>
    <s v="Black Tiles Out Of School Club"/>
    <x v="18"/>
    <s v="East of England"/>
    <s v="East of England"/>
    <d v="2020-11-04T00:00:00"/>
    <d v="2020-11-18T00:00:00"/>
  </r>
  <r>
    <s v="Provider web link"/>
    <n v="252975"/>
    <s v="ALL"/>
    <x v="1"/>
    <s v="REDACTED"/>
    <x v="57"/>
    <s v="East Midlands"/>
    <s v="East Midlands"/>
    <d v="2020-09-10T00:00:00"/>
    <d v="2020-09-24T00:00:00"/>
  </r>
  <r>
    <s v="Provider web link"/>
    <s v="EY219922"/>
    <s v="ALL"/>
    <x v="1"/>
    <s v="REDACTED"/>
    <x v="22"/>
    <s v="East Midlands"/>
    <s v="East Midlands"/>
    <d v="2020-10-06T00:00:00"/>
    <d v="2020-10-26T00:00:00"/>
  </r>
  <r>
    <s v="Provider web link"/>
    <s v="EY307712"/>
    <s v="EYR only"/>
    <x v="0"/>
    <s v="Busy Bees Day Nursery at Shenley"/>
    <x v="52"/>
    <s v="East of England"/>
    <s v="East of England"/>
    <d v="2020-10-02T00:00:00"/>
    <d v="2020-10-20T00:00:00"/>
  </r>
  <r>
    <s v="Provider web link"/>
    <s v="EY333337"/>
    <s v="ALL"/>
    <x v="1"/>
    <s v="REDACTED"/>
    <x v="54"/>
    <s v="South East"/>
    <s v="South East"/>
    <d v="2020-10-13T00:00:00"/>
    <d v="2020-10-19T00:00:00"/>
  </r>
  <r>
    <s v="Provider web link"/>
    <s v="EY376629"/>
    <s v="ALL"/>
    <x v="1"/>
    <s v="REDACTED"/>
    <x v="29"/>
    <s v="East of England"/>
    <s v="East of England"/>
    <d v="2020-10-08T00:00:00"/>
    <d v="2020-12-17T00:00:00"/>
  </r>
  <r>
    <s v="Provider web link"/>
    <s v="EY424824"/>
    <s v="EYR only"/>
    <x v="0"/>
    <s v="Oldbury On Severn Busy Bees Playgroup"/>
    <x v="70"/>
    <s v="South West"/>
    <s v="South West"/>
    <d v="2020-09-25T00:00:00"/>
    <d v="2020-09-25T00:00:00"/>
  </r>
  <r>
    <s v="Provider web link"/>
    <n v="113660"/>
    <s v="ALL"/>
    <x v="0"/>
    <s v="Pound Hill Pre-School"/>
    <x v="4"/>
    <s v="South East"/>
    <s v="South East"/>
    <d v="2020-09-16T00:00:00"/>
    <d v="2020-09-18T00:00:00"/>
  </r>
  <r>
    <s v="Provider web link"/>
    <n v="2496787"/>
    <s v="EYR-CCR"/>
    <x v="0"/>
    <s v="Zeeba - Royal Arsenal"/>
    <x v="80"/>
    <s v="London"/>
    <s v="London"/>
    <d v="2020-10-09T00:00:00"/>
    <d v="2020-10-26T00:00:00"/>
  </r>
  <r>
    <s v="Provider web link"/>
    <s v="EY396019"/>
    <s v="ALL"/>
    <x v="1"/>
    <s v="REDACTED"/>
    <x v="53"/>
    <s v="London"/>
    <s v="London"/>
    <d v="2020-10-14T00:00:00"/>
    <d v="2020-10-19T00:00:00"/>
  </r>
  <r>
    <s v="Provider web link"/>
    <s v="EY550183"/>
    <s v="EYR only"/>
    <x v="0"/>
    <s v="Mills Hill Playgroup"/>
    <x v="84"/>
    <s v="North West"/>
    <s v="North West"/>
    <d v="2020-10-16T00:00:00"/>
    <d v="2020-10-23T00:00:00"/>
  </r>
  <r>
    <s v="Provider web link"/>
    <s v="EY459646"/>
    <s v="ALL"/>
    <x v="1"/>
    <s v="REDACTED"/>
    <x v="85"/>
    <s v="West Midlands"/>
    <s v="West Midlands"/>
    <d v="2020-09-22T00:00:00"/>
    <d v="2020-12-03T00:00:00"/>
  </r>
  <r>
    <s v="Provider web link"/>
    <n v="110120"/>
    <s v="EYR only"/>
    <x v="0"/>
    <s v="Hollytree Community Pre-School"/>
    <x v="14"/>
    <s v="South East"/>
    <s v="South East"/>
    <d v="2020-10-01T00:00:00"/>
    <d v="2020-10-07T00:00:00"/>
  </r>
  <r>
    <s v="Provider web link"/>
    <n v="312013"/>
    <s v="ALL"/>
    <x v="1"/>
    <s v="REDACTED"/>
    <x v="74"/>
    <s v="North West"/>
    <s v="North West"/>
    <d v="2020-10-14T00:00:00"/>
    <d v="2020-10-19T00:00:00"/>
  </r>
  <r>
    <s v="Provider web link"/>
    <s v="EY292074"/>
    <s v="ALL"/>
    <x v="1"/>
    <s v="REDACTED"/>
    <x v="57"/>
    <s v="East Midlands"/>
    <s v="East Midlands"/>
    <d v="2020-10-09T00:00:00"/>
    <d v="2020-10-12T00:00:00"/>
  </r>
  <r>
    <s v="Provider web link"/>
    <n v="131616"/>
    <s v="ALL"/>
    <x v="0"/>
    <s v="The Trees Day Care Nursery"/>
    <x v="13"/>
    <s v="South East"/>
    <s v="South East"/>
    <d v="2020-10-13T00:00:00"/>
    <d v="2020-10-15T00:00:00"/>
  </r>
  <r>
    <s v="Provider web link"/>
    <s v="EY331972"/>
    <s v="ALL"/>
    <x v="1"/>
    <s v="REDACTED"/>
    <x v="4"/>
    <s v="South East"/>
    <s v="South East"/>
    <d v="2020-09-28T00:00:00"/>
    <d v="2020-09-30T00:00:00"/>
  </r>
  <r>
    <s v="Provider web link"/>
    <s v="EY536234"/>
    <s v="EYR-CCR"/>
    <x v="1"/>
    <s v="REDACTED"/>
    <x v="0"/>
    <s v="London"/>
    <s v="London"/>
    <d v="2020-09-29T00:00:00"/>
    <d v="2020-10-05T00:00:00"/>
  </r>
  <r>
    <s v="Provider web link"/>
    <s v="EY396615"/>
    <s v="ALL"/>
    <x v="1"/>
    <s v="REDACTED"/>
    <x v="86"/>
    <s v="Yorkshire and The Humber"/>
    <s v="North East, Yorkshire and the Humber"/>
    <d v="2020-10-08T00:00:00"/>
    <d v="2020-10-13T00:00:00"/>
  </r>
  <r>
    <s v="Provider web link"/>
    <n v="508748"/>
    <s v="EYR only"/>
    <x v="0"/>
    <s v="Rainbow Pre-School"/>
    <x v="1"/>
    <s v="East of England"/>
    <s v="East of England"/>
    <d v="2020-10-16T00:00:00"/>
    <d v="2020-11-09T00:00:00"/>
  </r>
  <r>
    <s v="Provider web link"/>
    <n v="508748"/>
    <s v="EYR only"/>
    <x v="0"/>
    <s v="Rainbow Pre-School"/>
    <x v="1"/>
    <s v="East of England"/>
    <s v="East of England"/>
    <d v="2020-10-19T00:00:00"/>
    <d v="2020-11-09T00:00:00"/>
  </r>
  <r>
    <s v="Provider web link"/>
    <s v="EY536190"/>
    <s v="EYR only"/>
    <x v="0"/>
    <s v="Little Nippers Day Nursery"/>
    <x v="44"/>
    <s v="West Midlands"/>
    <s v="West Midlands"/>
    <d v="2020-10-14T00:00:00"/>
    <d v="2020-12-03T00:00:00"/>
  </r>
  <r>
    <s v="Provider web link"/>
    <n v="208672"/>
    <s v="ALL"/>
    <x v="1"/>
    <s v="REDACTED"/>
    <x v="5"/>
    <s v="East Midlands"/>
    <s v="East Midlands"/>
    <d v="2020-11-04T00:00:00"/>
    <d v="2020-11-12T00:00:00"/>
  </r>
  <r>
    <s v="Provider web link"/>
    <s v="EY483503"/>
    <s v="EYR-CCR"/>
    <x v="0"/>
    <s v="Kew Kids"/>
    <x v="87"/>
    <s v="London"/>
    <s v="London"/>
    <d v="2020-11-10T00:00:00"/>
    <d v="2020-12-15T00:00:00"/>
  </r>
  <r>
    <s v="Provider web link"/>
    <s v="EY477591"/>
    <s v="ALL"/>
    <x v="0"/>
    <s v="Schoolfriend Clubs @ Highfield"/>
    <x v="88"/>
    <s v="London"/>
    <s v="London"/>
    <d v="2020-12-03T00:00:00"/>
    <d v="2020-12-07T00:00:00"/>
  </r>
  <r>
    <s v="Provider web link"/>
    <s v="EY276119"/>
    <s v="ALL"/>
    <x v="1"/>
    <s v="REDACTED"/>
    <x v="74"/>
    <s v="North West"/>
    <s v="North West"/>
    <d v="2020-10-07T00:00:00"/>
    <d v="2020-11-03T00:00:00"/>
  </r>
  <r>
    <s v="Provider web link"/>
    <s v="EY457421"/>
    <s v="ALL"/>
    <x v="1"/>
    <s v="REDACTED"/>
    <x v="7"/>
    <s v="South West"/>
    <s v="South West"/>
    <d v="2020-10-08T00:00:00"/>
    <d v="2020-10-08T00:00:00"/>
  </r>
  <r>
    <s v="Provider web link"/>
    <s v="EY407298"/>
    <s v="ALL"/>
    <x v="1"/>
    <s v="REDACTED"/>
    <x v="52"/>
    <s v="East of England"/>
    <s v="East of England"/>
    <d v="2020-10-29T00:00:00"/>
    <d v="2020-11-04T00:00:00"/>
  </r>
  <r>
    <s v="Provider web link"/>
    <s v="EY443385"/>
    <s v="ALL"/>
    <x v="1"/>
    <s v="REDACTED"/>
    <x v="65"/>
    <s v="South West"/>
    <s v="South West"/>
    <d v="2020-10-13T00:00:00"/>
    <d v="2020-11-06T00:00:00"/>
  </r>
  <r>
    <s v="Provider web link"/>
    <s v="EY425748"/>
    <s v="ALL"/>
    <x v="0"/>
    <s v="TicTots Day Nursery &amp; Creche"/>
    <x v="46"/>
    <s v="North West"/>
    <s v="North West"/>
    <d v="2020-10-13T00:00:00"/>
    <d v="2020-10-16T00:00:00"/>
  </r>
  <r>
    <s v="Provider web link"/>
    <s v="EY399739"/>
    <s v="ALL"/>
    <x v="1"/>
    <s v="REDACTED"/>
    <x v="57"/>
    <s v="East Midlands"/>
    <s v="East Midlands"/>
    <d v="2020-09-15T00:00:00"/>
    <d v="2020-09-15T00:00:00"/>
  </r>
  <r>
    <s v="Provider web link"/>
    <n v="250949"/>
    <s v="ALL"/>
    <x v="1"/>
    <s v="REDACTED"/>
    <x v="18"/>
    <s v="East of England"/>
    <s v="East of England"/>
    <d v="2020-09-15T00:00:00"/>
    <d v="2020-09-18T00:00:00"/>
  </r>
  <r>
    <s v="Provider web link"/>
    <s v="EY273637"/>
    <s v="ALL"/>
    <x v="0"/>
    <s v="Rainbow Pre-School"/>
    <x v="89"/>
    <s v="East of England"/>
    <s v="East of England"/>
    <d v="2020-10-21T00:00:00"/>
    <d v="2020-11-19T00:00:00"/>
  </r>
  <r>
    <s v="Provider web link"/>
    <s v="EY546064"/>
    <s v="ALL"/>
    <x v="0"/>
    <s v="The Nest"/>
    <x v="90"/>
    <s v="South East"/>
    <s v="South East"/>
    <d v="2020-10-12T00:00:00"/>
    <d v="2020-10-16T00:00:00"/>
  </r>
  <r>
    <s v="Provider web link"/>
    <s v="EY486360"/>
    <s v="ALL"/>
    <x v="1"/>
    <s v="REDACTED"/>
    <x v="91"/>
    <s v="North West"/>
    <s v="North West"/>
    <d v="2020-10-30T00:00:00"/>
    <d v="2020-11-06T00:00:00"/>
  </r>
  <r>
    <s v="Provider web link"/>
    <s v="EY541985"/>
    <s v="ALL"/>
    <x v="0"/>
    <s v="Kibworth Methodist Pre-School"/>
    <x v="17"/>
    <s v="East Midlands"/>
    <s v="East Midlands"/>
    <d v="2020-10-14T00:00:00"/>
    <d v="2020-10-16T00:00:00"/>
  </r>
  <r>
    <s v="Provider web link"/>
    <s v="EY489885"/>
    <s v="ALL"/>
    <x v="1"/>
    <s v="REDACTED"/>
    <x v="61"/>
    <s v="North West"/>
    <s v="North West"/>
    <d v="2020-11-09T00:00:00"/>
    <d v="2020-11-12T00:00:00"/>
  </r>
  <r>
    <s v="Provider web link"/>
    <s v="EY453416"/>
    <s v="ALL"/>
    <x v="1"/>
    <s v="REDACTED"/>
    <x v="92"/>
    <s v="Yorkshire and The Humber"/>
    <s v="North East, Yorkshire and the Humber"/>
    <d v="2020-10-08T00:00:00"/>
    <d v="2020-10-14T00:00:00"/>
  </r>
  <r>
    <s v="Provider web link"/>
    <s v="EY485375"/>
    <s v="ALL"/>
    <x v="0"/>
    <s v="Kiddywinks Neighbourhood Nursery And Pre School"/>
    <x v="23"/>
    <s v="South West"/>
    <s v="South West"/>
    <d v="2020-10-13T00:00:00"/>
    <d v="2020-10-20T00:00:00"/>
  </r>
  <r>
    <s v="Provider web link"/>
    <n v="134989"/>
    <s v="ALL"/>
    <x v="0"/>
    <s v="Grandpont Daycare"/>
    <x v="6"/>
    <s v="South East"/>
    <s v="South East"/>
    <d v="2020-10-26T00:00:00"/>
    <d v="2020-11-05T00:00:00"/>
  </r>
  <r>
    <s v="Provider web link"/>
    <s v="EY412973"/>
    <s v="ALL"/>
    <x v="0"/>
    <s v="Little Nipperz"/>
    <x v="1"/>
    <s v="East of England"/>
    <s v="East of England"/>
    <d v="2020-11-26T00:00:00"/>
    <d v="2020-12-01T00:00:00"/>
  </r>
  <r>
    <s v="Provider web link"/>
    <s v="EY389447"/>
    <s v="ALL"/>
    <x v="1"/>
    <s v="REDACTED"/>
    <x v="36"/>
    <s v="North West"/>
    <s v="North West"/>
    <d v="2020-10-21T00:00:00"/>
    <d v="2020-10-22T00:00:00"/>
  </r>
  <r>
    <s v="Provider web link"/>
    <s v="EY363470"/>
    <s v="ALL"/>
    <x v="1"/>
    <s v="REDACTED"/>
    <x v="21"/>
    <s v="South West"/>
    <s v="South West"/>
    <d v="2020-09-17T00:00:00"/>
    <d v="2020-09-23T00:00:00"/>
  </r>
  <r>
    <s v="Provider web link"/>
    <s v="EY260535"/>
    <s v="ALL"/>
    <x v="0"/>
    <s v="Lantern Lane Kids' Club"/>
    <x v="57"/>
    <s v="East Midlands"/>
    <s v="East Midlands"/>
    <d v="2020-11-24T00:00:00"/>
    <d v="2021-01-27T00:00:00"/>
  </r>
  <r>
    <s v="Provider web link"/>
    <n v="254068"/>
    <s v="EYR only"/>
    <x v="0"/>
    <s v="Forncett Playgroup"/>
    <x v="58"/>
    <s v="East of England"/>
    <s v="East of England"/>
    <d v="2020-10-15T00:00:00"/>
    <d v="2020-10-20T00:00:00"/>
  </r>
  <r>
    <s v="Provider web link"/>
    <n v="254313"/>
    <s v="EYR only"/>
    <x v="0"/>
    <s v="Apple Wood Children's Nursery"/>
    <x v="58"/>
    <s v="East of England"/>
    <s v="East of England"/>
    <d v="2020-11-04T00:00:00"/>
    <d v="2020-11-06T00:00:00"/>
  </r>
  <r>
    <s v="Provider web link"/>
    <s v="EY387974"/>
    <s v="ALL"/>
    <x v="1"/>
    <s v="REDACTED"/>
    <x v="3"/>
    <s v="South East"/>
    <s v="South East"/>
    <d v="2020-10-29T00:00:00"/>
    <d v="2020-11-03T00:00:00"/>
  </r>
  <r>
    <s v="Provider web link"/>
    <s v="EY439118"/>
    <s v="ALL"/>
    <x v="1"/>
    <s v="REDACTED"/>
    <x v="57"/>
    <s v="East Midlands"/>
    <s v="East Midlands"/>
    <d v="2020-10-14T00:00:00"/>
    <d v="2020-10-15T00:00:00"/>
  </r>
  <r>
    <s v="Provider web link"/>
    <s v="EY337273"/>
    <s v="ALL"/>
    <x v="1"/>
    <s v="REDACTED"/>
    <x v="17"/>
    <s v="East Midlands"/>
    <s v="East Midlands"/>
    <d v="2020-10-13T00:00:00"/>
    <d v="2020-10-16T00:00:00"/>
  </r>
  <r>
    <s v="Provider web link"/>
    <s v="EY554509"/>
    <s v="ALL"/>
    <x v="1"/>
    <s v="REDACTED"/>
    <x v="93"/>
    <s v="South East"/>
    <s v="South East"/>
    <d v="2020-10-05T00:00:00"/>
    <d v="2020-10-07T00:00:00"/>
  </r>
  <r>
    <s v="Provider web link"/>
    <n v="206109"/>
    <s v="ALL"/>
    <x v="0"/>
    <s v="La Petite Academy Ltd"/>
    <x v="94"/>
    <s v="East Midlands"/>
    <s v="East Midlands"/>
    <d v="2020-11-12T00:00:00"/>
    <d v="2020-11-17T00:00:00"/>
  </r>
  <r>
    <s v="Provider web link"/>
    <s v="EY265988"/>
    <s v="ALL"/>
    <x v="1"/>
    <s v="REDACTED"/>
    <x v="95"/>
    <s v="West Midlands"/>
    <s v="West Midlands"/>
    <d v="2020-11-03T00:00:00"/>
    <d v="2020-12-03T00:00:00"/>
  </r>
  <r>
    <s v="Provider web link"/>
    <s v="EY265774"/>
    <s v="ALL"/>
    <x v="1"/>
    <s v="REDACTED"/>
    <x v="52"/>
    <s v="East of England"/>
    <s v="East of England"/>
    <d v="2020-10-06T00:00:00"/>
    <d v="2020-11-05T00:00:00"/>
  </r>
  <r>
    <s v="Provider web link"/>
    <s v="EY438544"/>
    <s v="ALL"/>
    <x v="1"/>
    <s v="REDACTED"/>
    <x v="65"/>
    <s v="South West"/>
    <s v="South West"/>
    <d v="2020-09-10T00:00:00"/>
    <d v="2020-09-16T00:00:00"/>
  </r>
  <r>
    <s v="Provider web link"/>
    <s v="EY547385"/>
    <s v="ALL"/>
    <x v="1"/>
    <s v="REDACTED"/>
    <x v="40"/>
    <s v="London"/>
    <s v="London"/>
    <d v="2020-09-15T00:00:00"/>
    <d v="2020-09-16T00:00:00"/>
  </r>
  <r>
    <s v="Provider web link"/>
    <n v="223285"/>
    <s v="ALL"/>
    <x v="0"/>
    <s v="Westfield Children's Centre"/>
    <x v="17"/>
    <s v="East Midlands"/>
    <s v="East Midlands"/>
    <d v="2020-09-10T00:00:00"/>
    <d v="2020-11-19T00:00:00"/>
  </r>
  <r>
    <s v="Provider web link"/>
    <n v="223749"/>
    <s v="ALL"/>
    <x v="1"/>
    <s v="REDACTED"/>
    <x v="96"/>
    <s v="West Midlands"/>
    <s v="West Midlands"/>
    <d v="2020-10-16T00:00:00"/>
    <d v="2020-12-03T00:00:00"/>
  </r>
  <r>
    <s v="Provider web link"/>
    <s v="EY413840"/>
    <s v="ALL"/>
    <x v="1"/>
    <s v="REDACTED"/>
    <x v="0"/>
    <s v="London"/>
    <s v="London"/>
    <d v="2020-12-04T00:00:00"/>
    <d v="2020-12-10T00:00:00"/>
  </r>
  <r>
    <s v="Provider web link"/>
    <s v="EY401963"/>
    <s v="EYR only"/>
    <x v="0"/>
    <s v="Heybridge Pre-School Ltd"/>
    <x v="1"/>
    <s v="East of England"/>
    <s v="East of England"/>
    <d v="2020-11-20T00:00:00"/>
    <d v="2020-12-11T00:00:00"/>
  </r>
  <r>
    <s v="Provider web link"/>
    <s v="EY442902"/>
    <s v="ALL"/>
    <x v="1"/>
    <s v="REDACTED"/>
    <x v="97"/>
    <s v="South West"/>
    <s v="South West"/>
    <d v="2020-09-29T00:00:00"/>
    <d v="2020-10-01T00:00:00"/>
  </r>
  <r>
    <s v="Provider web link"/>
    <s v="EY537140"/>
    <s v="EYR only"/>
    <x v="0"/>
    <s v="Seasides Day Nursery"/>
    <x v="1"/>
    <s v="East of England"/>
    <s v="East of England"/>
    <d v="2020-09-30T00:00:00"/>
    <d v="2020-10-02T00:00:00"/>
  </r>
  <r>
    <s v="Provider web link"/>
    <s v="EY549213"/>
    <s v="ALL"/>
    <x v="0"/>
    <s v="Bright Horizons Inglewood Day Nursery And Preschool"/>
    <x v="47"/>
    <s v="South East"/>
    <s v="South East"/>
    <d v="2020-09-29T00:00:00"/>
    <d v="2020-09-30T00:00:00"/>
  </r>
  <r>
    <s v="Provider web link"/>
    <s v="EY481083"/>
    <s v="ALL"/>
    <x v="0"/>
    <s v="Elvetham Heath After School Club"/>
    <x v="14"/>
    <s v="South East"/>
    <s v="South East"/>
    <d v="2020-09-29T00:00:00"/>
    <d v="2020-10-05T00:00:00"/>
  </r>
  <r>
    <s v="Provider web link"/>
    <s v="EY411821"/>
    <s v="EYR-CCR"/>
    <x v="0"/>
    <s v="St Peters Pre School"/>
    <x v="78"/>
    <s v="London"/>
    <s v="London"/>
    <d v="2020-10-01T00:00:00"/>
    <d v="2020-10-05T00:00:00"/>
  </r>
  <r>
    <s v="Provider web link"/>
    <s v="EY487116"/>
    <s v="ALL"/>
    <x v="0"/>
    <s v="Bright Horizons Brockley Day Nursery and Preschool"/>
    <x v="10"/>
    <s v="London"/>
    <s v="London"/>
    <d v="2020-12-01T00:00:00"/>
    <d v="2020-12-03T00:00:00"/>
  </r>
  <r>
    <s v="Provider web link"/>
    <s v="EY366742"/>
    <s v="ALL"/>
    <x v="0"/>
    <s v="Little Angels Nursery"/>
    <x v="98"/>
    <s v="North West"/>
    <s v="North West"/>
    <d v="2020-10-14T00:00:00"/>
    <d v="2020-10-15T00:00:00"/>
  </r>
  <r>
    <s v="Provider web link"/>
    <s v="EY239628"/>
    <s v="ALL"/>
    <x v="0"/>
    <s v="House Of Fun Nursery"/>
    <x v="58"/>
    <s v="East of England"/>
    <s v="East of England"/>
    <d v="2020-10-23T00:00:00"/>
    <d v="2020-10-27T00:00:00"/>
  </r>
  <r>
    <s v="Provider web link"/>
    <n v="500318"/>
    <s v="ALL"/>
    <x v="1"/>
    <s v="REDACTED"/>
    <x v="73"/>
    <s v="North West"/>
    <s v="North West"/>
    <d v="2020-10-15T00:00:00"/>
    <d v="2020-10-15T00:00:00"/>
  </r>
  <r>
    <s v="Provider web link"/>
    <s v="EY332024"/>
    <s v="ALL"/>
    <x v="0"/>
    <s v="Burstead Bears Day Nursery Limited"/>
    <x v="1"/>
    <s v="East of England"/>
    <s v="East of England"/>
    <d v="2020-10-06T00:00:00"/>
    <d v="2020-10-12T00:00:00"/>
  </r>
  <r>
    <s v="Provider web link"/>
    <s v="EY542254"/>
    <s v="EYR only"/>
    <x v="0"/>
    <s v="Lily Pad In The Park"/>
    <x v="14"/>
    <s v="South East"/>
    <s v="South East"/>
    <d v="2020-09-18T00:00:00"/>
    <d v="2020-09-23T00:00:00"/>
  </r>
  <r>
    <s v="Provider web link"/>
    <s v="EY390843"/>
    <s v="ALL"/>
    <x v="1"/>
    <s v="REDACTED"/>
    <x v="43"/>
    <s v="East of England"/>
    <s v="East of England"/>
    <d v="2020-09-24T00:00:00"/>
    <d v="2020-10-05T00:00:00"/>
  </r>
  <r>
    <s v="Provider web link"/>
    <s v="EY563115"/>
    <s v="ALL"/>
    <x v="0"/>
    <s v="Deedee's"/>
    <x v="73"/>
    <s v="North West"/>
    <s v="North West"/>
    <d v="2020-11-25T00:00:00"/>
    <d v="2020-12-01T00:00:00"/>
  </r>
  <r>
    <s v="Provider web link"/>
    <s v="EY307061"/>
    <s v="ALL"/>
    <x v="1"/>
    <s v="REDACTED"/>
    <x v="89"/>
    <s v="East of England"/>
    <s v="East of England"/>
    <d v="2020-10-01T00:00:00"/>
    <d v="2020-10-01T00:00:00"/>
  </r>
  <r>
    <s v="Provider web link"/>
    <s v="EY341858"/>
    <s v="ALL"/>
    <x v="1"/>
    <s v="REDACTED"/>
    <x v="89"/>
    <s v="East of England"/>
    <s v="East of England"/>
    <d v="2020-10-23T00:00:00"/>
    <d v="2020-11-30T00:00:00"/>
  </r>
  <r>
    <s v="Provider web link"/>
    <s v="EY488562"/>
    <s v="ALL"/>
    <x v="1"/>
    <s v="REDACTED"/>
    <x v="99"/>
    <s v="North West"/>
    <s v="North West"/>
    <d v="2020-10-06T00:00:00"/>
    <d v="2020-11-25T00:00:00"/>
  </r>
  <r>
    <s v="Provider web link"/>
    <s v="EY463614"/>
    <s v="EYR-CCR"/>
    <x v="0"/>
    <s v="Little Angels Day Nursery"/>
    <x v="44"/>
    <s v="West Midlands"/>
    <s v="West Midlands"/>
    <d v="2020-10-07T00:00:00"/>
    <d v="2020-12-03T00:00:00"/>
  </r>
  <r>
    <s v="Provider web link"/>
    <s v="EY555138"/>
    <s v="EYR-CCR"/>
    <x v="0"/>
    <s v="Little Rainbow Nursery Ltd."/>
    <x v="44"/>
    <s v="West Midlands"/>
    <s v="West Midlands"/>
    <d v="2020-10-14T00:00:00"/>
    <d v="2020-12-03T00:00:00"/>
  </r>
  <r>
    <s v="Provider web link"/>
    <s v="EY551907"/>
    <s v="EYR-CCR"/>
    <x v="0"/>
    <s v="Boomerang Pre-School"/>
    <x v="67"/>
    <s v="North East"/>
    <s v="North East, Yorkshire and the Humber"/>
    <d v="2020-10-16T00:00:00"/>
    <d v="2020-10-19T00:00:00"/>
  </r>
  <r>
    <s v="Provider web link"/>
    <n v="402288"/>
    <s v="ALL"/>
    <x v="0"/>
    <s v="Whipper-snappers Daycare Nursery and Kids Club"/>
    <x v="1"/>
    <s v="East of England"/>
    <s v="East of England"/>
    <d v="2020-11-03T00:00:00"/>
    <d v="2020-11-17T00:00:00"/>
  </r>
  <r>
    <s v="Provider web link"/>
    <n v="2531157"/>
    <s v="ALL"/>
    <x v="1"/>
    <s v="REDACTED"/>
    <x v="14"/>
    <s v="South East"/>
    <s v="South East"/>
    <d v="2020-10-28T00:00:00"/>
    <d v="2020-10-30T00:00:00"/>
  </r>
  <r>
    <s v="Provider web link"/>
    <s v="EY545305"/>
    <s v="EYR-CCR"/>
    <x v="1"/>
    <s v="REDACTED"/>
    <x v="10"/>
    <s v="London"/>
    <s v="London"/>
    <d v="2020-11-11T00:00:00"/>
    <d v="2020-11-12T00:00:00"/>
  </r>
  <r>
    <s v="Provider web link"/>
    <s v="EY340158"/>
    <s v="ALL"/>
    <x v="1"/>
    <s v="REDACTED"/>
    <x v="74"/>
    <s v="North West"/>
    <s v="North West"/>
    <d v="2020-09-28T00:00:00"/>
    <d v="2020-10-01T00:00:00"/>
  </r>
  <r>
    <s v="Provider web link"/>
    <s v="EY538633"/>
    <s v="EYR only"/>
    <x v="0"/>
    <s v="The Madisson House - Fulham"/>
    <x v="35"/>
    <s v="London"/>
    <s v="London"/>
    <d v="2020-10-01T00:00:00"/>
    <d v="2020-10-06T00:00:00"/>
  </r>
  <r>
    <s v="Provider web link"/>
    <s v="EY497000"/>
    <s v="ALL"/>
    <x v="1"/>
    <s v="REDACTED"/>
    <x v="61"/>
    <s v="North West"/>
    <s v="North West"/>
    <d v="2020-12-08T00:00:00"/>
    <d v="2020-12-10T00:00:00"/>
  </r>
  <r>
    <s v="Provider web link"/>
    <s v="EY452973"/>
    <s v="ALL"/>
    <x v="0"/>
    <s v="Rising Stars Daycare"/>
    <x v="48"/>
    <s v="London"/>
    <s v="London"/>
    <d v="2020-11-04T00:00:00"/>
    <d v="2020-11-13T00:00:00"/>
  </r>
  <r>
    <s v="Provider web link"/>
    <s v="EY496003"/>
    <s v="ALL"/>
    <x v="1"/>
    <s v="REDACTED"/>
    <x v="98"/>
    <s v="North West"/>
    <s v="North West"/>
    <d v="2020-12-14T00:00:00"/>
    <d v="2020-12-14T00:00:00"/>
  </r>
  <r>
    <s v="Provider web link"/>
    <n v="226162"/>
    <s v="ALL"/>
    <x v="1"/>
    <s v="REDACTED"/>
    <x v="17"/>
    <s v="East Midlands"/>
    <s v="East Midlands"/>
    <d v="2020-10-09T00:00:00"/>
    <d v="2020-10-12T00:00:00"/>
  </r>
  <r>
    <s v="Provider web link"/>
    <n v="314644"/>
    <s v="ALL"/>
    <x v="0"/>
    <s v="Head On In Kids Club"/>
    <x v="51"/>
    <s v="Yorkshire and The Humber"/>
    <s v="North East, Yorkshire and the Humber"/>
    <d v="2020-10-07T00:00:00"/>
    <d v="2020-10-13T00:00:00"/>
  </r>
  <r>
    <s v="Provider web link"/>
    <s v="EY553838"/>
    <s v="EYR-CCR"/>
    <x v="0"/>
    <s v="Al-Madina Nursery"/>
    <x v="44"/>
    <s v="West Midlands"/>
    <s v="West Midlands"/>
    <d v="2020-11-06T00:00:00"/>
    <d v="2020-12-03T00:00:00"/>
  </r>
  <r>
    <s v="Provider web link"/>
    <s v="EY397559"/>
    <s v="ALL"/>
    <x v="1"/>
    <s v="REDACTED"/>
    <x v="70"/>
    <s v="South West"/>
    <s v="South West"/>
    <d v="2020-10-07T00:00:00"/>
    <d v="2020-10-09T00:00:00"/>
  </r>
  <r>
    <s v="Provider web link"/>
    <n v="509754"/>
    <s v="EYR only"/>
    <x v="0"/>
    <s v="Stepping Stones Pre-School"/>
    <x v="43"/>
    <s v="East of England"/>
    <s v="East of England"/>
    <d v="2020-10-08T00:00:00"/>
    <d v="2020-10-14T00:00:00"/>
  </r>
  <r>
    <s v="Provider web link"/>
    <s v="EY465390"/>
    <s v="ALL"/>
    <x v="1"/>
    <s v="REDACTED"/>
    <x v="44"/>
    <s v="West Midlands"/>
    <s v="West Midlands"/>
    <d v="2020-10-07T00:00:00"/>
    <d v="2020-12-03T00:00:00"/>
  </r>
  <r>
    <s v="Provider web link"/>
    <s v="EY104177"/>
    <s v="ALL"/>
    <x v="1"/>
    <s v="REDACTED"/>
    <x v="58"/>
    <s v="East of England"/>
    <s v="East of England"/>
    <d v="2020-10-02T00:00:00"/>
    <d v="2020-10-14T00:00:00"/>
  </r>
  <r>
    <s v="Provider web link"/>
    <n v="510550"/>
    <s v="EYR-CCR"/>
    <x v="1"/>
    <s v="REDACTED"/>
    <x v="49"/>
    <s v="West Midlands"/>
    <s v="West Midlands"/>
    <d v="2020-09-16T00:00:00"/>
    <d v="2020-12-03T00:00:00"/>
  </r>
  <r>
    <s v="Provider web link"/>
    <n v="256121"/>
    <s v="ALL"/>
    <x v="1"/>
    <s v="REDACTED"/>
    <x v="58"/>
    <s v="East of England"/>
    <s v="East of England"/>
    <d v="2020-10-07T00:00:00"/>
    <d v="2020-10-20T00:00:00"/>
  </r>
  <r>
    <s v="Provider web link"/>
    <n v="146756"/>
    <s v="ALL"/>
    <x v="0"/>
    <s v="Preston Nursery School"/>
    <x v="52"/>
    <s v="East of England"/>
    <s v="East of England"/>
    <d v="2020-10-20T00:00:00"/>
    <d v="2020-10-21T00:00:00"/>
  </r>
  <r>
    <s v="Provider web link"/>
    <s v="EY387636"/>
    <s v="EYR-CCR"/>
    <x v="1"/>
    <s v="REDACTED"/>
    <x v="9"/>
    <s v="West Midlands"/>
    <s v="West Midlands"/>
    <d v="2020-10-07T00:00:00"/>
    <d v="2020-12-03T00:00:00"/>
  </r>
  <r>
    <s v="Provider web link"/>
    <n v="2509130"/>
    <s v="ALL"/>
    <x v="2"/>
    <s v="REDACTED"/>
    <x v="26"/>
    <s v="North West"/>
    <s v="North West"/>
    <d v="2020-10-09T00:00:00"/>
    <d v="2020-10-12T00:00:00"/>
  </r>
  <r>
    <s v="Provider web link"/>
    <s v="EY367557"/>
    <s v="ALL"/>
    <x v="1"/>
    <s v="REDACTED"/>
    <x v="85"/>
    <s v="West Midlands"/>
    <s v="West Midlands"/>
    <d v="2020-10-30T00:00:00"/>
    <d v="2020-12-03T00:00:00"/>
  </r>
  <r>
    <s v="Provider web link"/>
    <n v="510033"/>
    <s v="ALL"/>
    <x v="0"/>
    <s v="Paint Pot"/>
    <x v="82"/>
    <s v="South West"/>
    <s v="South West"/>
    <d v="2020-11-04T00:00:00"/>
    <d v="2020-11-17T00:00:00"/>
  </r>
  <r>
    <s v="Provider web link"/>
    <s v="EY402565"/>
    <s v="ALL"/>
    <x v="1"/>
    <s v="REDACTED"/>
    <x v="100"/>
    <s v="South East"/>
    <s v="South East"/>
    <d v="2020-11-13T00:00:00"/>
    <d v="2020-11-20T00:00:00"/>
  </r>
  <r>
    <s v="Provider web link"/>
    <n v="222763"/>
    <s v="ALL"/>
    <x v="1"/>
    <s v="REDACTED"/>
    <x v="43"/>
    <s v="East of England"/>
    <s v="East of England"/>
    <d v="2020-09-30T00:00:00"/>
    <d v="2020-10-09T00:00:00"/>
  </r>
  <r>
    <s v="Provider web link"/>
    <s v="EY554655"/>
    <s v="EYR-CCR"/>
    <x v="0"/>
    <s v="Tam's After School"/>
    <x v="81"/>
    <s v="London"/>
    <s v="London"/>
    <d v="2020-10-02T00:00:00"/>
    <d v="2020-10-06T00:00:00"/>
  </r>
  <r>
    <s v="Provider web link"/>
    <s v="EY538378"/>
    <s v="ALL"/>
    <x v="1"/>
    <s v="REDACTED"/>
    <x v="1"/>
    <s v="East of England"/>
    <s v="East of England"/>
    <d v="2020-10-06T00:00:00"/>
    <d v="2020-11-19T00:00:00"/>
  </r>
  <r>
    <s v="Provider web link"/>
    <s v="EY550281"/>
    <s v="EYR only"/>
    <x v="0"/>
    <s v="Little Lamps Nursery"/>
    <x v="101"/>
    <s v="London"/>
    <s v="London"/>
    <d v="2020-11-24T00:00:00"/>
    <d v="2020-11-24T00:00:00"/>
  </r>
  <r>
    <s v="Provider web link"/>
    <s v="EY439349"/>
    <s v="ALL"/>
    <x v="1"/>
    <s v="REDACTED"/>
    <x v="6"/>
    <s v="South East"/>
    <s v="South East"/>
    <d v="2020-09-22T00:00:00"/>
    <d v="2020-09-23T00:00:00"/>
  </r>
  <r>
    <s v="Provider web link"/>
    <s v="EY484996"/>
    <s v="ALL"/>
    <x v="1"/>
    <s v="REDACTED"/>
    <x v="28"/>
    <s v="North West"/>
    <s v="North West"/>
    <d v="2020-11-11T00:00:00"/>
    <d v="2020-11-12T00:00:00"/>
  </r>
  <r>
    <s v="Provider web link"/>
    <s v="EY458586"/>
    <s v="ALL"/>
    <x v="1"/>
    <s v="REDACTED"/>
    <x v="19"/>
    <s v="East Midlands"/>
    <s v="East Midlands"/>
    <d v="2020-09-09T00:00:00"/>
    <d v="2020-09-10T00:00:00"/>
  </r>
  <r>
    <s v="Provider web link"/>
    <s v="EY459462"/>
    <s v="ALL"/>
    <x v="1"/>
    <s v="REDACTED"/>
    <x v="51"/>
    <s v="Yorkshire and The Humber"/>
    <s v="North East, Yorkshire and the Humber"/>
    <d v="2020-10-08T00:00:00"/>
    <d v="2020-10-15T00:00:00"/>
  </r>
  <r>
    <s v="Provider web link"/>
    <s v="EY435127"/>
    <s v="ALL"/>
    <x v="1"/>
    <s v="REDACTED"/>
    <x v="102"/>
    <s v="East Midlands"/>
    <s v="East Midlands"/>
    <d v="2020-11-05T00:00:00"/>
    <d v="2020-11-10T00:00:00"/>
  </r>
  <r>
    <s v="Provider web link"/>
    <n v="123348"/>
    <s v="ALL"/>
    <x v="1"/>
    <s v="REDACTED"/>
    <x v="52"/>
    <s v="East of England"/>
    <s v="East of England"/>
    <d v="2020-10-26T00:00:00"/>
    <d v="2020-10-28T00:00:00"/>
  </r>
  <r>
    <s v="Provider web link"/>
    <s v="EY544279"/>
    <s v="ALL"/>
    <x v="1"/>
    <s v="REDACTED"/>
    <x v="58"/>
    <s v="East of England"/>
    <s v="East of England"/>
    <d v="2020-11-03T00:00:00"/>
    <d v="2020-11-06T00:00:00"/>
  </r>
  <r>
    <s v="Provider web link"/>
    <n v="106107"/>
    <s v="EYR-CCR"/>
    <x v="0"/>
    <s v="Dartmouth Pre-School"/>
    <x v="23"/>
    <s v="South West"/>
    <s v="South West"/>
    <d v="2020-10-21T00:00:00"/>
    <d v="2020-10-26T00:00:00"/>
  </r>
  <r>
    <s v="Provider web link"/>
    <s v="EY371691"/>
    <s v="ALL"/>
    <x v="0"/>
    <s v="Noah's Ark Playgroup"/>
    <x v="102"/>
    <s v="East Midlands"/>
    <s v="East Midlands"/>
    <d v="2020-11-03T00:00:00"/>
    <d v="2020-11-09T00:00:00"/>
  </r>
  <r>
    <s v="Provider web link"/>
    <s v="EY535999"/>
    <s v="EYR-CCR"/>
    <x v="0"/>
    <s v="Mill House Day Nursery"/>
    <x v="91"/>
    <s v="North West"/>
    <s v="North West"/>
    <d v="2020-12-18T00:00:00"/>
    <d v="2020-12-23T00:00:00"/>
  </r>
  <r>
    <s v="Provider web link"/>
    <s v="EY395931"/>
    <s v="ALL"/>
    <x v="0"/>
    <s v="Cherry Tree Montessori Nursery and Pre School"/>
    <x v="11"/>
    <s v="South West"/>
    <s v="South West"/>
    <d v="2020-10-06T00:00:00"/>
    <d v="2020-10-13T00:00:00"/>
  </r>
  <r>
    <s v="Provider web link"/>
    <s v="EY355256"/>
    <s v="ALL"/>
    <x v="0"/>
    <s v="Corpus Christi Pre-School"/>
    <x v="53"/>
    <s v="London"/>
    <s v="London"/>
    <d v="2020-10-13T00:00:00"/>
    <d v="2020-10-19T00:00:00"/>
  </r>
  <r>
    <s v="Provider web link"/>
    <n v="306236"/>
    <s v="ALL"/>
    <x v="1"/>
    <s v="REDACTED"/>
    <x v="79"/>
    <s v="North West"/>
    <s v="North West"/>
    <d v="2020-10-12T00:00:00"/>
    <d v="2020-10-15T00:00:00"/>
  </r>
  <r>
    <s v="Provider web link"/>
    <s v="EY464153"/>
    <s v="ALL"/>
    <x v="1"/>
    <s v="REDACTED"/>
    <x v="101"/>
    <s v="London"/>
    <s v="London"/>
    <d v="2020-10-13T00:00:00"/>
    <d v="2020-10-16T00:00:00"/>
  </r>
  <r>
    <s v="Provider web link"/>
    <s v="EY261311"/>
    <s v="ALL"/>
    <x v="0"/>
    <s v="Koala Kidz Ltd - Old Buttery"/>
    <x v="43"/>
    <s v="East of England"/>
    <s v="East of England"/>
    <d v="2020-11-04T00:00:00"/>
    <d v="2020-11-19T00:00:00"/>
  </r>
  <r>
    <s v="Provider web link"/>
    <n v="221642"/>
    <s v="ALL"/>
    <x v="0"/>
    <s v="Hardwick 3.15 Club"/>
    <x v="43"/>
    <s v="East of England"/>
    <s v="East of England"/>
    <d v="2020-11-10T00:00:00"/>
    <d v="2020-11-12T00:00:00"/>
  </r>
  <r>
    <s v="Provider web link"/>
    <s v="EY473620"/>
    <s v="EYR only"/>
    <x v="0"/>
    <s v="Fledglings Day Nursery and Pre-School"/>
    <x v="4"/>
    <s v="South East"/>
    <s v="South East"/>
    <d v="2020-10-07T00:00:00"/>
    <d v="2020-10-09T00:00:00"/>
  </r>
  <r>
    <s v="Provider web link"/>
    <s v="EY286466"/>
    <s v="EYR-CCR"/>
    <x v="0"/>
    <s v="Hedgehogs at Shamblehurst"/>
    <x v="14"/>
    <s v="South East"/>
    <s v="South East"/>
    <d v="2020-10-06T00:00:00"/>
    <d v="2020-10-09T00:00:00"/>
  </r>
  <r>
    <s v="Provider web link"/>
    <s v="EY292576"/>
    <s v="EYR only"/>
    <x v="0"/>
    <s v="Poppies Pre-School"/>
    <x v="103"/>
    <s v="South East"/>
    <s v="South East"/>
    <d v="2020-09-29T00:00:00"/>
    <d v="2020-09-30T00:00:00"/>
  </r>
  <r>
    <s v="Provider web link"/>
    <s v="EY371366"/>
    <s v="ALL"/>
    <x v="1"/>
    <s v="REDACTED"/>
    <x v="28"/>
    <s v="North West"/>
    <s v="North West"/>
    <d v="2020-12-10T00:00:00"/>
    <d v="2021-02-05T00:00:00"/>
  </r>
  <r>
    <s v="Provider web link"/>
    <s v="EY419186"/>
    <s v="ALL"/>
    <x v="1"/>
    <s v="REDACTED"/>
    <x v="10"/>
    <s v="London"/>
    <s v="London"/>
    <d v="2020-11-20T00:00:00"/>
    <d v="2020-11-25T00:00:00"/>
  </r>
  <r>
    <s v="Provider web link"/>
    <s v="EY414908"/>
    <s v="EYR only"/>
    <x v="0"/>
    <s v="Busy Bees Nursery and Creche"/>
    <x v="104"/>
    <s v="West Midlands"/>
    <s v="West Midlands"/>
    <d v="2020-10-09T00:00:00"/>
    <d v="2020-12-03T00:00:00"/>
  </r>
  <r>
    <s v="Provider web link"/>
    <s v="EY413644"/>
    <s v="ALL"/>
    <x v="0"/>
    <s v="St Peters Preschool CIC"/>
    <x v="44"/>
    <s v="West Midlands"/>
    <s v="West Midlands"/>
    <d v="2020-10-15T00:00:00"/>
    <d v="2020-12-02T00:00:00"/>
  </r>
  <r>
    <s v="Provider web link"/>
    <n v="253726"/>
    <s v="EYR only"/>
    <x v="0"/>
    <s v="Branston Community Academy Day Nursery"/>
    <x v="5"/>
    <s v="East Midlands"/>
    <s v="East Midlands"/>
    <d v="2020-09-30T00:00:00"/>
    <d v="2020-10-07T00:00:00"/>
  </r>
  <r>
    <s v="Provider web link"/>
    <n v="310976"/>
    <s v="ALL"/>
    <x v="1"/>
    <s v="REDACTED"/>
    <x v="105"/>
    <s v="Yorkshire and The Humber"/>
    <s v="North East, Yorkshire and the Humber"/>
    <d v="2020-10-20T00:00:00"/>
    <d v="2020-10-22T00:00:00"/>
  </r>
  <r>
    <s v="Provider web link"/>
    <s v="EY539914"/>
    <s v="EYR only"/>
    <x v="0"/>
    <s v="Bright Kiddies Pre-School"/>
    <x v="10"/>
    <s v="London"/>
    <s v="London"/>
    <d v="2020-12-11T00:00:00"/>
    <d v="2020-12-11T00:00:00"/>
  </r>
  <r>
    <s v="Provider web link"/>
    <n v="218196"/>
    <s v="EYR only"/>
    <x v="0"/>
    <s v="Noah's Ark Pre-School Playgroup"/>
    <x v="24"/>
    <s v="West Midlands"/>
    <s v="West Midlands"/>
    <d v="2020-09-17T00:00:00"/>
    <d v="2020-12-03T00:00:00"/>
  </r>
  <r>
    <s v="Provider web link"/>
    <s v="EY536354"/>
    <s v="ALL"/>
    <x v="1"/>
    <s v="REDACTED"/>
    <x v="73"/>
    <s v="North West"/>
    <s v="North West"/>
    <d v="2020-11-03T00:00:00"/>
    <d v="2020-11-06T00:00:00"/>
  </r>
  <r>
    <s v="Provider web link"/>
    <n v="203043"/>
    <s v="ALL"/>
    <x v="1"/>
    <s v="REDACTED"/>
    <x v="1"/>
    <s v="East of England"/>
    <s v="East of England"/>
    <d v="2020-10-05T00:00:00"/>
    <d v="2020-10-15T00:00:00"/>
  </r>
  <r>
    <s v="Provider web link"/>
    <n v="260374"/>
    <s v="ALL"/>
    <x v="0"/>
    <s v="The Village Community Nursery"/>
    <x v="44"/>
    <s v="West Midlands"/>
    <s v="West Midlands"/>
    <d v="2020-10-02T00:00:00"/>
    <d v="2020-12-03T00:00:00"/>
  </r>
  <r>
    <s v="Provider web link"/>
    <n v="107185"/>
    <s v="ALL"/>
    <x v="1"/>
    <s v="REDACTED"/>
    <x v="66"/>
    <s v="London"/>
    <s v="London"/>
    <d v="2020-12-09T00:00:00"/>
    <d v="2020-12-16T00:00:00"/>
  </r>
  <r>
    <s v="Provider web link"/>
    <s v="EY473000"/>
    <s v="ALL"/>
    <x v="0"/>
    <s v="Little Holland Nursery"/>
    <x v="1"/>
    <s v="East of England"/>
    <s v="East of England"/>
    <d v="2020-11-23T00:00:00"/>
    <d v="2020-11-30T00:00:00"/>
  </r>
  <r>
    <s v="Provider web link"/>
    <n v="221946"/>
    <s v="ALL"/>
    <x v="0"/>
    <s v="WASPS (Waterbeach After School Play Scheme)"/>
    <x v="43"/>
    <s v="East of England"/>
    <s v="East of England"/>
    <d v="2020-09-30T00:00:00"/>
    <d v="2020-10-15T00:00:00"/>
  </r>
  <r>
    <s v="Provider web link"/>
    <s v="EY419862"/>
    <s v="ALL"/>
    <x v="1"/>
    <s v="REDACTED"/>
    <x v="1"/>
    <s v="East of England"/>
    <s v="East of England"/>
    <d v="2020-12-02T00:00:00"/>
    <d v="2020-12-09T00:00:00"/>
  </r>
  <r>
    <s v="Provider web link"/>
    <n v="105784"/>
    <s v="ALL"/>
    <x v="1"/>
    <s v="REDACTED"/>
    <x v="106"/>
    <s v="London"/>
    <s v="London"/>
    <d v="2020-12-10T00:00:00"/>
    <d v="2020-12-18T00:00:00"/>
  </r>
  <r>
    <s v="Provider web link"/>
    <s v="EY368113"/>
    <s v="ALL"/>
    <x v="0"/>
    <s v="Anson Cabin Project"/>
    <x v="73"/>
    <s v="North West"/>
    <s v="North West"/>
    <d v="2020-11-25T00:00:00"/>
    <d v="2020-11-26T00:00:00"/>
  </r>
  <r>
    <s v="Provider web link"/>
    <s v="EY267141"/>
    <s v="ALL"/>
    <x v="1"/>
    <s v="REDACTED"/>
    <x v="1"/>
    <s v="East of England"/>
    <s v="East of England"/>
    <d v="2020-12-09T00:00:00"/>
    <d v="2020-12-14T00:00:00"/>
  </r>
  <r>
    <s v="Provider web link"/>
    <s v="EY558911"/>
    <s v="EYR-CCR"/>
    <x v="1"/>
    <s v="REDACTED"/>
    <x v="22"/>
    <s v="East Midlands"/>
    <s v="East Midlands"/>
    <d v="2020-09-28T00:00:00"/>
    <d v="2020-09-29T00:00:00"/>
  </r>
  <r>
    <s v="Provider web link"/>
    <s v="EY136892"/>
    <s v="ALL"/>
    <x v="1"/>
    <s v="REDACTED"/>
    <x v="5"/>
    <s v="East Midlands"/>
    <s v="East Midlands"/>
    <d v="2020-10-15T00:00:00"/>
    <d v="2020-11-05T00:00:00"/>
  </r>
  <r>
    <s v="Provider web link"/>
    <n v="109900"/>
    <s v="EYR-CCR"/>
    <x v="0"/>
    <s v="Mulberry Pre-School"/>
    <x v="14"/>
    <s v="South East"/>
    <s v="South East"/>
    <d v="2020-10-20T00:00:00"/>
    <d v="2020-10-22T00:00:00"/>
  </r>
  <r>
    <s v="Provider web link"/>
    <s v="EY296350"/>
    <s v="ALL"/>
    <x v="1"/>
    <s v="REDACTED"/>
    <x v="48"/>
    <s v="London"/>
    <s v="London"/>
    <d v="2020-10-23T00:00:00"/>
    <d v="2020-10-26T00:00:00"/>
  </r>
  <r>
    <s v="Provider web link"/>
    <s v="EY434383"/>
    <s v="ALL"/>
    <x v="1"/>
    <s v="REDACTED"/>
    <x v="107"/>
    <s v="South West"/>
    <s v="South West"/>
    <d v="2020-10-21T00:00:00"/>
    <d v="2020-11-11T00:00:00"/>
  </r>
  <r>
    <s v="Provider web link"/>
    <s v="EY284703"/>
    <s v="ALL"/>
    <x v="0"/>
    <s v="Little Pirates Childcare"/>
    <x v="58"/>
    <s v="East of England"/>
    <s v="East of England"/>
    <d v="2020-11-12T00:00:00"/>
    <d v="2020-11-17T00:00:00"/>
  </r>
  <r>
    <s v="Provider web link"/>
    <n v="200830"/>
    <s v="ALL"/>
    <x v="0"/>
    <s v="Brambles Pre-School and Out of School Club"/>
    <x v="9"/>
    <s v="West Midlands"/>
    <s v="West Midlands"/>
    <d v="2020-11-04T00:00:00"/>
    <d v="2020-12-02T00:00:00"/>
  </r>
  <r>
    <s v="Provider web link"/>
    <s v="EY538089"/>
    <s v="ALL"/>
    <x v="1"/>
    <s v="REDACTED"/>
    <x v="6"/>
    <s v="South East"/>
    <s v="South East"/>
    <d v="2020-10-09T00:00:00"/>
    <d v="2020-10-12T00:00:00"/>
  </r>
  <r>
    <s v="Provider web link"/>
    <n v="250392"/>
    <s v="ALL"/>
    <x v="1"/>
    <s v="REDACTED"/>
    <x v="108"/>
    <s v="West Midlands"/>
    <s v="West Midlands"/>
    <d v="2020-10-09T00:00:00"/>
    <d v="2020-12-03T00:00:00"/>
  </r>
  <r>
    <s v="Provider web link"/>
    <n v="975729"/>
    <s v="ALL"/>
    <x v="1"/>
    <s v="REDACTED"/>
    <x v="83"/>
    <s v="North East"/>
    <s v="North East, Yorkshire and the Humber"/>
    <d v="2020-09-23T00:00:00"/>
    <d v="2020-09-24T00:00:00"/>
  </r>
  <r>
    <s v="Provider web link"/>
    <s v="EY239397"/>
    <s v="ALL"/>
    <x v="0"/>
    <s v="Magic Moments Pre-school"/>
    <x v="52"/>
    <s v="East of England"/>
    <s v="East of England"/>
    <d v="2020-09-16T00:00:00"/>
    <d v="2020-09-17T00:00:00"/>
  </r>
  <r>
    <s v="Provider web link"/>
    <n v="2496046"/>
    <s v="ALL"/>
    <x v="0"/>
    <s v="Shining Stars Nursery"/>
    <x v="18"/>
    <s v="East of England"/>
    <s v="East of England"/>
    <d v="2020-09-24T00:00:00"/>
    <d v="2020-10-02T00:00:00"/>
  </r>
  <r>
    <s v="Provider web link"/>
    <n v="317700"/>
    <s v="ALL"/>
    <x v="1"/>
    <s v="REDACTED"/>
    <x v="109"/>
    <s v="Yorkshire and The Humber"/>
    <s v="North East, Yorkshire and the Humber"/>
    <d v="2020-09-15T00:00:00"/>
    <d v="2020-10-02T00:00:00"/>
  </r>
  <r>
    <s v="Provider web link"/>
    <s v="EY482640"/>
    <s v="ALL"/>
    <x v="0"/>
    <s v="Kidzone"/>
    <x v="101"/>
    <s v="London"/>
    <s v="London"/>
    <d v="2020-11-26T00:00:00"/>
    <d v="2020-12-01T00:00:00"/>
  </r>
  <r>
    <s v="Provider web link"/>
    <n v="400455"/>
    <s v="ALL"/>
    <x v="0"/>
    <s v="Gargrave Pre-School"/>
    <x v="55"/>
    <s v="Yorkshire and The Humber"/>
    <s v="North East, Yorkshire and the Humber"/>
    <d v="2020-11-04T00:00:00"/>
    <d v="2020-11-05T00:00:00"/>
  </r>
  <r>
    <s v="Provider web link"/>
    <s v="EY546747"/>
    <s v="ALL"/>
    <x v="0"/>
    <s v="Bright Swans Day Nursery"/>
    <x v="108"/>
    <s v="West Midlands"/>
    <s v="West Midlands"/>
    <d v="2020-10-22T00:00:00"/>
    <d v="2020-12-02T00:00:00"/>
  </r>
  <r>
    <s v="Provider web link"/>
    <n v="103774"/>
    <s v="ALL"/>
    <x v="0"/>
    <s v="Kidstreet Nursery"/>
    <x v="103"/>
    <s v="South East"/>
    <s v="South East"/>
    <d v="2020-10-21T00:00:00"/>
    <d v="2020-10-27T00:00:00"/>
  </r>
  <r>
    <s v="Provider web link"/>
    <s v="EY400160"/>
    <s v="ALL"/>
    <x v="1"/>
    <s v="REDACTED"/>
    <x v="24"/>
    <s v="West Midlands"/>
    <s v="West Midlands"/>
    <d v="2020-11-02T00:00:00"/>
    <d v="2020-12-02T00:00:00"/>
  </r>
  <r>
    <s v="Provider web link"/>
    <s v="EY463562"/>
    <s v="ALL"/>
    <x v="1"/>
    <s v="REDACTED"/>
    <x v="57"/>
    <s v="East Midlands"/>
    <s v="East Midlands"/>
    <d v="2020-11-03T00:00:00"/>
    <d v="2020-11-24T00:00:00"/>
  </r>
  <r>
    <s v="Provider web link"/>
    <n v="203689"/>
    <s v="EYR only"/>
    <x v="0"/>
    <s v="Glebe Pre-School"/>
    <x v="1"/>
    <s v="East of England"/>
    <s v="East of England"/>
    <d v="2020-11-27T00:00:00"/>
    <d v="2020-12-24T00:00:00"/>
  </r>
  <r>
    <s v="Provider web link"/>
    <s v="EY561003"/>
    <s v="ALL"/>
    <x v="1"/>
    <s v="REDACTED"/>
    <x v="17"/>
    <s v="East Midlands"/>
    <s v="East Midlands"/>
    <d v="2020-09-23T00:00:00"/>
    <d v="2020-09-29T00:00:00"/>
  </r>
  <r>
    <s v="Provider web link"/>
    <s v="EY459269"/>
    <s v="ALL"/>
    <x v="0"/>
    <s v="Polka Day Care"/>
    <x v="58"/>
    <s v="East of England"/>
    <s v="East of England"/>
    <d v="2020-11-18T00:00:00"/>
    <d v="2020-12-01T00:00:00"/>
  </r>
  <r>
    <s v="Provider web link"/>
    <s v="EY539585"/>
    <s v="EYR-CCR"/>
    <x v="1"/>
    <s v="REDACTED"/>
    <x v="101"/>
    <s v="London"/>
    <s v="London"/>
    <d v="2020-10-12T00:00:00"/>
    <d v="2020-10-16T00:00:00"/>
  </r>
  <r>
    <s v="Provider web link"/>
    <s v="EY486116"/>
    <s v="EYR-CCR"/>
    <x v="0"/>
    <s v="Dauxwood Pre School Group"/>
    <x v="4"/>
    <s v="South East"/>
    <s v="South East"/>
    <d v="2020-10-16T00:00:00"/>
    <d v="2020-10-23T00:00:00"/>
  </r>
  <r>
    <s v="Provider web link"/>
    <s v="EY225655"/>
    <s v="ALL"/>
    <x v="0"/>
    <s v="The Oval Montessori Nursery"/>
    <x v="110"/>
    <s v="London"/>
    <s v="London"/>
    <d v="2020-12-16T00:00:00"/>
    <d v="2020-12-22T00:00:00"/>
  </r>
  <r>
    <s v="Provider web link"/>
    <s v="EY428277"/>
    <s v="ALL"/>
    <x v="1"/>
    <s v="REDACTED"/>
    <x v="97"/>
    <s v="South West"/>
    <s v="South West"/>
    <d v="2020-10-05T00:00:00"/>
    <d v="2020-10-06T00:00:00"/>
  </r>
  <r>
    <s v="Provider web link"/>
    <n v="160033"/>
    <s v="ALL"/>
    <x v="1"/>
    <s v="REDACTED"/>
    <x v="111"/>
    <s v="London"/>
    <s v="London"/>
    <d v="2020-10-15T00:00:00"/>
    <d v="2020-10-22T00:00:00"/>
  </r>
  <r>
    <s v="Provider web link"/>
    <s v="EY364354"/>
    <s v="ALL"/>
    <x v="1"/>
    <s v="REDACTED"/>
    <x v="112"/>
    <s v="London"/>
    <s v="London"/>
    <d v="2020-12-01T00:00:00"/>
    <d v="2020-12-09T00:00:00"/>
  </r>
  <r>
    <s v="Provider web link"/>
    <s v="EY499615"/>
    <s v="ALL"/>
    <x v="0"/>
    <s v="Kidz Come First"/>
    <x v="44"/>
    <s v="West Midlands"/>
    <s v="West Midlands"/>
    <d v="2020-11-24T00:00:00"/>
    <d v="2020-11-30T00:00:00"/>
  </r>
  <r>
    <s v="Provider web link"/>
    <s v="EY363871"/>
    <s v="ALL"/>
    <x v="0"/>
    <s v="Little K's"/>
    <x v="113"/>
    <s v="South East"/>
    <s v="South East"/>
    <d v="2020-10-08T00:00:00"/>
    <d v="2020-10-14T00:00:00"/>
  </r>
  <r>
    <s v="Provider web link"/>
    <s v="EY542568"/>
    <s v="EYR-CCR"/>
    <x v="1"/>
    <s v="REDACTED"/>
    <x v="107"/>
    <s v="South West"/>
    <s v="South West"/>
    <d v="2020-10-08T00:00:00"/>
    <d v="2020-10-08T00:00:00"/>
  </r>
  <r>
    <s v="Provider web link"/>
    <s v="EY540718"/>
    <s v="ALL"/>
    <x v="1"/>
    <s v="REDACTED"/>
    <x v="75"/>
    <s v="Yorkshire and The Humber"/>
    <s v="North East, Yorkshire and the Humber"/>
    <d v="2020-09-30T00:00:00"/>
    <d v="2020-10-02T00:00:00"/>
  </r>
  <r>
    <s v="Provider web link"/>
    <n v="402132"/>
    <s v="ALL"/>
    <x v="0"/>
    <s v="Spring Lodge Pre-school &amp; Out of School Clubs"/>
    <x v="1"/>
    <s v="East of England"/>
    <s v="East of England"/>
    <d v="2020-09-28T00:00:00"/>
    <d v="2020-10-02T00:00:00"/>
  </r>
  <r>
    <s v="Provider web link"/>
    <s v="EY554037"/>
    <s v="EYR only"/>
    <x v="0"/>
    <s v="Early Steps Preschool"/>
    <x v="4"/>
    <s v="South East"/>
    <s v="South East"/>
    <d v="2020-09-25T00:00:00"/>
    <d v="2020-09-28T00:00:00"/>
  </r>
  <r>
    <s v="Provider web link"/>
    <s v="EY499667"/>
    <s v="ALL"/>
    <x v="1"/>
    <s v="REDACTED"/>
    <x v="4"/>
    <s v="South East"/>
    <s v="South East"/>
    <d v="2020-11-19T00:00:00"/>
    <d v="2020-11-25T00:00:00"/>
  </r>
  <r>
    <s v="Provider web link"/>
    <s v="EY268507"/>
    <s v="ALL"/>
    <x v="0"/>
    <s v="Tick Tock Day Nursery"/>
    <x v="16"/>
    <s v="West Midlands"/>
    <s v="West Midlands"/>
    <d v="2020-10-01T00:00:00"/>
    <d v="2020-12-02T00:00:00"/>
  </r>
  <r>
    <s v="Provider web link"/>
    <n v="107060"/>
    <s v="ALL"/>
    <x v="0"/>
    <s v="St Matthews Playgroup"/>
    <x v="31"/>
    <s v="South West"/>
    <s v="South West"/>
    <d v="2020-10-01T00:00:00"/>
    <d v="2020-10-16T00:00:00"/>
  </r>
  <r>
    <s v="Provider web link"/>
    <s v="EY460588"/>
    <s v="EYR only"/>
    <x v="0"/>
    <s v="St Francis Playgroup"/>
    <x v="65"/>
    <s v="South West"/>
    <s v="South West"/>
    <d v="2020-09-30T00:00:00"/>
    <d v="2020-10-02T00:00:00"/>
  </r>
  <r>
    <s v="Provider web link"/>
    <s v="EY363168"/>
    <s v="ALL"/>
    <x v="0"/>
    <s v="Big Bradleys OOSC"/>
    <x v="51"/>
    <s v="Yorkshire and The Humber"/>
    <s v="North East, Yorkshire and the Humber"/>
    <d v="2020-11-04T00:00:00"/>
    <d v="2020-11-06T00:00:00"/>
  </r>
  <r>
    <s v="Provider web link"/>
    <s v="EY259415"/>
    <s v="ALL"/>
    <x v="1"/>
    <s v="REDACTED"/>
    <x v="71"/>
    <s v="North East"/>
    <s v="North East, Yorkshire and the Humber"/>
    <d v="2020-11-03T00:00:00"/>
    <d v="2020-11-12T00:00:00"/>
  </r>
  <r>
    <s v="Provider web link"/>
    <n v="316020"/>
    <s v="ALL"/>
    <x v="0"/>
    <s v="Happitots Day Nursery"/>
    <x v="98"/>
    <s v="North West"/>
    <s v="North West"/>
    <d v="2020-10-06T00:00:00"/>
    <d v="2020-10-12T00:00:00"/>
  </r>
  <r>
    <s v="Provider web link"/>
    <n v="257232"/>
    <s v="ALL"/>
    <x v="1"/>
    <s v="REDACTED"/>
    <x v="96"/>
    <s v="West Midlands"/>
    <s v="West Midlands"/>
    <d v="2020-11-25T00:00:00"/>
    <d v="2020-12-04T00:00:00"/>
  </r>
  <r>
    <s v="Provider web link"/>
    <n v="138209"/>
    <s v="ALL"/>
    <x v="0"/>
    <s v="Little Learners In the Park"/>
    <x v="50"/>
    <s v="London"/>
    <s v="London"/>
    <d v="2020-10-21T00:00:00"/>
    <d v="2020-10-26T00:00:00"/>
  </r>
  <r>
    <s v="Provider web link"/>
    <n v="309968"/>
    <s v="ALL"/>
    <x v="1"/>
    <s v="REDACTED"/>
    <x v="114"/>
    <s v="North East"/>
    <s v="North East, Yorkshire and the Humber"/>
    <d v="2020-10-06T00:00:00"/>
    <d v="2020-10-09T00:00:00"/>
  </r>
  <r>
    <s v="Provider web link"/>
    <s v="EY412589"/>
    <s v="ALL"/>
    <x v="1"/>
    <s v="REDACTED"/>
    <x v="8"/>
    <s v="East Midlands"/>
    <s v="East Midlands"/>
    <d v="2020-10-01T00:00:00"/>
    <d v="2020-10-08T00:00:00"/>
  </r>
  <r>
    <s v="Provider web link"/>
    <s v="EY549089"/>
    <s v="EYR only"/>
    <x v="0"/>
    <s v="Monkey Puzzle Day Nursery Otley"/>
    <x v="86"/>
    <s v="Yorkshire and The Humber"/>
    <s v="North East, Yorkshire and the Humber"/>
    <d v="2020-09-24T00:00:00"/>
    <d v="2020-10-05T00:00:00"/>
  </r>
  <r>
    <s v="Provider web link"/>
    <s v="EY543527"/>
    <s v="ALL"/>
    <x v="0"/>
    <s v="Kings Nursery"/>
    <x v="54"/>
    <s v="South East"/>
    <s v="South East"/>
    <d v="2020-09-29T00:00:00"/>
    <d v="2020-09-30T00:00:00"/>
  </r>
  <r>
    <s v="Provider web link"/>
    <s v="EY252806"/>
    <s v="ALL"/>
    <x v="1"/>
    <s v="REDACTED"/>
    <x v="58"/>
    <s v="East of England"/>
    <s v="East of England"/>
    <d v="2020-10-28T00:00:00"/>
    <d v="2020-11-06T00:00:00"/>
  </r>
  <r>
    <s v="Provider web link"/>
    <s v="EY537635"/>
    <s v="ALL"/>
    <x v="1"/>
    <s v="REDACTED"/>
    <x v="80"/>
    <s v="London"/>
    <s v="London"/>
    <d v="2020-12-04T00:00:00"/>
    <d v="2020-12-10T00:00:00"/>
  </r>
  <r>
    <s v="Provider web link"/>
    <s v="EY103027"/>
    <s v="ALL"/>
    <x v="1"/>
    <s v="REDACTED"/>
    <x v="10"/>
    <s v="London"/>
    <s v="London"/>
    <d v="2020-12-08T00:00:00"/>
    <d v="2020-12-11T00:00:00"/>
  </r>
  <r>
    <s v="Provider web link"/>
    <s v="EY474157"/>
    <s v="ALL"/>
    <x v="0"/>
    <s v="Royston Day Nursery"/>
    <x v="52"/>
    <s v="East of England"/>
    <s v="East of England"/>
    <d v="2020-09-30T00:00:00"/>
    <d v="2020-10-09T00:00:00"/>
  </r>
  <r>
    <s v="Provider web link"/>
    <n v="313360"/>
    <s v="ALL"/>
    <x v="1"/>
    <s v="REDACTED"/>
    <x v="75"/>
    <s v="Yorkshire and The Humber"/>
    <s v="North East, Yorkshire and the Humber"/>
    <d v="2020-10-02T00:00:00"/>
    <d v="2020-10-06T00:00:00"/>
  </r>
  <r>
    <s v="Provider web link"/>
    <s v="EY258641"/>
    <s v="ALL"/>
    <x v="0"/>
    <s v="Manor Farm Pre-School"/>
    <x v="3"/>
    <s v="South East"/>
    <s v="South East"/>
    <d v="2020-10-06T00:00:00"/>
    <d v="2020-10-07T00:00:00"/>
  </r>
  <r>
    <s v="Provider web link"/>
    <s v="EY556136"/>
    <s v="EYR-CCR"/>
    <x v="1"/>
    <s v="REDACTED"/>
    <x v="29"/>
    <s v="East of England"/>
    <s v="East of England"/>
    <d v="2020-09-16T00:00:00"/>
    <d v="2020-09-21T00:00:00"/>
  </r>
  <r>
    <s v="Provider web link"/>
    <s v="EY312921"/>
    <s v="ALL"/>
    <x v="1"/>
    <s v="REDACTED"/>
    <x v="4"/>
    <s v="South East"/>
    <s v="South East"/>
    <d v="2020-09-23T00:00:00"/>
    <d v="2020-09-24T00:00:00"/>
  </r>
  <r>
    <s v="Provider web link"/>
    <n v="155347"/>
    <s v="ALL"/>
    <x v="0"/>
    <s v="Elm Grove Childcare Club"/>
    <x v="4"/>
    <s v="South East"/>
    <s v="South East"/>
    <d v="2020-11-03T00:00:00"/>
    <d v="2020-11-04T00:00:00"/>
  </r>
  <r>
    <s v="Provider web link"/>
    <n v="251800"/>
    <s v="ALL"/>
    <x v="0"/>
    <s v="Sunshine Corner Day Nursery"/>
    <x v="18"/>
    <s v="East of England"/>
    <s v="East of England"/>
    <d v="2020-11-04T00:00:00"/>
    <d v="2020-11-11T00:00:00"/>
  </r>
  <r>
    <s v="Provider web link"/>
    <n v="251462"/>
    <s v="EYR only"/>
    <x v="0"/>
    <s v="Daisy Chain Pre-School"/>
    <x v="18"/>
    <s v="East of England"/>
    <s v="East of England"/>
    <d v="2020-10-21T00:00:00"/>
    <d v="2020-10-23T00:00:00"/>
  </r>
  <r>
    <s v="Provider web link"/>
    <s v="EY304143"/>
    <s v="ALL"/>
    <x v="1"/>
    <s v="REDACTED"/>
    <x v="57"/>
    <s v="East Midlands"/>
    <s v="East Midlands"/>
    <d v="2020-09-25T00:00:00"/>
    <d v="2020-09-28T00:00:00"/>
  </r>
  <r>
    <s v="Provider web link"/>
    <s v="EY541676"/>
    <s v="EYR-CCR"/>
    <x v="1"/>
    <s v="REDACTED"/>
    <x v="82"/>
    <s v="South West"/>
    <s v="South West"/>
    <d v="2020-11-04T00:00:00"/>
    <d v="2020-11-11T00:00:00"/>
  </r>
  <r>
    <s v="Provider web link"/>
    <s v="EY357511"/>
    <s v="ALL"/>
    <x v="1"/>
    <s v="REDACTED"/>
    <x v="46"/>
    <s v="North West"/>
    <s v="North West"/>
    <d v="2020-11-18T00:00:00"/>
    <d v="2020-11-23T00:00:00"/>
  </r>
  <r>
    <s v="Provider web link"/>
    <s v="EY418334"/>
    <s v="ALL"/>
    <x v="1"/>
    <s v="REDACTED"/>
    <x v="19"/>
    <s v="East Midlands"/>
    <s v="East Midlands"/>
    <d v="2020-09-11T00:00:00"/>
    <d v="2020-09-14T00:00:00"/>
  </r>
  <r>
    <s v="Provider web link"/>
    <s v="EY548871"/>
    <s v="ALL"/>
    <x v="0"/>
    <s v="Global Camps"/>
    <x v="10"/>
    <s v="London"/>
    <s v="London"/>
    <d v="2020-10-30T00:00:00"/>
    <d v="2020-11-09T00:00:00"/>
  </r>
  <r>
    <s v="Provider web link"/>
    <s v="EY498411"/>
    <s v="EYR-CCR"/>
    <x v="1"/>
    <s v="REDACTED"/>
    <x v="0"/>
    <s v="London"/>
    <s v="London"/>
    <d v="2020-10-13T00:00:00"/>
    <d v="2020-11-18T00:00:00"/>
  </r>
  <r>
    <s v="Provider web link"/>
    <s v="EY438676"/>
    <s v="ALL"/>
    <x v="1"/>
    <s v="REDACTED"/>
    <x v="86"/>
    <s v="Yorkshire and The Humber"/>
    <s v="North East, Yorkshire and the Humber"/>
    <d v="2020-10-16T00:00:00"/>
    <d v="2020-10-26T00:00:00"/>
  </r>
  <r>
    <s v="Provider web link"/>
    <s v="EY309260"/>
    <s v="ALL"/>
    <x v="1"/>
    <s v="REDACTED"/>
    <x v="29"/>
    <s v="East of England"/>
    <s v="East of England"/>
    <d v="2020-11-25T00:00:00"/>
    <d v="2020-11-28T00:00:00"/>
  </r>
  <r>
    <s v="Provider web link"/>
    <s v="EY336331"/>
    <s v="ALL"/>
    <x v="1"/>
    <s v="REDACTED"/>
    <x v="103"/>
    <s v="South East"/>
    <s v="South East"/>
    <d v="2020-11-03T00:00:00"/>
    <d v="2020-11-04T00:00:00"/>
  </r>
  <r>
    <s v="Provider web link"/>
    <n v="302445"/>
    <s v="ALL"/>
    <x v="1"/>
    <s v="REDACTED"/>
    <x v="76"/>
    <s v="Yorkshire and The Humber"/>
    <s v="North East, Yorkshire and the Humber"/>
    <d v="2020-10-26T00:00:00"/>
    <d v="2020-10-27T00:00:00"/>
  </r>
  <r>
    <s v="Provider web link"/>
    <s v="EY539375"/>
    <s v="ALL"/>
    <x v="0"/>
    <s v="Lawrence Weston Out Of School Activities"/>
    <x v="31"/>
    <s v="South West"/>
    <s v="South West"/>
    <d v="2020-09-17T00:00:00"/>
    <d v="2020-09-18T00:00:00"/>
  </r>
  <r>
    <s v="Provider web link"/>
    <s v="EY545465"/>
    <s v="ALL"/>
    <x v="0"/>
    <s v="Wingerworth Wonder Years"/>
    <x v="8"/>
    <s v="East Midlands"/>
    <s v="East Midlands"/>
    <d v="2020-09-16T00:00:00"/>
    <d v="2020-09-23T00:00:00"/>
  </r>
  <r>
    <s v="Provider web link"/>
    <s v="EY461979"/>
    <s v="ALL"/>
    <x v="1"/>
    <s v="REDACTED"/>
    <x v="36"/>
    <s v="North West"/>
    <s v="North West"/>
    <d v="2020-10-29T00:00:00"/>
    <d v="2020-10-29T00:00:00"/>
  </r>
  <r>
    <s v="Provider web link"/>
    <s v="EY563641"/>
    <s v="ALL"/>
    <x v="0"/>
    <s v="South Hills Nursery St. Peters"/>
    <x v="32"/>
    <s v="South West"/>
    <s v="South West"/>
    <d v="2020-09-10T00:00:00"/>
    <d v="2020-09-18T00:00:00"/>
  </r>
  <r>
    <s v="Provider web link"/>
    <s v="EY548988"/>
    <s v="ALL"/>
    <x v="0"/>
    <s v="Toddington Nursery School"/>
    <x v="82"/>
    <s v="South West"/>
    <s v="South West"/>
    <d v="2020-09-22T00:00:00"/>
    <d v="2020-09-23T00:00:00"/>
  </r>
  <r>
    <s v="Provider web link"/>
    <s v="EY402551"/>
    <s v="ALL"/>
    <x v="1"/>
    <s v="REDACTED"/>
    <x v="115"/>
    <s v="North West"/>
    <s v="North West"/>
    <d v="2020-10-29T00:00:00"/>
    <d v="2020-10-30T00:00:00"/>
  </r>
  <r>
    <s v="Provider web link"/>
    <s v="EY498127"/>
    <s v="ALL"/>
    <x v="0"/>
    <s v="Cotton Buddies"/>
    <x v="53"/>
    <s v="London"/>
    <s v="London"/>
    <d v="2020-09-15T00:00:00"/>
    <d v="2020-09-25T00:00:00"/>
  </r>
  <r>
    <s v="Provider web link"/>
    <s v="EY547877"/>
    <s v="EYR-VCR"/>
    <x v="0"/>
    <s v="Wallisdown Pre-School"/>
    <x v="107"/>
    <s v="South West"/>
    <s v="South West"/>
    <d v="2020-09-16T00:00:00"/>
    <d v="2020-10-07T00:00:00"/>
  </r>
  <r>
    <s v="Provider web link"/>
    <s v="EY551774"/>
    <s v="ALL"/>
    <x v="1"/>
    <s v="REDACTED"/>
    <x v="15"/>
    <s v="South East"/>
    <s v="South East"/>
    <d v="2020-10-07T00:00:00"/>
    <d v="2020-10-16T00:00:00"/>
  </r>
  <r>
    <s v="Provider web link"/>
    <s v="EY282654"/>
    <s v="ALL"/>
    <x v="0"/>
    <s v="Schoolfriend Clubs @ Hurst Primary School"/>
    <x v="116"/>
    <s v="London"/>
    <s v="London"/>
    <d v="2020-12-03T00:00:00"/>
    <d v="2020-12-15T00:00:00"/>
  </r>
  <r>
    <s v="Provider web link"/>
    <s v="EY458117"/>
    <s v="EYR-CCR"/>
    <x v="1"/>
    <s v="REDACTED"/>
    <x v="48"/>
    <s v="London"/>
    <s v="London"/>
    <d v="2020-10-23T00:00:00"/>
    <d v="2020-10-27T00:00:00"/>
  </r>
  <r>
    <s v="Provider web link"/>
    <s v="EY547599"/>
    <s v="ALL"/>
    <x v="1"/>
    <s v="REDACTED"/>
    <x v="112"/>
    <s v="London"/>
    <s v="London"/>
    <d v="2020-12-15T00:00:00"/>
    <d v="2020-12-16T00:00:00"/>
  </r>
  <r>
    <s v="Provider web link"/>
    <n v="145917"/>
    <s v="EYR only"/>
    <x v="0"/>
    <s v="Ladybirds Pre-school"/>
    <x v="32"/>
    <s v="South West"/>
    <s v="South West"/>
    <d v="2020-10-13T00:00:00"/>
    <d v="2020-11-16T00:00:00"/>
  </r>
  <r>
    <s v="Provider web link"/>
    <s v="EY479758"/>
    <s v="ALL"/>
    <x v="1"/>
    <s v="REDACTED"/>
    <x v="32"/>
    <s v="South West"/>
    <s v="South West"/>
    <d v="2020-09-18T00:00:00"/>
    <d v="2020-09-23T00:00:00"/>
  </r>
  <r>
    <s v="Provider web link"/>
    <s v="EY409177"/>
    <s v="ALL"/>
    <x v="1"/>
    <s v="REDACTED"/>
    <x v="6"/>
    <s v="South East"/>
    <s v="South East"/>
    <d v="2020-09-25T00:00:00"/>
    <d v="2020-09-29T00:00:00"/>
  </r>
  <r>
    <s v="Provider web link"/>
    <s v="EY339042"/>
    <s v="ALL"/>
    <x v="0"/>
    <s v="Honey Bears Nursery and Out of School Club"/>
    <x v="44"/>
    <s v="West Midlands"/>
    <s v="West Midlands"/>
    <d v="2020-11-05T00:00:00"/>
    <d v="2020-12-03T00:00:00"/>
  </r>
  <r>
    <s v="Provider web link"/>
    <s v="EY551778"/>
    <s v="ALL"/>
    <x v="0"/>
    <s v="Playworld New Forest CIC Calmore"/>
    <x v="14"/>
    <s v="South East"/>
    <s v="South East"/>
    <d v="2020-09-21T00:00:00"/>
    <d v="2020-09-24T00:00:00"/>
  </r>
  <r>
    <s v="Provider web link"/>
    <s v="EY562157"/>
    <s v="ALL"/>
    <x v="0"/>
    <s v="Chestnut Cherubs"/>
    <x v="46"/>
    <s v="North West"/>
    <s v="North West"/>
    <d v="2020-10-15T00:00:00"/>
    <d v="2020-10-16T00:00:00"/>
  </r>
  <r>
    <s v="Provider web link"/>
    <s v="EY402619"/>
    <s v="ALL"/>
    <x v="1"/>
    <s v="REDACTED"/>
    <x v="109"/>
    <s v="Yorkshire and The Humber"/>
    <s v="North East, Yorkshire and the Humber"/>
    <d v="2020-09-15T00:00:00"/>
    <d v="2020-10-02T00:00:00"/>
  </r>
  <r>
    <s v="Provider web link"/>
    <s v="EY561030"/>
    <s v="ALL"/>
    <x v="0"/>
    <s v="Kids Corner (registration until: 16 Nov 2020)"/>
    <x v="8"/>
    <s v="East Midlands"/>
    <s v="East Midlands"/>
    <d v="2020-09-21T00:00:00"/>
    <d v="2020-09-22T00:00:00"/>
  </r>
  <r>
    <s v="Provider web link"/>
    <n v="146861"/>
    <s v="EYR only"/>
    <x v="0"/>
    <s v="Ashwell Playgroup"/>
    <x v="52"/>
    <s v="East of England"/>
    <s v="East of England"/>
    <d v="2020-10-22T00:00:00"/>
    <d v="2020-10-28T00:00:00"/>
  </r>
  <r>
    <s v="Provider web link"/>
    <n v="229036"/>
    <s v="ALL"/>
    <x v="0"/>
    <s v="Dorrington Kidsclub"/>
    <x v="44"/>
    <s v="West Midlands"/>
    <s v="West Midlands"/>
    <d v="2020-10-15T00:00:00"/>
    <d v="2020-12-02T00:00:00"/>
  </r>
  <r>
    <s v="Provider web link"/>
    <s v="EY546586"/>
    <s v="EYR-CCR"/>
    <x v="1"/>
    <s v="REDACTED"/>
    <x v="16"/>
    <s v="West Midlands"/>
    <s v="West Midlands"/>
    <d v="2020-10-27T00:00:00"/>
    <d v="2020-12-03T00:00:00"/>
  </r>
  <r>
    <s v="Provider web link"/>
    <n v="207931"/>
    <s v="ALL"/>
    <x v="1"/>
    <s v="REDACTED"/>
    <x v="8"/>
    <s v="East Midlands"/>
    <s v="East Midlands"/>
    <d v="2020-10-15T00:00:00"/>
    <d v="2020-10-20T00:00:00"/>
  </r>
  <r>
    <s v="Provider web link"/>
    <n v="500479"/>
    <s v="ALL"/>
    <x v="1"/>
    <s v="REDACTED"/>
    <x v="73"/>
    <s v="North West"/>
    <s v="North West"/>
    <d v="2020-10-20T00:00:00"/>
    <d v="2020-10-22T00:00:00"/>
  </r>
  <r>
    <s v="Provider web link"/>
    <s v="EY282582"/>
    <s v="ALL"/>
    <x v="0"/>
    <s v="Kids First Ltd"/>
    <x v="85"/>
    <s v="West Midlands"/>
    <s v="West Midlands"/>
    <d v="2020-09-25T00:00:00"/>
    <d v="2020-12-02T00:00:00"/>
  </r>
  <r>
    <s v="Provider web link"/>
    <s v="EY547503"/>
    <s v="EYR only"/>
    <x v="0"/>
    <s v="Benny Bears Nursery Limited"/>
    <x v="15"/>
    <s v="South East"/>
    <s v="South East"/>
    <d v="2020-09-29T00:00:00"/>
    <d v="2020-09-30T00:00:00"/>
  </r>
  <r>
    <s v="Provider web link"/>
    <s v="EY548987"/>
    <s v="ALL"/>
    <x v="0"/>
    <s v="Oscahs Ltd - Meath Green"/>
    <x v="15"/>
    <s v="South East"/>
    <s v="South East"/>
    <d v="2020-10-20T00:00:00"/>
    <d v="2020-10-23T00:00:00"/>
  </r>
  <r>
    <s v="Provider web link"/>
    <s v="EY346276"/>
    <s v="ALL"/>
    <x v="1"/>
    <s v="REDACTED"/>
    <x v="54"/>
    <s v="South East"/>
    <s v="South East"/>
    <d v="2020-11-16T00:00:00"/>
    <d v="2020-11-17T00:00:00"/>
  </r>
  <r>
    <s v="Provider web link"/>
    <s v="EY541636"/>
    <s v="ALL"/>
    <x v="1"/>
    <s v="REDACTED"/>
    <x v="10"/>
    <s v="London"/>
    <s v="London"/>
    <d v="2020-11-19T00:00:00"/>
    <d v="2020-11-19T00:00:00"/>
  </r>
  <r>
    <s v="Provider web link"/>
    <s v="EY400908"/>
    <s v="ALL"/>
    <x v="1"/>
    <s v="REDACTED"/>
    <x v="102"/>
    <s v="East Midlands"/>
    <s v="East Midlands"/>
    <d v="2020-11-05T00:00:00"/>
    <d v="2020-11-10T00:00:00"/>
  </r>
  <r>
    <s v="Provider web link"/>
    <s v="EY265972"/>
    <s v="ALL"/>
    <x v="0"/>
    <s v="Tamba Day Nursery Ltd"/>
    <x v="64"/>
    <s v="London"/>
    <s v="London"/>
    <d v="2020-10-15T00:00:00"/>
    <d v="2020-11-18T00:00:00"/>
  </r>
  <r>
    <s v="Provider web link"/>
    <s v="EY544061"/>
    <s v="ALL"/>
    <x v="0"/>
    <s v="YMCA Before And After School Club @ Handsworth Primary"/>
    <x v="0"/>
    <s v="London"/>
    <s v="London"/>
    <d v="2020-11-20T00:00:00"/>
    <d v="2020-11-20T00:00:00"/>
  </r>
  <r>
    <s v="Provider web link"/>
    <n v="260168"/>
    <s v="ALL"/>
    <x v="1"/>
    <s v="REDACTED"/>
    <x v="69"/>
    <s v="West Midlands"/>
    <s v="West Midlands"/>
    <d v="2020-11-19T00:00:00"/>
    <d v="2020-12-03T00:00:00"/>
  </r>
  <r>
    <s v="Provider web link"/>
    <s v="EY546667"/>
    <s v="EYR only"/>
    <x v="0"/>
    <s v=" Little Twinkles Day Nursery"/>
    <x v="89"/>
    <s v="East of England"/>
    <s v="East of England"/>
    <d v="2020-11-24T00:00:00"/>
    <d v="2020-11-26T00:00:00"/>
  </r>
  <r>
    <s v="Provider web link"/>
    <s v="EY560156"/>
    <s v="ALL"/>
    <x v="1"/>
    <s v="REDACTED"/>
    <x v="46"/>
    <s v="North West"/>
    <s v="North West"/>
    <d v="2020-11-13T00:00:00"/>
    <d v="2020-11-18T00:00:00"/>
  </r>
  <r>
    <s v="Provider web link"/>
    <n v="2508227"/>
    <s v="EYR-CCR"/>
    <x v="1"/>
    <s v="REDACTED"/>
    <x v="46"/>
    <s v="North West"/>
    <s v="North West"/>
    <d v="2020-11-25T00:00:00"/>
    <d v="2021-02-05T00:00:00"/>
  </r>
  <r>
    <s v="Provider web link"/>
    <s v="EY216325"/>
    <s v="ALL"/>
    <x v="1"/>
    <s v="REDACTED"/>
    <x v="53"/>
    <s v="London"/>
    <s v="London"/>
    <d v="2020-10-21T00:00:00"/>
    <d v="2020-11-18T00:00:00"/>
  </r>
  <r>
    <s v="Provider web link"/>
    <s v="EY552009"/>
    <s v="EYR only"/>
    <x v="0"/>
    <s v="St Mary's Preschool"/>
    <x v="117"/>
    <s v="North West"/>
    <s v="North West"/>
    <d v="2020-10-26T00:00:00"/>
    <d v="2020-10-26T00:00:00"/>
  </r>
  <r>
    <s v="Provider web link"/>
    <s v="EY348691"/>
    <s v="ALL"/>
    <x v="1"/>
    <s v="REDACTED"/>
    <x v="83"/>
    <s v="North East"/>
    <s v="North East, Yorkshire and the Humber"/>
    <d v="2020-10-21T00:00:00"/>
    <d v="2020-10-27T00:00:00"/>
  </r>
  <r>
    <s v="Provider web link"/>
    <n v="110551"/>
    <s v="ALL"/>
    <x v="0"/>
    <s v="Knightwood Kids Club"/>
    <x v="14"/>
    <s v="South East"/>
    <s v="South East"/>
    <d v="2020-10-12T00:00:00"/>
    <d v="2020-10-20T00:00:00"/>
  </r>
  <r>
    <s v="Provider web link"/>
    <s v="EY551178"/>
    <s v="ALL"/>
    <x v="1"/>
    <s v="REDACTED"/>
    <x v="83"/>
    <s v="North East"/>
    <s v="North East, Yorkshire and the Humber"/>
    <d v="2020-10-27T00:00:00"/>
    <d v="2020-10-27T00:00:00"/>
  </r>
  <r>
    <s v="Provider web link"/>
    <s v="EY544928"/>
    <s v="ALL"/>
    <x v="0"/>
    <s v="Lilypads Daycare"/>
    <x v="69"/>
    <s v="West Midlands"/>
    <s v="West Midlands"/>
    <d v="2020-10-27T00:00:00"/>
    <d v="2020-12-03T00:00:00"/>
  </r>
  <r>
    <s v="Provider web link"/>
    <s v="EY453859"/>
    <s v="EYR-CCR"/>
    <x v="0"/>
    <s v="Woodlands Pre School &amp; Nursery (Purfleet-on-Thames)"/>
    <x v="118"/>
    <s v="East of England"/>
    <s v="East of England"/>
    <d v="2020-12-01T00:00:00"/>
    <d v="2020-12-09T00:00:00"/>
  </r>
  <r>
    <s v="Provider web link"/>
    <s v="EY555046"/>
    <s v="ALL"/>
    <x v="0"/>
    <s v="Bright Horizons Solihull Day Nursery And Preschool"/>
    <x v="108"/>
    <s v="West Midlands"/>
    <s v="West Midlands"/>
    <d v="2020-12-16T00:00:00"/>
    <d v="2020-12-21T00:00:00"/>
  </r>
  <r>
    <s v="Provider web link"/>
    <s v="EY370236"/>
    <s v="ALL"/>
    <x v="1"/>
    <s v="REDACTED"/>
    <x v="73"/>
    <s v="North West"/>
    <s v="North West"/>
    <d v="2020-09-28T00:00:00"/>
    <d v="2020-10-01T00:00:00"/>
  </r>
  <r>
    <s v="Provider web link"/>
    <s v="EY375776"/>
    <s v="ALL"/>
    <x v="1"/>
    <s v="REDACTED"/>
    <x v="58"/>
    <s v="East of England"/>
    <s v="East of England"/>
    <d v="2020-10-09T00:00:00"/>
    <d v="2020-10-20T00:00:00"/>
  </r>
  <r>
    <s v="Provider web link"/>
    <s v="EY438769"/>
    <s v="ALL"/>
    <x v="1"/>
    <s v="REDACTED"/>
    <x v="103"/>
    <s v="South East"/>
    <s v="South East"/>
    <d v="2020-10-22T00:00:00"/>
    <d v="2020-12-04T00:00:00"/>
  </r>
  <r>
    <s v="Provider web link"/>
    <n v="320280"/>
    <s v="ALL"/>
    <x v="1"/>
    <s v="REDACTED"/>
    <x v="86"/>
    <s v="Yorkshire and The Humber"/>
    <s v="North East, Yorkshire and the Humber"/>
    <d v="2020-10-20T00:00:00"/>
    <d v="2020-10-23T00:00:00"/>
  </r>
  <r>
    <s v="Provider web link"/>
    <s v="EY476290"/>
    <s v="ALL"/>
    <x v="1"/>
    <s v="REDACTED"/>
    <x v="2"/>
    <s v="Yorkshire and The Humber"/>
    <s v="North East, Yorkshire and the Humber"/>
    <d v="2020-10-27T00:00:00"/>
    <d v="2020-10-27T00:00:00"/>
  </r>
  <r>
    <s v="Provider web link"/>
    <n v="2524312"/>
    <s v="ALL"/>
    <x v="0"/>
    <s v="Three Butterflies Nursery"/>
    <x v="1"/>
    <s v="East of England"/>
    <s v="East of England"/>
    <d v="2020-10-22T00:00:00"/>
    <d v="2020-10-30T00:00:00"/>
  </r>
  <r>
    <s v="Provider web link"/>
    <s v="EY549373"/>
    <s v="EYR only"/>
    <x v="0"/>
    <s v="Dreamcatchers Preschool"/>
    <x v="15"/>
    <s v="South East"/>
    <s v="South East"/>
    <d v="2020-11-03T00:00:00"/>
    <d v="2020-11-06T00:00:00"/>
  </r>
  <r>
    <s v="Provider web link"/>
    <s v="EY300706"/>
    <s v="ALL"/>
    <x v="1"/>
    <s v="REDACTED"/>
    <x v="23"/>
    <s v="South West"/>
    <s v="South West"/>
    <d v="2020-09-29T00:00:00"/>
    <d v="2020-09-30T00:00:00"/>
  </r>
  <r>
    <s v="Provider web link"/>
    <s v="EY551855"/>
    <s v="EYR only"/>
    <x v="0"/>
    <s v="Busy Bees"/>
    <x v="55"/>
    <s v="Yorkshire and The Humber"/>
    <s v="North East, Yorkshire and the Humber"/>
    <d v="2020-10-02T00:00:00"/>
    <d v="2020-10-06T00:00:00"/>
  </r>
  <r>
    <s v="Provider web link"/>
    <s v="EY493306"/>
    <s v="ALL"/>
    <x v="0"/>
    <s v="Kids 1st QE"/>
    <x v="72"/>
    <s v="North East"/>
    <s v="North East, Yorkshire and the Humber"/>
    <d v="2020-11-13T00:00:00"/>
    <d v="2020-11-17T00:00:00"/>
  </r>
  <r>
    <s v="Provider web link"/>
    <s v="EY474346"/>
    <s v="EYR only"/>
    <x v="0"/>
    <s v="Orangutans Day Nursery"/>
    <x v="42"/>
    <s v="North West"/>
    <s v="North West"/>
    <d v="2020-10-09T00:00:00"/>
    <d v="2020-10-15T00:00:00"/>
  </r>
  <r>
    <s v="Provider web link"/>
    <n v="109495"/>
    <s v="ALL"/>
    <x v="1"/>
    <s v="REDACTED"/>
    <x v="87"/>
    <s v="London"/>
    <s v="London"/>
    <d v="2020-10-08T00:00:00"/>
    <d v="2020-10-08T00:00:00"/>
  </r>
  <r>
    <s v="Provider web link"/>
    <n v="302044"/>
    <s v="EYR-CCR"/>
    <x v="0"/>
    <s v="Kiddi-Creche Private Day Nursery (The School House)"/>
    <x v="76"/>
    <s v="Yorkshire and The Humber"/>
    <s v="North East, Yorkshire and the Humber"/>
    <d v="2020-09-30T00:00:00"/>
    <d v="2020-10-02T00:00:00"/>
  </r>
  <r>
    <s v="Provider web link"/>
    <s v="EY385617"/>
    <s v="ALL"/>
    <x v="1"/>
    <s v="REDACTED"/>
    <x v="15"/>
    <s v="South East"/>
    <s v="South East"/>
    <d v="2020-09-29T00:00:00"/>
    <d v="2020-10-06T00:00:00"/>
  </r>
  <r>
    <s v="Provider web link"/>
    <n v="225287"/>
    <s v="ALL"/>
    <x v="1"/>
    <s v="REDACTED"/>
    <x v="17"/>
    <s v="East Midlands"/>
    <s v="East Midlands"/>
    <d v="2020-09-25T00:00:00"/>
    <d v="2020-10-01T00:00:00"/>
  </r>
  <r>
    <s v="Provider web link"/>
    <n v="137876"/>
    <s v="ALL"/>
    <x v="1"/>
    <s v="REDACTED"/>
    <x v="50"/>
    <s v="London"/>
    <s v="London"/>
    <d v="2020-10-01T00:00:00"/>
    <d v="2020-10-05T00:00:00"/>
  </r>
  <r>
    <s v="Provider web link"/>
    <s v="EY421513"/>
    <s v="ALL"/>
    <x v="1"/>
    <s v="REDACTED"/>
    <x v="119"/>
    <s v="South East"/>
    <s v="South East"/>
    <d v="2020-10-05T00:00:00"/>
    <d v="2020-10-22T00:00:00"/>
  </r>
  <r>
    <s v="Provider web link"/>
    <s v="EY537446"/>
    <s v="EYR only"/>
    <x v="0"/>
    <s v="Elms Montessori School &amp; Day Nursery"/>
    <x v="47"/>
    <s v="South East"/>
    <s v="South East"/>
    <d v="2020-09-22T00:00:00"/>
    <d v="2020-09-28T00:00:00"/>
  </r>
  <r>
    <s v="Provider web link"/>
    <n v="143008"/>
    <s v="ALL"/>
    <x v="0"/>
    <s v="Horrington House Pre School"/>
    <x v="97"/>
    <s v="South West"/>
    <s v="South West"/>
    <d v="2020-09-15T00:00:00"/>
    <d v="2020-09-23T00:00:00"/>
  </r>
  <r>
    <s v="Provider web link"/>
    <s v="EY363871"/>
    <s v="ALL"/>
    <x v="0"/>
    <s v="Little K's"/>
    <x v="113"/>
    <s v="South East"/>
    <s v="South East"/>
    <d v="2020-09-23T00:00:00"/>
    <d v="2020-10-14T00:00:00"/>
  </r>
  <r>
    <s v="Provider web link"/>
    <n v="122923"/>
    <s v="ALL"/>
    <x v="1"/>
    <s v="REDACTED"/>
    <x v="41"/>
    <s v="London"/>
    <s v="London"/>
    <d v="2020-09-17T00:00:00"/>
    <d v="2020-09-18T00:00:00"/>
  </r>
  <r>
    <s v="Provider web link"/>
    <s v="EY490865"/>
    <s v="EYR-CCR"/>
    <x v="0"/>
    <s v="Little Fishers"/>
    <x v="44"/>
    <s v="West Midlands"/>
    <s v="West Midlands"/>
    <d v="2020-10-27T00:00:00"/>
    <d v="2020-12-03T00:00:00"/>
  </r>
  <r>
    <s v="Provider web link"/>
    <s v="EY282060"/>
    <s v="ALL"/>
    <x v="0"/>
    <s v="Quaggy Childrens Centre"/>
    <x v="80"/>
    <s v="London"/>
    <s v="London"/>
    <d v="2020-11-25T00:00:00"/>
    <d v="2020-11-26T00:00:00"/>
  </r>
  <r>
    <s v="Provider web link"/>
    <s v="EY464442"/>
    <s v="ALL"/>
    <x v="1"/>
    <s v="REDACTED"/>
    <x v="73"/>
    <s v="North West"/>
    <s v="North West"/>
    <d v="2020-12-15T00:00:00"/>
    <d v="2021-01-13T00:00:00"/>
  </r>
  <r>
    <s v="Provider web link"/>
    <n v="254224"/>
    <s v="ALL"/>
    <x v="0"/>
    <s v="Phoenix Montessori Nursery (West Norfolk) Ltd"/>
    <x v="58"/>
    <s v="East of England"/>
    <s v="East of England"/>
    <d v="2020-12-10T00:00:00"/>
    <d v="2020-12-17T00:00:00"/>
  </r>
  <r>
    <s v="Provider web link"/>
    <n v="254587"/>
    <s v="ALL"/>
    <x v="0"/>
    <s v="Ark Day Nursery"/>
    <x v="19"/>
    <s v="East Midlands"/>
    <s v="East Midlands"/>
    <d v="2020-09-14T00:00:00"/>
    <d v="2020-09-21T00:00:00"/>
  </r>
  <r>
    <s v="Provider web link"/>
    <s v="EY304491"/>
    <s v="ALL"/>
    <x v="0"/>
    <s v="Elland Out of School Club"/>
    <x v="68"/>
    <s v="Yorkshire and The Humber"/>
    <s v="North East, Yorkshire and the Humber"/>
    <d v="2020-10-15T00:00:00"/>
    <d v="2020-10-21T00:00:00"/>
  </r>
  <r>
    <s v="Provider web link"/>
    <s v="EY386813"/>
    <s v="ALL"/>
    <x v="0"/>
    <s v="Eversleigh Day Nursery"/>
    <x v="105"/>
    <s v="Yorkshire and The Humber"/>
    <s v="North East, Yorkshire and the Humber"/>
    <d v="2020-10-15T00:00:00"/>
    <d v="2020-10-28T00:00:00"/>
  </r>
  <r>
    <s v="Provider web link"/>
    <n v="115232"/>
    <s v="ALL"/>
    <x v="0"/>
    <s v="Banwell Buddies"/>
    <x v="65"/>
    <s v="South West"/>
    <s v="South West"/>
    <d v="2020-09-14T00:00:00"/>
    <d v="2020-09-16T00:00:00"/>
  </r>
  <r>
    <s v="Provider web link"/>
    <s v="EY441485"/>
    <s v="ALL"/>
    <x v="1"/>
    <s v="REDACTED"/>
    <x v="9"/>
    <s v="West Midlands"/>
    <s v="West Midlands"/>
    <d v="2020-10-13T00:00:00"/>
    <d v="2020-12-02T00:00:00"/>
  </r>
  <r>
    <s v="Provider web link"/>
    <s v="EY436899"/>
    <s v="ALL"/>
    <x v="1"/>
    <s v="REDACTED"/>
    <x v="105"/>
    <s v="Yorkshire and The Humber"/>
    <s v="North East, Yorkshire and the Humber"/>
    <d v="2020-09-18T00:00:00"/>
    <d v="2020-09-29T00:00:00"/>
  </r>
  <r>
    <s v="Provider web link"/>
    <n v="256785"/>
    <s v="ALL"/>
    <x v="0"/>
    <s v="Manor House Nursery School"/>
    <x v="89"/>
    <s v="East of England"/>
    <s v="East of England"/>
    <d v="2020-09-18T00:00:00"/>
    <d v="2020-09-28T00:00:00"/>
  </r>
  <r>
    <s v="Provider web link"/>
    <s v="EY417259"/>
    <s v="ALL"/>
    <x v="1"/>
    <s v="REDACTED"/>
    <x v="86"/>
    <s v="Yorkshire and The Humber"/>
    <s v="North East, Yorkshire and the Humber"/>
    <d v="2020-09-29T00:00:00"/>
    <d v="2020-10-02T00:00:00"/>
  </r>
  <r>
    <s v="Provider web link"/>
    <s v="EY476283"/>
    <s v="EYR only"/>
    <x v="0"/>
    <s v="Tree House Day Nursery"/>
    <x v="97"/>
    <s v="South West"/>
    <s v="South West"/>
    <d v="2020-09-22T00:00:00"/>
    <d v="2020-09-25T00:00:00"/>
  </r>
  <r>
    <s v="Provider web link"/>
    <s v="EY373721"/>
    <s v="ALL"/>
    <x v="0"/>
    <s v="ACES ASC - Springvale Primary School"/>
    <x v="62"/>
    <s v="West Midlands"/>
    <s v="West Midlands"/>
    <d v="2020-10-15T00:00:00"/>
    <d v="2020-12-03T00:00:00"/>
  </r>
  <r>
    <s v="Provider web link"/>
    <s v="EY398474"/>
    <s v="EYR-CCR"/>
    <x v="1"/>
    <s v="REDACTED"/>
    <x v="111"/>
    <s v="London"/>
    <s v="London"/>
    <d v="2020-10-19T00:00:00"/>
    <d v="2020-10-22T00:00:00"/>
  </r>
  <r>
    <s v="Provider web link"/>
    <s v="EY305333"/>
    <s v="ALL"/>
    <x v="0"/>
    <s v="Bright Stars Nursery"/>
    <x v="111"/>
    <s v="London"/>
    <s v="London"/>
    <d v="2020-11-18T00:00:00"/>
    <d v="2020-11-19T00:00:00"/>
  </r>
  <r>
    <s v="Provider web link"/>
    <s v="EY414412"/>
    <s v="ALL"/>
    <x v="1"/>
    <s v="REDACTED"/>
    <x v="103"/>
    <s v="South East"/>
    <s v="South East"/>
    <d v="2020-09-30T00:00:00"/>
    <d v="2020-10-28T00:00:00"/>
  </r>
  <r>
    <s v="Provider web link"/>
    <s v="EY418533"/>
    <s v="EYR-CCR"/>
    <x v="0"/>
    <s v="Bobtails Playgroup"/>
    <x v="52"/>
    <s v="East of England"/>
    <s v="East of England"/>
    <d v="2020-10-07T00:00:00"/>
    <d v="2020-10-15T00:00:00"/>
  </r>
  <r>
    <s v="Provider web link"/>
    <s v="EY541685"/>
    <s v="EYR-CCR"/>
    <x v="1"/>
    <s v="REDACTED"/>
    <x v="82"/>
    <s v="South West"/>
    <s v="South West"/>
    <d v="2020-09-29T00:00:00"/>
    <d v="2020-10-05T00:00:00"/>
  </r>
  <r>
    <s v="Provider web link"/>
    <n v="256426"/>
    <s v="EYR-CCR"/>
    <x v="1"/>
    <s v="REDACTED"/>
    <x v="58"/>
    <s v="East of England"/>
    <s v="East of England"/>
    <d v="2020-09-29T00:00:00"/>
    <d v="2020-10-06T00:00:00"/>
  </r>
  <r>
    <s v="Provider web link"/>
    <s v="EY102626"/>
    <s v="ALL"/>
    <x v="1"/>
    <s v="REDACTED"/>
    <x v="25"/>
    <s v="Yorkshire and The Humber"/>
    <s v="North East, Yorkshire and the Humber"/>
    <d v="2020-09-29T00:00:00"/>
    <d v="2020-10-02T00:00:00"/>
  </r>
  <r>
    <s v="Provider web link"/>
    <s v="EY330654"/>
    <s v="ALL"/>
    <x v="0"/>
    <s v="ACP Early Years"/>
    <x v="44"/>
    <s v="West Midlands"/>
    <s v="West Midlands"/>
    <d v="2020-10-05T00:00:00"/>
    <d v="2020-12-03T00:00:00"/>
  </r>
  <r>
    <s v="Provider web link"/>
    <s v="EY550131"/>
    <s v="ALL"/>
    <x v="1"/>
    <s v="REDACTED"/>
    <x v="32"/>
    <s v="South West"/>
    <s v="South West"/>
    <d v="2020-10-13T00:00:00"/>
    <d v="2020-10-14T00:00:00"/>
  </r>
  <r>
    <s v="Provider web link"/>
    <n v="320004"/>
    <s v="ALL"/>
    <x v="1"/>
    <s v="REDACTED"/>
    <x v="86"/>
    <s v="Yorkshire and The Humber"/>
    <s v="North East, Yorkshire and the Humber"/>
    <d v="2020-10-16T00:00:00"/>
    <d v="2020-11-05T00:00:00"/>
  </r>
  <r>
    <s v="Provider web link"/>
    <s v="EY233531"/>
    <s v="ALL"/>
    <x v="0"/>
    <s v="Kool Kids Club"/>
    <x v="24"/>
    <s v="West Midlands"/>
    <s v="West Midlands"/>
    <d v="2020-10-12T00:00:00"/>
    <d v="2020-12-03T00:00:00"/>
  </r>
  <r>
    <s v="Provider web link"/>
    <s v="EY543127"/>
    <s v="ALL"/>
    <x v="0"/>
    <s v="Snap! 4 Kids After School Club (registration until: 21 Dec 2020)"/>
    <x v="43"/>
    <s v="East of England"/>
    <s v="East of England"/>
    <d v="2020-10-13T00:00:00"/>
    <d v="2020-10-22T00:00:00"/>
  </r>
  <r>
    <s v="Provider web link"/>
    <s v="EY416978"/>
    <s v="EYR-CCR"/>
    <x v="1"/>
    <s v="REDACTED"/>
    <x v="84"/>
    <s v="North West"/>
    <s v="North West"/>
    <d v="2020-10-19T00:00:00"/>
    <d v="2020-10-19T00:00:00"/>
  </r>
  <r>
    <s v="Provider web link"/>
    <s v="EY431631"/>
    <s v="ALL"/>
    <x v="0"/>
    <s v="Sporle Pre-School"/>
    <x v="58"/>
    <s v="East of England"/>
    <s v="East of England"/>
    <d v="2020-10-15T00:00:00"/>
    <d v="2020-11-18T00:00:00"/>
  </r>
  <r>
    <s v="Provider web link"/>
    <s v="EY543005"/>
    <s v="ALL"/>
    <x v="1"/>
    <s v="REDACTED"/>
    <x v="58"/>
    <s v="East of England"/>
    <s v="East of England"/>
    <d v="2020-11-24T00:00:00"/>
    <d v="2020-11-27T00:00:00"/>
  </r>
  <r>
    <s v="Provider web link"/>
    <s v="EY152384"/>
    <s v="ALL"/>
    <x v="1"/>
    <s v="REDACTED"/>
    <x v="31"/>
    <s v="South West"/>
    <s v="South West"/>
    <d v="2020-10-02T00:00:00"/>
    <d v="2020-10-05T00:00:00"/>
  </r>
  <r>
    <s v="Provider web link"/>
    <n v="2508530"/>
    <s v="ALL"/>
    <x v="0"/>
    <s v="The Honey Bee Day Care"/>
    <x v="60"/>
    <s v="South East"/>
    <s v="South East"/>
    <d v="2020-11-09T00:00:00"/>
    <d v="2020-11-17T00:00:00"/>
  </r>
  <r>
    <s v="Provider web link"/>
    <s v="EY294901"/>
    <s v="EYR only"/>
    <x v="0"/>
    <s v="Little Acorns Childcare"/>
    <x v="18"/>
    <s v="East of England"/>
    <s v="East of England"/>
    <d v="2020-10-16T00:00:00"/>
    <d v="2020-10-29T00:00:00"/>
  </r>
  <r>
    <s v="Provider web link"/>
    <s v="EY420694"/>
    <s v="ALL"/>
    <x v="1"/>
    <s v="REDACTED"/>
    <x v="52"/>
    <s v="East of England"/>
    <s v="East of England"/>
    <d v="2020-11-24T00:00:00"/>
    <d v="2020-11-28T00:00:00"/>
  </r>
  <r>
    <s v="Provider web link"/>
    <s v="EY559046"/>
    <s v="ALL"/>
    <x v="0"/>
    <s v="Tiptop Club Ltd"/>
    <x v="16"/>
    <s v="West Midlands"/>
    <s v="West Midlands"/>
    <d v="2020-11-23T00:00:00"/>
    <d v="2020-11-30T00:00:00"/>
  </r>
  <r>
    <s v="Provider web link"/>
    <s v="EY547383"/>
    <s v="ALL"/>
    <x v="0"/>
    <s v="Rainbows Playgroup Ltd"/>
    <x v="8"/>
    <s v="East Midlands"/>
    <s v="East Midlands"/>
    <d v="2020-09-11T00:00:00"/>
    <d v="2020-09-18T00:00:00"/>
  </r>
  <r>
    <s v="Provider web link"/>
    <n v="2511236"/>
    <s v="ALL"/>
    <x v="0"/>
    <s v="Rising Stars Preschool (Elmhurst)"/>
    <x v="3"/>
    <s v="South East"/>
    <s v="South East"/>
    <d v="2020-09-21T00:00:00"/>
    <d v="2020-09-21T00:00:00"/>
  </r>
  <r>
    <s v="Provider web link"/>
    <s v="EY290155"/>
    <s v="ALL"/>
    <x v="1"/>
    <s v="REDACTED"/>
    <x v="104"/>
    <s v="West Midlands"/>
    <s v="West Midlands"/>
    <d v="2020-11-26T00:00:00"/>
    <d v="2020-12-14T00:00:00"/>
  </r>
  <r>
    <s v="Provider web link"/>
    <s v="EY540761"/>
    <s v="ALL"/>
    <x v="0"/>
    <s v="Family 1st"/>
    <x v="53"/>
    <s v="London"/>
    <s v="London"/>
    <d v="2020-10-20T00:00:00"/>
    <d v="2020-10-23T00:00:00"/>
  </r>
  <r>
    <s v="Provider web link"/>
    <s v="EY545970"/>
    <s v="ALL"/>
    <x v="1"/>
    <s v="REDACTED"/>
    <x v="120"/>
    <s v="East of England"/>
    <s v="East of England"/>
    <d v="2020-10-23T00:00:00"/>
    <d v="2020-11-23T00:00:00"/>
  </r>
  <r>
    <s v="Provider web link"/>
    <s v="EY483597"/>
    <s v="EYR only"/>
    <x v="0"/>
    <s v="Digbeth-In-The-Field Pre-School"/>
    <x v="44"/>
    <s v="West Midlands"/>
    <s v="West Midlands"/>
    <d v="2020-10-06T00:00:00"/>
    <d v="2020-12-02T00:00:00"/>
  </r>
  <r>
    <s v="Provider web link"/>
    <s v="EY554521"/>
    <s v="EYR only"/>
    <x v="0"/>
    <s v="Little Limes Day Care And Preschool"/>
    <x v="15"/>
    <s v="South East"/>
    <s v="South East"/>
    <d v="2020-09-21T00:00:00"/>
    <d v="2020-10-01T00:00:00"/>
  </r>
  <r>
    <s v="Provider web link"/>
    <s v="EY474854"/>
    <s v="EYR only"/>
    <x v="0"/>
    <s v="The Lyme Nursery Ltd"/>
    <x v="24"/>
    <s v="West Midlands"/>
    <s v="West Midlands"/>
    <d v="2020-10-21T00:00:00"/>
    <d v="2020-12-03T00:00:00"/>
  </r>
  <r>
    <s v="Provider web link"/>
    <s v="EY544099"/>
    <s v="ALL"/>
    <x v="1"/>
    <s v="REDACTED"/>
    <x v="64"/>
    <s v="London"/>
    <s v="London"/>
    <d v="2020-12-08T00:00:00"/>
    <d v="2020-12-10T00:00:00"/>
  </r>
  <r>
    <s v="Provider web link"/>
    <s v="EY389339"/>
    <s v="ALL"/>
    <x v="1"/>
    <s v="REDACTED"/>
    <x v="120"/>
    <s v="East of England"/>
    <s v="East of England"/>
    <d v="2020-11-30T00:00:00"/>
    <d v="2020-12-03T00:00:00"/>
  </r>
  <r>
    <s v="Provider web link"/>
    <s v="EY547352"/>
    <s v="EYR only"/>
    <x v="0"/>
    <s v="Rabbit Patch Day Nursery"/>
    <x v="4"/>
    <s v="South East"/>
    <s v="South East"/>
    <d v="2020-09-28T00:00:00"/>
    <d v="2020-09-29T00:00:00"/>
  </r>
  <r>
    <s v="Provider web link"/>
    <s v="EY500671"/>
    <s v="ALL"/>
    <x v="1"/>
    <s v="REDACTED"/>
    <x v="31"/>
    <s v="South West"/>
    <s v="South West"/>
    <d v="2020-09-23T00:00:00"/>
    <d v="2020-09-30T00:00:00"/>
  </r>
  <r>
    <s v="Provider web link"/>
    <n v="111538"/>
    <s v="ALL"/>
    <x v="1"/>
    <s v="REDACTED"/>
    <x v="14"/>
    <s v="South East"/>
    <s v="South East"/>
    <d v="2020-09-23T00:00:00"/>
    <d v="2020-09-30T00:00:00"/>
  </r>
  <r>
    <s v="Provider web link"/>
    <s v="EY303998"/>
    <s v="ALL"/>
    <x v="1"/>
    <s v="REDACTED"/>
    <x v="58"/>
    <s v="East of England"/>
    <s v="East of England"/>
    <d v="2020-10-02T00:00:00"/>
    <d v="2020-10-05T00:00:00"/>
  </r>
  <r>
    <s v="Provider web link"/>
    <s v="EY486589"/>
    <s v="EYR only"/>
    <x v="0"/>
    <s v="Jubilee Children's Centre Nursery"/>
    <x v="68"/>
    <s v="Yorkshire and The Humber"/>
    <s v="North East, Yorkshire and the Humber"/>
    <d v="2020-10-22T00:00:00"/>
    <d v="2020-10-23T00:00:00"/>
  </r>
  <r>
    <s v="Provider web link"/>
    <s v="EY539800"/>
    <s v="ALL"/>
    <x v="1"/>
    <s v="REDACTED"/>
    <x v="67"/>
    <s v="North East"/>
    <s v="North East, Yorkshire and the Humber"/>
    <d v="2020-10-20T00:00:00"/>
    <d v="2020-10-29T00:00:00"/>
  </r>
  <r>
    <s v="Provider web link"/>
    <n v="204755"/>
    <s v="ALL"/>
    <x v="1"/>
    <s v="REDACTED"/>
    <x v="85"/>
    <s v="West Midlands"/>
    <s v="West Midlands"/>
    <d v="2020-11-03T00:00:00"/>
    <d v="2020-12-03T00:00:00"/>
  </r>
  <r>
    <s v="Provider web link"/>
    <s v="EY438853"/>
    <s v="EYR-CCR"/>
    <x v="1"/>
    <s v="REDACTED"/>
    <x v="13"/>
    <s v="South East"/>
    <s v="South East"/>
    <d v="2020-11-13T00:00:00"/>
    <d v="2020-11-20T00:00:00"/>
  </r>
  <r>
    <s v="Provider web link"/>
    <s v="EY375416"/>
    <s v="ALL"/>
    <x v="1"/>
    <s v="REDACTED"/>
    <x v="57"/>
    <s v="East Midlands"/>
    <s v="East Midlands"/>
    <d v="2020-10-15T00:00:00"/>
    <d v="2020-10-16T00:00:00"/>
  </r>
  <r>
    <s v="Provider web link"/>
    <s v="EY537176"/>
    <s v="ALL"/>
    <x v="1"/>
    <s v="REDACTED"/>
    <x v="44"/>
    <s v="West Midlands"/>
    <s v="West Midlands"/>
    <d v="2020-11-16T00:00:00"/>
    <d v="2020-12-03T00:00:00"/>
  </r>
  <r>
    <s v="Provider web link"/>
    <n v="113839"/>
    <s v="EYR only"/>
    <x v="0"/>
    <s v="Woodstock Day Nursery"/>
    <x v="4"/>
    <s v="South East"/>
    <s v="South East"/>
    <d v="2020-10-13T00:00:00"/>
    <d v="2020-10-19T00:00:00"/>
  </r>
  <r>
    <s v="Provider web link"/>
    <n v="206763"/>
    <s v="EYR only"/>
    <x v="0"/>
    <s v="Etwall Preschool"/>
    <x v="8"/>
    <s v="East Midlands"/>
    <s v="East Midlands"/>
    <d v="2020-09-14T00:00:00"/>
    <d v="2020-09-14T00:00:00"/>
  </r>
  <r>
    <s v="Provider web link"/>
    <n v="2502288"/>
    <s v="ALL"/>
    <x v="1"/>
    <s v="REDACTED"/>
    <x v="46"/>
    <s v="North West"/>
    <s v="North West"/>
    <d v="2020-09-18T00:00:00"/>
    <d v="2020-09-23T00:00:00"/>
  </r>
  <r>
    <s v="Provider web link"/>
    <s v="EY486612"/>
    <s v="ALL"/>
    <x v="0"/>
    <s v="Flitwick Day Nursery"/>
    <x v="29"/>
    <s v="East of England"/>
    <s v="East of England"/>
    <d v="2020-09-16T00:00:00"/>
    <d v="2020-09-17T00:00:00"/>
  </r>
  <r>
    <s v="Provider web link"/>
    <s v="EY365242"/>
    <s v="ALL"/>
    <x v="1"/>
    <s v="REDACTED"/>
    <x v="73"/>
    <s v="North West"/>
    <s v="North West"/>
    <d v="2020-10-20T00:00:00"/>
    <d v="2020-10-21T00:00:00"/>
  </r>
  <r>
    <s v="Provider web link"/>
    <s v="EY495947"/>
    <s v="ALL"/>
    <x v="1"/>
    <s v="REDACTED"/>
    <x v="54"/>
    <s v="South East"/>
    <s v="South East"/>
    <d v="2020-09-29T00:00:00"/>
    <d v="2020-09-30T00:00:00"/>
  </r>
  <r>
    <s v="Provider web link"/>
    <s v="EY560050"/>
    <s v="ALL"/>
    <x v="0"/>
    <s v="Imps In The Community After School Club - Bishop King (registration until: 04 Dec 2020)"/>
    <x v="5"/>
    <s v="East Midlands"/>
    <s v="East Midlands"/>
    <d v="2020-11-17T00:00:00"/>
    <d v="2020-11-23T00:00:00"/>
  </r>
  <r>
    <s v="Provider web link"/>
    <n v="146008"/>
    <s v="ALL"/>
    <x v="0"/>
    <s v="Shrewton Pre-school"/>
    <x v="32"/>
    <s v="South West"/>
    <s v="South West"/>
    <d v="2020-09-29T00:00:00"/>
    <d v="2020-10-12T00:00:00"/>
  </r>
  <r>
    <s v="Provider web link"/>
    <s v="EY548919"/>
    <s v="ALL"/>
    <x v="1"/>
    <s v="REDACTED"/>
    <x v="8"/>
    <s v="East Midlands"/>
    <s v="East Midlands"/>
    <d v="2020-09-25T00:00:00"/>
    <d v="2020-09-29T00:00:00"/>
  </r>
  <r>
    <s v="Provider web link"/>
    <s v="EY360623"/>
    <s v="ALL"/>
    <x v="1"/>
    <s v="REDACTED"/>
    <x v="87"/>
    <s v="London"/>
    <s v="London"/>
    <d v="2020-09-24T00:00:00"/>
    <d v="2020-09-24T00:00:00"/>
  </r>
  <r>
    <s v="Provider web link"/>
    <s v="EY543342"/>
    <s v="ALL"/>
    <x v="0"/>
    <s v="Bright Horizons Columbus Courtyard Day Nursery and Preschool"/>
    <x v="121"/>
    <s v="London"/>
    <s v="London"/>
    <d v="2020-11-02T00:00:00"/>
    <d v="2020-11-10T00:00:00"/>
  </r>
  <r>
    <s v="Provider web link"/>
    <s v="EY489442"/>
    <s v="ALL"/>
    <x v="0"/>
    <s v="The Udder Pre School Day Nursery Limited"/>
    <x v="102"/>
    <s v="East Midlands"/>
    <s v="East Midlands"/>
    <d v="2020-11-05T00:00:00"/>
    <d v="2020-11-12T00:00:00"/>
  </r>
  <r>
    <s v="Provider web link"/>
    <s v="EY257456"/>
    <s v="ALL"/>
    <x v="0"/>
    <s v="Handsworth Community Nursery"/>
    <x v="25"/>
    <s v="Yorkshire and The Humber"/>
    <s v="North East, Yorkshire and the Humber"/>
    <d v="2020-11-03T00:00:00"/>
    <d v="2020-11-25T00:00:00"/>
  </r>
  <r>
    <s v="Provider web link"/>
    <n v="143656"/>
    <s v="ALL"/>
    <x v="1"/>
    <s v="REDACTED"/>
    <x v="35"/>
    <s v="London"/>
    <s v="London"/>
    <d v="2020-11-18T00:00:00"/>
    <d v="2020-11-19T00:00:00"/>
  </r>
  <r>
    <s v="Provider web link"/>
    <s v="EY415068"/>
    <s v="ALL"/>
    <x v="1"/>
    <s v="REDACTED"/>
    <x v="28"/>
    <s v="North West"/>
    <s v="North West"/>
    <d v="2020-12-03T00:00:00"/>
    <d v="2020-12-04T00:00:00"/>
  </r>
  <r>
    <s v="Provider web link"/>
    <s v="EY411696"/>
    <s v="ALL"/>
    <x v="1"/>
    <s v="REDACTED"/>
    <x v="86"/>
    <s v="Yorkshire and The Humber"/>
    <s v="North East, Yorkshire and the Humber"/>
    <d v="2020-12-10T00:00:00"/>
    <d v="2020-12-10T00:00:00"/>
  </r>
  <r>
    <s v="Provider web link"/>
    <s v="EY462174"/>
    <s v="ALL"/>
    <x v="1"/>
    <s v="REDACTED"/>
    <x v="7"/>
    <s v="South West"/>
    <s v="South West"/>
    <d v="2020-10-21T00:00:00"/>
    <d v="2020-10-26T00:00:00"/>
  </r>
  <r>
    <s v="Provider web link"/>
    <s v="EY465723"/>
    <s v="ALL"/>
    <x v="1"/>
    <s v="REDACTED"/>
    <x v="85"/>
    <s v="West Midlands"/>
    <s v="West Midlands"/>
    <d v="2020-09-11T00:00:00"/>
    <d v="2020-12-30T00:00:00"/>
  </r>
  <r>
    <s v="Provider web link"/>
    <n v="316531"/>
    <s v="ALL"/>
    <x v="1"/>
    <s v="REDACTED"/>
    <x v="99"/>
    <s v="North West"/>
    <s v="North West"/>
    <d v="2020-11-04T00:00:00"/>
    <d v="2020-11-17T00:00:00"/>
  </r>
  <r>
    <s v="Provider web link"/>
    <s v="EY478216"/>
    <s v="EYR-CCR"/>
    <x v="0"/>
    <s v="Goldilocks Day Nursery"/>
    <x v="44"/>
    <s v="West Midlands"/>
    <s v="West Midlands"/>
    <d v="2020-11-04T00:00:00"/>
    <d v="2020-11-30T00:00:00"/>
  </r>
  <r>
    <s v="Provider web link"/>
    <s v="EY547285"/>
    <s v="EYR only"/>
    <x v="0"/>
    <s v="Little Raccoons Day Nursery (Pinner)"/>
    <x v="56"/>
    <s v="London"/>
    <s v="London"/>
    <d v="2020-11-16T00:00:00"/>
    <d v="2020-11-18T00:00:00"/>
  </r>
  <r>
    <s v="Provider web link"/>
    <n v="205077"/>
    <s v="ALL"/>
    <x v="1"/>
    <s v="REDACTED"/>
    <x v="85"/>
    <s v="West Midlands"/>
    <s v="West Midlands"/>
    <d v="2020-11-13T00:00:00"/>
    <d v="2020-12-11T00:00:00"/>
  </r>
  <r>
    <s v="Provider web link"/>
    <n v="205125"/>
    <s v="EYR only"/>
    <x v="0"/>
    <s v="Barnt Green Pre-School"/>
    <x v="85"/>
    <s v="West Midlands"/>
    <s v="West Midlands"/>
    <d v="2020-10-15T00:00:00"/>
    <d v="2020-12-03T00:00:00"/>
  </r>
  <r>
    <s v="Provider web link"/>
    <s v="EY556300"/>
    <s v="EYR only"/>
    <x v="0"/>
    <s v="Bushra Daycare"/>
    <x v="22"/>
    <s v="East Midlands"/>
    <s v="East Midlands"/>
    <d v="2020-11-04T00:00:00"/>
    <d v="2020-11-26T00:00:00"/>
  </r>
  <r>
    <s v="Provider web link"/>
    <n v="319761"/>
    <s v="ALL"/>
    <x v="1"/>
    <s v="REDACTED"/>
    <x v="86"/>
    <s v="Yorkshire and The Humber"/>
    <s v="North East, Yorkshire and the Humber"/>
    <d v="2020-11-13T00:00:00"/>
    <d v="2020-11-16T00:00:00"/>
  </r>
  <r>
    <s v="Provider web link"/>
    <s v="EY310912"/>
    <s v="ALL"/>
    <x v="1"/>
    <s v="REDACTED"/>
    <x v="76"/>
    <s v="Yorkshire and The Humber"/>
    <s v="North East, Yorkshire and the Humber"/>
    <d v="2020-11-09T00:00:00"/>
    <d v="2020-11-12T00:00:00"/>
  </r>
  <r>
    <s v="Provider web link"/>
    <s v="EY372912"/>
    <s v="ALL"/>
    <x v="1"/>
    <s v="REDACTED"/>
    <x v="22"/>
    <s v="East Midlands"/>
    <s v="East Midlands"/>
    <d v="2020-11-04T00:00:00"/>
    <d v="2021-01-04T00:00:00"/>
  </r>
  <r>
    <s v="Provider web link"/>
    <s v="EY231736"/>
    <s v="ALL"/>
    <x v="0"/>
    <s v="Bright Horizons Maythorne Cottages Day Nursery and Preschool"/>
    <x v="10"/>
    <s v="London"/>
    <s v="London"/>
    <d v="2020-11-02T00:00:00"/>
    <d v="2020-11-09T00:00:00"/>
  </r>
  <r>
    <s v="Provider web link"/>
    <s v="EY563167"/>
    <s v="EYR-CCR"/>
    <x v="0"/>
    <s v="Tops Yeovil"/>
    <x v="97"/>
    <s v="South West"/>
    <s v="South West"/>
    <d v="2020-09-28T00:00:00"/>
    <d v="2020-10-08T00:00:00"/>
  </r>
  <r>
    <s v="Provider web link"/>
    <n v="128906"/>
    <s v="ALL"/>
    <x v="1"/>
    <s v="REDACTED"/>
    <x v="10"/>
    <s v="London"/>
    <s v="London"/>
    <d v="2020-12-22T00:00:00"/>
    <d v="2020-12-23T00:00:00"/>
  </r>
  <r>
    <s v="Provider web link"/>
    <s v="EY309106"/>
    <s v="EYR-CCR"/>
    <x v="0"/>
    <s v="Abacus Children's Nurseries Ltd"/>
    <x v="54"/>
    <s v="South East"/>
    <s v="South East"/>
    <d v="2020-12-09T00:00:00"/>
    <d v="2020-12-21T00:00:00"/>
  </r>
  <r>
    <s v="Provider web link"/>
    <s v="EY319443"/>
    <s v="ALL"/>
    <x v="0"/>
    <s v="Lawnswood Childcare - Castle Bromwich Nursery"/>
    <x v="108"/>
    <s v="West Midlands"/>
    <s v="West Midlands"/>
    <d v="2020-11-06T00:00:00"/>
    <d v="2020-11-17T00:00:00"/>
  </r>
  <r>
    <s v="Provider web link"/>
    <s v="EY245107"/>
    <s v="ALL"/>
    <x v="0"/>
    <s v="DCLM Community Project"/>
    <x v="91"/>
    <s v="North West"/>
    <s v="North West"/>
    <d v="2020-11-25T00:00:00"/>
    <d v="2021-01-04T00:00:00"/>
  </r>
  <r>
    <s v="Provider web link"/>
    <s v="EY232845"/>
    <s v="ALL"/>
    <x v="1"/>
    <s v="REDACTED"/>
    <x v="53"/>
    <s v="London"/>
    <s v="London"/>
    <d v="2020-11-09T00:00:00"/>
    <d v="2020-11-13T00:00:00"/>
  </r>
  <r>
    <s v="Provider web link"/>
    <s v="EY411201"/>
    <s v="CCR-VCR"/>
    <x v="1"/>
    <s v="REDACTED"/>
    <x v="44"/>
    <s v="West Midlands"/>
    <s v="West Midlands"/>
    <d v="2020-10-22T00:00:00"/>
    <d v="2020-12-02T00:00:00"/>
  </r>
  <r>
    <s v="Provider web link"/>
    <s v="EY278616"/>
    <s v="ALL"/>
    <x v="1"/>
    <s v="REDACTED"/>
    <x v="69"/>
    <s v="West Midlands"/>
    <s v="West Midlands"/>
    <d v="2020-11-10T00:00:00"/>
    <d v="2020-11-30T00:00:00"/>
  </r>
  <r>
    <s v="Provider web link"/>
    <n v="222527"/>
    <s v="ALL"/>
    <x v="1"/>
    <s v="REDACTED"/>
    <x v="43"/>
    <s v="East of England"/>
    <s v="East of England"/>
    <d v="2020-10-21T00:00:00"/>
    <d v="2020-10-23T00:00:00"/>
  </r>
  <r>
    <s v="Provider web link"/>
    <s v="EY429356"/>
    <s v="ALL"/>
    <x v="1"/>
    <s v="REDACTED"/>
    <x v="55"/>
    <s v="Yorkshire and The Humber"/>
    <s v="North East, Yorkshire and the Humber"/>
    <d v="2020-10-27T00:00:00"/>
    <d v="2020-10-29T00:00:00"/>
  </r>
  <r>
    <s v="Provider web link"/>
    <n v="102127"/>
    <s v="ALL"/>
    <x v="1"/>
    <s v="REDACTED"/>
    <x v="27"/>
    <s v="London"/>
    <s v="London"/>
    <d v="2020-12-14T00:00:00"/>
    <d v="2020-12-21T00:00:00"/>
  </r>
  <r>
    <s v="Provider web link"/>
    <s v="EY370595"/>
    <s v="ALL"/>
    <x v="1"/>
    <s v="REDACTED"/>
    <x v="85"/>
    <s v="West Midlands"/>
    <s v="West Midlands"/>
    <d v="2020-09-14T00:00:00"/>
    <d v="2020-10-07T00:00:00"/>
  </r>
  <r>
    <s v="Provider web link"/>
    <s v="EY500638"/>
    <s v="ALL"/>
    <x v="0"/>
    <s v="MiniToTs Daycare Limited (Staines)"/>
    <x v="15"/>
    <s v="South East"/>
    <s v="South East"/>
    <d v="2020-10-01T00:00:00"/>
    <d v="2020-11-09T00:00:00"/>
  </r>
  <r>
    <s v="Provider web link"/>
    <s v="EY500638"/>
    <s v="ALL"/>
    <x v="0"/>
    <s v="MiniToTs Daycare Limited (Staines)"/>
    <x v="15"/>
    <s v="South East"/>
    <s v="South East"/>
    <d v="2020-11-06T00:00:00"/>
    <d v="2020-11-09T00:00:00"/>
  </r>
  <r>
    <s v="Provider web link"/>
    <s v="EY550174"/>
    <s v="EYR-CCR"/>
    <x v="0"/>
    <s v="Mega Camps Brentwood"/>
    <x v="1"/>
    <s v="East of England"/>
    <s v="East of England"/>
    <d v="2020-12-16T00:00:00"/>
    <d v="2020-12-17T00:00:00"/>
  </r>
  <r>
    <m/>
    <m/>
    <m/>
    <x v="3"/>
    <m/>
    <x v="122"/>
    <m/>
    <m/>
    <m/>
    <m/>
  </r>
  <r>
    <m/>
    <m/>
    <m/>
    <x v="3"/>
    <m/>
    <x v="122"/>
    <m/>
    <m/>
    <m/>
    <m/>
  </r>
  <r>
    <m/>
    <m/>
    <m/>
    <x v="3"/>
    <m/>
    <x v="12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214E0A-710F-430B-A967-5DE3C703709B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127" firstHeaderRow="1" firstDataRow="2" firstDataCol="1"/>
  <pivotFields count="10">
    <pivotField showAll="0"/>
    <pivotField showAll="0"/>
    <pivotField showAll="0"/>
    <pivotField axis="axisCol" showAll="0">
      <items count="5">
        <item x="3"/>
        <item x="1"/>
        <item x="0"/>
        <item x="2"/>
        <item t="default"/>
      </items>
    </pivotField>
    <pivotField showAll="0"/>
    <pivotField axis="axisRow" showAll="0" sortType="ascending">
      <items count="125">
        <item x="101"/>
        <item x="59"/>
        <item x="116"/>
        <item x="44"/>
        <item x="26"/>
        <item x="98"/>
        <item x="107"/>
        <item x="76"/>
        <item x="63"/>
        <item x="90"/>
        <item x="31"/>
        <item x="78"/>
        <item x="3"/>
        <item x="99"/>
        <item x="68"/>
        <item x="43"/>
        <item x="27"/>
        <item x="29"/>
        <item x="115"/>
        <item x="7"/>
        <item x="49"/>
        <item x="40"/>
        <item x="77"/>
        <item x="94"/>
        <item x="8"/>
        <item x="23"/>
        <item x="109"/>
        <item x="11"/>
        <item x="69"/>
        <item x="83"/>
        <item x="112"/>
        <item x="51"/>
        <item x="111"/>
        <item x="1"/>
        <item x="72"/>
        <item x="82"/>
        <item x="80"/>
        <item x="81"/>
        <item x="61"/>
        <item x="35"/>
        <item x="14"/>
        <item x="56"/>
        <item x="53"/>
        <item x="104"/>
        <item x="52"/>
        <item x="88"/>
        <item x="119"/>
        <item x="106"/>
        <item x="54"/>
        <item x="75"/>
        <item x="20"/>
        <item x="105"/>
        <item x="34"/>
        <item x="110"/>
        <item x="46"/>
        <item x="86"/>
        <item x="22"/>
        <item x="17"/>
        <item x="10"/>
        <item x="5"/>
        <item x="91"/>
        <item x="73"/>
        <item x="103"/>
        <item x="50"/>
        <item x="38"/>
        <item x="71"/>
        <item x="48"/>
        <item x="58"/>
        <item x="65"/>
        <item x="114"/>
        <item x="55"/>
        <item x="102"/>
        <item x="39"/>
        <item h="1" m="1" x="123"/>
        <item x="19"/>
        <item x="57"/>
        <item x="84"/>
        <item x="6"/>
        <item x="89"/>
        <item x="100"/>
        <item x="60"/>
        <item x="64"/>
        <item x="87"/>
        <item x="36"/>
        <item x="2"/>
        <item x="16"/>
        <item x="33"/>
        <item x="25"/>
        <item x="96"/>
        <item x="93"/>
        <item x="108"/>
        <item x="97"/>
        <item x="70"/>
        <item x="13"/>
        <item x="120"/>
        <item x="66"/>
        <item x="24"/>
        <item x="28"/>
        <item x="67"/>
        <item x="37"/>
        <item x="18"/>
        <item x="45"/>
        <item x="15"/>
        <item x="21"/>
        <item x="74"/>
        <item x="95"/>
        <item x="118"/>
        <item x="121"/>
        <item x="42"/>
        <item x="92"/>
        <item x="0"/>
        <item x="41"/>
        <item x="117"/>
        <item x="9"/>
        <item x="113"/>
        <item x="4"/>
        <item x="30"/>
        <item x="32"/>
        <item x="12"/>
        <item x="79"/>
        <item x="47"/>
        <item x="62"/>
        <item x="85"/>
        <item h="1" x="122"/>
        <item t="default"/>
      </items>
    </pivotField>
    <pivotField showAll="0" sortType="ascending"/>
    <pivotField showAll="0"/>
    <pivotField numFmtId="14" showAll="0"/>
    <pivotField dataField="1" numFmtId="14" showAll="0"/>
  </pivotFields>
  <rowFields count="1">
    <field x="5"/>
  </rowFields>
  <rowItems count="1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 t="grand">
      <x/>
    </i>
  </rowItems>
  <colFields count="1">
    <field x="3"/>
  </colFields>
  <colItems count="4">
    <i>
      <x v="1"/>
    </i>
    <i>
      <x v="2"/>
    </i>
    <i>
      <x v="3"/>
    </i>
    <i t="grand">
      <x/>
    </i>
  </colItems>
  <dataFields count="1">
    <dataField name="Count of Publication date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6A50F7-4A0E-43E2-A965-0D7616B841D9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0:A11" firstHeaderRow="1" firstDataRow="1" firstDataCol="0"/>
  <pivotFields count="10">
    <pivotField showAll="0"/>
    <pivotField showAll="0"/>
    <pivotField showAll="0"/>
    <pivotField showAll="0"/>
    <pivotField showAll="0"/>
    <pivotField showAll="0"/>
    <pivotField showAll="0" sortType="ascending"/>
    <pivotField showAll="0"/>
    <pivotField numFmtId="14" showAll="0"/>
    <pivotField dataField="1" numFmtId="14" showAll="0"/>
  </pivotFields>
  <rowItems count="1">
    <i/>
  </rowItems>
  <colItems count="1">
    <i/>
  </colItems>
  <dataFields count="1">
    <dataField name="Count of Publication date" fld="9" subtotal="count" baseField="0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2FA68C-9A55-46E1-AB01-FEEE72660D1E}" name="Table1" displayName="Table1" ref="A1:N3202">
  <autoFilter ref="A1:N3202" xr:uid="{0CCD5EF2-DD5D-4774-8D37-8AE93518CC2E}"/>
  <tableColumns count="14">
    <tableColumn id="1" xr3:uid="{6B394CD6-1F50-4E2D-A45B-F3859BB94B8B}" name="URN"/>
    <tableColumn id="2" xr3:uid="{961BF2D4-27D0-4552-BA60-AA4845715461}" name="Provider Name"/>
    <tableColumn id="3" xr3:uid="{0ABEC9D4-5EAB-4834-AE00-89A3A57D8961}" name="Local Authority"/>
    <tableColumn id="4" xr3:uid="{7D1BC0E6-A75C-460C-9ABE-1670983B0497}" name="Event number"/>
    <tableColumn id="5" xr3:uid="{3448B21E-62C5-4DEB-8D98-2EEF5C8D529E}" name="Event type"/>
    <tableColumn id="6" xr3:uid="{E2353D10-CE14-4FDE-9A32-12FA21577C79}" name="Visits completed in Cygnum?"/>
    <tableColumn id="7" xr3:uid="{3D71E2E6-0F8E-4291-89AB-37A61C29B3D8}" name="Published?"/>
    <tableColumn id="8" xr3:uid="{D9A7624E-14AD-4853-A70B-0C25A90C4B5A}" name="Event Start Date"/>
    <tableColumn id="9" xr3:uid="{E15488F8-94D0-4ABA-9290-701A4F106BF6}" name="First Publication date"/>
    <tableColumn id="10" xr3:uid="{251BD52A-90E0-4462-8E49-0158D203A653}" name="SFS/ SCCIF Serious concerns?"/>
    <tableColumn id="11" xr3:uid="{C2FA67AE-97AA-4196-9004-F2561E2DDCC4}" name="EY enforce-ment actions count"/>
    <tableColumn id="12" xr3:uid="{EA92502D-62F4-490A-9DDB-04417809203F}" name="Withheld / Do not publish"/>
    <tableColumn id="13" xr3:uid="{290A0F42-8122-4E6B-A265-298ECED775B3}" name="Visit type"/>
    <tableColumn id="14" xr3:uid="{924048B8-144E-4098-AE53-1360AD014FD6}" name="Most recent O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uk/government/collections/early-years-and-childcare-statistics" TargetMode="External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hyperlink" Target="https://www.gov.uk/guidance/interim-visits-registered-early-years-provider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enquiries@ofsted.gov.uk?subject=Transparency%20Report%20-%20EY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enquiries@ofsted.gov.uk?subject=Transparency%20Report%20-%20E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si@nationalarchives.gsi.gov.uk" TargetMode="External"/><Relationship Id="rId9" Type="http://schemas.openxmlformats.org/officeDocument/2006/relationships/hyperlink" Target="https://www.gov.uk/government/collections/early-years-and-childcare-statistic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uidance/ofsted-coronavirus-covid-19-rolling-update" TargetMode="External"/><Relationship Id="rId2" Type="http://schemas.openxmlformats.org/officeDocument/2006/relationships/hyperlink" Target="https://www.gov.uk/government/publications/covid-19-series-briefing-on-schools-october-2020" TargetMode="External"/><Relationship Id="rId1" Type="http://schemas.openxmlformats.org/officeDocument/2006/relationships/hyperlink" Target="https://www.gov.uk/guidance/interim-phase-maintained-schools-and-academi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v.uk/guidance/interim-visits-registered-early-years-provider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31A9-9310-44DF-8F5A-38FFF13E48EB}">
  <dimension ref="A1:E29"/>
  <sheetViews>
    <sheetView showGridLines="0" tabSelected="1" workbookViewId="0"/>
  </sheetViews>
  <sheetFormatPr defaultColWidth="8.88671875" defaultRowHeight="13.2" x14ac:dyDescent="0.25"/>
  <cols>
    <col min="1" max="1" width="8.88671875" style="31"/>
    <col min="2" max="2" width="36.5546875" style="36" customWidth="1"/>
    <col min="3" max="3" width="93.5546875" style="36" customWidth="1"/>
    <col min="4" max="4" width="8.88671875" style="31"/>
    <col min="5" max="5" width="24" style="31" customWidth="1"/>
    <col min="6" max="16384" width="8.88671875" style="31"/>
  </cols>
  <sheetData>
    <row r="1" spans="1:5" ht="84.6" customHeight="1" x14ac:dyDescent="0.25">
      <c r="B1" s="128"/>
      <c r="C1" s="129"/>
      <c r="D1" s="32"/>
      <c r="E1" s="32"/>
    </row>
    <row r="2" spans="1:5" ht="42" customHeight="1" x14ac:dyDescent="0.4">
      <c r="A2" s="30"/>
      <c r="B2" s="126" t="s">
        <v>0</v>
      </c>
      <c r="C2" s="127"/>
      <c r="D2" s="33"/>
      <c r="E2" s="33"/>
    </row>
    <row r="3" spans="1:5" s="25" customFormat="1" ht="33.75" customHeight="1" x14ac:dyDescent="0.25">
      <c r="B3" s="24" t="s">
        <v>1</v>
      </c>
      <c r="C3" s="24" t="s">
        <v>2</v>
      </c>
      <c r="D3" s="34"/>
      <c r="E3" s="34"/>
    </row>
    <row r="4" spans="1:5" s="25" customFormat="1" ht="33.75" customHeight="1" x14ac:dyDescent="0.25">
      <c r="B4" s="24" t="s">
        <v>3</v>
      </c>
      <c r="C4" s="24" t="s">
        <v>4</v>
      </c>
      <c r="D4" s="34"/>
      <c r="E4" s="34"/>
    </row>
    <row r="5" spans="1:5" s="25" customFormat="1" ht="33.75" customHeight="1" x14ac:dyDescent="0.25">
      <c r="B5" s="24" t="s">
        <v>5</v>
      </c>
      <c r="C5" s="26">
        <v>44245</v>
      </c>
      <c r="D5" s="34"/>
      <c r="E5" s="34"/>
    </row>
    <row r="6" spans="1:5" s="25" customFormat="1" ht="33.75" customHeight="1" x14ac:dyDescent="0.25">
      <c r="B6" s="27" t="s">
        <v>6</v>
      </c>
      <c r="C6" s="24" t="s">
        <v>7</v>
      </c>
      <c r="D6" s="34"/>
      <c r="E6" s="34"/>
    </row>
    <row r="7" spans="1:5" s="25" customFormat="1" ht="33.75" customHeight="1" x14ac:dyDescent="0.25">
      <c r="B7" s="37" t="s">
        <v>8</v>
      </c>
      <c r="C7" s="28" t="s">
        <v>7550</v>
      </c>
      <c r="D7" s="34"/>
      <c r="E7" s="35"/>
    </row>
    <row r="8" spans="1:5" s="25" customFormat="1" ht="33.75" customHeight="1" x14ac:dyDescent="0.25">
      <c r="B8" s="1" t="s">
        <v>9</v>
      </c>
      <c r="C8" s="29" t="s">
        <v>10</v>
      </c>
      <c r="D8" s="34"/>
      <c r="E8" s="34"/>
    </row>
    <row r="9" spans="1:5" s="14" customFormat="1" ht="100.2" customHeight="1" x14ac:dyDescent="0.25">
      <c r="B9" s="37" t="s">
        <v>11</v>
      </c>
      <c r="C9" s="37" t="s">
        <v>12</v>
      </c>
      <c r="D9" s="34"/>
      <c r="E9" s="34"/>
    </row>
    <row r="10" spans="1:5" s="14" customFormat="1" ht="33.75" customHeight="1" x14ac:dyDescent="0.25">
      <c r="B10" s="37" t="s">
        <v>13</v>
      </c>
      <c r="C10" s="37" t="s">
        <v>14</v>
      </c>
      <c r="D10" s="34"/>
      <c r="E10" s="34"/>
    </row>
    <row r="11" spans="1:5" s="25" customFormat="1" ht="33.75" customHeight="1" x14ac:dyDescent="0.25">
      <c r="B11" s="2" t="s">
        <v>15</v>
      </c>
      <c r="C11" s="2" t="s">
        <v>16</v>
      </c>
      <c r="D11" s="34"/>
      <c r="E11" s="34"/>
    </row>
    <row r="12" spans="1:5" s="25" customFormat="1" ht="33.75" customHeight="1" x14ac:dyDescent="0.25">
      <c r="B12" s="2" t="s">
        <v>17</v>
      </c>
      <c r="C12" s="39" t="s">
        <v>18</v>
      </c>
      <c r="D12" s="34"/>
      <c r="E12" s="34"/>
    </row>
    <row r="13" spans="1:5" s="25" customFormat="1" ht="33.75" customHeight="1" x14ac:dyDescent="0.25">
      <c r="B13" s="2" t="s">
        <v>19</v>
      </c>
      <c r="C13" s="39" t="s">
        <v>20</v>
      </c>
      <c r="D13" s="34"/>
      <c r="E13" s="34"/>
    </row>
    <row r="14" spans="1:5" s="25" customFormat="1" ht="33.75" customHeight="1" x14ac:dyDescent="0.25">
      <c r="B14" s="2" t="s">
        <v>21</v>
      </c>
      <c r="C14" s="38" t="s">
        <v>22</v>
      </c>
      <c r="D14" s="34"/>
      <c r="E14" s="34"/>
    </row>
    <row r="15" spans="1:5" s="25" customFormat="1" ht="33.75" customHeight="1" x14ac:dyDescent="0.25">
      <c r="B15" s="40" t="s">
        <v>23</v>
      </c>
      <c r="C15" s="40" t="s">
        <v>24</v>
      </c>
      <c r="D15" s="34"/>
      <c r="E15" s="34"/>
    </row>
    <row r="16" spans="1:5" s="25" customFormat="1" ht="33.75" customHeight="1" x14ac:dyDescent="0.25">
      <c r="B16" s="2" t="s">
        <v>25</v>
      </c>
      <c r="C16" s="41" t="s">
        <v>26</v>
      </c>
      <c r="D16" s="34"/>
      <c r="E16" s="34"/>
    </row>
    <row r="17" spans="2:5" s="25" customFormat="1" ht="33.75" customHeight="1" x14ac:dyDescent="0.25">
      <c r="B17" s="2" t="s">
        <v>27</v>
      </c>
      <c r="C17" s="39" t="s">
        <v>28</v>
      </c>
      <c r="D17" s="34"/>
      <c r="E17" s="34"/>
    </row>
    <row r="18" spans="2:5" s="25" customFormat="1" ht="15" customHeight="1" x14ac:dyDescent="0.25">
      <c r="B18" s="5"/>
      <c r="C18" s="6"/>
      <c r="D18" s="34"/>
      <c r="E18" s="34"/>
    </row>
    <row r="19" spans="2:5" s="25" customFormat="1" ht="15" customHeight="1" x14ac:dyDescent="0.25">
      <c r="B19" s="4"/>
      <c r="C19" s="3"/>
    </row>
    <row r="20" spans="2:5" s="25" customFormat="1" ht="15" customHeight="1" x14ac:dyDescent="0.25">
      <c r="B20" s="4" t="s">
        <v>944</v>
      </c>
      <c r="C20" s="3"/>
    </row>
    <row r="21" spans="2:5" s="25" customFormat="1" ht="15" customHeight="1" x14ac:dyDescent="0.25">
      <c r="B21" s="4"/>
      <c r="C21" s="7"/>
    </row>
    <row r="22" spans="2:5" s="25" customFormat="1" ht="15" customHeight="1" x14ac:dyDescent="0.25">
      <c r="B22" s="18" t="s">
        <v>29</v>
      </c>
      <c r="C22" s="3"/>
    </row>
    <row r="23" spans="2:5" s="25" customFormat="1" ht="15" customHeight="1" x14ac:dyDescent="0.25">
      <c r="B23" s="18" t="s">
        <v>30</v>
      </c>
      <c r="C23" s="3"/>
    </row>
    <row r="24" spans="2:5" s="25" customFormat="1" ht="15" customHeight="1" x14ac:dyDescent="0.25">
      <c r="B24" s="18" t="s">
        <v>31</v>
      </c>
      <c r="C24" s="3"/>
    </row>
    <row r="25" spans="2:5" s="25" customFormat="1" ht="15" customHeight="1" x14ac:dyDescent="0.25">
      <c r="B25" s="42" t="s">
        <v>32</v>
      </c>
      <c r="C25" s="8"/>
    </row>
    <row r="26" spans="2:5" s="25" customFormat="1" ht="15" customHeight="1" x14ac:dyDescent="0.25">
      <c r="B26" s="18" t="s">
        <v>33</v>
      </c>
      <c r="C26" s="3"/>
    </row>
    <row r="27" spans="2:5" s="25" customFormat="1" ht="15" customHeight="1" x14ac:dyDescent="0.25">
      <c r="B27" s="18" t="s">
        <v>34</v>
      </c>
      <c r="C27" s="3"/>
    </row>
    <row r="28" spans="2:5" s="25" customFormat="1" ht="15" customHeight="1" x14ac:dyDescent="0.25">
      <c r="B28" s="42" t="s">
        <v>35</v>
      </c>
      <c r="C28" s="43"/>
    </row>
    <row r="29" spans="2:5" ht="15" customHeight="1" x14ac:dyDescent="0.25">
      <c r="B29" s="19"/>
      <c r="C29" s="9"/>
    </row>
  </sheetData>
  <sheetProtection sheet="1" objects="1" scenarios="1"/>
  <mergeCells count="2">
    <mergeCell ref="B2:C2"/>
    <mergeCell ref="B1:C1"/>
  </mergeCells>
  <hyperlinks>
    <hyperlink ref="B25:C25" r:id="rId1" display="visit http://www.nationalarchives.gov.uk/doc/open-government-licence/" xr:uid="{00000000-0004-0000-0000-000000000000}"/>
    <hyperlink ref="B25" r:id="rId2" xr:uid="{00000000-0004-0000-0000-000001000000}"/>
    <hyperlink ref="B28:C28" r:id="rId3" display="psi@nationalarchives.gsi.gov.uk" xr:uid="{00000000-0004-0000-0000-000002000000}"/>
    <hyperlink ref="B28" r:id="rId4" xr:uid="{00000000-0004-0000-0000-000003000000}"/>
    <hyperlink ref="C12" r:id="rId5" xr:uid="{00000000-0004-0000-0000-000004000000}"/>
    <hyperlink ref="C13" r:id="rId6" xr:uid="{00000000-0004-0000-0000-000005000000}"/>
    <hyperlink ref="C14" r:id="rId7" xr:uid="{9C822A9A-FDE8-4108-B832-61C73250EC06}"/>
    <hyperlink ref="C17" r:id="rId8" location="official-statistics" xr:uid="{1E12A497-AC2C-4F21-97F0-FF772AB46E99}"/>
    <hyperlink ref="C16" r:id="rId9" location="transparency-data" xr:uid="{8D3AADB3-0A04-416A-8FEA-35BD353CEE21}"/>
  </hyperlinks>
  <pageMargins left="0.7" right="0.7" top="0.75" bottom="0.75" header="0.3" footer="0.3"/>
  <pageSetup paperSize="9" orientation="portrait" r:id="rId10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163D-B202-40D9-8ABB-95998B49DE45}">
  <sheetPr>
    <tabColor rgb="FFFFC000"/>
  </sheetPr>
  <dimension ref="A3:E14"/>
  <sheetViews>
    <sheetView workbookViewId="0">
      <selection activeCell="B6" sqref="B6"/>
    </sheetView>
  </sheetViews>
  <sheetFormatPr defaultRowHeight="13.2" x14ac:dyDescent="0.25"/>
  <cols>
    <col min="1" max="1" width="25.6640625" bestFit="1" customWidth="1"/>
    <col min="2" max="2" width="17.33203125" bestFit="1" customWidth="1"/>
    <col min="3" max="3" width="12.44140625" bestFit="1" customWidth="1"/>
    <col min="4" max="5" width="15.6640625" customWidth="1"/>
    <col min="6" max="6" width="12.109375" bestFit="1" customWidth="1"/>
  </cols>
  <sheetData>
    <row r="3" spans="1:5" x14ac:dyDescent="0.25">
      <c r="C3" t="s">
        <v>56</v>
      </c>
    </row>
    <row r="4" spans="1:5" ht="15" x14ac:dyDescent="0.25">
      <c r="A4" s="14" t="s">
        <v>5</v>
      </c>
      <c r="B4" s="15">
        <v>44245</v>
      </c>
      <c r="C4" t="s">
        <v>57</v>
      </c>
    </row>
    <row r="5" spans="1:5" ht="15" x14ac:dyDescent="0.25">
      <c r="A5" s="14" t="s">
        <v>58</v>
      </c>
      <c r="B5" s="16">
        <v>44196</v>
      </c>
      <c r="C5" t="s">
        <v>59</v>
      </c>
    </row>
    <row r="6" spans="1:5" ht="15" x14ac:dyDescent="0.25">
      <c r="A6" s="14" t="s">
        <v>60</v>
      </c>
      <c r="B6" s="17">
        <v>44234</v>
      </c>
      <c r="C6" t="s">
        <v>61</v>
      </c>
    </row>
    <row r="7" spans="1:5" ht="15" x14ac:dyDescent="0.25">
      <c r="A7" s="14"/>
    </row>
    <row r="9" spans="1:5" x14ac:dyDescent="0.25">
      <c r="B9" s="134" t="s">
        <v>62</v>
      </c>
      <c r="C9" s="134"/>
      <c r="D9" s="134"/>
      <c r="E9" s="134"/>
    </row>
    <row r="10" spans="1:5" x14ac:dyDescent="0.25">
      <c r="A10" t="s">
        <v>63</v>
      </c>
      <c r="B10" s="134"/>
      <c r="C10" s="134"/>
      <c r="D10" s="134"/>
      <c r="E10" s="134"/>
    </row>
    <row r="11" spans="1:5" ht="15" x14ac:dyDescent="0.25">
      <c r="A11" s="44">
        <v>569</v>
      </c>
      <c r="B11" s="134"/>
      <c r="C11" s="134"/>
      <c r="D11" s="134"/>
      <c r="E11" s="134"/>
    </row>
    <row r="12" spans="1:5" x14ac:dyDescent="0.25">
      <c r="B12" s="134"/>
      <c r="C12" s="134"/>
      <c r="D12" s="134"/>
      <c r="E12" s="134"/>
    </row>
    <row r="13" spans="1:5" x14ac:dyDescent="0.25">
      <c r="B13" s="134"/>
      <c r="C13" s="134"/>
      <c r="D13" s="134"/>
      <c r="E13" s="134"/>
    </row>
    <row r="14" spans="1:5" x14ac:dyDescent="0.25">
      <c r="B14" s="134"/>
      <c r="C14" s="134"/>
      <c r="D14" s="134"/>
      <c r="E14" s="134"/>
    </row>
  </sheetData>
  <mergeCells count="1">
    <mergeCell ref="B9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09DA5-C87A-4B39-B2D0-1B5B98ED4A2C}">
  <dimension ref="A1:C7"/>
  <sheetViews>
    <sheetView workbookViewId="0"/>
  </sheetViews>
  <sheetFormatPr defaultColWidth="8.88671875" defaultRowHeight="13.2" x14ac:dyDescent="0.25"/>
  <cols>
    <col min="1" max="1" width="2.6640625" style="23" customWidth="1"/>
    <col min="2" max="2" width="13.33203125" style="23" customWidth="1"/>
    <col min="3" max="3" width="66" style="23" customWidth="1"/>
    <col min="4" max="16384" width="8.88671875" style="23"/>
  </cols>
  <sheetData>
    <row r="1" spans="1:3" x14ac:dyDescent="0.25">
      <c r="A1" s="88"/>
      <c r="B1" s="88"/>
      <c r="C1" s="88"/>
    </row>
    <row r="2" spans="1:3" ht="17.399999999999999" x14ac:dyDescent="0.3">
      <c r="A2" s="89"/>
      <c r="B2" s="89" t="s">
        <v>7555</v>
      </c>
      <c r="C2" s="89"/>
    </row>
    <row r="3" spans="1:3" ht="20.399999999999999" x14ac:dyDescent="0.35">
      <c r="A3" s="90"/>
      <c r="B3" s="90"/>
      <c r="C3" s="90"/>
    </row>
    <row r="4" spans="1:3" ht="13.8" x14ac:dyDescent="0.25">
      <c r="A4" s="91"/>
      <c r="B4" s="92" t="s">
        <v>2220</v>
      </c>
      <c r="C4" s="93" t="s">
        <v>37</v>
      </c>
    </row>
    <row r="5" spans="1:3" x14ac:dyDescent="0.25">
      <c r="A5" s="94"/>
      <c r="B5" s="95"/>
      <c r="C5" s="95"/>
    </row>
    <row r="6" spans="1:3" ht="39.6" customHeight="1" x14ac:dyDescent="0.25">
      <c r="A6" s="94" t="s">
        <v>2221</v>
      </c>
      <c r="B6" s="96" t="s">
        <v>2221</v>
      </c>
      <c r="C6" s="97" t="s">
        <v>2222</v>
      </c>
    </row>
    <row r="7" spans="1:3" ht="39.6" customHeight="1" x14ac:dyDescent="0.25">
      <c r="A7" s="94" t="s">
        <v>2223</v>
      </c>
      <c r="B7" s="98" t="s">
        <v>2223</v>
      </c>
      <c r="C7" s="99" t="s">
        <v>7556</v>
      </c>
    </row>
  </sheetData>
  <sheetProtection sheet="1" objects="1" scenarios="1"/>
  <hyperlinks>
    <hyperlink ref="B6" location="'Table 1'!A1" display="Table 1" xr:uid="{019ED2CC-52E0-4256-9846-BAB00799361C}"/>
    <hyperlink ref="B7" location="'Table 2'!A1" display="Table 2" xr:uid="{CE245F7D-E3A0-45E6-A34E-6021D511D1F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D4821-3390-4F6F-A5D7-A51A6D930875}">
  <dimension ref="B2:I26"/>
  <sheetViews>
    <sheetView workbookViewId="0"/>
  </sheetViews>
  <sheetFormatPr defaultColWidth="8.88671875" defaultRowHeight="13.2" x14ac:dyDescent="0.25"/>
  <cols>
    <col min="1" max="1" width="2.33203125" style="23" customWidth="1"/>
    <col min="2" max="2" width="21.33203125" style="23" customWidth="1"/>
    <col min="3" max="3" width="53.6640625" style="23" customWidth="1"/>
    <col min="4" max="4" width="12.6640625" style="23" customWidth="1"/>
    <col min="5" max="5" width="17" style="23" customWidth="1"/>
    <col min="6" max="16384" width="8.88671875" style="23"/>
  </cols>
  <sheetData>
    <row r="2" spans="2:9" ht="15" x14ac:dyDescent="0.25">
      <c r="B2" s="100" t="s">
        <v>2224</v>
      </c>
    </row>
    <row r="3" spans="2:9" ht="15" x14ac:dyDescent="0.25">
      <c r="B3" s="101" t="s">
        <v>7548</v>
      </c>
      <c r="C3" s="102"/>
      <c r="D3" s="102"/>
      <c r="E3" s="102"/>
      <c r="F3" s="102"/>
      <c r="G3" s="102"/>
      <c r="H3" s="102"/>
      <c r="I3" s="102"/>
    </row>
    <row r="4" spans="2:9" ht="15" x14ac:dyDescent="0.25">
      <c r="B4" s="101" t="s">
        <v>2225</v>
      </c>
      <c r="C4" s="102"/>
      <c r="D4" s="102"/>
      <c r="E4" s="102"/>
      <c r="F4" s="102"/>
      <c r="G4" s="102"/>
      <c r="H4" s="102"/>
      <c r="I4" s="102"/>
    </row>
    <row r="5" spans="2:9" ht="15" x14ac:dyDescent="0.25">
      <c r="B5" s="101" t="s">
        <v>7553</v>
      </c>
    </row>
    <row r="6" spans="2:9" ht="15" x14ac:dyDescent="0.25">
      <c r="B6" s="101" t="str">
        <f>_xlfn.CONCAT("where an outcome summary report or letter was published by ",TEXT(Date!B6,"d mmmm yyyy"),".")</f>
        <v>where an outcome summary report or letter was published by 7 February 2021.</v>
      </c>
    </row>
    <row r="7" spans="2:9" ht="15" x14ac:dyDescent="0.25">
      <c r="B7" s="101" t="s">
        <v>7558</v>
      </c>
    </row>
    <row r="8" spans="2:9" ht="15" x14ac:dyDescent="0.25">
      <c r="B8" s="103" t="s">
        <v>22</v>
      </c>
    </row>
    <row r="9" spans="2:9" ht="15" x14ac:dyDescent="0.25">
      <c r="B9" s="103" t="s">
        <v>7557</v>
      </c>
    </row>
    <row r="10" spans="2:9" ht="15" x14ac:dyDescent="0.25">
      <c r="B10" s="101"/>
    </row>
    <row r="11" spans="2:9" ht="15" x14ac:dyDescent="0.25">
      <c r="B11" s="101" t="s">
        <v>2226</v>
      </c>
    </row>
    <row r="12" spans="2:9" ht="15" x14ac:dyDescent="0.25">
      <c r="B12" s="101" t="s">
        <v>2227</v>
      </c>
    </row>
    <row r="14" spans="2:9" ht="45" x14ac:dyDescent="0.25">
      <c r="B14" s="52" t="s">
        <v>36</v>
      </c>
      <c r="C14" s="53" t="s">
        <v>37</v>
      </c>
      <c r="D14" s="53" t="s">
        <v>2228</v>
      </c>
      <c r="E14" s="53" t="s">
        <v>7549</v>
      </c>
    </row>
    <row r="15" spans="2:9" ht="20.399999999999999" x14ac:dyDescent="0.25">
      <c r="B15" s="54" t="s">
        <v>38</v>
      </c>
      <c r="C15" s="104" t="s">
        <v>39</v>
      </c>
      <c r="D15" s="105" t="s">
        <v>2229</v>
      </c>
      <c r="E15" s="105" t="s">
        <v>2229</v>
      </c>
    </row>
    <row r="16" spans="2:9" ht="30" x14ac:dyDescent="0.25">
      <c r="B16" s="54" t="s">
        <v>40</v>
      </c>
      <c r="C16" s="55" t="s">
        <v>41</v>
      </c>
      <c r="D16" s="105" t="s">
        <v>2229</v>
      </c>
      <c r="E16" s="105" t="s">
        <v>2229</v>
      </c>
    </row>
    <row r="17" spans="2:5" ht="60" x14ac:dyDescent="0.25">
      <c r="B17" s="56" t="s">
        <v>42</v>
      </c>
      <c r="C17" s="57" t="s">
        <v>43</v>
      </c>
      <c r="D17" s="105" t="s">
        <v>2229</v>
      </c>
      <c r="E17" s="105" t="s">
        <v>2229</v>
      </c>
    </row>
    <row r="18" spans="2:5" ht="75" x14ac:dyDescent="0.25">
      <c r="B18" s="58" t="s">
        <v>44</v>
      </c>
      <c r="C18" s="59" t="s">
        <v>2230</v>
      </c>
      <c r="D18" s="105" t="s">
        <v>2229</v>
      </c>
      <c r="E18" s="105" t="s">
        <v>2229</v>
      </c>
    </row>
    <row r="19" spans="2:5" ht="20.399999999999999" x14ac:dyDescent="0.25">
      <c r="B19" s="60" t="s">
        <v>45</v>
      </c>
      <c r="C19" s="61" t="s">
        <v>46</v>
      </c>
      <c r="D19" s="105" t="s">
        <v>2229</v>
      </c>
      <c r="E19" s="105" t="s">
        <v>2229</v>
      </c>
    </row>
    <row r="20" spans="2:5" ht="20.399999999999999" x14ac:dyDescent="0.25">
      <c r="B20" s="62" t="s">
        <v>47</v>
      </c>
      <c r="C20" s="63" t="s">
        <v>48</v>
      </c>
      <c r="D20" s="105" t="s">
        <v>2229</v>
      </c>
      <c r="E20" s="105" t="s">
        <v>2229</v>
      </c>
    </row>
    <row r="21" spans="2:5" ht="30" x14ac:dyDescent="0.25">
      <c r="B21" s="106" t="s">
        <v>49</v>
      </c>
      <c r="C21" s="64" t="s">
        <v>50</v>
      </c>
      <c r="D21" s="105" t="s">
        <v>2229</v>
      </c>
      <c r="E21" s="105" t="s">
        <v>2229</v>
      </c>
    </row>
    <row r="22" spans="2:5" ht="20.399999999999999" x14ac:dyDescent="0.25">
      <c r="B22" s="106" t="s">
        <v>51</v>
      </c>
      <c r="C22" s="107" t="s">
        <v>52</v>
      </c>
      <c r="D22" s="105" t="s">
        <v>2229</v>
      </c>
      <c r="E22" s="105" t="s">
        <v>2229</v>
      </c>
    </row>
    <row r="23" spans="2:5" ht="45" x14ac:dyDescent="0.25">
      <c r="B23" s="65" t="s">
        <v>7559</v>
      </c>
      <c r="C23" s="64" t="s">
        <v>7560</v>
      </c>
      <c r="D23" s="105" t="s">
        <v>2229</v>
      </c>
      <c r="E23" s="105" t="s">
        <v>2229</v>
      </c>
    </row>
    <row r="24" spans="2:5" ht="90" x14ac:dyDescent="0.25">
      <c r="B24" s="65" t="s">
        <v>1253</v>
      </c>
      <c r="C24" s="64" t="s">
        <v>2231</v>
      </c>
      <c r="D24" s="105"/>
      <c r="E24" s="105" t="s">
        <v>2229</v>
      </c>
    </row>
    <row r="25" spans="2:5" ht="45" customHeight="1" x14ac:dyDescent="0.25">
      <c r="B25" s="65" t="s">
        <v>54</v>
      </c>
      <c r="C25" s="64" t="s">
        <v>7561</v>
      </c>
      <c r="D25" s="105" t="s">
        <v>2229</v>
      </c>
      <c r="E25" s="105" t="s">
        <v>2229</v>
      </c>
    </row>
    <row r="26" spans="2:5" ht="99" customHeight="1" x14ac:dyDescent="0.25">
      <c r="B26" s="65" t="s">
        <v>55</v>
      </c>
      <c r="C26" s="64" t="s">
        <v>2232</v>
      </c>
      <c r="D26" s="105" t="s">
        <v>2229</v>
      </c>
      <c r="E26" s="105"/>
    </row>
  </sheetData>
  <sheetProtection sheet="1" objects="1" scenarios="1"/>
  <hyperlinks>
    <hyperlink ref="B15" r:id="rId1" display="https://www.gov.uk/guidance/interim-phase-maintained-schools-and-academies" xr:uid="{49877A7D-F430-4D91-AF4C-6A620EB448E1}"/>
    <hyperlink ref="B18" r:id="rId2" display="https://www.gov.uk/government/publications/covid-19-series-briefing-on-schools-october-2020" xr:uid="{8F85D147-BB0A-4CEE-8797-331184135C41}"/>
    <hyperlink ref="B9" r:id="rId3" location="childcare-register" xr:uid="{A6F5085F-CF1A-47A9-A06D-D9E6B3B64D37}"/>
    <hyperlink ref="B8" r:id="rId4" xr:uid="{BD3492F9-2AF2-4AB0-BF2E-B02CDE0BD95C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626F3-5AFE-4213-B44A-C0D5E3BAC217}">
  <sheetPr>
    <tabColor rgb="FFFFC000"/>
  </sheetPr>
  <dimension ref="A1:E127"/>
  <sheetViews>
    <sheetView workbookViewId="0"/>
  </sheetViews>
  <sheetFormatPr defaultRowHeight="13.2" x14ac:dyDescent="0.25"/>
  <cols>
    <col min="1" max="1" width="30.6640625" bestFit="1" customWidth="1"/>
    <col min="2" max="2" width="17.21875" bestFit="1" customWidth="1"/>
    <col min="3" max="3" width="36.21875" bestFit="1" customWidth="1"/>
    <col min="4" max="4" width="31.6640625" bestFit="1" customWidth="1"/>
    <col min="5" max="6" width="12.109375" bestFit="1" customWidth="1"/>
  </cols>
  <sheetData>
    <row r="1" spans="1:5" ht="15" x14ac:dyDescent="0.25">
      <c r="A1" s="10"/>
    </row>
    <row r="3" spans="1:5" x14ac:dyDescent="0.25">
      <c r="A3" s="11" t="s">
        <v>63</v>
      </c>
      <c r="B3" s="11" t="s">
        <v>64</v>
      </c>
    </row>
    <row r="4" spans="1:5" x14ac:dyDescent="0.25">
      <c r="A4" s="11" t="s">
        <v>65</v>
      </c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A5" s="12" t="s">
        <v>70</v>
      </c>
      <c r="B5" s="13">
        <v>2</v>
      </c>
      <c r="C5" s="13">
        <v>2</v>
      </c>
      <c r="D5" s="13"/>
      <c r="E5" s="13">
        <v>4</v>
      </c>
    </row>
    <row r="6" spans="1:5" x14ac:dyDescent="0.25">
      <c r="A6" s="12" t="s">
        <v>71</v>
      </c>
      <c r="B6" s="13"/>
      <c r="C6" s="13">
        <v>1</v>
      </c>
      <c r="D6" s="13"/>
      <c r="E6" s="13">
        <v>1</v>
      </c>
    </row>
    <row r="7" spans="1:5" x14ac:dyDescent="0.25">
      <c r="A7" s="12" t="s">
        <v>182</v>
      </c>
      <c r="B7" s="13"/>
      <c r="C7" s="13">
        <v>1</v>
      </c>
      <c r="D7" s="13"/>
      <c r="E7" s="13">
        <v>1</v>
      </c>
    </row>
    <row r="8" spans="1:5" x14ac:dyDescent="0.25">
      <c r="A8" s="12" t="s">
        <v>72</v>
      </c>
      <c r="B8" s="13">
        <v>7</v>
      </c>
      <c r="C8" s="13">
        <v>18</v>
      </c>
      <c r="D8" s="13"/>
      <c r="E8" s="13">
        <v>25</v>
      </c>
    </row>
    <row r="9" spans="1:5" x14ac:dyDescent="0.25">
      <c r="A9" s="12" t="s">
        <v>73</v>
      </c>
      <c r="B9" s="13">
        <v>1</v>
      </c>
      <c r="C9" s="13"/>
      <c r="D9" s="13">
        <v>1</v>
      </c>
      <c r="E9" s="13">
        <v>2</v>
      </c>
    </row>
    <row r="10" spans="1:5" x14ac:dyDescent="0.25">
      <c r="A10" s="12" t="s">
        <v>74</v>
      </c>
      <c r="B10" s="13">
        <v>1</v>
      </c>
      <c r="C10" s="13">
        <v>2</v>
      </c>
      <c r="D10" s="13"/>
      <c r="E10" s="13">
        <v>3</v>
      </c>
    </row>
    <row r="11" spans="1:5" x14ac:dyDescent="0.25">
      <c r="A11" s="12" t="s">
        <v>75</v>
      </c>
      <c r="B11" s="13">
        <v>2</v>
      </c>
      <c r="C11" s="13">
        <v>1</v>
      </c>
      <c r="D11" s="13"/>
      <c r="E11" s="13">
        <v>3</v>
      </c>
    </row>
    <row r="12" spans="1:5" x14ac:dyDescent="0.25">
      <c r="A12" s="12" t="s">
        <v>76</v>
      </c>
      <c r="B12" s="13">
        <v>2</v>
      </c>
      <c r="C12" s="13">
        <v>2</v>
      </c>
      <c r="D12" s="13"/>
      <c r="E12" s="13">
        <v>4</v>
      </c>
    </row>
    <row r="13" spans="1:5" x14ac:dyDescent="0.25">
      <c r="A13" s="12" t="s">
        <v>183</v>
      </c>
      <c r="B13" s="13"/>
      <c r="C13" s="13">
        <v>1</v>
      </c>
      <c r="D13" s="13"/>
      <c r="E13" s="13">
        <v>1</v>
      </c>
    </row>
    <row r="14" spans="1:5" x14ac:dyDescent="0.25">
      <c r="A14" s="12" t="s">
        <v>77</v>
      </c>
      <c r="B14" s="13"/>
      <c r="C14" s="13">
        <v>1</v>
      </c>
      <c r="D14" s="13"/>
      <c r="E14" s="13">
        <v>1</v>
      </c>
    </row>
    <row r="15" spans="1:5" x14ac:dyDescent="0.25">
      <c r="A15" s="12" t="s">
        <v>78</v>
      </c>
      <c r="B15" s="13">
        <v>3</v>
      </c>
      <c r="C15" s="13">
        <v>3</v>
      </c>
      <c r="D15" s="13"/>
      <c r="E15" s="13">
        <v>6</v>
      </c>
    </row>
    <row r="16" spans="1:5" x14ac:dyDescent="0.25">
      <c r="A16" s="12" t="s">
        <v>79</v>
      </c>
      <c r="B16" s="13"/>
      <c r="C16" s="13">
        <v>2</v>
      </c>
      <c r="D16" s="13"/>
      <c r="E16" s="13">
        <v>2</v>
      </c>
    </row>
    <row r="17" spans="1:5" x14ac:dyDescent="0.25">
      <c r="A17" s="12" t="s">
        <v>80</v>
      </c>
      <c r="B17" s="13">
        <v>2</v>
      </c>
      <c r="C17" s="13">
        <v>3</v>
      </c>
      <c r="D17" s="13"/>
      <c r="E17" s="13">
        <v>5</v>
      </c>
    </row>
    <row r="18" spans="1:5" x14ac:dyDescent="0.25">
      <c r="A18" s="12" t="s">
        <v>81</v>
      </c>
      <c r="B18" s="13">
        <v>2</v>
      </c>
      <c r="C18" s="13"/>
      <c r="D18" s="13"/>
      <c r="E18" s="13">
        <v>2</v>
      </c>
    </row>
    <row r="19" spans="1:5" x14ac:dyDescent="0.25">
      <c r="A19" s="12" t="s">
        <v>82</v>
      </c>
      <c r="B19" s="13"/>
      <c r="C19" s="13">
        <v>3</v>
      </c>
      <c r="D19" s="13"/>
      <c r="E19" s="13">
        <v>3</v>
      </c>
    </row>
    <row r="20" spans="1:5" x14ac:dyDescent="0.25">
      <c r="A20" s="12" t="s">
        <v>83</v>
      </c>
      <c r="B20" s="13">
        <v>3</v>
      </c>
      <c r="C20" s="13">
        <v>8</v>
      </c>
      <c r="D20" s="13"/>
      <c r="E20" s="13">
        <v>11</v>
      </c>
    </row>
    <row r="21" spans="1:5" x14ac:dyDescent="0.25">
      <c r="A21" s="12" t="s">
        <v>184</v>
      </c>
      <c r="B21" s="13">
        <v>1</v>
      </c>
      <c r="C21" s="13">
        <v>1</v>
      </c>
      <c r="D21" s="13"/>
      <c r="E21" s="13">
        <v>2</v>
      </c>
    </row>
    <row r="22" spans="1:5" x14ac:dyDescent="0.25">
      <c r="A22" s="12" t="s">
        <v>84</v>
      </c>
      <c r="B22" s="13">
        <v>5</v>
      </c>
      <c r="C22" s="13">
        <v>1</v>
      </c>
      <c r="D22" s="13"/>
      <c r="E22" s="13">
        <v>6</v>
      </c>
    </row>
    <row r="23" spans="1:5" x14ac:dyDescent="0.25">
      <c r="A23" s="12" t="s">
        <v>85</v>
      </c>
      <c r="B23" s="13">
        <v>1</v>
      </c>
      <c r="C23" s="13"/>
      <c r="D23" s="13"/>
      <c r="E23" s="13">
        <v>1</v>
      </c>
    </row>
    <row r="24" spans="1:5" x14ac:dyDescent="0.25">
      <c r="A24" s="12" t="s">
        <v>86</v>
      </c>
      <c r="B24" s="13">
        <v>2</v>
      </c>
      <c r="C24" s="13">
        <v>2</v>
      </c>
      <c r="D24" s="13"/>
      <c r="E24" s="13">
        <v>4</v>
      </c>
    </row>
    <row r="25" spans="1:5" x14ac:dyDescent="0.25">
      <c r="A25" s="12" t="s">
        <v>87</v>
      </c>
      <c r="B25" s="13">
        <v>1</v>
      </c>
      <c r="C25" s="13">
        <v>1</v>
      </c>
      <c r="D25" s="13"/>
      <c r="E25" s="13">
        <v>2</v>
      </c>
    </row>
    <row r="26" spans="1:5" x14ac:dyDescent="0.25">
      <c r="A26" s="12" t="s">
        <v>88</v>
      </c>
      <c r="B26" s="13">
        <v>3</v>
      </c>
      <c r="C26" s="13"/>
      <c r="D26" s="13"/>
      <c r="E26" s="13">
        <v>3</v>
      </c>
    </row>
    <row r="27" spans="1:5" x14ac:dyDescent="0.25">
      <c r="A27" s="12" t="s">
        <v>89</v>
      </c>
      <c r="B27" s="13"/>
      <c r="C27" s="13">
        <v>1</v>
      </c>
      <c r="D27" s="13"/>
      <c r="E27" s="13">
        <v>1</v>
      </c>
    </row>
    <row r="28" spans="1:5" x14ac:dyDescent="0.25">
      <c r="A28" s="12" t="s">
        <v>172</v>
      </c>
      <c r="B28" s="13"/>
      <c r="C28" s="13">
        <v>1</v>
      </c>
      <c r="D28" s="13"/>
      <c r="E28" s="13">
        <v>1</v>
      </c>
    </row>
    <row r="29" spans="1:5" x14ac:dyDescent="0.25">
      <c r="A29" s="12" t="s">
        <v>90</v>
      </c>
      <c r="B29" s="13">
        <v>6</v>
      </c>
      <c r="C29" s="13">
        <v>9</v>
      </c>
      <c r="D29" s="13"/>
      <c r="E29" s="13">
        <v>15</v>
      </c>
    </row>
    <row r="30" spans="1:5" x14ac:dyDescent="0.25">
      <c r="A30" s="12" t="s">
        <v>91</v>
      </c>
      <c r="B30" s="13">
        <v>1</v>
      </c>
      <c r="C30" s="13">
        <v>6</v>
      </c>
      <c r="D30" s="13">
        <v>1</v>
      </c>
      <c r="E30" s="13">
        <v>8</v>
      </c>
    </row>
    <row r="31" spans="1:5" x14ac:dyDescent="0.25">
      <c r="A31" s="12" t="s">
        <v>92</v>
      </c>
      <c r="B31" s="13">
        <v>2</v>
      </c>
      <c r="C31" s="13"/>
      <c r="D31" s="13"/>
      <c r="E31" s="13">
        <v>2</v>
      </c>
    </row>
    <row r="32" spans="1:5" x14ac:dyDescent="0.25">
      <c r="A32" s="12" t="s">
        <v>93</v>
      </c>
      <c r="B32" s="13">
        <v>1</v>
      </c>
      <c r="C32" s="13">
        <v>1</v>
      </c>
      <c r="D32" s="13"/>
      <c r="E32" s="13">
        <v>2</v>
      </c>
    </row>
    <row r="33" spans="1:5" x14ac:dyDescent="0.25">
      <c r="A33" s="12" t="s">
        <v>226</v>
      </c>
      <c r="B33" s="13">
        <v>3</v>
      </c>
      <c r="C33" s="13">
        <v>1</v>
      </c>
      <c r="D33" s="13"/>
      <c r="E33" s="13">
        <v>4</v>
      </c>
    </row>
    <row r="34" spans="1:5" x14ac:dyDescent="0.25">
      <c r="A34" s="12" t="s">
        <v>94</v>
      </c>
      <c r="B34" s="13">
        <v>4</v>
      </c>
      <c r="C34" s="13"/>
      <c r="D34" s="13"/>
      <c r="E34" s="13">
        <v>4</v>
      </c>
    </row>
    <row r="35" spans="1:5" x14ac:dyDescent="0.25">
      <c r="A35" s="12" t="s">
        <v>186</v>
      </c>
      <c r="B35" s="13">
        <v>2</v>
      </c>
      <c r="C35" s="13"/>
      <c r="D35" s="13"/>
      <c r="E35" s="13">
        <v>2</v>
      </c>
    </row>
    <row r="36" spans="1:5" x14ac:dyDescent="0.25">
      <c r="A36" s="12" t="s">
        <v>95</v>
      </c>
      <c r="B36" s="13">
        <v>1</v>
      </c>
      <c r="C36" s="13">
        <v>3</v>
      </c>
      <c r="D36" s="13"/>
      <c r="E36" s="13">
        <v>4</v>
      </c>
    </row>
    <row r="37" spans="1:5" x14ac:dyDescent="0.25">
      <c r="A37" s="12" t="s">
        <v>96</v>
      </c>
      <c r="B37" s="13">
        <v>2</v>
      </c>
      <c r="C37" s="13">
        <v>1</v>
      </c>
      <c r="D37" s="13"/>
      <c r="E37" s="13">
        <v>3</v>
      </c>
    </row>
    <row r="38" spans="1:5" x14ac:dyDescent="0.25">
      <c r="A38" s="12" t="s">
        <v>97</v>
      </c>
      <c r="B38" s="13">
        <v>5</v>
      </c>
      <c r="C38" s="13">
        <v>15</v>
      </c>
      <c r="D38" s="13"/>
      <c r="E38" s="13">
        <v>20</v>
      </c>
    </row>
    <row r="39" spans="1:5" x14ac:dyDescent="0.25">
      <c r="A39" s="12" t="s">
        <v>98</v>
      </c>
      <c r="B39" s="13">
        <v>1</v>
      </c>
      <c r="C39" s="13">
        <v>1</v>
      </c>
      <c r="D39" s="13"/>
      <c r="E39" s="13">
        <v>2</v>
      </c>
    </row>
    <row r="40" spans="1:5" x14ac:dyDescent="0.25">
      <c r="A40" s="12" t="s">
        <v>99</v>
      </c>
      <c r="B40" s="13">
        <v>3</v>
      </c>
      <c r="C40" s="13">
        <v>2</v>
      </c>
      <c r="D40" s="13"/>
      <c r="E40" s="13">
        <v>5</v>
      </c>
    </row>
    <row r="41" spans="1:5" x14ac:dyDescent="0.25">
      <c r="A41" s="12" t="s">
        <v>100</v>
      </c>
      <c r="B41" s="13">
        <v>2</v>
      </c>
      <c r="C41" s="13">
        <v>2</v>
      </c>
      <c r="D41" s="13"/>
      <c r="E41" s="13">
        <v>4</v>
      </c>
    </row>
    <row r="42" spans="1:5" x14ac:dyDescent="0.25">
      <c r="A42" s="12" t="s">
        <v>101</v>
      </c>
      <c r="B42" s="13">
        <v>1</v>
      </c>
      <c r="C42" s="13">
        <v>1</v>
      </c>
      <c r="D42" s="13"/>
      <c r="E42" s="13">
        <v>2</v>
      </c>
    </row>
    <row r="43" spans="1:5" x14ac:dyDescent="0.25">
      <c r="A43" s="12" t="s">
        <v>102</v>
      </c>
      <c r="B43" s="13">
        <v>3</v>
      </c>
      <c r="C43" s="13"/>
      <c r="D43" s="13"/>
      <c r="E43" s="13">
        <v>3</v>
      </c>
    </row>
    <row r="44" spans="1:5" x14ac:dyDescent="0.25">
      <c r="A44" s="12" t="s">
        <v>103</v>
      </c>
      <c r="B44" s="13">
        <v>1</v>
      </c>
      <c r="C44" s="13">
        <v>2</v>
      </c>
      <c r="D44" s="13"/>
      <c r="E44" s="13">
        <v>3</v>
      </c>
    </row>
    <row r="45" spans="1:5" x14ac:dyDescent="0.25">
      <c r="A45" s="12" t="s">
        <v>104</v>
      </c>
      <c r="B45" s="13">
        <v>7</v>
      </c>
      <c r="C45" s="13">
        <v>12</v>
      </c>
      <c r="D45" s="13"/>
      <c r="E45" s="13">
        <v>19</v>
      </c>
    </row>
    <row r="46" spans="1:5" x14ac:dyDescent="0.25">
      <c r="A46" s="12" t="s">
        <v>188</v>
      </c>
      <c r="B46" s="13">
        <v>1</v>
      </c>
      <c r="C46" s="13">
        <v>1</v>
      </c>
      <c r="D46" s="13"/>
      <c r="E46" s="13">
        <v>2</v>
      </c>
    </row>
    <row r="47" spans="1:5" x14ac:dyDescent="0.25">
      <c r="A47" s="12" t="s">
        <v>105</v>
      </c>
      <c r="B47" s="13">
        <v>4</v>
      </c>
      <c r="C47" s="13">
        <v>5</v>
      </c>
      <c r="D47" s="13"/>
      <c r="E47" s="13">
        <v>9</v>
      </c>
    </row>
    <row r="48" spans="1:5" x14ac:dyDescent="0.25">
      <c r="A48" s="12" t="s">
        <v>227</v>
      </c>
      <c r="B48" s="13">
        <v>1</v>
      </c>
      <c r="C48" s="13">
        <v>1</v>
      </c>
      <c r="D48" s="13"/>
      <c r="E48" s="13">
        <v>2</v>
      </c>
    </row>
    <row r="49" spans="1:5" x14ac:dyDescent="0.25">
      <c r="A49" s="12" t="s">
        <v>106</v>
      </c>
      <c r="B49" s="13">
        <v>8</v>
      </c>
      <c r="C49" s="13">
        <v>8</v>
      </c>
      <c r="D49" s="13"/>
      <c r="E49" s="13">
        <v>16</v>
      </c>
    </row>
    <row r="50" spans="1:5" x14ac:dyDescent="0.25">
      <c r="A50" s="12" t="s">
        <v>189</v>
      </c>
      <c r="B50" s="13"/>
      <c r="C50" s="13">
        <v>1</v>
      </c>
      <c r="D50" s="13"/>
      <c r="E50" s="13">
        <v>1</v>
      </c>
    </row>
    <row r="51" spans="1:5" x14ac:dyDescent="0.25">
      <c r="A51" s="12" t="s">
        <v>107</v>
      </c>
      <c r="B51" s="13">
        <v>1</v>
      </c>
      <c r="C51" s="13"/>
      <c r="D51" s="13"/>
      <c r="E51" s="13">
        <v>1</v>
      </c>
    </row>
    <row r="52" spans="1:5" x14ac:dyDescent="0.25">
      <c r="A52" s="12" t="s">
        <v>192</v>
      </c>
      <c r="B52" s="13">
        <v>1</v>
      </c>
      <c r="C52" s="13"/>
      <c r="D52" s="13"/>
      <c r="E52" s="13">
        <v>1</v>
      </c>
    </row>
    <row r="53" spans="1:5" x14ac:dyDescent="0.25">
      <c r="A53" s="12" t="s">
        <v>108</v>
      </c>
      <c r="B53" s="13">
        <v>5</v>
      </c>
      <c r="C53" s="13">
        <v>4</v>
      </c>
      <c r="D53" s="13"/>
      <c r="E53" s="13">
        <v>9</v>
      </c>
    </row>
    <row r="54" spans="1:5" x14ac:dyDescent="0.25">
      <c r="A54" s="12" t="s">
        <v>109</v>
      </c>
      <c r="B54" s="13">
        <v>3</v>
      </c>
      <c r="C54" s="13"/>
      <c r="D54" s="13"/>
      <c r="E54" s="13">
        <v>3</v>
      </c>
    </row>
    <row r="55" spans="1:5" x14ac:dyDescent="0.25">
      <c r="A55" s="12" t="s">
        <v>110</v>
      </c>
      <c r="B55" s="13"/>
      <c r="C55" s="13">
        <v>2</v>
      </c>
      <c r="D55" s="13"/>
      <c r="E55" s="13">
        <v>2</v>
      </c>
    </row>
    <row r="56" spans="1:5" x14ac:dyDescent="0.25">
      <c r="A56" s="12" t="s">
        <v>111</v>
      </c>
      <c r="B56" s="13">
        <v>2</v>
      </c>
      <c r="C56" s="13">
        <v>1</v>
      </c>
      <c r="D56" s="13"/>
      <c r="E56" s="13">
        <v>3</v>
      </c>
    </row>
    <row r="57" spans="1:5" x14ac:dyDescent="0.25">
      <c r="A57" s="12" t="s">
        <v>112</v>
      </c>
      <c r="B57" s="13">
        <v>1</v>
      </c>
      <c r="C57" s="13"/>
      <c r="D57" s="13"/>
      <c r="E57" s="13">
        <v>1</v>
      </c>
    </row>
    <row r="58" spans="1:5" x14ac:dyDescent="0.25">
      <c r="A58" s="12" t="s">
        <v>193</v>
      </c>
      <c r="B58" s="13"/>
      <c r="C58" s="13">
        <v>1</v>
      </c>
      <c r="D58" s="13"/>
      <c r="E58" s="13">
        <v>1</v>
      </c>
    </row>
    <row r="59" spans="1:5" x14ac:dyDescent="0.25">
      <c r="A59" s="12" t="s">
        <v>113</v>
      </c>
      <c r="B59" s="13">
        <v>6</v>
      </c>
      <c r="C59" s="13">
        <v>3</v>
      </c>
      <c r="D59" s="13"/>
      <c r="E59" s="13">
        <v>9</v>
      </c>
    </row>
    <row r="60" spans="1:5" x14ac:dyDescent="0.25">
      <c r="A60" s="12" t="s">
        <v>114</v>
      </c>
      <c r="B60" s="13">
        <v>7</v>
      </c>
      <c r="C60" s="13">
        <v>1</v>
      </c>
      <c r="D60" s="13"/>
      <c r="E60" s="13">
        <v>8</v>
      </c>
    </row>
    <row r="61" spans="1:5" x14ac:dyDescent="0.25">
      <c r="A61" s="12" t="s">
        <v>115</v>
      </c>
      <c r="B61" s="13">
        <v>5</v>
      </c>
      <c r="C61" s="13">
        <v>3</v>
      </c>
      <c r="D61" s="13"/>
      <c r="E61" s="13">
        <v>8</v>
      </c>
    </row>
    <row r="62" spans="1:5" x14ac:dyDescent="0.25">
      <c r="A62" s="12" t="s">
        <v>116</v>
      </c>
      <c r="B62" s="13">
        <v>5</v>
      </c>
      <c r="C62" s="13">
        <v>5</v>
      </c>
      <c r="D62" s="13"/>
      <c r="E62" s="13">
        <v>10</v>
      </c>
    </row>
    <row r="63" spans="1:5" x14ac:dyDescent="0.25">
      <c r="A63" s="12" t="s">
        <v>194</v>
      </c>
      <c r="B63" s="13">
        <v>5</v>
      </c>
      <c r="C63" s="13">
        <v>7</v>
      </c>
      <c r="D63" s="13"/>
      <c r="E63" s="13">
        <v>12</v>
      </c>
    </row>
    <row r="64" spans="1:5" x14ac:dyDescent="0.25">
      <c r="A64" s="12" t="s">
        <v>117</v>
      </c>
      <c r="B64" s="13">
        <v>3</v>
      </c>
      <c r="C64" s="13">
        <v>2</v>
      </c>
      <c r="D64" s="13"/>
      <c r="E64" s="13">
        <v>5</v>
      </c>
    </row>
    <row r="65" spans="1:5" x14ac:dyDescent="0.25">
      <c r="A65" s="12" t="s">
        <v>118</v>
      </c>
      <c r="B65" s="13">
        <v>1</v>
      </c>
      <c r="C65" s="13">
        <v>2</v>
      </c>
      <c r="D65" s="13"/>
      <c r="E65" s="13">
        <v>3</v>
      </c>
    </row>
    <row r="66" spans="1:5" x14ac:dyDescent="0.25">
      <c r="A66" s="12" t="s">
        <v>119</v>
      </c>
      <c r="B66" s="13">
        <v>6</v>
      </c>
      <c r="C66" s="13">
        <v>4</v>
      </c>
      <c r="D66" s="13"/>
      <c r="E66" s="13">
        <v>10</v>
      </c>
    </row>
    <row r="67" spans="1:5" x14ac:dyDescent="0.25">
      <c r="A67" s="12" t="s">
        <v>120</v>
      </c>
      <c r="B67" s="13">
        <v>3</v>
      </c>
      <c r="C67" s="13">
        <v>2</v>
      </c>
      <c r="D67" s="13"/>
      <c r="E67" s="13">
        <v>5</v>
      </c>
    </row>
    <row r="68" spans="1:5" x14ac:dyDescent="0.25">
      <c r="A68" s="12" t="s">
        <v>121</v>
      </c>
      <c r="B68" s="13">
        <v>1</v>
      </c>
      <c r="C68" s="13">
        <v>2</v>
      </c>
      <c r="D68" s="13"/>
      <c r="E68" s="13">
        <v>3</v>
      </c>
    </row>
    <row r="69" spans="1:5" x14ac:dyDescent="0.25">
      <c r="A69" s="12" t="s">
        <v>218</v>
      </c>
      <c r="B69" s="13"/>
      <c r="C69" s="13">
        <v>1</v>
      </c>
      <c r="D69" s="13"/>
      <c r="E69" s="13">
        <v>1</v>
      </c>
    </row>
    <row r="70" spans="1:5" x14ac:dyDescent="0.25">
      <c r="A70" s="12" t="s">
        <v>122</v>
      </c>
      <c r="B70" s="13">
        <v>1</v>
      </c>
      <c r="C70" s="13">
        <v>1</v>
      </c>
      <c r="D70" s="13"/>
      <c r="E70" s="13">
        <v>2</v>
      </c>
    </row>
    <row r="71" spans="1:5" x14ac:dyDescent="0.25">
      <c r="A71" s="12" t="s">
        <v>123</v>
      </c>
      <c r="B71" s="13">
        <v>3</v>
      </c>
      <c r="C71" s="13">
        <v>2</v>
      </c>
      <c r="D71" s="13"/>
      <c r="E71" s="13">
        <v>5</v>
      </c>
    </row>
    <row r="72" spans="1:5" x14ac:dyDescent="0.25">
      <c r="A72" s="12" t="s">
        <v>124</v>
      </c>
      <c r="B72" s="13">
        <v>8</v>
      </c>
      <c r="C72" s="13">
        <v>10</v>
      </c>
      <c r="D72" s="13"/>
      <c r="E72" s="13">
        <v>18</v>
      </c>
    </row>
    <row r="73" spans="1:5" x14ac:dyDescent="0.25">
      <c r="A73" s="12" t="s">
        <v>125</v>
      </c>
      <c r="B73" s="13">
        <v>2</v>
      </c>
      <c r="C73" s="13">
        <v>3</v>
      </c>
      <c r="D73" s="13"/>
      <c r="E73" s="13">
        <v>5</v>
      </c>
    </row>
    <row r="74" spans="1:5" x14ac:dyDescent="0.25">
      <c r="A74" s="12" t="s">
        <v>126</v>
      </c>
      <c r="B74" s="13">
        <v>1</v>
      </c>
      <c r="C74" s="13"/>
      <c r="D74" s="13"/>
      <c r="E74" s="13">
        <v>1</v>
      </c>
    </row>
    <row r="75" spans="1:5" x14ac:dyDescent="0.25">
      <c r="A75" s="12" t="s">
        <v>127</v>
      </c>
      <c r="B75" s="13">
        <v>1</v>
      </c>
      <c r="C75" s="13">
        <v>4</v>
      </c>
      <c r="D75" s="13"/>
      <c r="E75" s="13">
        <v>5</v>
      </c>
    </row>
    <row r="76" spans="1:5" x14ac:dyDescent="0.25">
      <c r="A76" s="12" t="s">
        <v>173</v>
      </c>
      <c r="B76" s="13">
        <v>2</v>
      </c>
      <c r="C76" s="13">
        <v>2</v>
      </c>
      <c r="D76" s="13"/>
      <c r="E76" s="13">
        <v>4</v>
      </c>
    </row>
    <row r="77" spans="1:5" x14ac:dyDescent="0.25">
      <c r="A77" s="12" t="s">
        <v>128</v>
      </c>
      <c r="B77" s="13"/>
      <c r="C77" s="13">
        <v>2</v>
      </c>
      <c r="D77" s="13"/>
      <c r="E77" s="13">
        <v>2</v>
      </c>
    </row>
    <row r="78" spans="1:5" x14ac:dyDescent="0.25">
      <c r="A78" s="12" t="s">
        <v>129</v>
      </c>
      <c r="B78" s="13">
        <v>3</v>
      </c>
      <c r="C78" s="13">
        <v>1</v>
      </c>
      <c r="D78" s="13"/>
      <c r="E78" s="13">
        <v>4</v>
      </c>
    </row>
    <row r="79" spans="1:5" x14ac:dyDescent="0.25">
      <c r="A79" s="12" t="s">
        <v>130</v>
      </c>
      <c r="B79" s="13">
        <v>8</v>
      </c>
      <c r="C79" s="13">
        <v>5</v>
      </c>
      <c r="D79" s="13"/>
      <c r="E79" s="13">
        <v>13</v>
      </c>
    </row>
    <row r="80" spans="1:5" x14ac:dyDescent="0.25">
      <c r="A80" s="12" t="s">
        <v>131</v>
      </c>
      <c r="B80" s="13">
        <v>1</v>
      </c>
      <c r="C80" s="13">
        <v>1</v>
      </c>
      <c r="D80" s="13"/>
      <c r="E80" s="13">
        <v>2</v>
      </c>
    </row>
    <row r="81" spans="1:5" x14ac:dyDescent="0.25">
      <c r="A81" s="12" t="s">
        <v>132</v>
      </c>
      <c r="B81" s="13">
        <v>9</v>
      </c>
      <c r="C81" s="13">
        <v>5</v>
      </c>
      <c r="D81" s="13"/>
      <c r="E81" s="13">
        <v>14</v>
      </c>
    </row>
    <row r="82" spans="1:5" x14ac:dyDescent="0.25">
      <c r="A82" s="12" t="s">
        <v>133</v>
      </c>
      <c r="B82" s="13">
        <v>2</v>
      </c>
      <c r="C82" s="13">
        <v>3</v>
      </c>
      <c r="D82" s="13"/>
      <c r="E82" s="13">
        <v>5</v>
      </c>
    </row>
    <row r="83" spans="1:5" x14ac:dyDescent="0.25">
      <c r="A83" s="12" t="s">
        <v>219</v>
      </c>
      <c r="B83" s="13">
        <v>1</v>
      </c>
      <c r="C83" s="13"/>
      <c r="D83" s="13"/>
      <c r="E83" s="13">
        <v>1</v>
      </c>
    </row>
    <row r="84" spans="1:5" x14ac:dyDescent="0.25">
      <c r="A84" s="12" t="s">
        <v>134</v>
      </c>
      <c r="B84" s="13"/>
      <c r="C84" s="13">
        <v>2</v>
      </c>
      <c r="D84" s="13"/>
      <c r="E84" s="13">
        <v>2</v>
      </c>
    </row>
    <row r="85" spans="1:5" x14ac:dyDescent="0.25">
      <c r="A85" s="12" t="s">
        <v>135</v>
      </c>
      <c r="B85" s="13">
        <v>1</v>
      </c>
      <c r="C85" s="13">
        <v>3</v>
      </c>
      <c r="D85" s="13"/>
      <c r="E85" s="13">
        <v>4</v>
      </c>
    </row>
    <row r="86" spans="1:5" x14ac:dyDescent="0.25">
      <c r="A86" s="12" t="s">
        <v>136</v>
      </c>
      <c r="B86" s="13">
        <v>2</v>
      </c>
      <c r="C86" s="13">
        <v>1</v>
      </c>
      <c r="D86" s="13"/>
      <c r="E86" s="13">
        <v>3</v>
      </c>
    </row>
    <row r="87" spans="1:5" x14ac:dyDescent="0.25">
      <c r="A87" s="12" t="s">
        <v>137</v>
      </c>
      <c r="B87" s="13">
        <v>3</v>
      </c>
      <c r="C87" s="13">
        <v>1</v>
      </c>
      <c r="D87" s="13"/>
      <c r="E87" s="13">
        <v>4</v>
      </c>
    </row>
    <row r="88" spans="1:5" x14ac:dyDescent="0.25">
      <c r="A88" s="12" t="s">
        <v>138</v>
      </c>
      <c r="B88" s="13">
        <v>2</v>
      </c>
      <c r="C88" s="13"/>
      <c r="D88" s="13"/>
      <c r="E88" s="13">
        <v>2</v>
      </c>
    </row>
    <row r="89" spans="1:5" x14ac:dyDescent="0.25">
      <c r="A89" s="12" t="s">
        <v>139</v>
      </c>
      <c r="B89" s="13">
        <v>3</v>
      </c>
      <c r="C89" s="13">
        <v>3</v>
      </c>
      <c r="D89" s="13"/>
      <c r="E89" s="13">
        <v>6</v>
      </c>
    </row>
    <row r="90" spans="1:5" x14ac:dyDescent="0.25">
      <c r="A90" s="12" t="s">
        <v>213</v>
      </c>
      <c r="B90" s="13">
        <v>1</v>
      </c>
      <c r="C90" s="13">
        <v>1</v>
      </c>
      <c r="D90" s="13"/>
      <c r="E90" s="13">
        <v>2</v>
      </c>
    </row>
    <row r="91" spans="1:5" x14ac:dyDescent="0.25">
      <c r="A91" s="12" t="s">
        <v>140</v>
      </c>
      <c r="B91" s="13">
        <v>2</v>
      </c>
      <c r="C91" s="13">
        <v>1</v>
      </c>
      <c r="D91" s="13"/>
      <c r="E91" s="13">
        <v>3</v>
      </c>
    </row>
    <row r="92" spans="1:5" x14ac:dyDescent="0.25">
      <c r="A92" s="12" t="s">
        <v>141</v>
      </c>
      <c r="B92" s="13">
        <v>2</v>
      </c>
      <c r="C92" s="13"/>
      <c r="D92" s="13"/>
      <c r="E92" s="13">
        <v>2</v>
      </c>
    </row>
    <row r="93" spans="1:5" x14ac:dyDescent="0.25">
      <c r="A93" s="12" t="s">
        <v>142</v>
      </c>
      <c r="B93" s="13">
        <v>1</v>
      </c>
      <c r="C93" s="13"/>
      <c r="D93" s="13"/>
      <c r="E93" s="13">
        <v>1</v>
      </c>
    </row>
    <row r="94" spans="1:5" x14ac:dyDescent="0.25">
      <c r="A94" s="12" t="s">
        <v>143</v>
      </c>
      <c r="B94" s="13">
        <v>1</v>
      </c>
      <c r="C94" s="13">
        <v>3</v>
      </c>
      <c r="D94" s="13"/>
      <c r="E94" s="13">
        <v>4</v>
      </c>
    </row>
    <row r="95" spans="1:5" x14ac:dyDescent="0.25">
      <c r="A95" s="12" t="s">
        <v>144</v>
      </c>
      <c r="B95" s="13">
        <v>2</v>
      </c>
      <c r="C95" s="13">
        <v>3</v>
      </c>
      <c r="D95" s="13"/>
      <c r="E95" s="13">
        <v>5</v>
      </c>
    </row>
    <row r="96" spans="1:5" x14ac:dyDescent="0.25">
      <c r="A96" s="12" t="s">
        <v>145</v>
      </c>
      <c r="B96" s="13">
        <v>1</v>
      </c>
      <c r="C96" s="13">
        <v>2</v>
      </c>
      <c r="D96" s="13"/>
      <c r="E96" s="13">
        <v>3</v>
      </c>
    </row>
    <row r="97" spans="1:5" x14ac:dyDescent="0.25">
      <c r="A97" s="12" t="s">
        <v>146</v>
      </c>
      <c r="B97" s="13">
        <v>2</v>
      </c>
      <c r="C97" s="13">
        <v>3</v>
      </c>
      <c r="D97" s="13"/>
      <c r="E97" s="13">
        <v>5</v>
      </c>
    </row>
    <row r="98" spans="1:5" x14ac:dyDescent="0.25">
      <c r="A98" s="12" t="s">
        <v>178</v>
      </c>
      <c r="B98" s="13">
        <v>2</v>
      </c>
      <c r="C98" s="13"/>
      <c r="D98" s="13"/>
      <c r="E98" s="13">
        <v>2</v>
      </c>
    </row>
    <row r="99" spans="1:5" x14ac:dyDescent="0.25">
      <c r="A99" s="12" t="s">
        <v>195</v>
      </c>
      <c r="B99" s="13">
        <v>2</v>
      </c>
      <c r="C99" s="13"/>
      <c r="D99" s="13"/>
      <c r="E99" s="13">
        <v>2</v>
      </c>
    </row>
    <row r="100" spans="1:5" x14ac:dyDescent="0.25">
      <c r="A100" s="12" t="s">
        <v>147</v>
      </c>
      <c r="B100" s="13">
        <v>1</v>
      </c>
      <c r="C100" s="13">
        <v>5</v>
      </c>
      <c r="D100" s="13"/>
      <c r="E100" s="13">
        <v>6</v>
      </c>
    </row>
    <row r="101" spans="1:5" x14ac:dyDescent="0.25">
      <c r="A101" s="12" t="s">
        <v>148</v>
      </c>
      <c r="B101" s="13">
        <v>5</v>
      </c>
      <c r="C101" s="13"/>
      <c r="D101" s="13"/>
      <c r="E101" s="13">
        <v>5</v>
      </c>
    </row>
    <row r="102" spans="1:5" x14ac:dyDescent="0.25">
      <c r="A102" s="12" t="s">
        <v>149</v>
      </c>
      <c r="B102" s="13">
        <v>1</v>
      </c>
      <c r="C102" s="13">
        <v>2</v>
      </c>
      <c r="D102" s="13"/>
      <c r="E102" s="13">
        <v>3</v>
      </c>
    </row>
    <row r="103" spans="1:5" x14ac:dyDescent="0.25">
      <c r="A103" s="12" t="s">
        <v>150</v>
      </c>
      <c r="B103" s="13">
        <v>2</v>
      </c>
      <c r="C103" s="13"/>
      <c r="D103" s="13"/>
      <c r="E103" s="13">
        <v>2</v>
      </c>
    </row>
    <row r="104" spans="1:5" x14ac:dyDescent="0.25">
      <c r="A104" s="12" t="s">
        <v>151</v>
      </c>
      <c r="B104" s="13">
        <v>2</v>
      </c>
      <c r="C104" s="13">
        <v>7</v>
      </c>
      <c r="D104" s="13"/>
      <c r="E104" s="13">
        <v>9</v>
      </c>
    </row>
    <row r="105" spans="1:5" x14ac:dyDescent="0.25">
      <c r="A105" s="12" t="s">
        <v>152</v>
      </c>
      <c r="B105" s="13"/>
      <c r="C105" s="13">
        <v>1</v>
      </c>
      <c r="D105" s="13"/>
      <c r="E105" s="13">
        <v>1</v>
      </c>
    </row>
    <row r="106" spans="1:5" x14ac:dyDescent="0.25">
      <c r="A106" s="12" t="s">
        <v>153</v>
      </c>
      <c r="B106" s="13">
        <v>8</v>
      </c>
      <c r="C106" s="13">
        <v>7</v>
      </c>
      <c r="D106" s="13"/>
      <c r="E106" s="13">
        <v>15</v>
      </c>
    </row>
    <row r="107" spans="1:5" x14ac:dyDescent="0.25">
      <c r="A107" s="12" t="s">
        <v>154</v>
      </c>
      <c r="B107" s="13">
        <v>3</v>
      </c>
      <c r="C107" s="13">
        <v>1</v>
      </c>
      <c r="D107" s="13"/>
      <c r="E107" s="13">
        <v>4</v>
      </c>
    </row>
    <row r="108" spans="1:5" x14ac:dyDescent="0.25">
      <c r="A108" s="12" t="s">
        <v>155</v>
      </c>
      <c r="B108" s="13">
        <v>4</v>
      </c>
      <c r="C108" s="13"/>
      <c r="D108" s="13"/>
      <c r="E108" s="13">
        <v>4</v>
      </c>
    </row>
    <row r="109" spans="1:5" x14ac:dyDescent="0.25">
      <c r="A109" s="12" t="s">
        <v>228</v>
      </c>
      <c r="B109" s="13">
        <v>1</v>
      </c>
      <c r="C109" s="13"/>
      <c r="D109" s="13"/>
      <c r="E109" s="13">
        <v>1</v>
      </c>
    </row>
    <row r="110" spans="1:5" x14ac:dyDescent="0.25">
      <c r="A110" s="12" t="s">
        <v>179</v>
      </c>
      <c r="B110" s="13"/>
      <c r="C110" s="13">
        <v>1</v>
      </c>
      <c r="D110" s="13"/>
      <c r="E110" s="13">
        <v>1</v>
      </c>
    </row>
    <row r="111" spans="1:5" x14ac:dyDescent="0.25">
      <c r="A111" s="12" t="s">
        <v>197</v>
      </c>
      <c r="B111" s="13"/>
      <c r="C111" s="13">
        <v>1</v>
      </c>
      <c r="D111" s="13"/>
      <c r="E111" s="13">
        <v>1</v>
      </c>
    </row>
    <row r="112" spans="1:5" x14ac:dyDescent="0.25">
      <c r="A112" s="12" t="s">
        <v>156</v>
      </c>
      <c r="B112" s="13">
        <v>3</v>
      </c>
      <c r="C112" s="13">
        <v>1</v>
      </c>
      <c r="D112" s="13"/>
      <c r="E112" s="13">
        <v>4</v>
      </c>
    </row>
    <row r="113" spans="1:5" x14ac:dyDescent="0.25">
      <c r="A113" s="12" t="s">
        <v>157</v>
      </c>
      <c r="B113" s="13">
        <v>1</v>
      </c>
      <c r="C113" s="13"/>
      <c r="D113" s="13"/>
      <c r="E113" s="13">
        <v>1</v>
      </c>
    </row>
    <row r="114" spans="1:5" x14ac:dyDescent="0.25">
      <c r="A114" s="12" t="s">
        <v>158</v>
      </c>
      <c r="B114" s="13">
        <v>3</v>
      </c>
      <c r="C114" s="13">
        <v>3</v>
      </c>
      <c r="D114" s="13"/>
      <c r="E114" s="13">
        <v>6</v>
      </c>
    </row>
    <row r="115" spans="1:5" x14ac:dyDescent="0.25">
      <c r="A115" s="12" t="s">
        <v>159</v>
      </c>
      <c r="B115" s="13">
        <v>2</v>
      </c>
      <c r="C115" s="13">
        <v>1</v>
      </c>
      <c r="D115" s="13"/>
      <c r="E115" s="13">
        <v>3</v>
      </c>
    </row>
    <row r="116" spans="1:5" x14ac:dyDescent="0.25">
      <c r="A116" s="12" t="s">
        <v>160</v>
      </c>
      <c r="B116" s="13"/>
      <c r="C116" s="13">
        <v>1</v>
      </c>
      <c r="D116" s="13"/>
      <c r="E116" s="13">
        <v>1</v>
      </c>
    </row>
    <row r="117" spans="1:5" x14ac:dyDescent="0.25">
      <c r="A117" s="12" t="s">
        <v>161</v>
      </c>
      <c r="B117" s="13">
        <v>3</v>
      </c>
      <c r="C117" s="13">
        <v>4</v>
      </c>
      <c r="D117" s="13"/>
      <c r="E117" s="13">
        <v>7</v>
      </c>
    </row>
    <row r="118" spans="1:5" x14ac:dyDescent="0.25">
      <c r="A118" s="12" t="s">
        <v>162</v>
      </c>
      <c r="B118" s="13"/>
      <c r="C118" s="13">
        <v>2</v>
      </c>
      <c r="D118" s="13"/>
      <c r="E118" s="13">
        <v>2</v>
      </c>
    </row>
    <row r="119" spans="1:5" x14ac:dyDescent="0.25">
      <c r="A119" s="12" t="s">
        <v>163</v>
      </c>
      <c r="B119" s="13">
        <v>4</v>
      </c>
      <c r="C119" s="13">
        <v>9</v>
      </c>
      <c r="D119" s="13"/>
      <c r="E119" s="13">
        <v>13</v>
      </c>
    </row>
    <row r="120" spans="1:5" x14ac:dyDescent="0.25">
      <c r="A120" s="12" t="s">
        <v>164</v>
      </c>
      <c r="B120" s="13">
        <v>1</v>
      </c>
      <c r="C120" s="13">
        <v>1</v>
      </c>
      <c r="D120" s="13"/>
      <c r="E120" s="13">
        <v>2</v>
      </c>
    </row>
    <row r="121" spans="1:5" x14ac:dyDescent="0.25">
      <c r="A121" s="12" t="s">
        <v>165</v>
      </c>
      <c r="B121" s="13">
        <v>4</v>
      </c>
      <c r="C121" s="13">
        <v>4</v>
      </c>
      <c r="D121" s="13"/>
      <c r="E121" s="13">
        <v>8</v>
      </c>
    </row>
    <row r="122" spans="1:5" x14ac:dyDescent="0.25">
      <c r="A122" s="12" t="s">
        <v>220</v>
      </c>
      <c r="B122" s="13"/>
      <c r="C122" s="13">
        <v>1</v>
      </c>
      <c r="D122" s="13"/>
      <c r="E122" s="13">
        <v>1</v>
      </c>
    </row>
    <row r="123" spans="1:5" x14ac:dyDescent="0.25">
      <c r="A123" s="12" t="s">
        <v>166</v>
      </c>
      <c r="B123" s="13">
        <v>2</v>
      </c>
      <c r="C123" s="13"/>
      <c r="D123" s="13"/>
      <c r="E123" s="13">
        <v>2</v>
      </c>
    </row>
    <row r="124" spans="1:5" x14ac:dyDescent="0.25">
      <c r="A124" s="12" t="s">
        <v>167</v>
      </c>
      <c r="B124" s="13"/>
      <c r="C124" s="13">
        <v>4</v>
      </c>
      <c r="D124" s="13"/>
      <c r="E124" s="13">
        <v>4</v>
      </c>
    </row>
    <row r="125" spans="1:5" x14ac:dyDescent="0.25">
      <c r="A125" s="12" t="s">
        <v>168</v>
      </c>
      <c r="B125" s="13"/>
      <c r="C125" s="13">
        <v>3</v>
      </c>
      <c r="D125" s="13"/>
      <c r="E125" s="13">
        <v>3</v>
      </c>
    </row>
    <row r="126" spans="1:5" x14ac:dyDescent="0.25">
      <c r="A126" s="12" t="s">
        <v>169</v>
      </c>
      <c r="B126" s="13">
        <v>6</v>
      </c>
      <c r="C126" s="13">
        <v>2</v>
      </c>
      <c r="D126" s="13"/>
      <c r="E126" s="13">
        <v>8</v>
      </c>
    </row>
    <row r="127" spans="1:5" x14ac:dyDescent="0.25">
      <c r="A127" s="12" t="s">
        <v>69</v>
      </c>
      <c r="B127" s="13">
        <v>277</v>
      </c>
      <c r="C127" s="13">
        <v>290</v>
      </c>
      <c r="D127" s="13">
        <v>2</v>
      </c>
      <c r="E127" s="13">
        <v>569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85E2-DA96-4098-89A6-F41A370D1D4B}">
  <sheetPr>
    <tabColor theme="8" tint="0.79998168889431442"/>
  </sheetPr>
  <dimension ref="A1:H165"/>
  <sheetViews>
    <sheetView workbookViewId="0">
      <pane ySplit="4" topLeftCell="A5" activePane="bottomLeft" state="frozen"/>
      <selection pane="bottomLeft"/>
    </sheetView>
  </sheetViews>
  <sheetFormatPr defaultColWidth="8.88671875" defaultRowHeight="13.2" x14ac:dyDescent="0.25"/>
  <cols>
    <col min="1" max="1" width="8.88671875" style="23"/>
    <col min="2" max="2" width="37.33203125" style="23" customWidth="1"/>
    <col min="3" max="3" width="28.5546875" style="23" customWidth="1"/>
    <col min="4" max="6" width="20.6640625" style="23" customWidth="1"/>
    <col min="7" max="16384" width="8.88671875" style="23"/>
  </cols>
  <sheetData>
    <row r="1" spans="1:8" ht="15" customHeight="1" x14ac:dyDescent="0.25">
      <c r="A1" s="114"/>
      <c r="B1" s="115" t="s">
        <v>7551</v>
      </c>
      <c r="C1" s="116"/>
    </row>
    <row r="2" spans="1:8" ht="15" customHeight="1" x14ac:dyDescent="0.25">
      <c r="A2" s="114"/>
      <c r="B2" s="117" t="s">
        <v>7552</v>
      </c>
      <c r="C2" s="116"/>
    </row>
    <row r="3" spans="1:8" x14ac:dyDescent="0.25">
      <c r="A3" s="114"/>
      <c r="B3" s="114"/>
      <c r="C3" s="114"/>
    </row>
    <row r="4" spans="1:8" ht="26.4" x14ac:dyDescent="0.25">
      <c r="C4" s="45" t="s">
        <v>170</v>
      </c>
      <c r="D4" s="45" t="s">
        <v>66</v>
      </c>
      <c r="E4" s="45" t="s">
        <v>67</v>
      </c>
      <c r="F4" s="45" t="s">
        <v>68</v>
      </c>
    </row>
    <row r="5" spans="1:8" x14ac:dyDescent="0.25">
      <c r="B5" s="46" t="s">
        <v>7</v>
      </c>
      <c r="C5" s="47">
        <v>569</v>
      </c>
      <c r="D5" s="47">
        <v>277</v>
      </c>
      <c r="E5" s="47">
        <v>290</v>
      </c>
      <c r="F5" s="47">
        <v>2</v>
      </c>
      <c r="G5" s="48"/>
      <c r="H5" s="48"/>
    </row>
    <row r="6" spans="1:8" x14ac:dyDescent="0.25">
      <c r="B6" s="46" t="s">
        <v>199</v>
      </c>
      <c r="C6" s="47">
        <v>54</v>
      </c>
      <c r="D6" s="47">
        <v>31</v>
      </c>
      <c r="E6" s="47">
        <v>23</v>
      </c>
      <c r="F6" s="47">
        <v>0</v>
      </c>
      <c r="G6" s="48"/>
      <c r="H6" s="48"/>
    </row>
    <row r="7" spans="1:8" x14ac:dyDescent="0.25">
      <c r="B7" s="23" t="s">
        <v>200</v>
      </c>
      <c r="C7" s="49">
        <v>0</v>
      </c>
      <c r="D7" s="49">
        <v>0</v>
      </c>
      <c r="E7" s="49">
        <v>0</v>
      </c>
      <c r="F7" s="49">
        <v>0</v>
      </c>
    </row>
    <row r="8" spans="1:8" x14ac:dyDescent="0.25">
      <c r="B8" s="23" t="s">
        <v>76</v>
      </c>
      <c r="C8" s="49">
        <v>4</v>
      </c>
      <c r="D8" s="49">
        <v>2</v>
      </c>
      <c r="E8" s="49">
        <v>2</v>
      </c>
      <c r="F8" s="49">
        <v>0</v>
      </c>
    </row>
    <row r="9" spans="1:8" x14ac:dyDescent="0.25">
      <c r="B9" s="23" t="s">
        <v>82</v>
      </c>
      <c r="C9" s="49">
        <v>3</v>
      </c>
      <c r="D9" s="49">
        <v>0</v>
      </c>
      <c r="E9" s="49">
        <v>3</v>
      </c>
      <c r="F9" s="49">
        <v>0</v>
      </c>
    </row>
    <row r="10" spans="1:8" x14ac:dyDescent="0.25">
      <c r="B10" s="23" t="s">
        <v>89</v>
      </c>
      <c r="C10" s="49">
        <v>1</v>
      </c>
      <c r="D10" s="49">
        <v>0</v>
      </c>
      <c r="E10" s="49">
        <v>1</v>
      </c>
      <c r="F10" s="49">
        <v>0</v>
      </c>
    </row>
    <row r="11" spans="1:8" x14ac:dyDescent="0.25">
      <c r="B11" s="23" t="s">
        <v>92</v>
      </c>
      <c r="C11" s="49">
        <v>2</v>
      </c>
      <c r="D11" s="49">
        <v>2</v>
      </c>
      <c r="E11" s="49">
        <v>0</v>
      </c>
      <c r="F11" s="49">
        <v>0</v>
      </c>
    </row>
    <row r="12" spans="1:8" x14ac:dyDescent="0.25">
      <c r="B12" s="23" t="s">
        <v>94</v>
      </c>
      <c r="C12" s="49">
        <v>4</v>
      </c>
      <c r="D12" s="49">
        <v>4</v>
      </c>
      <c r="E12" s="49">
        <v>0</v>
      </c>
      <c r="F12" s="49">
        <v>0</v>
      </c>
    </row>
    <row r="13" spans="1:8" x14ac:dyDescent="0.25">
      <c r="B13" s="23" t="s">
        <v>95</v>
      </c>
      <c r="C13" s="49">
        <v>4</v>
      </c>
      <c r="D13" s="49">
        <v>1</v>
      </c>
      <c r="E13" s="49">
        <v>3</v>
      </c>
      <c r="F13" s="49">
        <v>0</v>
      </c>
    </row>
    <row r="14" spans="1:8" x14ac:dyDescent="0.25">
      <c r="B14" s="23" t="s">
        <v>98</v>
      </c>
      <c r="C14" s="49">
        <v>2</v>
      </c>
      <c r="D14" s="49">
        <v>1</v>
      </c>
      <c r="E14" s="49">
        <v>1</v>
      </c>
      <c r="F14" s="49">
        <v>0</v>
      </c>
    </row>
    <row r="15" spans="1:8" x14ac:dyDescent="0.25">
      <c r="B15" s="23" t="s">
        <v>201</v>
      </c>
      <c r="C15" s="49">
        <v>0</v>
      </c>
      <c r="D15" s="49">
        <v>0</v>
      </c>
      <c r="E15" s="49">
        <v>0</v>
      </c>
      <c r="F15" s="49">
        <v>0</v>
      </c>
    </row>
    <row r="16" spans="1:8" x14ac:dyDescent="0.25">
      <c r="B16" s="23" t="s">
        <v>109</v>
      </c>
      <c r="C16" s="49">
        <v>3</v>
      </c>
      <c r="D16" s="49">
        <v>3</v>
      </c>
      <c r="E16" s="49">
        <v>0</v>
      </c>
      <c r="F16" s="49">
        <v>0</v>
      </c>
      <c r="G16" s="48"/>
      <c r="H16" s="48"/>
    </row>
    <row r="17" spans="2:8" x14ac:dyDescent="0.25">
      <c r="B17" s="23" t="s">
        <v>111</v>
      </c>
      <c r="C17" s="49">
        <v>3</v>
      </c>
      <c r="D17" s="49">
        <v>2</v>
      </c>
      <c r="E17" s="49">
        <v>1</v>
      </c>
      <c r="F17" s="49">
        <v>0</v>
      </c>
    </row>
    <row r="18" spans="2:8" x14ac:dyDescent="0.25">
      <c r="B18" s="23" t="s">
        <v>114</v>
      </c>
      <c r="C18" s="49">
        <v>8</v>
      </c>
      <c r="D18" s="49">
        <v>7</v>
      </c>
      <c r="E18" s="49">
        <v>1</v>
      </c>
      <c r="F18" s="49">
        <v>0</v>
      </c>
    </row>
    <row r="19" spans="2:8" x14ac:dyDescent="0.25">
      <c r="B19" s="23" t="s">
        <v>202</v>
      </c>
      <c r="C19" s="49">
        <v>0</v>
      </c>
      <c r="D19" s="49">
        <v>0</v>
      </c>
      <c r="E19" s="49">
        <v>0</v>
      </c>
      <c r="F19" s="49">
        <v>0</v>
      </c>
    </row>
    <row r="20" spans="2:8" x14ac:dyDescent="0.25">
      <c r="B20" s="23" t="s">
        <v>122</v>
      </c>
      <c r="C20" s="49">
        <v>2</v>
      </c>
      <c r="D20" s="49">
        <v>1</v>
      </c>
      <c r="E20" s="49">
        <v>1</v>
      </c>
      <c r="F20" s="49">
        <v>0</v>
      </c>
    </row>
    <row r="21" spans="2:8" x14ac:dyDescent="0.25">
      <c r="B21" s="23" t="s">
        <v>203</v>
      </c>
      <c r="C21" s="49">
        <v>0</v>
      </c>
      <c r="D21" s="49">
        <v>0</v>
      </c>
      <c r="E21" s="49">
        <v>0</v>
      </c>
      <c r="F21" s="49">
        <v>0</v>
      </c>
    </row>
    <row r="22" spans="2:8" x14ac:dyDescent="0.25">
      <c r="B22" s="23" t="s">
        <v>204</v>
      </c>
      <c r="C22" s="49">
        <v>0</v>
      </c>
      <c r="D22" s="49">
        <v>0</v>
      </c>
      <c r="E22" s="49">
        <v>0</v>
      </c>
      <c r="F22" s="49">
        <v>0</v>
      </c>
    </row>
    <row r="23" spans="2:8" x14ac:dyDescent="0.25">
      <c r="B23" s="23" t="s">
        <v>126</v>
      </c>
      <c r="C23" s="49">
        <v>1</v>
      </c>
      <c r="D23" s="49">
        <v>1</v>
      </c>
      <c r="E23" s="49">
        <v>0</v>
      </c>
      <c r="F23" s="49">
        <v>0</v>
      </c>
    </row>
    <row r="24" spans="2:8" x14ac:dyDescent="0.25">
      <c r="B24" s="23" t="s">
        <v>127</v>
      </c>
      <c r="C24" s="49">
        <v>5</v>
      </c>
      <c r="D24" s="49">
        <v>1</v>
      </c>
      <c r="E24" s="49">
        <v>4</v>
      </c>
      <c r="F24" s="49">
        <v>0</v>
      </c>
    </row>
    <row r="25" spans="2:8" x14ac:dyDescent="0.25">
      <c r="B25" s="23" t="s">
        <v>128</v>
      </c>
      <c r="C25" s="49">
        <v>2</v>
      </c>
      <c r="D25" s="49">
        <v>0</v>
      </c>
      <c r="E25" s="49">
        <v>2</v>
      </c>
      <c r="F25" s="49">
        <v>0</v>
      </c>
    </row>
    <row r="26" spans="2:8" x14ac:dyDescent="0.25">
      <c r="B26" s="23" t="s">
        <v>205</v>
      </c>
      <c r="C26" s="49">
        <v>0</v>
      </c>
      <c r="D26" s="49">
        <v>0</v>
      </c>
      <c r="E26" s="49">
        <v>0</v>
      </c>
      <c r="F26" s="49">
        <v>0</v>
      </c>
    </row>
    <row r="27" spans="2:8" x14ac:dyDescent="0.25">
      <c r="B27" s="23" t="s">
        <v>138</v>
      </c>
      <c r="C27" s="49">
        <v>2</v>
      </c>
      <c r="D27" s="49">
        <v>2</v>
      </c>
      <c r="E27" s="49">
        <v>0</v>
      </c>
      <c r="F27" s="49">
        <v>0</v>
      </c>
    </row>
    <row r="28" spans="2:8" x14ac:dyDescent="0.25">
      <c r="B28" s="23" t="s">
        <v>140</v>
      </c>
      <c r="C28" s="49">
        <v>3</v>
      </c>
      <c r="D28" s="49">
        <v>2</v>
      </c>
      <c r="E28" s="49">
        <v>1</v>
      </c>
      <c r="F28" s="49">
        <v>0</v>
      </c>
      <c r="G28" s="48"/>
      <c r="H28" s="48"/>
    </row>
    <row r="29" spans="2:8" x14ac:dyDescent="0.25">
      <c r="B29" s="23" t="s">
        <v>206</v>
      </c>
      <c r="C29" s="49">
        <v>0</v>
      </c>
      <c r="D29" s="49">
        <v>0</v>
      </c>
      <c r="E29" s="49">
        <v>0</v>
      </c>
      <c r="F29" s="49">
        <v>0</v>
      </c>
    </row>
    <row r="30" spans="2:8" x14ac:dyDescent="0.25">
      <c r="B30" s="23" t="s">
        <v>149</v>
      </c>
      <c r="C30" s="49">
        <v>3</v>
      </c>
      <c r="D30" s="49">
        <v>1</v>
      </c>
      <c r="E30" s="49">
        <v>2</v>
      </c>
      <c r="F30" s="49">
        <v>0</v>
      </c>
    </row>
    <row r="31" spans="2:8" x14ac:dyDescent="0.25">
      <c r="B31" s="23" t="s">
        <v>152</v>
      </c>
      <c r="C31" s="49">
        <v>1</v>
      </c>
      <c r="D31" s="49">
        <v>0</v>
      </c>
      <c r="E31" s="49">
        <v>1</v>
      </c>
      <c r="F31" s="49">
        <v>0</v>
      </c>
    </row>
    <row r="32" spans="2:8" x14ac:dyDescent="0.25">
      <c r="B32" s="23" t="s">
        <v>157</v>
      </c>
      <c r="C32" s="49">
        <v>1</v>
      </c>
      <c r="D32" s="49">
        <v>1</v>
      </c>
      <c r="E32" s="49">
        <v>0</v>
      </c>
      <c r="F32" s="49">
        <v>0</v>
      </c>
    </row>
    <row r="33" spans="2:6" x14ac:dyDescent="0.25">
      <c r="B33" s="23" t="s">
        <v>207</v>
      </c>
      <c r="C33" s="49">
        <v>0</v>
      </c>
      <c r="D33" s="49">
        <v>0</v>
      </c>
      <c r="E33" s="49">
        <v>0</v>
      </c>
      <c r="F33" s="49">
        <v>0</v>
      </c>
    </row>
    <row r="34" spans="2:6" x14ac:dyDescent="0.25">
      <c r="B34" s="48" t="s">
        <v>208</v>
      </c>
      <c r="C34" s="47">
        <v>60</v>
      </c>
      <c r="D34" s="47">
        <v>42</v>
      </c>
      <c r="E34" s="47">
        <v>17</v>
      </c>
      <c r="F34" s="47">
        <v>1</v>
      </c>
    </row>
    <row r="35" spans="2:6" x14ac:dyDescent="0.25">
      <c r="B35" s="23" t="s">
        <v>73</v>
      </c>
      <c r="C35" s="49">
        <v>2</v>
      </c>
      <c r="D35" s="49">
        <v>1</v>
      </c>
      <c r="E35" s="49">
        <v>0</v>
      </c>
      <c r="F35" s="49">
        <v>1</v>
      </c>
    </row>
    <row r="36" spans="2:6" x14ac:dyDescent="0.25">
      <c r="B36" s="23" t="s">
        <v>209</v>
      </c>
      <c r="C36" s="49">
        <v>0</v>
      </c>
      <c r="D36" s="49">
        <v>0</v>
      </c>
      <c r="E36" s="49">
        <v>0</v>
      </c>
      <c r="F36" s="49">
        <v>0</v>
      </c>
    </row>
    <row r="37" spans="2:6" x14ac:dyDescent="0.25">
      <c r="B37" s="23" t="s">
        <v>74</v>
      </c>
      <c r="C37" s="49">
        <v>3</v>
      </c>
      <c r="D37" s="49">
        <v>1</v>
      </c>
      <c r="E37" s="49">
        <v>2</v>
      </c>
      <c r="F37" s="49">
        <v>0</v>
      </c>
    </row>
    <row r="38" spans="2:6" x14ac:dyDescent="0.25">
      <c r="B38" s="23" t="s">
        <v>81</v>
      </c>
      <c r="C38" s="49">
        <v>2</v>
      </c>
      <c r="D38" s="49">
        <v>2</v>
      </c>
      <c r="E38" s="49">
        <v>0</v>
      </c>
      <c r="F38" s="49">
        <v>0</v>
      </c>
    </row>
    <row r="39" spans="2:6" x14ac:dyDescent="0.25">
      <c r="B39" s="23" t="s">
        <v>85</v>
      </c>
      <c r="C39" s="49">
        <v>1</v>
      </c>
      <c r="D39" s="49">
        <v>1</v>
      </c>
      <c r="E39" s="49">
        <v>0</v>
      </c>
      <c r="F39" s="49">
        <v>0</v>
      </c>
    </row>
    <row r="40" spans="2:6" x14ac:dyDescent="0.25">
      <c r="B40" s="23" t="s">
        <v>210</v>
      </c>
      <c r="C40" s="49">
        <v>0</v>
      </c>
      <c r="D40" s="49">
        <v>0</v>
      </c>
      <c r="E40" s="49">
        <v>0</v>
      </c>
      <c r="F40" s="49">
        <v>0</v>
      </c>
    </row>
    <row r="41" spans="2:6" x14ac:dyDescent="0.25">
      <c r="B41" s="23" t="s">
        <v>211</v>
      </c>
      <c r="C41" s="49">
        <v>0</v>
      </c>
      <c r="D41" s="49">
        <v>0</v>
      </c>
      <c r="E41" s="49">
        <v>0</v>
      </c>
      <c r="F41" s="49">
        <v>0</v>
      </c>
    </row>
    <row r="42" spans="2:6" x14ac:dyDescent="0.25">
      <c r="B42" s="23" t="s">
        <v>102</v>
      </c>
      <c r="C42" s="49">
        <v>3</v>
      </c>
      <c r="D42" s="49">
        <v>3</v>
      </c>
      <c r="E42" s="49">
        <v>0</v>
      </c>
      <c r="F42" s="49">
        <v>0</v>
      </c>
    </row>
    <row r="43" spans="2:6" x14ac:dyDescent="0.25">
      <c r="B43" s="23" t="s">
        <v>112</v>
      </c>
      <c r="C43" s="49">
        <v>1</v>
      </c>
      <c r="D43" s="49">
        <v>1</v>
      </c>
      <c r="E43" s="49">
        <v>0</v>
      </c>
      <c r="F43" s="49">
        <v>0</v>
      </c>
    </row>
    <row r="44" spans="2:6" x14ac:dyDescent="0.25">
      <c r="B44" s="23" t="s">
        <v>113</v>
      </c>
      <c r="C44" s="49">
        <v>9</v>
      </c>
      <c r="D44" s="49">
        <v>6</v>
      </c>
      <c r="E44" s="49">
        <v>3</v>
      </c>
      <c r="F44" s="49">
        <v>0</v>
      </c>
    </row>
    <row r="45" spans="2:6" x14ac:dyDescent="0.25">
      <c r="B45" s="23" t="s">
        <v>118</v>
      </c>
      <c r="C45" s="49">
        <v>3</v>
      </c>
      <c r="D45" s="49">
        <v>1</v>
      </c>
      <c r="E45" s="49">
        <v>2</v>
      </c>
      <c r="F45" s="49">
        <v>0</v>
      </c>
    </row>
    <row r="46" spans="2:6" x14ac:dyDescent="0.25">
      <c r="B46" s="23" t="s">
        <v>119</v>
      </c>
      <c r="C46" s="49">
        <v>10</v>
      </c>
      <c r="D46" s="49">
        <v>6</v>
      </c>
      <c r="E46" s="49">
        <v>4</v>
      </c>
      <c r="F46" s="49">
        <v>0</v>
      </c>
    </row>
    <row r="47" spans="2:6" x14ac:dyDescent="0.25">
      <c r="B47" s="23" t="s">
        <v>131</v>
      </c>
      <c r="C47" s="49">
        <v>2</v>
      </c>
      <c r="D47" s="49">
        <v>1</v>
      </c>
      <c r="E47" s="49">
        <v>1</v>
      </c>
      <c r="F47" s="49">
        <v>0</v>
      </c>
    </row>
    <row r="48" spans="2:6" x14ac:dyDescent="0.25">
      <c r="B48" s="23" t="s">
        <v>137</v>
      </c>
      <c r="C48" s="49">
        <v>4</v>
      </c>
      <c r="D48" s="49">
        <v>3</v>
      </c>
      <c r="E48" s="49">
        <v>1</v>
      </c>
      <c r="F48" s="49">
        <v>0</v>
      </c>
    </row>
    <row r="49" spans="2:8" x14ac:dyDescent="0.25">
      <c r="B49" s="23" t="s">
        <v>212</v>
      </c>
      <c r="C49" s="49">
        <v>0</v>
      </c>
      <c r="D49" s="49">
        <v>0</v>
      </c>
      <c r="E49" s="49">
        <v>0</v>
      </c>
      <c r="F49" s="49">
        <v>0</v>
      </c>
    </row>
    <row r="50" spans="2:8" x14ac:dyDescent="0.25">
      <c r="B50" s="23" t="s">
        <v>213</v>
      </c>
      <c r="C50" s="49">
        <v>2</v>
      </c>
      <c r="D50" s="49">
        <v>1</v>
      </c>
      <c r="E50" s="49">
        <v>1</v>
      </c>
      <c r="F50" s="49">
        <v>0</v>
      </c>
    </row>
    <row r="51" spans="2:8" x14ac:dyDescent="0.25">
      <c r="B51" s="23" t="s">
        <v>214</v>
      </c>
      <c r="C51" s="49">
        <v>0</v>
      </c>
      <c r="D51" s="49">
        <v>0</v>
      </c>
      <c r="E51" s="49">
        <v>0</v>
      </c>
      <c r="F51" s="49">
        <v>0</v>
      </c>
    </row>
    <row r="52" spans="2:8" x14ac:dyDescent="0.25">
      <c r="B52" s="23" t="s">
        <v>148</v>
      </c>
      <c r="C52" s="49">
        <v>5</v>
      </c>
      <c r="D52" s="49">
        <v>5</v>
      </c>
      <c r="E52" s="49">
        <v>0</v>
      </c>
      <c r="F52" s="49">
        <v>0</v>
      </c>
    </row>
    <row r="53" spans="2:8" x14ac:dyDescent="0.25">
      <c r="B53" s="23" t="s">
        <v>155</v>
      </c>
      <c r="C53" s="49">
        <v>4</v>
      </c>
      <c r="D53" s="49">
        <v>4</v>
      </c>
      <c r="E53" s="49">
        <v>0</v>
      </c>
      <c r="F53" s="49">
        <v>0</v>
      </c>
    </row>
    <row r="54" spans="2:8" x14ac:dyDescent="0.25">
      <c r="B54" s="23" t="s">
        <v>156</v>
      </c>
      <c r="C54" s="49">
        <v>4</v>
      </c>
      <c r="D54" s="49">
        <v>3</v>
      </c>
      <c r="E54" s="49">
        <v>1</v>
      </c>
      <c r="F54" s="49">
        <v>0</v>
      </c>
    </row>
    <row r="55" spans="2:8" x14ac:dyDescent="0.25">
      <c r="B55" s="23" t="s">
        <v>160</v>
      </c>
      <c r="C55" s="49">
        <v>1</v>
      </c>
      <c r="D55" s="49">
        <v>0</v>
      </c>
      <c r="E55" s="49">
        <v>1</v>
      </c>
      <c r="F55" s="49">
        <v>0</v>
      </c>
    </row>
    <row r="56" spans="2:8" x14ac:dyDescent="0.25">
      <c r="B56" s="23" t="s">
        <v>164</v>
      </c>
      <c r="C56" s="49">
        <v>2</v>
      </c>
      <c r="D56" s="49">
        <v>1</v>
      </c>
      <c r="E56" s="49">
        <v>1</v>
      </c>
      <c r="F56" s="49">
        <v>0</v>
      </c>
    </row>
    <row r="57" spans="2:8" x14ac:dyDescent="0.25">
      <c r="B57" s="23" t="s">
        <v>166</v>
      </c>
      <c r="C57" s="49">
        <v>2</v>
      </c>
      <c r="D57" s="49">
        <v>2</v>
      </c>
      <c r="E57" s="49">
        <v>0</v>
      </c>
      <c r="F57" s="49">
        <v>0</v>
      </c>
    </row>
    <row r="58" spans="2:8" x14ac:dyDescent="0.25">
      <c r="B58" s="48" t="s">
        <v>171</v>
      </c>
      <c r="C58" s="47">
        <v>60</v>
      </c>
      <c r="D58" s="47">
        <v>32</v>
      </c>
      <c r="E58" s="47">
        <v>28</v>
      </c>
      <c r="F58" s="47">
        <v>0</v>
      </c>
    </row>
    <row r="59" spans="2:8" x14ac:dyDescent="0.25">
      <c r="B59" s="23" t="s">
        <v>172</v>
      </c>
      <c r="C59" s="49">
        <v>1</v>
      </c>
      <c r="D59" s="49">
        <v>0</v>
      </c>
      <c r="E59" s="49">
        <v>1</v>
      </c>
      <c r="F59" s="49">
        <v>0</v>
      </c>
    </row>
    <row r="60" spans="2:8" x14ac:dyDescent="0.25">
      <c r="B60" s="23" t="s">
        <v>90</v>
      </c>
      <c r="C60" s="49">
        <v>15</v>
      </c>
      <c r="D60" s="49">
        <v>6</v>
      </c>
      <c r="E60" s="49">
        <v>9</v>
      </c>
      <c r="F60" s="49">
        <v>0</v>
      </c>
    </row>
    <row r="61" spans="2:8" x14ac:dyDescent="0.25">
      <c r="B61" s="23" t="s">
        <v>115</v>
      </c>
      <c r="C61" s="49">
        <v>8</v>
      </c>
      <c r="D61" s="49">
        <v>5</v>
      </c>
      <c r="E61" s="49">
        <v>3</v>
      </c>
      <c r="F61" s="49">
        <v>0</v>
      </c>
    </row>
    <row r="62" spans="2:8" x14ac:dyDescent="0.25">
      <c r="B62" s="23" t="s">
        <v>116</v>
      </c>
      <c r="C62" s="49">
        <v>10</v>
      </c>
      <c r="D62" s="49">
        <v>5</v>
      </c>
      <c r="E62" s="49">
        <v>5</v>
      </c>
      <c r="F62" s="49">
        <v>0</v>
      </c>
      <c r="G62" s="48"/>
      <c r="H62" s="48"/>
    </row>
    <row r="63" spans="2:8" x14ac:dyDescent="0.25">
      <c r="B63" s="23" t="s">
        <v>117</v>
      </c>
      <c r="C63" s="49">
        <v>5</v>
      </c>
      <c r="D63" s="49">
        <v>3</v>
      </c>
      <c r="E63" s="49">
        <v>2</v>
      </c>
      <c r="F63" s="49">
        <v>0</v>
      </c>
    </row>
    <row r="64" spans="2:8" x14ac:dyDescent="0.25">
      <c r="B64" s="23" t="s">
        <v>173</v>
      </c>
      <c r="C64" s="49">
        <v>4</v>
      </c>
      <c r="D64" s="49">
        <v>2</v>
      </c>
      <c r="E64" s="49">
        <v>2</v>
      </c>
      <c r="F64" s="49">
        <v>0</v>
      </c>
    </row>
    <row r="65" spans="2:6" x14ac:dyDescent="0.25">
      <c r="B65" s="23" t="s">
        <v>129</v>
      </c>
      <c r="C65" s="49">
        <v>4</v>
      </c>
      <c r="D65" s="49">
        <v>3</v>
      </c>
      <c r="E65" s="49">
        <v>1</v>
      </c>
      <c r="F65" s="49">
        <v>0</v>
      </c>
    </row>
    <row r="66" spans="2:6" x14ac:dyDescent="0.25">
      <c r="B66" s="23" t="s">
        <v>130</v>
      </c>
      <c r="C66" s="49">
        <v>13</v>
      </c>
      <c r="D66" s="49">
        <v>8</v>
      </c>
      <c r="E66" s="49">
        <v>5</v>
      </c>
      <c r="F66" s="49">
        <v>0</v>
      </c>
    </row>
    <row r="67" spans="2:6" x14ac:dyDescent="0.25">
      <c r="B67" s="23" t="s">
        <v>174</v>
      </c>
      <c r="C67" s="49">
        <v>0</v>
      </c>
      <c r="D67" s="49">
        <v>0</v>
      </c>
      <c r="E67" s="49">
        <v>0</v>
      </c>
      <c r="F67" s="49">
        <v>0</v>
      </c>
    </row>
    <row r="68" spans="2:6" x14ac:dyDescent="0.25">
      <c r="B68" s="48" t="s">
        <v>225</v>
      </c>
      <c r="C68" s="47">
        <v>72</v>
      </c>
      <c r="D68" s="47">
        <v>31</v>
      </c>
      <c r="E68" s="47">
        <v>41</v>
      </c>
      <c r="F68" s="47">
        <v>0</v>
      </c>
    </row>
    <row r="69" spans="2:6" x14ac:dyDescent="0.25">
      <c r="B69" s="23" t="s">
        <v>72</v>
      </c>
      <c r="C69" s="49">
        <v>25</v>
      </c>
      <c r="D69" s="49">
        <v>7</v>
      </c>
      <c r="E69" s="49">
        <v>18</v>
      </c>
      <c r="F69" s="49">
        <v>0</v>
      </c>
    </row>
    <row r="70" spans="2:6" x14ac:dyDescent="0.25">
      <c r="B70" s="23" t="s">
        <v>87</v>
      </c>
      <c r="C70" s="49">
        <v>2</v>
      </c>
      <c r="D70" s="49">
        <v>1</v>
      </c>
      <c r="E70" s="49">
        <v>1</v>
      </c>
      <c r="F70" s="49">
        <v>0</v>
      </c>
    </row>
    <row r="71" spans="2:6" x14ac:dyDescent="0.25">
      <c r="B71" s="23" t="s">
        <v>226</v>
      </c>
      <c r="C71" s="49">
        <v>4</v>
      </c>
      <c r="D71" s="49">
        <v>3</v>
      </c>
      <c r="E71" s="49">
        <v>1</v>
      </c>
      <c r="F71" s="49">
        <v>0</v>
      </c>
    </row>
    <row r="72" spans="2:6" x14ac:dyDescent="0.25">
      <c r="B72" s="23" t="s">
        <v>227</v>
      </c>
      <c r="C72" s="49">
        <v>2</v>
      </c>
      <c r="D72" s="49">
        <v>1</v>
      </c>
      <c r="E72" s="49">
        <v>1</v>
      </c>
      <c r="F72" s="49">
        <v>0</v>
      </c>
    </row>
    <row r="73" spans="2:6" x14ac:dyDescent="0.25">
      <c r="B73" s="23" t="s">
        <v>139</v>
      </c>
      <c r="C73" s="49">
        <v>6</v>
      </c>
      <c r="D73" s="49">
        <v>3</v>
      </c>
      <c r="E73" s="49">
        <v>3</v>
      </c>
      <c r="F73" s="49">
        <v>0</v>
      </c>
    </row>
    <row r="74" spans="2:6" x14ac:dyDescent="0.25">
      <c r="B74" s="23" t="s">
        <v>141</v>
      </c>
      <c r="C74" s="49">
        <v>2</v>
      </c>
      <c r="D74" s="49">
        <v>2</v>
      </c>
      <c r="E74" s="49">
        <v>0</v>
      </c>
      <c r="F74" s="49">
        <v>0</v>
      </c>
    </row>
    <row r="75" spans="2:6" x14ac:dyDescent="0.25">
      <c r="B75" s="23" t="s">
        <v>143</v>
      </c>
      <c r="C75" s="49">
        <v>4</v>
      </c>
      <c r="D75" s="49">
        <v>1</v>
      </c>
      <c r="E75" s="49">
        <v>3</v>
      </c>
      <c r="F75" s="49">
        <v>0</v>
      </c>
    </row>
    <row r="76" spans="2:6" x14ac:dyDescent="0.25">
      <c r="B76" s="23" t="s">
        <v>147</v>
      </c>
      <c r="C76" s="49">
        <v>6</v>
      </c>
      <c r="D76" s="49">
        <v>1</v>
      </c>
      <c r="E76" s="49">
        <v>5</v>
      </c>
      <c r="F76" s="49">
        <v>0</v>
      </c>
    </row>
    <row r="77" spans="2:6" x14ac:dyDescent="0.25">
      <c r="B77" s="23" t="s">
        <v>150</v>
      </c>
      <c r="C77" s="49">
        <v>2</v>
      </c>
      <c r="D77" s="49">
        <v>2</v>
      </c>
      <c r="E77" s="49">
        <v>0</v>
      </c>
      <c r="F77" s="49">
        <v>0</v>
      </c>
    </row>
    <row r="78" spans="2:6" x14ac:dyDescent="0.25">
      <c r="B78" s="23" t="s">
        <v>228</v>
      </c>
      <c r="C78" s="49">
        <v>1</v>
      </c>
      <c r="D78" s="49">
        <v>1</v>
      </c>
      <c r="E78" s="49">
        <v>0</v>
      </c>
      <c r="F78" s="49">
        <v>0</v>
      </c>
    </row>
    <row r="79" spans="2:6" x14ac:dyDescent="0.25">
      <c r="B79" s="23" t="s">
        <v>229</v>
      </c>
      <c r="C79" s="49">
        <v>0</v>
      </c>
      <c r="D79" s="49">
        <v>0</v>
      </c>
      <c r="E79" s="49">
        <v>0</v>
      </c>
      <c r="F79" s="49">
        <v>0</v>
      </c>
    </row>
    <row r="80" spans="2:6" x14ac:dyDescent="0.25">
      <c r="B80" s="23" t="s">
        <v>161</v>
      </c>
      <c r="C80" s="49">
        <v>7</v>
      </c>
      <c r="D80" s="49">
        <v>3</v>
      </c>
      <c r="E80" s="49">
        <v>4</v>
      </c>
      <c r="F80" s="49">
        <v>0</v>
      </c>
    </row>
    <row r="81" spans="2:8" x14ac:dyDescent="0.25">
      <c r="B81" s="23" t="s">
        <v>168</v>
      </c>
      <c r="C81" s="49">
        <v>3</v>
      </c>
      <c r="D81" s="49">
        <v>0</v>
      </c>
      <c r="E81" s="49">
        <v>3</v>
      </c>
      <c r="F81" s="49">
        <v>0</v>
      </c>
    </row>
    <row r="82" spans="2:8" x14ac:dyDescent="0.25">
      <c r="B82" s="23" t="s">
        <v>169</v>
      </c>
      <c r="C82" s="49">
        <v>8</v>
      </c>
      <c r="D82" s="49">
        <v>6</v>
      </c>
      <c r="E82" s="49">
        <v>2</v>
      </c>
      <c r="F82" s="49">
        <v>0</v>
      </c>
    </row>
    <row r="83" spans="2:8" x14ac:dyDescent="0.25">
      <c r="B83" s="48" t="s">
        <v>175</v>
      </c>
      <c r="C83" s="47">
        <v>88</v>
      </c>
      <c r="D83" s="47">
        <v>35</v>
      </c>
      <c r="E83" s="47">
        <v>53</v>
      </c>
      <c r="F83" s="47">
        <v>0</v>
      </c>
    </row>
    <row r="84" spans="2:8" x14ac:dyDescent="0.25">
      <c r="B84" s="23" t="s">
        <v>176</v>
      </c>
      <c r="C84" s="49">
        <v>0</v>
      </c>
      <c r="D84" s="49">
        <v>0</v>
      </c>
      <c r="E84" s="49">
        <v>0</v>
      </c>
      <c r="F84" s="49">
        <v>0</v>
      </c>
    </row>
    <row r="85" spans="2:8" x14ac:dyDescent="0.25">
      <c r="B85" s="23" t="s">
        <v>83</v>
      </c>
      <c r="C85" s="49">
        <v>11</v>
      </c>
      <c r="D85" s="49">
        <v>3</v>
      </c>
      <c r="E85" s="49">
        <v>8</v>
      </c>
      <c r="F85" s="49">
        <v>0</v>
      </c>
    </row>
    <row r="86" spans="2:8" x14ac:dyDescent="0.25">
      <c r="B86" s="23" t="s">
        <v>84</v>
      </c>
      <c r="C86" s="49">
        <v>6</v>
      </c>
      <c r="D86" s="49">
        <v>5</v>
      </c>
      <c r="E86" s="49">
        <v>1</v>
      </c>
      <c r="F86" s="49">
        <v>0</v>
      </c>
    </row>
    <row r="87" spans="2:8" x14ac:dyDescent="0.25">
      <c r="B87" s="23" t="s">
        <v>97</v>
      </c>
      <c r="C87" s="49">
        <v>20</v>
      </c>
      <c r="D87" s="49">
        <v>5</v>
      </c>
      <c r="E87" s="49">
        <v>15</v>
      </c>
      <c r="F87" s="49">
        <v>0</v>
      </c>
    </row>
    <row r="88" spans="2:8" x14ac:dyDescent="0.25">
      <c r="B88" s="23" t="s">
        <v>106</v>
      </c>
      <c r="C88" s="49">
        <v>16</v>
      </c>
      <c r="D88" s="49">
        <v>8</v>
      </c>
      <c r="E88" s="49">
        <v>8</v>
      </c>
      <c r="F88" s="49">
        <v>0</v>
      </c>
    </row>
    <row r="89" spans="2:8" x14ac:dyDescent="0.25">
      <c r="B89" s="23" t="s">
        <v>177</v>
      </c>
      <c r="C89" s="49">
        <v>0</v>
      </c>
      <c r="D89" s="49">
        <v>0</v>
      </c>
      <c r="E89" s="49">
        <v>0</v>
      </c>
      <c r="F89" s="49">
        <v>0</v>
      </c>
    </row>
    <row r="90" spans="2:8" x14ac:dyDescent="0.25">
      <c r="B90" s="23" t="s">
        <v>124</v>
      </c>
      <c r="C90" s="49">
        <v>18</v>
      </c>
      <c r="D90" s="49">
        <v>8</v>
      </c>
      <c r="E90" s="49">
        <v>10</v>
      </c>
      <c r="F90" s="49">
        <v>0</v>
      </c>
      <c r="G90" s="48"/>
      <c r="H90" s="48"/>
    </row>
    <row r="91" spans="2:8" x14ac:dyDescent="0.25">
      <c r="B91" s="23" t="s">
        <v>133</v>
      </c>
      <c r="C91" s="49">
        <v>5</v>
      </c>
      <c r="D91" s="49">
        <v>2</v>
      </c>
      <c r="E91" s="49">
        <v>3</v>
      </c>
      <c r="F91" s="49">
        <v>0</v>
      </c>
    </row>
    <row r="92" spans="2:8" x14ac:dyDescent="0.25">
      <c r="B92" s="23" t="s">
        <v>178</v>
      </c>
      <c r="C92" s="49">
        <v>2</v>
      </c>
      <c r="D92" s="49">
        <v>2</v>
      </c>
      <c r="E92" s="49">
        <v>0</v>
      </c>
      <c r="F92" s="49">
        <v>0</v>
      </c>
    </row>
    <row r="93" spans="2:8" x14ac:dyDescent="0.25">
      <c r="B93" s="23" t="s">
        <v>151</v>
      </c>
      <c r="C93" s="49">
        <v>9</v>
      </c>
      <c r="D93" s="49">
        <v>2</v>
      </c>
      <c r="E93" s="49">
        <v>7</v>
      </c>
      <c r="F93" s="49">
        <v>0</v>
      </c>
    </row>
    <row r="94" spans="2:8" x14ac:dyDescent="0.25">
      <c r="B94" s="23" t="s">
        <v>179</v>
      </c>
      <c r="C94" s="49">
        <v>1</v>
      </c>
      <c r="D94" s="49">
        <v>0</v>
      </c>
      <c r="E94" s="49">
        <v>1</v>
      </c>
      <c r="F94" s="49">
        <v>0</v>
      </c>
    </row>
    <row r="95" spans="2:8" x14ac:dyDescent="0.25">
      <c r="B95" s="48" t="s">
        <v>180</v>
      </c>
      <c r="C95" s="47">
        <v>82</v>
      </c>
      <c r="D95" s="47">
        <v>39</v>
      </c>
      <c r="E95" s="47">
        <v>43</v>
      </c>
      <c r="F95" s="47">
        <v>0</v>
      </c>
    </row>
    <row r="96" spans="2:8" x14ac:dyDescent="0.25">
      <c r="B96" s="23" t="s">
        <v>181</v>
      </c>
      <c r="C96" s="49">
        <v>0</v>
      </c>
      <c r="D96" s="49">
        <v>0</v>
      </c>
      <c r="E96" s="49">
        <v>0</v>
      </c>
      <c r="F96" s="49">
        <v>0</v>
      </c>
    </row>
    <row r="97" spans="2:6" x14ac:dyDescent="0.25">
      <c r="B97" s="23" t="s">
        <v>70</v>
      </c>
      <c r="C97" s="49">
        <v>4</v>
      </c>
      <c r="D97" s="49">
        <v>2</v>
      </c>
      <c r="E97" s="49">
        <v>2</v>
      </c>
      <c r="F97" s="49">
        <v>0</v>
      </c>
    </row>
    <row r="98" spans="2:6" x14ac:dyDescent="0.25">
      <c r="B98" s="23" t="s">
        <v>182</v>
      </c>
      <c r="C98" s="49">
        <v>1</v>
      </c>
      <c r="D98" s="49">
        <v>0</v>
      </c>
      <c r="E98" s="49">
        <v>1</v>
      </c>
      <c r="F98" s="49">
        <v>0</v>
      </c>
    </row>
    <row r="99" spans="2:6" x14ac:dyDescent="0.25">
      <c r="B99" s="23" t="s">
        <v>183</v>
      </c>
      <c r="C99" s="49">
        <v>1</v>
      </c>
      <c r="D99" s="49">
        <v>0</v>
      </c>
      <c r="E99" s="49">
        <v>1</v>
      </c>
      <c r="F99" s="49">
        <v>0</v>
      </c>
    </row>
    <row r="100" spans="2:6" x14ac:dyDescent="0.25">
      <c r="B100" s="23" t="s">
        <v>79</v>
      </c>
      <c r="C100" s="49">
        <v>2</v>
      </c>
      <c r="D100" s="49">
        <v>0</v>
      </c>
      <c r="E100" s="49">
        <v>2</v>
      </c>
      <c r="F100" s="49">
        <v>0</v>
      </c>
    </row>
    <row r="101" spans="2:6" x14ac:dyDescent="0.25">
      <c r="B101" s="23" t="s">
        <v>184</v>
      </c>
      <c r="C101" s="49">
        <v>2</v>
      </c>
      <c r="D101" s="49">
        <v>1</v>
      </c>
      <c r="E101" s="49">
        <v>1</v>
      </c>
      <c r="F101" s="49">
        <v>0</v>
      </c>
    </row>
    <row r="102" spans="2:6" x14ac:dyDescent="0.25">
      <c r="B102" s="23" t="s">
        <v>185</v>
      </c>
      <c r="C102" s="49">
        <v>0</v>
      </c>
      <c r="D102" s="49">
        <v>0</v>
      </c>
      <c r="E102" s="49">
        <v>0</v>
      </c>
      <c r="F102" s="49">
        <v>0</v>
      </c>
    </row>
    <row r="103" spans="2:6" x14ac:dyDescent="0.25">
      <c r="B103" s="23" t="s">
        <v>88</v>
      </c>
      <c r="C103" s="49">
        <v>3</v>
      </c>
      <c r="D103" s="49">
        <v>3</v>
      </c>
      <c r="E103" s="49">
        <v>0</v>
      </c>
      <c r="F103" s="49">
        <v>0</v>
      </c>
    </row>
    <row r="104" spans="2:6" x14ac:dyDescent="0.25">
      <c r="B104" s="23" t="s">
        <v>186</v>
      </c>
      <c r="C104" s="49">
        <v>2</v>
      </c>
      <c r="D104" s="49">
        <v>2</v>
      </c>
      <c r="E104" s="49">
        <v>0</v>
      </c>
      <c r="F104" s="49">
        <v>0</v>
      </c>
    </row>
    <row r="105" spans="2:6" x14ac:dyDescent="0.25">
      <c r="B105" s="23" t="s">
        <v>96</v>
      </c>
      <c r="C105" s="49">
        <v>3</v>
      </c>
      <c r="D105" s="49">
        <v>2</v>
      </c>
      <c r="E105" s="49">
        <v>1</v>
      </c>
      <c r="F105" s="49">
        <v>0</v>
      </c>
    </row>
    <row r="106" spans="2:6" x14ac:dyDescent="0.25">
      <c r="B106" s="23" t="s">
        <v>100</v>
      </c>
      <c r="C106" s="49">
        <v>4</v>
      </c>
      <c r="D106" s="49">
        <v>2</v>
      </c>
      <c r="E106" s="49">
        <v>2</v>
      </c>
      <c r="F106" s="49">
        <v>0</v>
      </c>
    </row>
    <row r="107" spans="2:6" x14ac:dyDescent="0.25">
      <c r="B107" s="23" t="s">
        <v>101</v>
      </c>
      <c r="C107" s="49">
        <v>2</v>
      </c>
      <c r="D107" s="49">
        <v>1</v>
      </c>
      <c r="E107" s="49">
        <v>1</v>
      </c>
      <c r="F107" s="49">
        <v>0</v>
      </c>
    </row>
    <row r="108" spans="2:6" x14ac:dyDescent="0.25">
      <c r="B108" s="23" t="s">
        <v>103</v>
      </c>
      <c r="C108" s="49">
        <v>3</v>
      </c>
      <c r="D108" s="49">
        <v>1</v>
      </c>
      <c r="E108" s="49">
        <v>2</v>
      </c>
      <c r="F108" s="49">
        <v>0</v>
      </c>
    </row>
    <row r="109" spans="2:6" x14ac:dyDescent="0.25">
      <c r="B109" s="23" t="s">
        <v>187</v>
      </c>
      <c r="C109" s="49">
        <v>0</v>
      </c>
      <c r="D109" s="49">
        <v>0</v>
      </c>
      <c r="E109" s="49">
        <v>0</v>
      </c>
      <c r="F109" s="49">
        <v>0</v>
      </c>
    </row>
    <row r="110" spans="2:6" x14ac:dyDescent="0.25">
      <c r="B110" s="23" t="s">
        <v>188</v>
      </c>
      <c r="C110" s="49">
        <v>2</v>
      </c>
      <c r="D110" s="49">
        <v>1</v>
      </c>
      <c r="E110" s="49">
        <v>1</v>
      </c>
      <c r="F110" s="49">
        <v>0</v>
      </c>
    </row>
    <row r="111" spans="2:6" x14ac:dyDescent="0.25">
      <c r="B111" s="23" t="s">
        <v>105</v>
      </c>
      <c r="C111" s="49">
        <v>9</v>
      </c>
      <c r="D111" s="49">
        <v>4</v>
      </c>
      <c r="E111" s="49">
        <v>5</v>
      </c>
      <c r="F111" s="49">
        <v>0</v>
      </c>
    </row>
    <row r="112" spans="2:6" x14ac:dyDescent="0.25">
      <c r="B112" s="23" t="s">
        <v>189</v>
      </c>
      <c r="C112" s="49">
        <v>1</v>
      </c>
      <c r="D112" s="49">
        <v>0</v>
      </c>
      <c r="E112" s="49">
        <v>1</v>
      </c>
      <c r="F112" s="49">
        <v>0</v>
      </c>
    </row>
    <row r="113" spans="2:8" x14ac:dyDescent="0.25">
      <c r="B113" s="23" t="s">
        <v>190</v>
      </c>
      <c r="C113" s="49">
        <v>0</v>
      </c>
      <c r="D113" s="49">
        <v>0</v>
      </c>
      <c r="E113" s="49">
        <v>0</v>
      </c>
      <c r="F113" s="49">
        <v>0</v>
      </c>
    </row>
    <row r="114" spans="2:8" x14ac:dyDescent="0.25">
      <c r="B114" s="23" t="s">
        <v>191</v>
      </c>
      <c r="C114" s="49">
        <v>0</v>
      </c>
      <c r="D114" s="49">
        <v>0</v>
      </c>
      <c r="E114" s="49">
        <v>0</v>
      </c>
      <c r="F114" s="49">
        <v>0</v>
      </c>
      <c r="G114" s="48"/>
      <c r="H114" s="48"/>
    </row>
    <row r="115" spans="2:8" x14ac:dyDescent="0.25">
      <c r="B115" s="23" t="s">
        <v>192</v>
      </c>
      <c r="C115" s="49">
        <v>1</v>
      </c>
      <c r="D115" s="49">
        <v>1</v>
      </c>
      <c r="E115" s="49">
        <v>0</v>
      </c>
      <c r="F115" s="49">
        <v>0</v>
      </c>
    </row>
    <row r="116" spans="2:8" x14ac:dyDescent="0.25">
      <c r="B116" s="23" t="s">
        <v>110</v>
      </c>
      <c r="C116" s="49">
        <v>2</v>
      </c>
      <c r="D116" s="49">
        <v>0</v>
      </c>
      <c r="E116" s="49">
        <v>2</v>
      </c>
      <c r="F116" s="49">
        <v>0</v>
      </c>
    </row>
    <row r="117" spans="2:8" x14ac:dyDescent="0.25">
      <c r="B117" s="23" t="s">
        <v>193</v>
      </c>
      <c r="C117" s="49">
        <v>1</v>
      </c>
      <c r="D117" s="49">
        <v>0</v>
      </c>
      <c r="E117" s="49">
        <v>1</v>
      </c>
      <c r="F117" s="49">
        <v>0</v>
      </c>
    </row>
    <row r="118" spans="2:8" x14ac:dyDescent="0.25">
      <c r="B118" s="23" t="s">
        <v>194</v>
      </c>
      <c r="C118" s="49">
        <v>12</v>
      </c>
      <c r="D118" s="49">
        <v>5</v>
      </c>
      <c r="E118" s="49">
        <v>7</v>
      </c>
      <c r="F118" s="49">
        <v>0</v>
      </c>
    </row>
    <row r="119" spans="2:8" x14ac:dyDescent="0.25">
      <c r="B119" s="23" t="s">
        <v>121</v>
      </c>
      <c r="C119" s="49">
        <v>3</v>
      </c>
      <c r="D119" s="49">
        <v>1</v>
      </c>
      <c r="E119" s="49">
        <v>2</v>
      </c>
      <c r="F119" s="49">
        <v>0</v>
      </c>
    </row>
    <row r="120" spans="2:8" x14ac:dyDescent="0.25">
      <c r="B120" s="23" t="s">
        <v>123</v>
      </c>
      <c r="C120" s="49">
        <v>5</v>
      </c>
      <c r="D120" s="49">
        <v>3</v>
      </c>
      <c r="E120" s="49">
        <v>2</v>
      </c>
      <c r="F120" s="49">
        <v>0</v>
      </c>
    </row>
    <row r="121" spans="2:8" x14ac:dyDescent="0.25">
      <c r="B121" s="23" t="s">
        <v>135</v>
      </c>
      <c r="C121" s="49">
        <v>4</v>
      </c>
      <c r="D121" s="49">
        <v>1</v>
      </c>
      <c r="E121" s="49">
        <v>3</v>
      </c>
      <c r="F121" s="49">
        <v>0</v>
      </c>
    </row>
    <row r="122" spans="2:8" x14ac:dyDescent="0.25">
      <c r="B122" s="23" t="s">
        <v>136</v>
      </c>
      <c r="C122" s="49">
        <v>3</v>
      </c>
      <c r="D122" s="49">
        <v>2</v>
      </c>
      <c r="E122" s="49">
        <v>1</v>
      </c>
      <c r="F122" s="49">
        <v>0</v>
      </c>
    </row>
    <row r="123" spans="2:8" x14ac:dyDescent="0.25">
      <c r="B123" s="23" t="s">
        <v>195</v>
      </c>
      <c r="C123" s="49">
        <v>2</v>
      </c>
      <c r="D123" s="49">
        <v>2</v>
      </c>
      <c r="E123" s="49">
        <v>0</v>
      </c>
      <c r="F123" s="49">
        <v>0</v>
      </c>
    </row>
    <row r="124" spans="2:8" x14ac:dyDescent="0.25">
      <c r="B124" s="23" t="s">
        <v>196</v>
      </c>
      <c r="C124" s="49">
        <v>0</v>
      </c>
      <c r="D124" s="49">
        <v>0</v>
      </c>
      <c r="E124" s="49">
        <v>0</v>
      </c>
      <c r="F124" s="49">
        <v>0</v>
      </c>
    </row>
    <row r="125" spans="2:8" x14ac:dyDescent="0.25">
      <c r="B125" s="23" t="s">
        <v>197</v>
      </c>
      <c r="C125" s="49">
        <v>1</v>
      </c>
      <c r="D125" s="49">
        <v>0</v>
      </c>
      <c r="E125" s="49">
        <v>1</v>
      </c>
      <c r="F125" s="49">
        <v>0</v>
      </c>
    </row>
    <row r="126" spans="2:8" x14ac:dyDescent="0.25">
      <c r="B126" s="23" t="s">
        <v>158</v>
      </c>
      <c r="C126" s="49">
        <v>6</v>
      </c>
      <c r="D126" s="49">
        <v>3</v>
      </c>
      <c r="E126" s="49">
        <v>3</v>
      </c>
      <c r="F126" s="49">
        <v>0</v>
      </c>
    </row>
    <row r="127" spans="2:8" x14ac:dyDescent="0.25">
      <c r="B127" s="23" t="s">
        <v>159</v>
      </c>
      <c r="C127" s="49">
        <v>3</v>
      </c>
      <c r="D127" s="49">
        <v>2</v>
      </c>
      <c r="E127" s="49">
        <v>1</v>
      </c>
      <c r="F127" s="49">
        <v>0</v>
      </c>
    </row>
    <row r="128" spans="2:8" x14ac:dyDescent="0.25">
      <c r="B128" s="23" t="s">
        <v>198</v>
      </c>
      <c r="C128" s="49">
        <v>0</v>
      </c>
      <c r="D128" s="49">
        <v>0</v>
      </c>
      <c r="E128" s="49">
        <v>0</v>
      </c>
      <c r="F128" s="49">
        <v>0</v>
      </c>
    </row>
    <row r="129" spans="2:8" x14ac:dyDescent="0.25">
      <c r="B129" s="48" t="s">
        <v>215</v>
      </c>
      <c r="C129" s="47">
        <v>99</v>
      </c>
      <c r="D129" s="47">
        <v>43</v>
      </c>
      <c r="E129" s="47">
        <v>56</v>
      </c>
      <c r="F129" s="47">
        <v>0</v>
      </c>
    </row>
    <row r="130" spans="2:8" x14ac:dyDescent="0.25">
      <c r="B130" s="23" t="s">
        <v>216</v>
      </c>
      <c r="C130" s="49">
        <v>0</v>
      </c>
      <c r="D130" s="49">
        <v>0</v>
      </c>
      <c r="E130" s="49">
        <v>0</v>
      </c>
      <c r="F130" s="49">
        <v>0</v>
      </c>
    </row>
    <row r="131" spans="2:8" x14ac:dyDescent="0.25">
      <c r="B131" s="23" t="s">
        <v>77</v>
      </c>
      <c r="C131" s="49">
        <v>1</v>
      </c>
      <c r="D131" s="49">
        <v>0</v>
      </c>
      <c r="E131" s="49">
        <v>1</v>
      </c>
      <c r="F131" s="49">
        <v>0</v>
      </c>
    </row>
    <row r="132" spans="2:8" x14ac:dyDescent="0.25">
      <c r="B132" s="23" t="s">
        <v>80</v>
      </c>
      <c r="C132" s="49">
        <v>5</v>
      </c>
      <c r="D132" s="49">
        <v>2</v>
      </c>
      <c r="E132" s="49">
        <v>3</v>
      </c>
      <c r="F132" s="49">
        <v>0</v>
      </c>
    </row>
    <row r="133" spans="2:8" x14ac:dyDescent="0.25">
      <c r="B133" s="23" t="s">
        <v>217</v>
      </c>
      <c r="C133" s="49">
        <v>0</v>
      </c>
      <c r="D133" s="49">
        <v>0</v>
      </c>
      <c r="E133" s="49">
        <v>0</v>
      </c>
      <c r="F133" s="49">
        <v>0</v>
      </c>
    </row>
    <row r="134" spans="2:8" x14ac:dyDescent="0.25">
      <c r="B134" s="23" t="s">
        <v>104</v>
      </c>
      <c r="C134" s="49">
        <v>19</v>
      </c>
      <c r="D134" s="49">
        <v>7</v>
      </c>
      <c r="E134" s="49">
        <v>12</v>
      </c>
      <c r="F134" s="49">
        <v>0</v>
      </c>
      <c r="G134" s="48"/>
      <c r="H134" s="48"/>
    </row>
    <row r="135" spans="2:8" x14ac:dyDescent="0.25">
      <c r="B135" s="23" t="s">
        <v>107</v>
      </c>
      <c r="C135" s="49">
        <v>1</v>
      </c>
      <c r="D135" s="49">
        <v>1</v>
      </c>
      <c r="E135" s="49">
        <v>0</v>
      </c>
      <c r="F135" s="49">
        <v>0</v>
      </c>
    </row>
    <row r="136" spans="2:8" x14ac:dyDescent="0.25">
      <c r="B136" s="23" t="s">
        <v>108</v>
      </c>
      <c r="C136" s="49">
        <v>9</v>
      </c>
      <c r="D136" s="49">
        <v>5</v>
      </c>
      <c r="E136" s="49">
        <v>4</v>
      </c>
      <c r="F136" s="49">
        <v>0</v>
      </c>
    </row>
    <row r="137" spans="2:8" x14ac:dyDescent="0.25">
      <c r="B137" s="23" t="s">
        <v>120</v>
      </c>
      <c r="C137" s="49">
        <v>5</v>
      </c>
      <c r="D137" s="49">
        <v>3</v>
      </c>
      <c r="E137" s="49">
        <v>2</v>
      </c>
      <c r="F137" s="49">
        <v>0</v>
      </c>
    </row>
    <row r="138" spans="2:8" x14ac:dyDescent="0.25">
      <c r="B138" s="23" t="s">
        <v>218</v>
      </c>
      <c r="C138" s="49">
        <v>1</v>
      </c>
      <c r="D138" s="49">
        <v>0</v>
      </c>
      <c r="E138" s="49">
        <v>1</v>
      </c>
      <c r="F138" s="49">
        <v>0</v>
      </c>
    </row>
    <row r="139" spans="2:8" x14ac:dyDescent="0.25">
      <c r="B139" s="23" t="s">
        <v>132</v>
      </c>
      <c r="C139" s="49">
        <v>14</v>
      </c>
      <c r="D139" s="49">
        <v>9</v>
      </c>
      <c r="E139" s="49">
        <v>5</v>
      </c>
      <c r="F139" s="49">
        <v>0</v>
      </c>
    </row>
    <row r="140" spans="2:8" x14ac:dyDescent="0.25">
      <c r="B140" s="23" t="s">
        <v>219</v>
      </c>
      <c r="C140" s="49">
        <v>1</v>
      </c>
      <c r="D140" s="49">
        <v>1</v>
      </c>
      <c r="E140" s="49">
        <v>0</v>
      </c>
      <c r="F140" s="49">
        <v>0</v>
      </c>
    </row>
    <row r="141" spans="2:8" x14ac:dyDescent="0.25">
      <c r="B141" s="23" t="s">
        <v>134</v>
      </c>
      <c r="C141" s="49">
        <v>2</v>
      </c>
      <c r="D141" s="49">
        <v>0</v>
      </c>
      <c r="E141" s="49">
        <v>2</v>
      </c>
      <c r="F141" s="49">
        <v>0</v>
      </c>
    </row>
    <row r="142" spans="2:8" x14ac:dyDescent="0.25">
      <c r="B142" s="23" t="s">
        <v>142</v>
      </c>
      <c r="C142" s="49">
        <v>1</v>
      </c>
      <c r="D142" s="49">
        <v>1</v>
      </c>
      <c r="E142" s="49">
        <v>0</v>
      </c>
      <c r="F142" s="49">
        <v>0</v>
      </c>
    </row>
    <row r="143" spans="2:8" x14ac:dyDescent="0.25">
      <c r="B143" s="23" t="s">
        <v>146</v>
      </c>
      <c r="C143" s="49">
        <v>5</v>
      </c>
      <c r="D143" s="49">
        <v>2</v>
      </c>
      <c r="E143" s="49">
        <v>3</v>
      </c>
      <c r="F143" s="49">
        <v>0</v>
      </c>
    </row>
    <row r="144" spans="2:8" x14ac:dyDescent="0.25">
      <c r="B144" s="23" t="s">
        <v>153</v>
      </c>
      <c r="C144" s="49">
        <v>15</v>
      </c>
      <c r="D144" s="49">
        <v>8</v>
      </c>
      <c r="E144" s="49">
        <v>7</v>
      </c>
      <c r="F144" s="49">
        <v>0</v>
      </c>
    </row>
    <row r="145" spans="2:8" x14ac:dyDescent="0.25">
      <c r="B145" s="23" t="s">
        <v>162</v>
      </c>
      <c r="C145" s="49">
        <v>2</v>
      </c>
      <c r="D145" s="49">
        <v>0</v>
      </c>
      <c r="E145" s="49">
        <v>2</v>
      </c>
      <c r="F145" s="49">
        <v>0</v>
      </c>
    </row>
    <row r="146" spans="2:8" x14ac:dyDescent="0.25">
      <c r="B146" s="23" t="s">
        <v>163</v>
      </c>
      <c r="C146" s="49">
        <v>13</v>
      </c>
      <c r="D146" s="49">
        <v>4</v>
      </c>
      <c r="E146" s="49">
        <v>9</v>
      </c>
      <c r="F146" s="49">
        <v>0</v>
      </c>
    </row>
    <row r="147" spans="2:8" x14ac:dyDescent="0.25">
      <c r="B147" s="23" t="s">
        <v>220</v>
      </c>
      <c r="C147" s="49">
        <v>1</v>
      </c>
      <c r="D147" s="49">
        <v>0</v>
      </c>
      <c r="E147" s="49">
        <v>1</v>
      </c>
      <c r="F147" s="49">
        <v>0</v>
      </c>
    </row>
    <row r="148" spans="2:8" x14ac:dyDescent="0.25">
      <c r="B148" s="23" t="s">
        <v>167</v>
      </c>
      <c r="C148" s="49">
        <v>4</v>
      </c>
      <c r="D148" s="49">
        <v>0</v>
      </c>
      <c r="E148" s="49">
        <v>4</v>
      </c>
      <c r="F148" s="49">
        <v>0</v>
      </c>
    </row>
    <row r="149" spans="2:8" x14ac:dyDescent="0.25">
      <c r="B149" s="48" t="s">
        <v>221</v>
      </c>
      <c r="C149" s="47">
        <v>54</v>
      </c>
      <c r="D149" s="47">
        <v>24</v>
      </c>
      <c r="E149" s="47">
        <v>29</v>
      </c>
      <c r="F149" s="47">
        <v>1</v>
      </c>
    </row>
    <row r="150" spans="2:8" x14ac:dyDescent="0.25">
      <c r="B150" s="23" t="s">
        <v>71</v>
      </c>
      <c r="C150" s="49">
        <v>1</v>
      </c>
      <c r="D150" s="49">
        <v>0</v>
      </c>
      <c r="E150" s="49">
        <v>1</v>
      </c>
      <c r="F150" s="49">
        <v>0</v>
      </c>
      <c r="G150" s="48"/>
      <c r="H150" s="48"/>
    </row>
    <row r="151" spans="2:8" x14ac:dyDescent="0.25">
      <c r="B151" s="23" t="s">
        <v>75</v>
      </c>
      <c r="C151" s="49">
        <v>3</v>
      </c>
      <c r="D151" s="49">
        <v>2</v>
      </c>
      <c r="E151" s="49">
        <v>1</v>
      </c>
      <c r="F151" s="49">
        <v>0</v>
      </c>
    </row>
    <row r="152" spans="2:8" x14ac:dyDescent="0.25">
      <c r="B152" s="23" t="s">
        <v>78</v>
      </c>
      <c r="C152" s="49">
        <v>6</v>
      </c>
      <c r="D152" s="49">
        <v>3</v>
      </c>
      <c r="E152" s="49">
        <v>3</v>
      </c>
      <c r="F152" s="49">
        <v>0</v>
      </c>
    </row>
    <row r="153" spans="2:8" x14ac:dyDescent="0.25">
      <c r="B153" s="23" t="s">
        <v>86</v>
      </c>
      <c r="C153" s="49">
        <v>4</v>
      </c>
      <c r="D153" s="49">
        <v>2</v>
      </c>
      <c r="E153" s="49">
        <v>2</v>
      </c>
      <c r="F153" s="49">
        <v>0</v>
      </c>
    </row>
    <row r="154" spans="2:8" x14ac:dyDescent="0.25">
      <c r="B154" s="23" t="s">
        <v>91</v>
      </c>
      <c r="C154" s="49">
        <v>8</v>
      </c>
      <c r="D154" s="49">
        <v>1</v>
      </c>
      <c r="E154" s="49">
        <v>6</v>
      </c>
      <c r="F154" s="49">
        <v>1</v>
      </c>
    </row>
    <row r="155" spans="2:8" x14ac:dyDescent="0.25">
      <c r="B155" s="23" t="s">
        <v>93</v>
      </c>
      <c r="C155" s="49">
        <v>2</v>
      </c>
      <c r="D155" s="49">
        <v>1</v>
      </c>
      <c r="E155" s="49">
        <v>1</v>
      </c>
      <c r="F155" s="49">
        <v>0</v>
      </c>
    </row>
    <row r="156" spans="2:8" x14ac:dyDescent="0.25">
      <c r="B156" s="23" t="s">
        <v>99</v>
      </c>
      <c r="C156" s="49">
        <v>5</v>
      </c>
      <c r="D156" s="49">
        <v>3</v>
      </c>
      <c r="E156" s="49">
        <v>2</v>
      </c>
      <c r="F156" s="49">
        <v>0</v>
      </c>
    </row>
    <row r="157" spans="2:8" x14ac:dyDescent="0.25">
      <c r="B157" s="23" t="s">
        <v>222</v>
      </c>
      <c r="C157" s="49">
        <v>0</v>
      </c>
      <c r="D157" s="49">
        <v>0</v>
      </c>
      <c r="E157" s="49">
        <v>0</v>
      </c>
      <c r="F157" s="49">
        <v>0</v>
      </c>
    </row>
    <row r="158" spans="2:8" x14ac:dyDescent="0.25">
      <c r="B158" s="23" t="s">
        <v>125</v>
      </c>
      <c r="C158" s="49">
        <v>5</v>
      </c>
      <c r="D158" s="49">
        <v>2</v>
      </c>
      <c r="E158" s="49">
        <v>3</v>
      </c>
      <c r="F158" s="49">
        <v>0</v>
      </c>
    </row>
    <row r="159" spans="2:8" x14ac:dyDescent="0.25">
      <c r="B159" s="23" t="s">
        <v>223</v>
      </c>
      <c r="C159" s="49">
        <v>0</v>
      </c>
      <c r="D159" s="49">
        <v>0</v>
      </c>
      <c r="E159" s="49">
        <v>0</v>
      </c>
      <c r="F159" s="49">
        <v>0</v>
      </c>
    </row>
    <row r="160" spans="2:8" x14ac:dyDescent="0.25">
      <c r="B160" s="23" t="s">
        <v>144</v>
      </c>
      <c r="C160" s="49">
        <v>5</v>
      </c>
      <c r="D160" s="49">
        <v>2</v>
      </c>
      <c r="E160" s="49">
        <v>3</v>
      </c>
      <c r="F160" s="49">
        <v>0</v>
      </c>
    </row>
    <row r="161" spans="2:6" x14ac:dyDescent="0.25">
      <c r="B161" s="23" t="s">
        <v>145</v>
      </c>
      <c r="C161" s="49">
        <v>3</v>
      </c>
      <c r="D161" s="49">
        <v>1</v>
      </c>
      <c r="E161" s="49">
        <v>2</v>
      </c>
      <c r="F161" s="49">
        <v>0</v>
      </c>
    </row>
    <row r="162" spans="2:6" x14ac:dyDescent="0.25">
      <c r="B162" s="23" t="s">
        <v>154</v>
      </c>
      <c r="C162" s="49">
        <v>4</v>
      </c>
      <c r="D162" s="49">
        <v>3</v>
      </c>
      <c r="E162" s="49">
        <v>1</v>
      </c>
      <c r="F162" s="49">
        <v>0</v>
      </c>
    </row>
    <row r="163" spans="2:6" x14ac:dyDescent="0.25">
      <c r="B163" s="23" t="s">
        <v>224</v>
      </c>
      <c r="C163" s="49">
        <v>0</v>
      </c>
      <c r="D163" s="49">
        <v>0</v>
      </c>
      <c r="E163" s="49">
        <v>0</v>
      </c>
      <c r="F163" s="49">
        <v>0</v>
      </c>
    </row>
    <row r="164" spans="2:6" x14ac:dyDescent="0.25">
      <c r="B164" s="23" t="s">
        <v>165</v>
      </c>
      <c r="C164" s="49">
        <v>8</v>
      </c>
      <c r="D164" s="49">
        <v>4</v>
      </c>
      <c r="E164" s="49">
        <v>4</v>
      </c>
      <c r="F164" s="49">
        <v>0</v>
      </c>
    </row>
    <row r="165" spans="2:6" x14ac:dyDescent="0.25">
      <c r="B165" s="81"/>
      <c r="C165" s="81"/>
      <c r="D165" s="81"/>
      <c r="E165" s="81"/>
      <c r="F165" s="81"/>
    </row>
  </sheetData>
  <sheetProtection sheet="1" objects="1" scenarios="1" autoFilter="0"/>
  <conditionalFormatting sqref="B1">
    <cfRule type="expression" dxfId="4" priority="1">
      <formula>#REF!&lt;&gt;#REF!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383DE5F-2406-4060-A316-13A10D6F0E44}">
            <xm:f>#REF!&lt;&gt;Date!$A$11</xm:f>
            <x14:dxf>
              <fill>
                <patternFill>
                  <bgColor rgb="FFFF0000"/>
                </patternFill>
              </fill>
            </x14:dxf>
          </x14:cfRule>
          <xm:sqref>C1:F2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4A00E-0CA3-4C65-9245-E7C9E36331B4}">
  <sheetPr>
    <tabColor theme="8" tint="0.79998168889431442"/>
  </sheetPr>
  <dimension ref="B2:L16"/>
  <sheetViews>
    <sheetView workbookViewId="0"/>
  </sheetViews>
  <sheetFormatPr defaultColWidth="8.88671875" defaultRowHeight="13.2" x14ac:dyDescent="0.25"/>
  <cols>
    <col min="1" max="1" width="3" style="23" customWidth="1"/>
    <col min="2" max="2" width="34.44140625" style="23" customWidth="1"/>
    <col min="3" max="9" width="11.6640625" style="23" customWidth="1"/>
    <col min="10" max="16384" width="8.88671875" style="23"/>
  </cols>
  <sheetData>
    <row r="2" spans="2:12" ht="15.6" x14ac:dyDescent="0.25">
      <c r="B2" s="67" t="s">
        <v>7562</v>
      </c>
    </row>
    <row r="3" spans="2:12" ht="13.8" x14ac:dyDescent="0.25">
      <c r="B3" s="72" t="s">
        <v>7552</v>
      </c>
    </row>
    <row r="5" spans="2:12" x14ac:dyDescent="0.25">
      <c r="C5" s="130" t="s">
        <v>2213</v>
      </c>
      <c r="D5" s="130"/>
      <c r="E5" s="130"/>
      <c r="F5" s="131"/>
      <c r="G5" s="130" t="s">
        <v>2214</v>
      </c>
      <c r="H5" s="132"/>
      <c r="I5" s="132"/>
    </row>
    <row r="6" spans="2:12" ht="26.4" x14ac:dyDescent="0.25">
      <c r="C6" s="73" t="s">
        <v>2215</v>
      </c>
      <c r="D6" s="74" t="s">
        <v>1254</v>
      </c>
      <c r="E6" s="73" t="s">
        <v>2216</v>
      </c>
      <c r="F6" s="75" t="s">
        <v>2217</v>
      </c>
      <c r="G6" s="74" t="s">
        <v>1254</v>
      </c>
      <c r="H6" s="73" t="s">
        <v>2216</v>
      </c>
      <c r="I6" s="73" t="s">
        <v>2217</v>
      </c>
    </row>
    <row r="7" spans="2:12" ht="25.95" customHeight="1" x14ac:dyDescent="0.25">
      <c r="B7" s="76" t="s">
        <v>170</v>
      </c>
      <c r="C7" s="123">
        <v>1667</v>
      </c>
      <c r="D7" s="123">
        <v>1393</v>
      </c>
      <c r="E7" s="123">
        <v>272</v>
      </c>
      <c r="F7" s="135">
        <v>2</v>
      </c>
      <c r="G7" s="77">
        <v>83.563287342531495</v>
      </c>
      <c r="H7" s="77">
        <v>16.316736652669466</v>
      </c>
      <c r="I7" s="77">
        <v>0.11997600479904019</v>
      </c>
    </row>
    <row r="8" spans="2:12" x14ac:dyDescent="0.25">
      <c r="B8" s="78" t="s">
        <v>66</v>
      </c>
      <c r="C8" s="125">
        <v>161</v>
      </c>
      <c r="D8" s="125">
        <v>119</v>
      </c>
      <c r="E8" s="125">
        <v>40</v>
      </c>
      <c r="F8" s="124">
        <v>2</v>
      </c>
      <c r="G8" s="120">
        <v>73.913043478260875</v>
      </c>
      <c r="H8" s="120">
        <v>24.844720496894411</v>
      </c>
      <c r="I8" s="120">
        <v>1.2422360248447204</v>
      </c>
    </row>
    <row r="9" spans="2:12" x14ac:dyDescent="0.25">
      <c r="B9" s="79" t="s">
        <v>67</v>
      </c>
      <c r="C9" s="125">
        <v>352</v>
      </c>
      <c r="D9" s="125">
        <v>314</v>
      </c>
      <c r="E9" s="125">
        <v>38</v>
      </c>
      <c r="F9" s="121" t="s">
        <v>7563</v>
      </c>
      <c r="G9" s="120">
        <v>89.204545454545453</v>
      </c>
      <c r="H9" s="120">
        <v>10.795454545454545</v>
      </c>
      <c r="I9" s="120">
        <v>0</v>
      </c>
    </row>
    <row r="10" spans="2:12" x14ac:dyDescent="0.25">
      <c r="B10" s="79" t="s">
        <v>68</v>
      </c>
      <c r="C10" s="125">
        <v>1</v>
      </c>
      <c r="D10" s="125">
        <v>1</v>
      </c>
      <c r="E10" s="122" t="s">
        <v>7563</v>
      </c>
      <c r="F10" s="121" t="s">
        <v>7563</v>
      </c>
      <c r="G10" s="120">
        <v>100</v>
      </c>
      <c r="H10" s="120">
        <v>0</v>
      </c>
      <c r="I10" s="120">
        <v>0</v>
      </c>
    </row>
    <row r="11" spans="2:12" x14ac:dyDescent="0.25">
      <c r="B11" s="79" t="s">
        <v>1294</v>
      </c>
      <c r="C11" s="125">
        <v>1153</v>
      </c>
      <c r="D11" s="125">
        <v>959</v>
      </c>
      <c r="E11" s="125">
        <v>194</v>
      </c>
      <c r="F11" s="121" t="s">
        <v>7563</v>
      </c>
      <c r="G11" s="120">
        <v>83.174327840416311</v>
      </c>
      <c r="H11" s="120">
        <v>16.825672159583696</v>
      </c>
      <c r="I11" s="120">
        <v>0</v>
      </c>
    </row>
    <row r="12" spans="2:12" x14ac:dyDescent="0.25">
      <c r="B12" s="80"/>
      <c r="C12" s="81"/>
      <c r="D12" s="81"/>
      <c r="E12" s="81"/>
      <c r="F12" s="82"/>
      <c r="G12" s="83"/>
      <c r="H12" s="83"/>
      <c r="I12" s="83"/>
    </row>
    <row r="14" spans="2:12" x14ac:dyDescent="0.25">
      <c r="B14" s="84" t="s">
        <v>2218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2:12" x14ac:dyDescent="0.25">
      <c r="B15" s="133" t="s">
        <v>2219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</row>
    <row r="16" spans="2:12" x14ac:dyDescent="0.25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</row>
  </sheetData>
  <sheetProtection sheet="1" objects="1" scenarios="1" autoFilter="0"/>
  <mergeCells count="3">
    <mergeCell ref="C5:F5"/>
    <mergeCell ref="G5:I5"/>
    <mergeCell ref="B15:L1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E5DE-F412-4D1F-A20D-2FB74D3E42BB}">
  <sheetPr>
    <tabColor theme="9" tint="0.79998168889431442"/>
  </sheetPr>
  <dimension ref="A1:K570"/>
  <sheetViews>
    <sheetView showGridLines="0" zoomScaleNormal="100" workbookViewId="0">
      <pane xSplit="1" ySplit="1" topLeftCell="E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3.2" x14ac:dyDescent="0.25"/>
  <cols>
    <col min="1" max="1" width="17.33203125" style="20" customWidth="1"/>
    <col min="2" max="2" width="10.44140625" style="20" bestFit="1" customWidth="1"/>
    <col min="3" max="3" width="28.33203125" style="20" bestFit="1" customWidth="1"/>
    <col min="4" max="4" width="46.6640625" style="20" bestFit="1" customWidth="1"/>
    <col min="5" max="5" width="33.33203125" style="20" customWidth="1"/>
    <col min="6" max="6" width="32.88671875" style="20" bestFit="1" customWidth="1"/>
    <col min="7" max="7" width="23.33203125" style="20" bestFit="1" customWidth="1"/>
    <col min="8" max="8" width="18.88671875" style="20" customWidth="1"/>
    <col min="9" max="9" width="14" style="20" bestFit="1" customWidth="1"/>
    <col min="10" max="10" width="18.33203125" style="20" bestFit="1" customWidth="1"/>
    <col min="11" max="11" width="21.6640625" style="20" customWidth="1"/>
    <col min="12" max="16384" width="9.109375" style="20"/>
  </cols>
  <sheetData>
    <row r="1" spans="1:11" s="22" customFormat="1" ht="29.25" customHeight="1" x14ac:dyDescent="0.25">
      <c r="A1" s="50" t="s">
        <v>38</v>
      </c>
      <c r="B1" s="51" t="s">
        <v>40</v>
      </c>
      <c r="C1" s="51" t="s">
        <v>42</v>
      </c>
      <c r="D1" s="51" t="s">
        <v>44</v>
      </c>
      <c r="E1" s="51" t="s">
        <v>45</v>
      </c>
      <c r="F1" s="51" t="s">
        <v>47</v>
      </c>
      <c r="G1" s="51" t="s">
        <v>49</v>
      </c>
      <c r="H1" s="51" t="s">
        <v>230</v>
      </c>
      <c r="I1" s="51" t="s">
        <v>53</v>
      </c>
      <c r="J1" s="51" t="s">
        <v>54</v>
      </c>
      <c r="K1" s="66" t="s">
        <v>55</v>
      </c>
    </row>
    <row r="2" spans="1:11" x14ac:dyDescent="0.25">
      <c r="A2" s="118" t="str">
        <f>HYPERLINK("https://reports.ofsted.gov.uk/provider/16/155097  ","Provider web link")</f>
        <v>Provider web link</v>
      </c>
      <c r="B2" s="20">
        <v>155097</v>
      </c>
      <c r="C2" s="20" t="s">
        <v>231</v>
      </c>
      <c r="D2" s="20" t="s">
        <v>67</v>
      </c>
      <c r="E2" s="20" t="s">
        <v>263</v>
      </c>
      <c r="F2" s="20" t="s">
        <v>158</v>
      </c>
      <c r="G2" s="20" t="s">
        <v>180</v>
      </c>
      <c r="H2" s="20" t="s">
        <v>180</v>
      </c>
      <c r="I2" s="21">
        <v>44096</v>
      </c>
      <c r="J2" s="21">
        <v>44105</v>
      </c>
      <c r="K2" s="110">
        <v>0</v>
      </c>
    </row>
    <row r="3" spans="1:11" x14ac:dyDescent="0.25">
      <c r="A3" s="118" t="str">
        <f>HYPERLINK("https://reports.ofsted.gov.uk/provider/16/402028  ","Provider web link")</f>
        <v>Provider web link</v>
      </c>
      <c r="B3" s="20">
        <v>402028</v>
      </c>
      <c r="C3" s="20" t="s">
        <v>233</v>
      </c>
      <c r="D3" s="20" t="s">
        <v>67</v>
      </c>
      <c r="E3" s="20" t="s">
        <v>293</v>
      </c>
      <c r="F3" s="20" t="s">
        <v>97</v>
      </c>
      <c r="G3" s="20" t="s">
        <v>175</v>
      </c>
      <c r="H3" s="20" t="s">
        <v>175</v>
      </c>
      <c r="I3" s="21">
        <v>44105</v>
      </c>
      <c r="J3" s="21">
        <v>44111</v>
      </c>
      <c r="K3" s="110">
        <v>0</v>
      </c>
    </row>
    <row r="4" spans="1:11" x14ac:dyDescent="0.25">
      <c r="A4" s="118" t="str">
        <f>HYPERLINK("https://reports.ofsted.gov.uk/provider/17/EY296432","Provider web link")</f>
        <v>Provider web link</v>
      </c>
      <c r="B4" s="20" t="s">
        <v>363</v>
      </c>
      <c r="C4" s="20" t="s">
        <v>233</v>
      </c>
      <c r="D4" s="20" t="s">
        <v>66</v>
      </c>
      <c r="E4" s="20" t="s">
        <v>240</v>
      </c>
      <c r="F4" s="20" t="s">
        <v>138</v>
      </c>
      <c r="G4" s="20" t="s">
        <v>285</v>
      </c>
      <c r="H4" s="20" t="s">
        <v>199</v>
      </c>
      <c r="I4" s="21">
        <v>44125</v>
      </c>
      <c r="J4" s="21">
        <v>44125</v>
      </c>
      <c r="K4" s="110">
        <v>0</v>
      </c>
    </row>
    <row r="5" spans="1:11" x14ac:dyDescent="0.25">
      <c r="A5" s="118" t="str">
        <f>HYPERLINK("https://reports.ofsted.gov.uk/provider/17/EY550156","Provider web link")</f>
        <v>Provider web link</v>
      </c>
      <c r="B5" s="20" t="s">
        <v>699</v>
      </c>
      <c r="C5" s="20" t="s">
        <v>233</v>
      </c>
      <c r="D5" s="20" t="s">
        <v>66</v>
      </c>
      <c r="E5" s="20" t="s">
        <v>240</v>
      </c>
      <c r="F5" s="20" t="s">
        <v>80</v>
      </c>
      <c r="G5" s="20" t="s">
        <v>215</v>
      </c>
      <c r="H5" s="20" t="s">
        <v>215</v>
      </c>
      <c r="I5" s="21">
        <v>44103</v>
      </c>
      <c r="J5" s="21">
        <v>44106</v>
      </c>
      <c r="K5" s="110">
        <v>0</v>
      </c>
    </row>
    <row r="6" spans="1:11" x14ac:dyDescent="0.25">
      <c r="A6" s="118" t="str">
        <f>HYPERLINK("https://reports.ofsted.gov.uk/provider/16/EY548393","Provider web link")</f>
        <v>Provider web link</v>
      </c>
      <c r="B6" s="20" t="s">
        <v>680</v>
      </c>
      <c r="C6" s="20" t="s">
        <v>236</v>
      </c>
      <c r="D6" s="20" t="s">
        <v>67</v>
      </c>
      <c r="E6" s="20" t="s">
        <v>681</v>
      </c>
      <c r="F6" s="20" t="s">
        <v>163</v>
      </c>
      <c r="G6" s="20" t="s">
        <v>215</v>
      </c>
      <c r="H6" s="20" t="s">
        <v>215</v>
      </c>
      <c r="I6" s="21">
        <v>44103</v>
      </c>
      <c r="J6" s="21">
        <v>44224</v>
      </c>
      <c r="K6" s="110">
        <v>1</v>
      </c>
    </row>
    <row r="7" spans="1:11" x14ac:dyDescent="0.25">
      <c r="A7" s="118" t="str">
        <f>HYPERLINK("https://reports.ofsted.gov.uk/provider/17/EY538201","Provider web link")</f>
        <v>Provider web link</v>
      </c>
      <c r="B7" s="20" t="s">
        <v>612</v>
      </c>
      <c r="C7" s="20" t="s">
        <v>233</v>
      </c>
      <c r="D7" s="20" t="s">
        <v>66</v>
      </c>
      <c r="E7" s="20" t="s">
        <v>240</v>
      </c>
      <c r="F7" s="20" t="s">
        <v>117</v>
      </c>
      <c r="G7" s="20" t="s">
        <v>171</v>
      </c>
      <c r="H7" s="20" t="s">
        <v>171</v>
      </c>
      <c r="I7" s="21">
        <v>44123</v>
      </c>
      <c r="J7" s="21">
        <v>44138</v>
      </c>
      <c r="K7" s="110">
        <v>0</v>
      </c>
    </row>
    <row r="8" spans="1:11" x14ac:dyDescent="0.25">
      <c r="A8" s="118" t="str">
        <f>HYPERLINK("https://reports.ofsted.gov.uk/provider/17/EY385881","Provider web link")</f>
        <v>Provider web link</v>
      </c>
      <c r="B8" s="20" t="s">
        <v>435</v>
      </c>
      <c r="C8" s="20" t="s">
        <v>236</v>
      </c>
      <c r="D8" s="20" t="s">
        <v>66</v>
      </c>
      <c r="E8" s="20" t="s">
        <v>240</v>
      </c>
      <c r="F8" s="20" t="s">
        <v>132</v>
      </c>
      <c r="G8" s="20" t="s">
        <v>215</v>
      </c>
      <c r="H8" s="20" t="s">
        <v>215</v>
      </c>
      <c r="I8" s="21">
        <v>44124</v>
      </c>
      <c r="J8" s="21">
        <v>44131</v>
      </c>
      <c r="K8" s="110">
        <v>0</v>
      </c>
    </row>
    <row r="9" spans="1:11" x14ac:dyDescent="0.25">
      <c r="A9" s="118" t="str">
        <f>HYPERLINK("https://reports.ofsted.gov.uk/provider/16/102975  ","Provider web link")</f>
        <v>Provider web link</v>
      </c>
      <c r="B9" s="20">
        <v>102975</v>
      </c>
      <c r="C9" s="20" t="s">
        <v>231</v>
      </c>
      <c r="D9" s="20" t="s">
        <v>67</v>
      </c>
      <c r="E9" s="20" t="s">
        <v>232</v>
      </c>
      <c r="F9" s="20" t="s">
        <v>86</v>
      </c>
      <c r="G9" s="20" t="s">
        <v>221</v>
      </c>
      <c r="H9" s="20" t="s">
        <v>221</v>
      </c>
      <c r="I9" s="21">
        <v>44110</v>
      </c>
      <c r="J9" s="21">
        <v>44113</v>
      </c>
      <c r="K9" s="110">
        <v>0</v>
      </c>
    </row>
    <row r="10" spans="1:11" x14ac:dyDescent="0.25">
      <c r="A10" s="118" t="str">
        <f>HYPERLINK("https://reports.ofsted.gov.uk/provider/16/EY302318","Provider web link")</f>
        <v>Provider web link</v>
      </c>
      <c r="B10" s="20" t="s">
        <v>365</v>
      </c>
      <c r="C10" s="20" t="s">
        <v>233</v>
      </c>
      <c r="D10" s="20" t="s">
        <v>67</v>
      </c>
      <c r="E10" s="20" t="s">
        <v>366</v>
      </c>
      <c r="F10" s="20" t="s">
        <v>90</v>
      </c>
      <c r="G10" s="20" t="s">
        <v>171</v>
      </c>
      <c r="H10" s="20" t="s">
        <v>171</v>
      </c>
      <c r="I10" s="21">
        <v>44124</v>
      </c>
      <c r="J10" s="21">
        <v>44126</v>
      </c>
      <c r="K10" s="110">
        <v>0</v>
      </c>
    </row>
    <row r="11" spans="1:11" x14ac:dyDescent="0.25">
      <c r="A11" s="118" t="str">
        <f>HYPERLINK("https://reports.ofsted.gov.uk/provider/16/EY410723","Provider web link")</f>
        <v>Provider web link</v>
      </c>
      <c r="B11" s="20" t="s">
        <v>463</v>
      </c>
      <c r="C11" s="20" t="s">
        <v>233</v>
      </c>
      <c r="D11" s="20" t="s">
        <v>67</v>
      </c>
      <c r="E11" s="20" t="s">
        <v>464</v>
      </c>
      <c r="F11" s="20" t="s">
        <v>161</v>
      </c>
      <c r="G11" s="20" t="s">
        <v>225</v>
      </c>
      <c r="H11" s="20" t="s">
        <v>225</v>
      </c>
      <c r="I11" s="21">
        <v>44119</v>
      </c>
      <c r="J11" s="21">
        <v>44126</v>
      </c>
      <c r="K11" s="110">
        <v>0</v>
      </c>
    </row>
    <row r="12" spans="1:11" x14ac:dyDescent="0.25">
      <c r="A12" s="118" t="str">
        <f>HYPERLINK("https://reports.ofsted.gov.uk/provider/16/EY544874","Provider web link")</f>
        <v>Provider web link</v>
      </c>
      <c r="B12" s="20" t="s">
        <v>647</v>
      </c>
      <c r="C12" s="20" t="s">
        <v>236</v>
      </c>
      <c r="D12" s="20" t="s">
        <v>67</v>
      </c>
      <c r="E12" s="20" t="s">
        <v>648</v>
      </c>
      <c r="F12" s="20" t="s">
        <v>194</v>
      </c>
      <c r="G12" s="20" t="s">
        <v>180</v>
      </c>
      <c r="H12" s="20" t="s">
        <v>180</v>
      </c>
      <c r="I12" s="21">
        <v>44134</v>
      </c>
      <c r="J12" s="21">
        <v>44144</v>
      </c>
      <c r="K12" s="110">
        <v>0</v>
      </c>
    </row>
    <row r="13" spans="1:11" x14ac:dyDescent="0.25">
      <c r="A13" s="118" t="str">
        <f>HYPERLINK("https://reports.ofsted.gov.uk/provider/17/EY559136","Provider web link")</f>
        <v>Provider web link</v>
      </c>
      <c r="B13" s="20" t="s">
        <v>729</v>
      </c>
      <c r="C13" s="20" t="s">
        <v>233</v>
      </c>
      <c r="D13" s="20" t="s">
        <v>66</v>
      </c>
      <c r="E13" s="20" t="s">
        <v>240</v>
      </c>
      <c r="F13" s="20" t="s">
        <v>93</v>
      </c>
      <c r="G13" s="20" t="s">
        <v>221</v>
      </c>
      <c r="H13" s="20" t="s">
        <v>221</v>
      </c>
      <c r="I13" s="21">
        <v>44097</v>
      </c>
      <c r="J13" s="21">
        <v>44102</v>
      </c>
      <c r="K13" s="110">
        <v>0</v>
      </c>
    </row>
    <row r="14" spans="1:11" x14ac:dyDescent="0.25">
      <c r="A14" s="118" t="str">
        <f>HYPERLINK("https://reports.ofsted.gov.uk/provider/16/EY461546","Provider web link")</f>
        <v>Provider web link</v>
      </c>
      <c r="B14" s="20" t="s">
        <v>832</v>
      </c>
      <c r="C14" s="20" t="s">
        <v>233</v>
      </c>
      <c r="D14" s="20" t="s">
        <v>67</v>
      </c>
      <c r="E14" s="20" t="s">
        <v>833</v>
      </c>
      <c r="F14" s="20" t="s">
        <v>220</v>
      </c>
      <c r="G14" s="20" t="s">
        <v>215</v>
      </c>
      <c r="H14" s="20" t="s">
        <v>215</v>
      </c>
      <c r="I14" s="21">
        <v>44151</v>
      </c>
      <c r="J14" s="21">
        <v>44153</v>
      </c>
      <c r="K14" s="110">
        <v>0</v>
      </c>
    </row>
    <row r="15" spans="1:11" x14ac:dyDescent="0.25">
      <c r="A15" s="118" t="str">
        <f>HYPERLINK("https://reports.ofsted.gov.uk/provider/16/EY549416","Provider web link")</f>
        <v>Provider web link</v>
      </c>
      <c r="B15" s="20" t="s">
        <v>696</v>
      </c>
      <c r="C15" s="20" t="s">
        <v>233</v>
      </c>
      <c r="D15" s="20" t="s">
        <v>67</v>
      </c>
      <c r="E15" s="20" t="s">
        <v>697</v>
      </c>
      <c r="F15" s="20" t="s">
        <v>146</v>
      </c>
      <c r="G15" s="20" t="s">
        <v>215</v>
      </c>
      <c r="H15" s="20" t="s">
        <v>215</v>
      </c>
      <c r="I15" s="21">
        <v>44131</v>
      </c>
      <c r="J15" s="21">
        <v>44137</v>
      </c>
      <c r="K15" s="110">
        <v>0</v>
      </c>
    </row>
    <row r="16" spans="1:11" x14ac:dyDescent="0.25">
      <c r="A16" s="118" t="str">
        <f>HYPERLINK("https://reports.ofsted.gov.uk/provider/16/EY544729","Provider web link")</f>
        <v>Provider web link</v>
      </c>
      <c r="B16" s="20" t="s">
        <v>888</v>
      </c>
      <c r="C16" s="20" t="s">
        <v>231</v>
      </c>
      <c r="D16" s="20" t="s">
        <v>67</v>
      </c>
      <c r="E16" s="20" t="s">
        <v>889</v>
      </c>
      <c r="F16" s="20" t="s">
        <v>194</v>
      </c>
      <c r="G16" s="20" t="s">
        <v>180</v>
      </c>
      <c r="H16" s="20" t="s">
        <v>180</v>
      </c>
      <c r="I16" s="21">
        <v>44160</v>
      </c>
      <c r="J16" s="21">
        <v>44161</v>
      </c>
      <c r="K16" s="110">
        <v>0</v>
      </c>
    </row>
    <row r="17" spans="1:11" x14ac:dyDescent="0.25">
      <c r="A17" s="118" t="str">
        <f>HYPERLINK("https://reports.ofsted.gov.uk/provider/16/EY333723","Provider web link")</f>
        <v>Provider web link</v>
      </c>
      <c r="B17" s="20" t="s">
        <v>393</v>
      </c>
      <c r="C17" s="20" t="s">
        <v>231</v>
      </c>
      <c r="D17" s="20" t="s">
        <v>67</v>
      </c>
      <c r="E17" s="20" t="s">
        <v>394</v>
      </c>
      <c r="F17" s="20" t="s">
        <v>80</v>
      </c>
      <c r="G17" s="20" t="s">
        <v>215</v>
      </c>
      <c r="H17" s="20" t="s">
        <v>215</v>
      </c>
      <c r="I17" s="21">
        <v>44125</v>
      </c>
      <c r="J17" s="21">
        <v>44127</v>
      </c>
      <c r="K17" s="110">
        <v>1</v>
      </c>
    </row>
    <row r="18" spans="1:11" x14ac:dyDescent="0.25">
      <c r="A18" s="118" t="str">
        <f>HYPERLINK("https://reports.ofsted.gov.uk/provider/16/110403  ","Provider web link")</f>
        <v>Provider web link</v>
      </c>
      <c r="B18" s="20">
        <v>110403</v>
      </c>
      <c r="C18" s="20" t="s">
        <v>231</v>
      </c>
      <c r="D18" s="20" t="s">
        <v>67</v>
      </c>
      <c r="E18" s="20" t="s">
        <v>244</v>
      </c>
      <c r="F18" s="20" t="s">
        <v>104</v>
      </c>
      <c r="G18" s="20" t="s">
        <v>215</v>
      </c>
      <c r="H18" s="20" t="s">
        <v>215</v>
      </c>
      <c r="I18" s="21">
        <v>44109</v>
      </c>
      <c r="J18" s="21">
        <v>44126</v>
      </c>
      <c r="K18" s="110">
        <v>1</v>
      </c>
    </row>
    <row r="19" spans="1:11" x14ac:dyDescent="0.25">
      <c r="A19" s="118" t="str">
        <f>HYPERLINK("https://reports.ofsted.gov.uk/provider/17/EY362636","Provider web link")</f>
        <v>Provider web link</v>
      </c>
      <c r="B19" s="20" t="s">
        <v>410</v>
      </c>
      <c r="C19" s="20" t="s">
        <v>233</v>
      </c>
      <c r="D19" s="20" t="s">
        <v>66</v>
      </c>
      <c r="E19" s="20" t="s">
        <v>240</v>
      </c>
      <c r="F19" s="20" t="s">
        <v>153</v>
      </c>
      <c r="G19" s="20" t="s">
        <v>215</v>
      </c>
      <c r="H19" s="20" t="s">
        <v>215</v>
      </c>
      <c r="I19" s="21">
        <v>44126</v>
      </c>
      <c r="J19" s="21">
        <v>44127</v>
      </c>
      <c r="K19" s="110">
        <v>0</v>
      </c>
    </row>
    <row r="20" spans="1:11" x14ac:dyDescent="0.25">
      <c r="A20" s="118" t="str">
        <f>HYPERLINK("https://reports.ofsted.gov.uk/provider/17/EY387770","Provider web link")</f>
        <v>Provider web link</v>
      </c>
      <c r="B20" s="20" t="s">
        <v>439</v>
      </c>
      <c r="C20" s="20" t="s">
        <v>233</v>
      </c>
      <c r="D20" s="20" t="s">
        <v>66</v>
      </c>
      <c r="E20" s="20" t="s">
        <v>240</v>
      </c>
      <c r="F20" s="20" t="s">
        <v>139</v>
      </c>
      <c r="G20" s="20" t="s">
        <v>225</v>
      </c>
      <c r="H20" s="20" t="s">
        <v>225</v>
      </c>
      <c r="I20" s="21">
        <v>44131</v>
      </c>
      <c r="J20" s="21">
        <v>44168</v>
      </c>
      <c r="K20" s="110">
        <v>0</v>
      </c>
    </row>
    <row r="21" spans="1:11" x14ac:dyDescent="0.25">
      <c r="A21" s="118" t="str">
        <f>HYPERLINK("https://reports.ofsted.gov.uk/provider/16/226423  ","Provider web link")</f>
        <v>Provider web link</v>
      </c>
      <c r="B21" s="20">
        <v>226423</v>
      </c>
      <c r="C21" s="20" t="s">
        <v>233</v>
      </c>
      <c r="D21" s="20" t="s">
        <v>67</v>
      </c>
      <c r="E21" s="20" t="s">
        <v>856</v>
      </c>
      <c r="F21" s="20" t="s">
        <v>116</v>
      </c>
      <c r="G21" s="20" t="s">
        <v>171</v>
      </c>
      <c r="H21" s="20" t="s">
        <v>171</v>
      </c>
      <c r="I21" s="21">
        <v>44154</v>
      </c>
      <c r="J21" s="21">
        <v>44158</v>
      </c>
      <c r="K21" s="110">
        <v>0</v>
      </c>
    </row>
    <row r="22" spans="1:11" x14ac:dyDescent="0.25">
      <c r="A22" s="118" t="str">
        <f>HYPERLINK("https://reports.ofsted.gov.uk/provider/16/251706  ","Provider web link")</f>
        <v>Provider web link</v>
      </c>
      <c r="B22" s="20">
        <v>251706</v>
      </c>
      <c r="C22" s="20" t="s">
        <v>233</v>
      </c>
      <c r="D22" s="20" t="s">
        <v>67</v>
      </c>
      <c r="E22" s="20" t="s">
        <v>276</v>
      </c>
      <c r="F22" s="20" t="s">
        <v>151</v>
      </c>
      <c r="G22" s="20" t="s">
        <v>175</v>
      </c>
      <c r="H22" s="20" t="s">
        <v>175</v>
      </c>
      <c r="I22" s="21">
        <v>44138</v>
      </c>
      <c r="J22" s="21">
        <v>44141</v>
      </c>
      <c r="K22" s="110">
        <v>0</v>
      </c>
    </row>
    <row r="23" spans="1:11" x14ac:dyDescent="0.25">
      <c r="A23" s="118" t="str">
        <f>HYPERLINK("https://reports.ofsted.gov.uk/provider/17/EY543091","Provider web link")</f>
        <v>Provider web link</v>
      </c>
      <c r="B23" s="20" t="s">
        <v>635</v>
      </c>
      <c r="C23" s="20" t="s">
        <v>233</v>
      </c>
      <c r="D23" s="20" t="s">
        <v>66</v>
      </c>
      <c r="E23" s="20" t="s">
        <v>240</v>
      </c>
      <c r="F23" s="20" t="s">
        <v>129</v>
      </c>
      <c r="G23" s="20" t="s">
        <v>171</v>
      </c>
      <c r="H23" s="20" t="s">
        <v>171</v>
      </c>
      <c r="I23" s="21">
        <v>44127</v>
      </c>
      <c r="J23" s="21">
        <v>44140</v>
      </c>
      <c r="K23" s="110">
        <v>0</v>
      </c>
    </row>
    <row r="24" spans="1:11" x14ac:dyDescent="0.25">
      <c r="A24" s="118" t="str">
        <f>HYPERLINK("https://reports.ofsted.gov.uk/provider/16/EY549295","Provider web link")</f>
        <v>Provider web link</v>
      </c>
      <c r="B24" s="20" t="s">
        <v>774</v>
      </c>
      <c r="C24" s="20" t="s">
        <v>233</v>
      </c>
      <c r="D24" s="20" t="s">
        <v>67</v>
      </c>
      <c r="E24" s="20" t="s">
        <v>775</v>
      </c>
      <c r="F24" s="20" t="s">
        <v>110</v>
      </c>
      <c r="G24" s="20" t="s">
        <v>180</v>
      </c>
      <c r="H24" s="20" t="s">
        <v>180</v>
      </c>
      <c r="I24" s="21">
        <v>44131</v>
      </c>
      <c r="J24" s="21">
        <v>44153</v>
      </c>
      <c r="K24" s="110">
        <v>0</v>
      </c>
    </row>
    <row r="25" spans="1:11" x14ac:dyDescent="0.25">
      <c r="A25" s="118" t="str">
        <f>HYPERLINK("https://reports.ofsted.gov.uk/provider/16/EY561758","Provider web link")</f>
        <v>Provider web link</v>
      </c>
      <c r="B25" s="20" t="s">
        <v>827</v>
      </c>
      <c r="C25" s="20" t="s">
        <v>233</v>
      </c>
      <c r="D25" s="20" t="s">
        <v>67</v>
      </c>
      <c r="E25" s="20" t="s">
        <v>828</v>
      </c>
      <c r="F25" s="20" t="s">
        <v>90</v>
      </c>
      <c r="G25" s="20" t="s">
        <v>171</v>
      </c>
      <c r="H25" s="20" t="s">
        <v>171</v>
      </c>
      <c r="I25" s="21">
        <v>44151</v>
      </c>
      <c r="J25" s="21">
        <v>44159</v>
      </c>
      <c r="K25" s="110">
        <v>0</v>
      </c>
    </row>
    <row r="26" spans="1:11" x14ac:dyDescent="0.25">
      <c r="A26" s="118" t="str">
        <f>HYPERLINK("https://reports.ofsted.gov.uk/provider/16/EY560212","Provider web link")</f>
        <v>Provider web link</v>
      </c>
      <c r="B26" s="20" t="s">
        <v>818</v>
      </c>
      <c r="C26" s="20" t="s">
        <v>233</v>
      </c>
      <c r="D26" s="20" t="s">
        <v>67</v>
      </c>
      <c r="E26" s="20" t="s">
        <v>819</v>
      </c>
      <c r="F26" s="20" t="s">
        <v>139</v>
      </c>
      <c r="G26" s="20" t="s">
        <v>225</v>
      </c>
      <c r="H26" s="20" t="s">
        <v>225</v>
      </c>
      <c r="I26" s="21">
        <v>44148</v>
      </c>
      <c r="J26" s="21">
        <v>44165</v>
      </c>
      <c r="K26" s="110">
        <v>0</v>
      </c>
    </row>
    <row r="27" spans="1:11" x14ac:dyDescent="0.25">
      <c r="A27" s="118" t="str">
        <f>HYPERLINK("https://reports.ofsted.gov.uk/provider/17/133533  ","Provider web link")</f>
        <v>Provider web link</v>
      </c>
      <c r="B27" s="20">
        <v>133533</v>
      </c>
      <c r="C27" s="20" t="s">
        <v>233</v>
      </c>
      <c r="D27" s="20" t="s">
        <v>66</v>
      </c>
      <c r="E27" s="20" t="s">
        <v>240</v>
      </c>
      <c r="F27" s="20" t="s">
        <v>132</v>
      </c>
      <c r="G27" s="20" t="s">
        <v>215</v>
      </c>
      <c r="H27" s="20" t="s">
        <v>215</v>
      </c>
      <c r="I27" s="21">
        <v>44085</v>
      </c>
      <c r="J27" s="21">
        <v>44088</v>
      </c>
      <c r="K27" s="110">
        <v>0</v>
      </c>
    </row>
    <row r="28" spans="1:11" x14ac:dyDescent="0.25">
      <c r="A28" s="118" t="str">
        <f>HYPERLINK("https://reports.ofsted.gov.uk/provider/17/506047  ","Provider web link")</f>
        <v>Provider web link</v>
      </c>
      <c r="B28" s="20">
        <v>506047</v>
      </c>
      <c r="C28" s="20" t="s">
        <v>233</v>
      </c>
      <c r="D28" s="20" t="s">
        <v>66</v>
      </c>
      <c r="E28" s="20" t="s">
        <v>240</v>
      </c>
      <c r="F28" s="20" t="s">
        <v>154</v>
      </c>
      <c r="G28" s="20" t="s">
        <v>221</v>
      </c>
      <c r="H28" s="20" t="s">
        <v>221</v>
      </c>
      <c r="I28" s="21">
        <v>44096</v>
      </c>
      <c r="J28" s="21">
        <v>44099</v>
      </c>
      <c r="K28" s="110">
        <v>0</v>
      </c>
    </row>
    <row r="29" spans="1:11" x14ac:dyDescent="0.25">
      <c r="A29" s="118" t="str">
        <f>HYPERLINK("https://reports.ofsted.gov.uk/provider/16/EY295699","Provider web link")</f>
        <v>Provider web link</v>
      </c>
      <c r="B29" s="20" t="s">
        <v>360</v>
      </c>
      <c r="C29" s="20" t="s">
        <v>233</v>
      </c>
      <c r="D29" s="20" t="s">
        <v>67</v>
      </c>
      <c r="E29" s="20" t="s">
        <v>361</v>
      </c>
      <c r="F29" s="20" t="s">
        <v>115</v>
      </c>
      <c r="G29" s="20" t="s">
        <v>171</v>
      </c>
      <c r="H29" s="20" t="s">
        <v>171</v>
      </c>
      <c r="I29" s="21">
        <v>44091</v>
      </c>
      <c r="J29" s="21">
        <v>44105</v>
      </c>
      <c r="K29" s="110">
        <v>0</v>
      </c>
    </row>
    <row r="30" spans="1:11" x14ac:dyDescent="0.25">
      <c r="A30" s="118" t="str">
        <f>HYPERLINK("https://reports.ofsted.gov.uk/provider/15/EY458483","Provider web link")</f>
        <v>Provider web link</v>
      </c>
      <c r="B30" s="20" t="s">
        <v>525</v>
      </c>
      <c r="C30" s="20" t="s">
        <v>233</v>
      </c>
      <c r="D30" s="20" t="s">
        <v>68</v>
      </c>
      <c r="E30" s="20" t="s">
        <v>240</v>
      </c>
      <c r="F30" s="20" t="s">
        <v>91</v>
      </c>
      <c r="G30" s="20" t="s">
        <v>221</v>
      </c>
      <c r="H30" s="20" t="s">
        <v>221</v>
      </c>
      <c r="I30" s="21">
        <v>44083</v>
      </c>
      <c r="J30" s="21">
        <v>44096</v>
      </c>
      <c r="K30" s="110">
        <v>0</v>
      </c>
    </row>
    <row r="31" spans="1:11" x14ac:dyDescent="0.25">
      <c r="A31" s="118" t="str">
        <f>HYPERLINK("https://reports.ofsted.gov.uk/provider/16/EY542647","Provider web link")</f>
        <v>Provider web link</v>
      </c>
      <c r="B31" s="20" t="s">
        <v>633</v>
      </c>
      <c r="C31" s="20" t="s">
        <v>231</v>
      </c>
      <c r="D31" s="20" t="s">
        <v>67</v>
      </c>
      <c r="E31" s="20" t="s">
        <v>634</v>
      </c>
      <c r="F31" s="20" t="s">
        <v>147</v>
      </c>
      <c r="G31" s="20" t="s">
        <v>225</v>
      </c>
      <c r="H31" s="20" t="s">
        <v>225</v>
      </c>
      <c r="I31" s="21">
        <v>44120</v>
      </c>
      <c r="J31" s="21">
        <v>44168</v>
      </c>
      <c r="K31" s="110">
        <v>0</v>
      </c>
    </row>
    <row r="32" spans="1:11" x14ac:dyDescent="0.25">
      <c r="A32" s="118" t="str">
        <f>HYPERLINK("https://reports.ofsted.gov.uk/provider/17/EY261225","Provider web link")</f>
        <v>Provider web link</v>
      </c>
      <c r="B32" s="20" t="s">
        <v>332</v>
      </c>
      <c r="C32" s="20" t="s">
        <v>233</v>
      </c>
      <c r="D32" s="20" t="s">
        <v>66</v>
      </c>
      <c r="E32" s="20" t="s">
        <v>240</v>
      </c>
      <c r="F32" s="20" t="s">
        <v>140</v>
      </c>
      <c r="G32" s="20" t="s">
        <v>285</v>
      </c>
      <c r="H32" s="20" t="s">
        <v>199</v>
      </c>
      <c r="I32" s="21">
        <v>44116</v>
      </c>
      <c r="J32" s="21">
        <v>44225</v>
      </c>
      <c r="K32" s="110">
        <v>1</v>
      </c>
    </row>
    <row r="33" spans="1:11" x14ac:dyDescent="0.25">
      <c r="A33" s="118" t="str">
        <f>HYPERLINK("https://reports.ofsted.gov.uk/provider/17/EY462713","Provider web link")</f>
        <v>Provider web link</v>
      </c>
      <c r="B33" s="20" t="s">
        <v>942</v>
      </c>
      <c r="C33" s="20" t="s">
        <v>233</v>
      </c>
      <c r="D33" s="20" t="s">
        <v>66</v>
      </c>
      <c r="E33" s="20" t="s">
        <v>240</v>
      </c>
      <c r="F33" s="20" t="s">
        <v>73</v>
      </c>
      <c r="G33" s="20" t="s">
        <v>208</v>
      </c>
      <c r="H33" s="20" t="s">
        <v>208</v>
      </c>
      <c r="I33" s="21">
        <v>44144</v>
      </c>
      <c r="J33" s="21">
        <v>44232</v>
      </c>
      <c r="K33" s="110">
        <v>0</v>
      </c>
    </row>
    <row r="34" spans="1:11" x14ac:dyDescent="0.25">
      <c r="A34" s="118" t="str">
        <f>HYPERLINK("https://reports.ofsted.gov.uk/provider/16/EY479554","Provider web link")</f>
        <v>Provider web link</v>
      </c>
      <c r="B34" s="20" t="s">
        <v>839</v>
      </c>
      <c r="C34" s="20" t="s">
        <v>233</v>
      </c>
      <c r="D34" s="20" t="s">
        <v>67</v>
      </c>
      <c r="E34" s="20" t="s">
        <v>840</v>
      </c>
      <c r="F34" s="20" t="s">
        <v>184</v>
      </c>
      <c r="G34" s="20" t="s">
        <v>180</v>
      </c>
      <c r="H34" s="20" t="s">
        <v>180</v>
      </c>
      <c r="I34" s="21">
        <v>44152</v>
      </c>
      <c r="J34" s="21">
        <v>44158</v>
      </c>
      <c r="K34" s="110">
        <v>0</v>
      </c>
    </row>
    <row r="35" spans="1:11" x14ac:dyDescent="0.25">
      <c r="A35" s="118" t="str">
        <f>HYPERLINK("https://reports.ofsted.gov.uk/provider/17/EY362903","Provider web link")</f>
        <v>Provider web link</v>
      </c>
      <c r="B35" s="20" t="s">
        <v>411</v>
      </c>
      <c r="C35" s="20" t="s">
        <v>233</v>
      </c>
      <c r="D35" s="20" t="s">
        <v>66</v>
      </c>
      <c r="E35" s="20" t="s">
        <v>240</v>
      </c>
      <c r="F35" s="20" t="s">
        <v>148</v>
      </c>
      <c r="G35" s="20" t="s">
        <v>208</v>
      </c>
      <c r="H35" s="20" t="s">
        <v>208</v>
      </c>
      <c r="I35" s="21">
        <v>44097</v>
      </c>
      <c r="J35" s="21">
        <v>44099</v>
      </c>
      <c r="K35" s="110">
        <v>0</v>
      </c>
    </row>
    <row r="36" spans="1:11" x14ac:dyDescent="0.25">
      <c r="A36" s="118" t="str">
        <f>HYPERLINK("https://reports.ofsted.gov.uk/provider/17/EY421406","Provider web link")</f>
        <v>Provider web link</v>
      </c>
      <c r="B36" s="20" t="s">
        <v>487</v>
      </c>
      <c r="C36" s="20" t="s">
        <v>233</v>
      </c>
      <c r="D36" s="20" t="s">
        <v>66</v>
      </c>
      <c r="E36" s="20" t="s">
        <v>240</v>
      </c>
      <c r="F36" s="20" t="s">
        <v>84</v>
      </c>
      <c r="G36" s="20" t="s">
        <v>175</v>
      </c>
      <c r="H36" s="20" t="s">
        <v>175</v>
      </c>
      <c r="I36" s="21">
        <v>44096</v>
      </c>
      <c r="J36" s="21">
        <v>44103</v>
      </c>
      <c r="K36" s="110">
        <v>0</v>
      </c>
    </row>
    <row r="37" spans="1:11" x14ac:dyDescent="0.25">
      <c r="A37" s="118" t="str">
        <f>HYPERLINK("https://reports.ofsted.gov.uk/provider/17/EY474701","Provider web link")</f>
        <v>Provider web link</v>
      </c>
      <c r="B37" s="20" t="s">
        <v>559</v>
      </c>
      <c r="C37" s="20" t="s">
        <v>233</v>
      </c>
      <c r="D37" s="20" t="s">
        <v>66</v>
      </c>
      <c r="E37" s="20" t="s">
        <v>240</v>
      </c>
      <c r="F37" s="20" t="s">
        <v>164</v>
      </c>
      <c r="G37" s="20" t="s">
        <v>208</v>
      </c>
      <c r="H37" s="20" t="s">
        <v>208</v>
      </c>
      <c r="I37" s="21">
        <v>44138</v>
      </c>
      <c r="J37" s="21">
        <v>44141</v>
      </c>
      <c r="K37" s="110">
        <v>0</v>
      </c>
    </row>
    <row r="38" spans="1:11" x14ac:dyDescent="0.25">
      <c r="A38" s="118" t="str">
        <f>HYPERLINK("https://reports.ofsted.gov.uk/provider/17/EY431286","Provider web link")</f>
        <v>Provider web link</v>
      </c>
      <c r="B38" s="20" t="s">
        <v>756</v>
      </c>
      <c r="C38" s="20" t="s">
        <v>233</v>
      </c>
      <c r="D38" s="20" t="s">
        <v>66</v>
      </c>
      <c r="E38" s="20" t="s">
        <v>240</v>
      </c>
      <c r="F38" s="20" t="s">
        <v>97</v>
      </c>
      <c r="G38" s="20" t="s">
        <v>175</v>
      </c>
      <c r="H38" s="20" t="s">
        <v>175</v>
      </c>
      <c r="I38" s="21">
        <v>44119</v>
      </c>
      <c r="J38" s="21">
        <v>44159</v>
      </c>
      <c r="K38" s="110">
        <v>0</v>
      </c>
    </row>
    <row r="39" spans="1:11" x14ac:dyDescent="0.25">
      <c r="A39" s="118" t="str">
        <f>HYPERLINK("https://reports.ofsted.gov.uk/provider/17/EY541206","Provider web link")</f>
        <v>Provider web link</v>
      </c>
      <c r="B39" s="20" t="s">
        <v>624</v>
      </c>
      <c r="C39" s="20" t="s">
        <v>231</v>
      </c>
      <c r="D39" s="20" t="s">
        <v>66</v>
      </c>
      <c r="E39" s="20" t="s">
        <v>240</v>
      </c>
      <c r="F39" s="20" t="s">
        <v>146</v>
      </c>
      <c r="G39" s="20" t="s">
        <v>215</v>
      </c>
      <c r="H39" s="20" t="s">
        <v>215</v>
      </c>
      <c r="I39" s="21">
        <v>44109</v>
      </c>
      <c r="J39" s="21">
        <v>44147</v>
      </c>
      <c r="K39" s="110">
        <v>0</v>
      </c>
    </row>
    <row r="40" spans="1:11" x14ac:dyDescent="0.25">
      <c r="A40" s="118" t="str">
        <f>HYPERLINK("https://reports.ofsted.gov.uk/provider/16/107106  ","Provider web link")</f>
        <v>Provider web link</v>
      </c>
      <c r="B40" s="20">
        <v>107106</v>
      </c>
      <c r="C40" s="20" t="s">
        <v>233</v>
      </c>
      <c r="D40" s="20" t="s">
        <v>67</v>
      </c>
      <c r="E40" s="20" t="s">
        <v>239</v>
      </c>
      <c r="F40" s="20" t="s">
        <v>78</v>
      </c>
      <c r="G40" s="20" t="s">
        <v>221</v>
      </c>
      <c r="H40" s="20" t="s">
        <v>221</v>
      </c>
      <c r="I40" s="21">
        <v>44113</v>
      </c>
      <c r="J40" s="21">
        <v>44120</v>
      </c>
      <c r="K40" s="110">
        <v>0</v>
      </c>
    </row>
    <row r="41" spans="1:11" x14ac:dyDescent="0.25">
      <c r="A41" s="118" t="str">
        <f>HYPERLINK("https://reports.ofsted.gov.uk/provider/17/EY419477","Provider web link")</f>
        <v>Provider web link</v>
      </c>
      <c r="B41" s="20" t="s">
        <v>486</v>
      </c>
      <c r="C41" s="20" t="s">
        <v>233</v>
      </c>
      <c r="D41" s="20" t="s">
        <v>66</v>
      </c>
      <c r="E41" s="20" t="s">
        <v>240</v>
      </c>
      <c r="F41" s="20" t="s">
        <v>153</v>
      </c>
      <c r="G41" s="20" t="s">
        <v>215</v>
      </c>
      <c r="H41" s="20" t="s">
        <v>215</v>
      </c>
      <c r="I41" s="21">
        <v>44105</v>
      </c>
      <c r="J41" s="21">
        <v>44109</v>
      </c>
      <c r="K41" s="110">
        <v>0</v>
      </c>
    </row>
    <row r="42" spans="1:11" x14ac:dyDescent="0.25">
      <c r="A42" s="118" t="str">
        <f>HYPERLINK("https://reports.ofsted.gov.uk/provider/17/EY304758","Provider web link")</f>
        <v>Provider web link</v>
      </c>
      <c r="B42" s="20" t="s">
        <v>371</v>
      </c>
      <c r="C42" s="20" t="s">
        <v>233</v>
      </c>
      <c r="D42" s="20" t="s">
        <v>66</v>
      </c>
      <c r="E42" s="20" t="s">
        <v>240</v>
      </c>
      <c r="F42" s="20" t="s">
        <v>165</v>
      </c>
      <c r="G42" s="20" t="s">
        <v>221</v>
      </c>
      <c r="H42" s="20" t="s">
        <v>221</v>
      </c>
      <c r="I42" s="21">
        <v>44116</v>
      </c>
      <c r="J42" s="21">
        <v>44118</v>
      </c>
      <c r="K42" s="110">
        <v>0</v>
      </c>
    </row>
    <row r="43" spans="1:11" x14ac:dyDescent="0.25">
      <c r="A43" s="118" t="str">
        <f>HYPERLINK("https://reports.ofsted.gov.uk/provider/16/EY551330","Provider web link")</f>
        <v>Provider web link</v>
      </c>
      <c r="B43" s="20" t="s">
        <v>703</v>
      </c>
      <c r="C43" s="20" t="s">
        <v>233</v>
      </c>
      <c r="D43" s="20" t="s">
        <v>67</v>
      </c>
      <c r="E43" s="20" t="s">
        <v>704</v>
      </c>
      <c r="F43" s="20" t="s">
        <v>163</v>
      </c>
      <c r="G43" s="20" t="s">
        <v>215</v>
      </c>
      <c r="H43" s="20" t="s">
        <v>215</v>
      </c>
      <c r="I43" s="21">
        <v>44083</v>
      </c>
      <c r="J43" s="21">
        <v>44089</v>
      </c>
      <c r="K43" s="110">
        <v>0</v>
      </c>
    </row>
    <row r="44" spans="1:11" x14ac:dyDescent="0.25">
      <c r="A44" s="118" t="str">
        <f>HYPERLINK("https://reports.ofsted.gov.uk/provider/17/EY102703","Provider web link")</f>
        <v>Provider web link</v>
      </c>
      <c r="B44" s="20" t="s">
        <v>767</v>
      </c>
      <c r="C44" s="20" t="s">
        <v>233</v>
      </c>
      <c r="D44" s="20" t="s">
        <v>66</v>
      </c>
      <c r="E44" s="20" t="s">
        <v>240</v>
      </c>
      <c r="F44" s="20" t="s">
        <v>139</v>
      </c>
      <c r="G44" s="20" t="s">
        <v>225</v>
      </c>
      <c r="H44" s="20" t="s">
        <v>225</v>
      </c>
      <c r="I44" s="21">
        <v>44126</v>
      </c>
      <c r="J44" s="21">
        <v>44168</v>
      </c>
      <c r="K44" s="110">
        <v>0</v>
      </c>
    </row>
    <row r="45" spans="1:11" x14ac:dyDescent="0.25">
      <c r="A45" s="118" t="str">
        <f>HYPERLINK("https://reports.ofsted.gov.uk/provider/16/EY226040","Provider web link")</f>
        <v>Provider web link</v>
      </c>
      <c r="B45" s="20" t="s">
        <v>313</v>
      </c>
      <c r="C45" s="20" t="s">
        <v>231</v>
      </c>
      <c r="D45" s="20" t="s">
        <v>67</v>
      </c>
      <c r="E45" s="20" t="s">
        <v>314</v>
      </c>
      <c r="F45" s="20" t="s">
        <v>104</v>
      </c>
      <c r="G45" s="20" t="s">
        <v>215</v>
      </c>
      <c r="H45" s="20" t="s">
        <v>215</v>
      </c>
      <c r="I45" s="21">
        <v>44124</v>
      </c>
      <c r="J45" s="21">
        <v>44132</v>
      </c>
      <c r="K45" s="110">
        <v>0</v>
      </c>
    </row>
    <row r="46" spans="1:11" x14ac:dyDescent="0.25">
      <c r="A46" s="118" t="str">
        <f>HYPERLINK("https://reports.ofsted.gov.uk/provider/16/503792  ","Provider web link")</f>
        <v>Provider web link</v>
      </c>
      <c r="B46" s="20">
        <v>503792</v>
      </c>
      <c r="C46" s="20" t="s">
        <v>233</v>
      </c>
      <c r="D46" s="20" t="s">
        <v>67</v>
      </c>
      <c r="E46" s="20" t="s">
        <v>914</v>
      </c>
      <c r="F46" s="20" t="s">
        <v>213</v>
      </c>
      <c r="G46" s="20" t="s">
        <v>208</v>
      </c>
      <c r="H46" s="20" t="s">
        <v>208</v>
      </c>
      <c r="I46" s="21">
        <v>44167</v>
      </c>
      <c r="J46" s="21">
        <v>44167</v>
      </c>
      <c r="K46" s="110">
        <v>0</v>
      </c>
    </row>
    <row r="47" spans="1:11" x14ac:dyDescent="0.25">
      <c r="A47" s="118" t="str">
        <f>HYPERLINK("https://reports.ofsted.gov.uk/provider/17/EY438435","Provider web link")</f>
        <v>Provider web link</v>
      </c>
      <c r="B47" s="20" t="s">
        <v>506</v>
      </c>
      <c r="C47" s="20" t="s">
        <v>233</v>
      </c>
      <c r="D47" s="20" t="s">
        <v>66</v>
      </c>
      <c r="E47" s="20" t="s">
        <v>240</v>
      </c>
      <c r="F47" s="20" t="s">
        <v>112</v>
      </c>
      <c r="G47" s="20" t="s">
        <v>208</v>
      </c>
      <c r="H47" s="20" t="s">
        <v>208</v>
      </c>
      <c r="I47" s="21">
        <v>44090</v>
      </c>
      <c r="J47" s="21">
        <v>44092</v>
      </c>
      <c r="K47" s="110">
        <v>0</v>
      </c>
    </row>
    <row r="48" spans="1:11" x14ac:dyDescent="0.25">
      <c r="A48" s="118" t="str">
        <f>HYPERLINK("https://reports.ofsted.gov.uk/provider/16/EY390372","Provider web link")</f>
        <v>Provider web link</v>
      </c>
      <c r="B48" s="20" t="s">
        <v>443</v>
      </c>
      <c r="C48" s="20" t="s">
        <v>233</v>
      </c>
      <c r="D48" s="20" t="s">
        <v>67</v>
      </c>
      <c r="E48" s="20" t="s">
        <v>444</v>
      </c>
      <c r="F48" s="20" t="s">
        <v>103</v>
      </c>
      <c r="G48" s="20" t="s">
        <v>180</v>
      </c>
      <c r="H48" s="20" t="s">
        <v>180</v>
      </c>
      <c r="I48" s="21">
        <v>44112</v>
      </c>
      <c r="J48" s="21">
        <v>44116</v>
      </c>
      <c r="K48" s="110">
        <v>0</v>
      </c>
    </row>
    <row r="49" spans="1:11" x14ac:dyDescent="0.25">
      <c r="A49" s="118" t="str">
        <f>HYPERLINK("https://reports.ofsted.gov.uk/provider/16/EY283818","Provider web link")</f>
        <v>Provider web link</v>
      </c>
      <c r="B49" s="20" t="s">
        <v>348</v>
      </c>
      <c r="C49" s="20" t="s">
        <v>233</v>
      </c>
      <c r="D49" s="20" t="s">
        <v>67</v>
      </c>
      <c r="E49" s="20" t="s">
        <v>349</v>
      </c>
      <c r="F49" s="20" t="s">
        <v>132</v>
      </c>
      <c r="G49" s="20" t="s">
        <v>215</v>
      </c>
      <c r="H49" s="20" t="s">
        <v>215</v>
      </c>
      <c r="I49" s="21">
        <v>44109</v>
      </c>
      <c r="J49" s="21">
        <v>44110</v>
      </c>
      <c r="K49" s="110">
        <v>0</v>
      </c>
    </row>
    <row r="50" spans="1:11" x14ac:dyDescent="0.25">
      <c r="A50" s="118" t="str">
        <f>HYPERLINK("https://reports.ofsted.gov.uk/provider/17/EY381645","Provider web link")</f>
        <v>Provider web link</v>
      </c>
      <c r="B50" s="20" t="s">
        <v>786</v>
      </c>
      <c r="C50" s="20" t="s">
        <v>233</v>
      </c>
      <c r="D50" s="20" t="s">
        <v>66</v>
      </c>
      <c r="E50" s="20" t="s">
        <v>240</v>
      </c>
      <c r="F50" s="20" t="s">
        <v>161</v>
      </c>
      <c r="G50" s="20" t="s">
        <v>225</v>
      </c>
      <c r="H50" s="20" t="s">
        <v>225</v>
      </c>
      <c r="I50" s="21">
        <v>44139</v>
      </c>
      <c r="J50" s="21">
        <v>44168</v>
      </c>
      <c r="K50" s="110">
        <v>0</v>
      </c>
    </row>
    <row r="51" spans="1:11" x14ac:dyDescent="0.25">
      <c r="A51" s="118" t="str">
        <f>HYPERLINK("https://reports.ofsted.gov.uk/provider/17/EY438857","Provider web link")</f>
        <v>Provider web link</v>
      </c>
      <c r="B51" s="20" t="s">
        <v>509</v>
      </c>
      <c r="C51" s="20" t="s">
        <v>233</v>
      </c>
      <c r="D51" s="20" t="s">
        <v>66</v>
      </c>
      <c r="E51" s="20" t="s">
        <v>240</v>
      </c>
      <c r="F51" s="20" t="s">
        <v>153</v>
      </c>
      <c r="G51" s="20" t="s">
        <v>215</v>
      </c>
      <c r="H51" s="20" t="s">
        <v>215</v>
      </c>
      <c r="I51" s="21">
        <v>44097</v>
      </c>
      <c r="J51" s="21">
        <v>44102</v>
      </c>
      <c r="K51" s="110">
        <v>0</v>
      </c>
    </row>
    <row r="52" spans="1:11" x14ac:dyDescent="0.25">
      <c r="A52" s="118" t="str">
        <f>HYPERLINK("https://reports.ofsted.gov.uk/provider/16/EY376073","Provider web link")</f>
        <v>Provider web link</v>
      </c>
      <c r="B52" s="20" t="s">
        <v>803</v>
      </c>
      <c r="C52" s="20" t="s">
        <v>233</v>
      </c>
      <c r="D52" s="20" t="s">
        <v>67</v>
      </c>
      <c r="E52" s="20" t="s">
        <v>804</v>
      </c>
      <c r="F52" s="20" t="s">
        <v>137</v>
      </c>
      <c r="G52" s="20" t="s">
        <v>208</v>
      </c>
      <c r="H52" s="20" t="s">
        <v>208</v>
      </c>
      <c r="I52" s="21">
        <v>44146</v>
      </c>
      <c r="J52" s="21">
        <v>44155</v>
      </c>
      <c r="K52" s="110">
        <v>0</v>
      </c>
    </row>
    <row r="53" spans="1:11" x14ac:dyDescent="0.25">
      <c r="A53" s="118" t="str">
        <f>HYPERLINK("https://reports.ofsted.gov.uk/provider/17/224430  ","Provider web link")</f>
        <v>Provider web link</v>
      </c>
      <c r="B53" s="20">
        <v>224430</v>
      </c>
      <c r="C53" s="20" t="s">
        <v>233</v>
      </c>
      <c r="D53" s="20" t="s">
        <v>66</v>
      </c>
      <c r="E53" s="20" t="s">
        <v>240</v>
      </c>
      <c r="F53" s="20" t="s">
        <v>150</v>
      </c>
      <c r="G53" s="20" t="s">
        <v>225</v>
      </c>
      <c r="H53" s="20" t="s">
        <v>225</v>
      </c>
      <c r="I53" s="21">
        <v>44130</v>
      </c>
      <c r="J53" s="21">
        <v>44167</v>
      </c>
      <c r="K53" s="110">
        <v>0</v>
      </c>
    </row>
    <row r="54" spans="1:11" x14ac:dyDescent="0.25">
      <c r="A54" s="118" t="str">
        <f>HYPERLINK("https://reports.ofsted.gov.uk/provider/16/2518457 ","Provider web link")</f>
        <v>Provider web link</v>
      </c>
      <c r="B54" s="20">
        <v>2518457</v>
      </c>
      <c r="C54" s="20" t="s">
        <v>233</v>
      </c>
      <c r="D54" s="20" t="s">
        <v>67</v>
      </c>
      <c r="E54" s="20" t="s">
        <v>902</v>
      </c>
      <c r="F54" s="20" t="s">
        <v>218</v>
      </c>
      <c r="G54" s="20" t="s">
        <v>215</v>
      </c>
      <c r="H54" s="20" t="s">
        <v>215</v>
      </c>
      <c r="I54" s="21">
        <v>44161</v>
      </c>
      <c r="J54" s="21">
        <v>44167</v>
      </c>
      <c r="K54" s="110">
        <v>0</v>
      </c>
    </row>
    <row r="55" spans="1:11" x14ac:dyDescent="0.25">
      <c r="A55" s="118" t="str">
        <f>HYPERLINK("https://reports.ofsted.gov.uk/provider/17/EY419112","Provider web link")</f>
        <v>Provider web link</v>
      </c>
      <c r="B55" s="20" t="s">
        <v>485</v>
      </c>
      <c r="C55" s="20" t="s">
        <v>233</v>
      </c>
      <c r="D55" s="20" t="s">
        <v>66</v>
      </c>
      <c r="E55" s="20" t="s">
        <v>240</v>
      </c>
      <c r="F55" s="20" t="s">
        <v>90</v>
      </c>
      <c r="G55" s="20" t="s">
        <v>171</v>
      </c>
      <c r="H55" s="20" t="s">
        <v>171</v>
      </c>
      <c r="I55" s="21">
        <v>44090</v>
      </c>
      <c r="J55" s="21">
        <v>44103</v>
      </c>
      <c r="K55" s="110">
        <v>0</v>
      </c>
    </row>
    <row r="56" spans="1:11" x14ac:dyDescent="0.25">
      <c r="A56" s="118" t="str">
        <f>HYPERLINK("https://reports.ofsted.gov.uk/provider/17/EY414620","Provider web link")</f>
        <v>Provider web link</v>
      </c>
      <c r="B56" s="20" t="s">
        <v>473</v>
      </c>
      <c r="C56" s="20" t="s">
        <v>233</v>
      </c>
      <c r="D56" s="20" t="s">
        <v>66</v>
      </c>
      <c r="E56" s="20" t="s">
        <v>240</v>
      </c>
      <c r="F56" s="20" t="s">
        <v>104</v>
      </c>
      <c r="G56" s="20" t="s">
        <v>215</v>
      </c>
      <c r="H56" s="20" t="s">
        <v>215</v>
      </c>
      <c r="I56" s="21">
        <v>44089</v>
      </c>
      <c r="J56" s="21">
        <v>44092</v>
      </c>
      <c r="K56" s="110">
        <v>0</v>
      </c>
    </row>
    <row r="57" spans="1:11" x14ac:dyDescent="0.25">
      <c r="A57" s="118" t="str">
        <f>HYPERLINK("https://reports.ofsted.gov.uk/provider/16/109842  ","Provider web link")</f>
        <v>Provider web link</v>
      </c>
      <c r="B57" s="20">
        <v>109842</v>
      </c>
      <c r="C57" s="20" t="s">
        <v>233</v>
      </c>
      <c r="D57" s="20" t="s">
        <v>67</v>
      </c>
      <c r="E57" s="20" t="s">
        <v>241</v>
      </c>
      <c r="F57" s="20" t="s">
        <v>104</v>
      </c>
      <c r="G57" s="20" t="s">
        <v>215</v>
      </c>
      <c r="H57" s="20" t="s">
        <v>215</v>
      </c>
      <c r="I57" s="21">
        <v>44095</v>
      </c>
      <c r="J57" s="21">
        <v>44127</v>
      </c>
      <c r="K57" s="110">
        <v>1</v>
      </c>
    </row>
    <row r="58" spans="1:11" x14ac:dyDescent="0.25">
      <c r="A58" s="118" t="str">
        <f>HYPERLINK("https://reports.ofsted.gov.uk/provider/16/153062  ","Provider web link")</f>
        <v>Provider web link</v>
      </c>
      <c r="B58" s="20">
        <v>153062</v>
      </c>
      <c r="C58" s="20" t="s">
        <v>233</v>
      </c>
      <c r="D58" s="20" t="s">
        <v>67</v>
      </c>
      <c r="E58" s="20" t="s">
        <v>262</v>
      </c>
      <c r="F58" s="20" t="s">
        <v>132</v>
      </c>
      <c r="G58" s="20" t="s">
        <v>215</v>
      </c>
      <c r="H58" s="20" t="s">
        <v>215</v>
      </c>
      <c r="I58" s="21">
        <v>44124</v>
      </c>
      <c r="J58" s="21">
        <v>44131</v>
      </c>
      <c r="K58" s="110">
        <v>0</v>
      </c>
    </row>
    <row r="59" spans="1:11" x14ac:dyDescent="0.25">
      <c r="A59" s="118" t="str">
        <f>HYPERLINK("https://reports.ofsted.gov.uk/provider/16/EY543315","Provider web link")</f>
        <v>Provider web link</v>
      </c>
      <c r="B59" s="20" t="s">
        <v>637</v>
      </c>
      <c r="C59" s="20" t="s">
        <v>236</v>
      </c>
      <c r="D59" s="20" t="s">
        <v>67</v>
      </c>
      <c r="E59" s="20" t="s">
        <v>638</v>
      </c>
      <c r="F59" s="20" t="s">
        <v>161</v>
      </c>
      <c r="G59" s="20" t="s">
        <v>225</v>
      </c>
      <c r="H59" s="20" t="s">
        <v>225</v>
      </c>
      <c r="I59" s="21">
        <v>44090</v>
      </c>
      <c r="J59" s="21">
        <v>44098</v>
      </c>
      <c r="K59" s="110">
        <v>0</v>
      </c>
    </row>
    <row r="60" spans="1:11" x14ac:dyDescent="0.25">
      <c r="A60" s="118" t="str">
        <f>HYPERLINK("https://reports.ofsted.gov.uk/provider/16/EY561380","Provider web link")</f>
        <v>Provider web link</v>
      </c>
      <c r="B60" s="20" t="s">
        <v>734</v>
      </c>
      <c r="C60" s="20" t="s">
        <v>233</v>
      </c>
      <c r="D60" s="20" t="s">
        <v>67</v>
      </c>
      <c r="E60" s="20" t="s">
        <v>735</v>
      </c>
      <c r="F60" s="20" t="s">
        <v>128</v>
      </c>
      <c r="G60" s="20" t="s">
        <v>287</v>
      </c>
      <c r="H60" s="20" t="s">
        <v>199</v>
      </c>
      <c r="I60" s="21">
        <v>44089</v>
      </c>
      <c r="J60" s="21">
        <v>44096</v>
      </c>
      <c r="K60" s="110">
        <v>0</v>
      </c>
    </row>
    <row r="61" spans="1:11" x14ac:dyDescent="0.25">
      <c r="A61" s="118" t="str">
        <f>HYPERLINK("https://reports.ofsted.gov.uk/provider/17/EY343638","Provider web link")</f>
        <v>Provider web link</v>
      </c>
      <c r="B61" s="20" t="s">
        <v>403</v>
      </c>
      <c r="C61" s="20" t="s">
        <v>233</v>
      </c>
      <c r="D61" s="20" t="s">
        <v>66</v>
      </c>
      <c r="E61" s="20" t="s">
        <v>240</v>
      </c>
      <c r="F61" s="20" t="s">
        <v>88</v>
      </c>
      <c r="G61" s="20" t="s">
        <v>180</v>
      </c>
      <c r="H61" s="20" t="s">
        <v>180</v>
      </c>
      <c r="I61" s="21">
        <v>44085</v>
      </c>
      <c r="J61" s="21">
        <v>44095</v>
      </c>
      <c r="K61" s="110">
        <v>0</v>
      </c>
    </row>
    <row r="62" spans="1:11" x14ac:dyDescent="0.25">
      <c r="A62" s="118" t="str">
        <f>HYPERLINK("https://reports.ofsted.gov.uk/provider/16/EY472937","Provider web link")</f>
        <v>Provider web link</v>
      </c>
      <c r="B62" s="20" t="s">
        <v>547</v>
      </c>
      <c r="C62" s="20" t="s">
        <v>233</v>
      </c>
      <c r="D62" s="20" t="s">
        <v>67</v>
      </c>
      <c r="E62" s="20" t="s">
        <v>548</v>
      </c>
      <c r="F62" s="20" t="s">
        <v>104</v>
      </c>
      <c r="G62" s="20" t="s">
        <v>215</v>
      </c>
      <c r="H62" s="20" t="s">
        <v>215</v>
      </c>
      <c r="I62" s="21">
        <v>44089</v>
      </c>
      <c r="J62" s="21">
        <v>44092</v>
      </c>
      <c r="K62" s="110">
        <v>0</v>
      </c>
    </row>
    <row r="63" spans="1:11" x14ac:dyDescent="0.25">
      <c r="A63" s="118" t="str">
        <f>HYPERLINK("https://reports.ofsted.gov.uk/provider/16/508661  ","Provider web link")</f>
        <v>Provider web link</v>
      </c>
      <c r="B63" s="20">
        <v>508661</v>
      </c>
      <c r="C63" s="20" t="s">
        <v>233</v>
      </c>
      <c r="D63" s="20" t="s">
        <v>67</v>
      </c>
      <c r="E63" s="20" t="s">
        <v>295</v>
      </c>
      <c r="F63" s="20" t="s">
        <v>159</v>
      </c>
      <c r="G63" s="20" t="s">
        <v>180</v>
      </c>
      <c r="H63" s="20" t="s">
        <v>180</v>
      </c>
      <c r="I63" s="21">
        <v>44091</v>
      </c>
      <c r="J63" s="21">
        <v>44092</v>
      </c>
      <c r="K63" s="110">
        <v>0</v>
      </c>
    </row>
    <row r="64" spans="1:11" x14ac:dyDescent="0.25">
      <c r="A64" s="118" t="str">
        <f>HYPERLINK("https://reports.ofsted.gov.uk/provider/16/EY548159","Provider web link")</f>
        <v>Provider web link</v>
      </c>
      <c r="B64" s="20" t="s">
        <v>676</v>
      </c>
      <c r="C64" s="20" t="s">
        <v>233</v>
      </c>
      <c r="D64" s="20" t="s">
        <v>67</v>
      </c>
      <c r="E64" s="20" t="s">
        <v>677</v>
      </c>
      <c r="F64" s="20" t="s">
        <v>132</v>
      </c>
      <c r="G64" s="20" t="s">
        <v>215</v>
      </c>
      <c r="H64" s="20" t="s">
        <v>215</v>
      </c>
      <c r="I64" s="21">
        <v>44091</v>
      </c>
      <c r="J64" s="21">
        <v>44092</v>
      </c>
      <c r="K64" s="110">
        <v>0</v>
      </c>
    </row>
    <row r="65" spans="1:11" x14ac:dyDescent="0.25">
      <c r="A65" s="118" t="str">
        <f>HYPERLINK("https://reports.ofsted.gov.uk/provider/16/206285  ","Provider web link")</f>
        <v>Provider web link</v>
      </c>
      <c r="B65" s="20">
        <v>206285</v>
      </c>
      <c r="C65" s="20" t="s">
        <v>233</v>
      </c>
      <c r="D65" s="20" t="s">
        <v>67</v>
      </c>
      <c r="E65" s="20" t="s">
        <v>267</v>
      </c>
      <c r="F65" s="20" t="s">
        <v>90</v>
      </c>
      <c r="G65" s="20" t="s">
        <v>171</v>
      </c>
      <c r="H65" s="20" t="s">
        <v>171</v>
      </c>
      <c r="I65" s="21">
        <v>44097</v>
      </c>
      <c r="J65" s="21">
        <v>44098</v>
      </c>
      <c r="K65" s="110">
        <v>0</v>
      </c>
    </row>
    <row r="66" spans="1:11" x14ac:dyDescent="0.25">
      <c r="A66" s="118" t="str">
        <f>HYPERLINK("https://reports.ofsted.gov.uk/provider/16/EY484588","Provider web link")</f>
        <v>Provider web link</v>
      </c>
      <c r="B66" s="20" t="s">
        <v>577</v>
      </c>
      <c r="C66" s="20" t="s">
        <v>233</v>
      </c>
      <c r="D66" s="20" t="s">
        <v>67</v>
      </c>
      <c r="E66" s="20" t="s">
        <v>578</v>
      </c>
      <c r="F66" s="20" t="s">
        <v>91</v>
      </c>
      <c r="G66" s="20" t="s">
        <v>221</v>
      </c>
      <c r="H66" s="20" t="s">
        <v>221</v>
      </c>
      <c r="I66" s="21">
        <v>44091</v>
      </c>
      <c r="J66" s="21">
        <v>44099</v>
      </c>
      <c r="K66" s="110">
        <v>0</v>
      </c>
    </row>
    <row r="67" spans="1:11" x14ac:dyDescent="0.25">
      <c r="A67" s="118" t="str">
        <f>HYPERLINK("https://reports.ofsted.gov.uk/provider/17/EY541857","Provider web link")</f>
        <v>Provider web link</v>
      </c>
      <c r="B67" s="20" t="s">
        <v>627</v>
      </c>
      <c r="C67" s="20" t="s">
        <v>233</v>
      </c>
      <c r="D67" s="20" t="s">
        <v>66</v>
      </c>
      <c r="E67" s="20" t="s">
        <v>240</v>
      </c>
      <c r="F67" s="20" t="s">
        <v>132</v>
      </c>
      <c r="G67" s="20" t="s">
        <v>215</v>
      </c>
      <c r="H67" s="20" t="s">
        <v>215</v>
      </c>
      <c r="I67" s="21">
        <v>44095</v>
      </c>
      <c r="J67" s="21">
        <v>44097</v>
      </c>
      <c r="K67" s="110">
        <v>0</v>
      </c>
    </row>
    <row r="68" spans="1:11" x14ac:dyDescent="0.25">
      <c r="A68" s="118" t="str">
        <f>HYPERLINK("https://reports.ofsted.gov.uk/provider/17/EY399780","Provider web link")</f>
        <v>Provider web link</v>
      </c>
      <c r="B68" s="20" t="s">
        <v>456</v>
      </c>
      <c r="C68" s="20" t="s">
        <v>233</v>
      </c>
      <c r="D68" s="20" t="s">
        <v>66</v>
      </c>
      <c r="E68" s="20" t="s">
        <v>240</v>
      </c>
      <c r="F68" s="20" t="s">
        <v>156</v>
      </c>
      <c r="G68" s="20" t="s">
        <v>208</v>
      </c>
      <c r="H68" s="20" t="s">
        <v>208</v>
      </c>
      <c r="I68" s="21">
        <v>44097</v>
      </c>
      <c r="J68" s="21">
        <v>44099</v>
      </c>
      <c r="K68" s="110">
        <v>0</v>
      </c>
    </row>
    <row r="69" spans="1:11" x14ac:dyDescent="0.25">
      <c r="A69" s="118" t="str">
        <f>HYPERLINK("https://reports.ofsted.gov.uk/provider/16/106046  ","Provider web link")</f>
        <v>Provider web link</v>
      </c>
      <c r="B69" s="20">
        <v>106046</v>
      </c>
      <c r="C69" s="20" t="s">
        <v>231</v>
      </c>
      <c r="D69" s="20" t="s">
        <v>67</v>
      </c>
      <c r="E69" s="20" t="s">
        <v>235</v>
      </c>
      <c r="F69" s="20" t="s">
        <v>91</v>
      </c>
      <c r="G69" s="20" t="s">
        <v>221</v>
      </c>
      <c r="H69" s="20" t="s">
        <v>221</v>
      </c>
      <c r="I69" s="21">
        <v>44088</v>
      </c>
      <c r="J69" s="21">
        <v>44095</v>
      </c>
      <c r="K69" s="110">
        <v>0</v>
      </c>
    </row>
    <row r="70" spans="1:11" x14ac:dyDescent="0.25">
      <c r="A70" s="118" t="str">
        <f>HYPERLINK("https://reports.ofsted.gov.uk/provider/16/2496417 ","Provider web link")</f>
        <v>Provider web link</v>
      </c>
      <c r="B70" s="20">
        <v>2496417</v>
      </c>
      <c r="C70" s="20" t="s">
        <v>231</v>
      </c>
      <c r="D70" s="20" t="s">
        <v>67</v>
      </c>
      <c r="E70" s="20" t="s">
        <v>301</v>
      </c>
      <c r="F70" s="20" t="s">
        <v>154</v>
      </c>
      <c r="G70" s="20" t="s">
        <v>221</v>
      </c>
      <c r="H70" s="20" t="s">
        <v>221</v>
      </c>
      <c r="I70" s="21">
        <v>44096</v>
      </c>
      <c r="J70" s="21">
        <v>44105</v>
      </c>
      <c r="K70" s="110">
        <v>1</v>
      </c>
    </row>
    <row r="71" spans="1:11" x14ac:dyDescent="0.25">
      <c r="A71" s="118" t="str">
        <f>HYPERLINK("https://reports.ofsted.gov.uk/provider/16/EY489097","Provider web link")</f>
        <v>Provider web link</v>
      </c>
      <c r="B71" s="20" t="s">
        <v>805</v>
      </c>
      <c r="C71" s="20" t="s">
        <v>233</v>
      </c>
      <c r="D71" s="20" t="s">
        <v>67</v>
      </c>
      <c r="E71" s="20" t="s">
        <v>806</v>
      </c>
      <c r="F71" s="20" t="s">
        <v>83</v>
      </c>
      <c r="G71" s="20" t="s">
        <v>175</v>
      </c>
      <c r="H71" s="20" t="s">
        <v>175</v>
      </c>
      <c r="I71" s="21">
        <v>44147</v>
      </c>
      <c r="J71" s="21">
        <v>44154</v>
      </c>
      <c r="K71" s="110">
        <v>0</v>
      </c>
    </row>
    <row r="72" spans="1:11" x14ac:dyDescent="0.25">
      <c r="A72" s="118" t="str">
        <f>HYPERLINK("https://reports.ofsted.gov.uk/provider/17/EY409696","Provider web link")</f>
        <v>Provider web link</v>
      </c>
      <c r="B72" s="20" t="s">
        <v>846</v>
      </c>
      <c r="C72" s="20" t="s">
        <v>233</v>
      </c>
      <c r="D72" s="20" t="s">
        <v>66</v>
      </c>
      <c r="E72" s="20" t="s">
        <v>240</v>
      </c>
      <c r="F72" s="20" t="s">
        <v>72</v>
      </c>
      <c r="G72" s="20" t="s">
        <v>225</v>
      </c>
      <c r="H72" s="20" t="s">
        <v>225</v>
      </c>
      <c r="I72" s="21">
        <v>44153</v>
      </c>
      <c r="J72" s="21">
        <v>44168</v>
      </c>
      <c r="K72" s="110">
        <v>0</v>
      </c>
    </row>
    <row r="73" spans="1:11" x14ac:dyDescent="0.25">
      <c r="A73" s="118" t="str">
        <f>HYPERLINK("https://reports.ofsted.gov.uk/provider/17/EY385073","Provider web link")</f>
        <v>Provider web link</v>
      </c>
      <c r="B73" s="20" t="s">
        <v>433</v>
      </c>
      <c r="C73" s="20" t="s">
        <v>233</v>
      </c>
      <c r="D73" s="20" t="s">
        <v>66</v>
      </c>
      <c r="E73" s="20" t="s">
        <v>240</v>
      </c>
      <c r="F73" s="20" t="s">
        <v>132</v>
      </c>
      <c r="G73" s="20" t="s">
        <v>215</v>
      </c>
      <c r="H73" s="20" t="s">
        <v>215</v>
      </c>
      <c r="I73" s="21">
        <v>44099</v>
      </c>
      <c r="J73" s="21">
        <v>44099</v>
      </c>
      <c r="K73" s="110">
        <v>0</v>
      </c>
    </row>
    <row r="74" spans="1:11" x14ac:dyDescent="0.25">
      <c r="A74" s="118" t="str">
        <f>HYPERLINK("https://reports.ofsted.gov.uk/provider/17/EY479714","Provider web link")</f>
        <v>Provider web link</v>
      </c>
      <c r="B74" s="20" t="s">
        <v>569</v>
      </c>
      <c r="C74" s="20" t="s">
        <v>233</v>
      </c>
      <c r="D74" s="20" t="s">
        <v>66</v>
      </c>
      <c r="E74" s="20" t="s">
        <v>240</v>
      </c>
      <c r="F74" s="20" t="s">
        <v>165</v>
      </c>
      <c r="G74" s="20" t="s">
        <v>221</v>
      </c>
      <c r="H74" s="20" t="s">
        <v>221</v>
      </c>
      <c r="I74" s="21">
        <v>44092</v>
      </c>
      <c r="J74" s="21">
        <v>44097</v>
      </c>
      <c r="K74" s="110">
        <v>0</v>
      </c>
    </row>
    <row r="75" spans="1:11" x14ac:dyDescent="0.25">
      <c r="A75" s="118" t="str">
        <f>HYPERLINK("https://reports.ofsted.gov.uk/provider/16/EY341686","Provider web link")</f>
        <v>Provider web link</v>
      </c>
      <c r="B75" s="20" t="s">
        <v>399</v>
      </c>
      <c r="C75" s="20" t="s">
        <v>233</v>
      </c>
      <c r="D75" s="20" t="s">
        <v>67</v>
      </c>
      <c r="E75" s="20" t="s">
        <v>400</v>
      </c>
      <c r="F75" s="20" t="s">
        <v>152</v>
      </c>
      <c r="G75" s="20" t="s">
        <v>287</v>
      </c>
      <c r="H75" s="20" t="s">
        <v>199</v>
      </c>
      <c r="I75" s="21">
        <v>44089</v>
      </c>
      <c r="J75" s="21">
        <v>44099</v>
      </c>
      <c r="K75" s="110">
        <v>0</v>
      </c>
    </row>
    <row r="76" spans="1:11" x14ac:dyDescent="0.25">
      <c r="A76" s="118" t="str">
        <f>HYPERLINK("https://reports.ofsted.gov.uk/provider/17/226739  ","Provider web link")</f>
        <v>Provider web link</v>
      </c>
      <c r="B76" s="20">
        <v>226739</v>
      </c>
      <c r="C76" s="20" t="s">
        <v>233</v>
      </c>
      <c r="D76" s="20" t="s">
        <v>66</v>
      </c>
      <c r="E76" s="20" t="s">
        <v>240</v>
      </c>
      <c r="F76" s="20" t="s">
        <v>115</v>
      </c>
      <c r="G76" s="20" t="s">
        <v>171</v>
      </c>
      <c r="H76" s="20" t="s">
        <v>171</v>
      </c>
      <c r="I76" s="21">
        <v>44088</v>
      </c>
      <c r="J76" s="21">
        <v>44089</v>
      </c>
      <c r="K76" s="110">
        <v>0</v>
      </c>
    </row>
    <row r="77" spans="1:11" x14ac:dyDescent="0.25">
      <c r="A77" s="118" t="str">
        <f>HYPERLINK("https://reports.ofsted.gov.uk/provider/16/309509  ","Provider web link")</f>
        <v>Provider web link</v>
      </c>
      <c r="B77" s="20">
        <v>309509</v>
      </c>
      <c r="C77" s="20" t="s">
        <v>233</v>
      </c>
      <c r="D77" s="20" t="s">
        <v>67</v>
      </c>
      <c r="E77" s="20" t="s">
        <v>286</v>
      </c>
      <c r="F77" s="20" t="s">
        <v>113</v>
      </c>
      <c r="G77" s="20" t="s">
        <v>208</v>
      </c>
      <c r="H77" s="20" t="s">
        <v>208</v>
      </c>
      <c r="I77" s="21">
        <v>44145</v>
      </c>
      <c r="J77" s="21">
        <v>44146</v>
      </c>
      <c r="K77" s="110">
        <v>0</v>
      </c>
    </row>
    <row r="78" spans="1:11" x14ac:dyDescent="0.25">
      <c r="A78" s="118" t="str">
        <f>HYPERLINK("https://reports.ofsted.gov.uk/provider/16/EY471521","Provider web link")</f>
        <v>Provider web link</v>
      </c>
      <c r="B78" s="20" t="s">
        <v>543</v>
      </c>
      <c r="C78" s="20" t="s">
        <v>231</v>
      </c>
      <c r="D78" s="20" t="s">
        <v>67</v>
      </c>
      <c r="E78" s="20" t="s">
        <v>544</v>
      </c>
      <c r="F78" s="20" t="s">
        <v>167</v>
      </c>
      <c r="G78" s="20" t="s">
        <v>215</v>
      </c>
      <c r="H78" s="20" t="s">
        <v>215</v>
      </c>
      <c r="I78" s="21">
        <v>44124</v>
      </c>
      <c r="J78" s="21">
        <v>44126</v>
      </c>
      <c r="K78" s="110">
        <v>0</v>
      </c>
    </row>
    <row r="79" spans="1:11" x14ac:dyDescent="0.25">
      <c r="A79" s="118" t="str">
        <f>HYPERLINK("https://reports.ofsted.gov.uk/provider/16/EY490201","Provider web link")</f>
        <v>Provider web link</v>
      </c>
      <c r="B79" s="20" t="s">
        <v>593</v>
      </c>
      <c r="C79" s="20" t="s">
        <v>233</v>
      </c>
      <c r="D79" s="20" t="s">
        <v>67</v>
      </c>
      <c r="E79" s="20" t="s">
        <v>594</v>
      </c>
      <c r="F79" s="20" t="s">
        <v>91</v>
      </c>
      <c r="G79" s="20" t="s">
        <v>221</v>
      </c>
      <c r="H79" s="20" t="s">
        <v>221</v>
      </c>
      <c r="I79" s="21">
        <v>44089</v>
      </c>
      <c r="J79" s="21">
        <v>44096</v>
      </c>
      <c r="K79" s="110">
        <v>0</v>
      </c>
    </row>
    <row r="80" spans="1:11" x14ac:dyDescent="0.25">
      <c r="A80" s="118" t="str">
        <f>HYPERLINK("https://reports.ofsted.gov.uk/provider/16/EY291923","Provider web link")</f>
        <v>Provider web link</v>
      </c>
      <c r="B80" s="20" t="s">
        <v>353</v>
      </c>
      <c r="C80" s="20" t="s">
        <v>233</v>
      </c>
      <c r="D80" s="20" t="s">
        <v>67</v>
      </c>
      <c r="E80" s="20" t="s">
        <v>354</v>
      </c>
      <c r="F80" s="20" t="s">
        <v>123</v>
      </c>
      <c r="G80" s="20" t="s">
        <v>180</v>
      </c>
      <c r="H80" s="20" t="s">
        <v>180</v>
      </c>
      <c r="I80" s="21">
        <v>44146</v>
      </c>
      <c r="J80" s="21">
        <v>44148</v>
      </c>
      <c r="K80" s="110">
        <v>0</v>
      </c>
    </row>
    <row r="81" spans="1:11" x14ac:dyDescent="0.25">
      <c r="A81" s="118" t="str">
        <f>HYPERLINK("https://reports.ofsted.gov.uk/provider/17/EY544867","Provider web link")</f>
        <v>Provider web link</v>
      </c>
      <c r="B81" s="20" t="s">
        <v>646</v>
      </c>
      <c r="C81" s="20" t="s">
        <v>233</v>
      </c>
      <c r="D81" s="20" t="s">
        <v>66</v>
      </c>
      <c r="E81" s="20" t="s">
        <v>240</v>
      </c>
      <c r="F81" s="20" t="s">
        <v>123</v>
      </c>
      <c r="G81" s="20" t="s">
        <v>180</v>
      </c>
      <c r="H81" s="20" t="s">
        <v>180</v>
      </c>
      <c r="I81" s="21">
        <v>44146</v>
      </c>
      <c r="J81" s="21">
        <v>44148</v>
      </c>
      <c r="K81" s="110">
        <v>0</v>
      </c>
    </row>
    <row r="82" spans="1:11" x14ac:dyDescent="0.25">
      <c r="A82" s="118" t="str">
        <f>HYPERLINK("https://reports.ofsted.gov.uk/provider/16/EY541890","Provider web link")</f>
        <v>Provider web link</v>
      </c>
      <c r="B82" s="20" t="s">
        <v>823</v>
      </c>
      <c r="C82" s="20" t="s">
        <v>233</v>
      </c>
      <c r="D82" s="20" t="s">
        <v>67</v>
      </c>
      <c r="E82" s="20" t="s">
        <v>824</v>
      </c>
      <c r="F82" s="20" t="s">
        <v>87</v>
      </c>
      <c r="G82" s="20" t="s">
        <v>225</v>
      </c>
      <c r="H82" s="20" t="s">
        <v>225</v>
      </c>
      <c r="I82" s="21">
        <v>44151</v>
      </c>
      <c r="J82" s="21">
        <v>44168</v>
      </c>
      <c r="K82" s="110">
        <v>0</v>
      </c>
    </row>
    <row r="83" spans="1:11" x14ac:dyDescent="0.25">
      <c r="A83" s="118" t="str">
        <f>HYPERLINK("https://reports.ofsted.gov.uk/provider/16/EY430347","Provider web link")</f>
        <v>Provider web link</v>
      </c>
      <c r="B83" s="20" t="s">
        <v>496</v>
      </c>
      <c r="C83" s="20" t="s">
        <v>231</v>
      </c>
      <c r="D83" s="20" t="s">
        <v>67</v>
      </c>
      <c r="E83" s="20" t="s">
        <v>497</v>
      </c>
      <c r="F83" s="20" t="s">
        <v>115</v>
      </c>
      <c r="G83" s="20" t="s">
        <v>171</v>
      </c>
      <c r="H83" s="20" t="s">
        <v>171</v>
      </c>
      <c r="I83" s="21">
        <v>44096</v>
      </c>
      <c r="J83" s="21">
        <v>44097</v>
      </c>
      <c r="K83" s="110">
        <v>0</v>
      </c>
    </row>
    <row r="84" spans="1:11" x14ac:dyDescent="0.25">
      <c r="A84" s="118" t="str">
        <f>HYPERLINK("https://reports.ofsted.gov.uk/provider/16/EY416261","Provider web link")</f>
        <v>Provider web link</v>
      </c>
      <c r="B84" s="20" t="s">
        <v>478</v>
      </c>
      <c r="C84" s="20" t="s">
        <v>236</v>
      </c>
      <c r="D84" s="20" t="s">
        <v>67</v>
      </c>
      <c r="E84" s="20" t="s">
        <v>479</v>
      </c>
      <c r="F84" s="20" t="s">
        <v>121</v>
      </c>
      <c r="G84" s="20" t="s">
        <v>180</v>
      </c>
      <c r="H84" s="20" t="s">
        <v>180</v>
      </c>
      <c r="I84" s="21">
        <v>44096</v>
      </c>
      <c r="J84" s="21">
        <v>44098</v>
      </c>
      <c r="K84" s="110">
        <v>0</v>
      </c>
    </row>
    <row r="85" spans="1:11" x14ac:dyDescent="0.25">
      <c r="A85" s="118" t="str">
        <f>HYPERLINK("https://reports.ofsted.gov.uk/provider/16/314749  ","Provider web link")</f>
        <v>Provider web link</v>
      </c>
      <c r="B85" s="20">
        <v>314749</v>
      </c>
      <c r="C85" s="20" t="s">
        <v>231</v>
      </c>
      <c r="D85" s="20" t="s">
        <v>67</v>
      </c>
      <c r="E85" s="20" t="s">
        <v>289</v>
      </c>
      <c r="F85" s="20" t="s">
        <v>95</v>
      </c>
      <c r="G85" s="20" t="s">
        <v>285</v>
      </c>
      <c r="H85" s="20" t="s">
        <v>199</v>
      </c>
      <c r="I85" s="21">
        <v>44098</v>
      </c>
      <c r="J85" s="21">
        <v>44099</v>
      </c>
      <c r="K85" s="110">
        <v>0</v>
      </c>
    </row>
    <row r="86" spans="1:11" x14ac:dyDescent="0.25">
      <c r="A86" s="118" t="str">
        <f>HYPERLINK("https://reports.ofsted.gov.uk/provider/16/EY269577","Provider web link")</f>
        <v>Provider web link</v>
      </c>
      <c r="B86" s="20" t="s">
        <v>338</v>
      </c>
      <c r="C86" s="20" t="s">
        <v>231</v>
      </c>
      <c r="D86" s="20" t="s">
        <v>67</v>
      </c>
      <c r="E86" s="20" t="s">
        <v>339</v>
      </c>
      <c r="F86" s="20" t="s">
        <v>128</v>
      </c>
      <c r="G86" s="20" t="s">
        <v>287</v>
      </c>
      <c r="H86" s="20" t="s">
        <v>199</v>
      </c>
      <c r="I86" s="21">
        <v>44112</v>
      </c>
      <c r="J86" s="21">
        <v>44115</v>
      </c>
      <c r="K86" s="110">
        <v>0</v>
      </c>
    </row>
    <row r="87" spans="1:11" x14ac:dyDescent="0.25">
      <c r="A87" s="118" t="str">
        <f>HYPERLINK("https://reports.ofsted.gov.uk/provider/17/EY232890","Provider web link")</f>
        <v>Provider web link</v>
      </c>
      <c r="B87" s="20" t="s">
        <v>841</v>
      </c>
      <c r="C87" s="20" t="s">
        <v>233</v>
      </c>
      <c r="D87" s="20" t="s">
        <v>66</v>
      </c>
      <c r="E87" s="20" t="s">
        <v>240</v>
      </c>
      <c r="F87" s="20" t="s">
        <v>106</v>
      </c>
      <c r="G87" s="20" t="s">
        <v>175</v>
      </c>
      <c r="H87" s="20" t="s">
        <v>175</v>
      </c>
      <c r="I87" s="21">
        <v>44152</v>
      </c>
      <c r="J87" s="21">
        <v>44153</v>
      </c>
      <c r="K87" s="110">
        <v>0</v>
      </c>
    </row>
    <row r="88" spans="1:11" x14ac:dyDescent="0.25">
      <c r="A88" s="118" t="str">
        <f>HYPERLINK("https://reports.ofsted.gov.uk/provider/16/EY544663","Provider web link")</f>
        <v>Provider web link</v>
      </c>
      <c r="B88" s="20" t="s">
        <v>793</v>
      </c>
      <c r="C88" s="20" t="s">
        <v>233</v>
      </c>
      <c r="D88" s="20" t="s">
        <v>67</v>
      </c>
      <c r="E88" s="20" t="s">
        <v>794</v>
      </c>
      <c r="F88" s="20" t="s">
        <v>106</v>
      </c>
      <c r="G88" s="20" t="s">
        <v>175</v>
      </c>
      <c r="H88" s="20" t="s">
        <v>175</v>
      </c>
      <c r="I88" s="21">
        <v>44140</v>
      </c>
      <c r="J88" s="21">
        <v>44159</v>
      </c>
      <c r="K88" s="110">
        <v>0</v>
      </c>
    </row>
    <row r="89" spans="1:11" x14ac:dyDescent="0.25">
      <c r="A89" s="118" t="str">
        <f>HYPERLINK("https://reports.ofsted.gov.uk/provider/17/EY545222","Provider web link")</f>
        <v>Provider web link</v>
      </c>
      <c r="B89" s="20" t="s">
        <v>649</v>
      </c>
      <c r="C89" s="20" t="s">
        <v>233</v>
      </c>
      <c r="D89" s="20" t="s">
        <v>66</v>
      </c>
      <c r="E89" s="20" t="s">
        <v>240</v>
      </c>
      <c r="F89" s="20" t="s">
        <v>106</v>
      </c>
      <c r="G89" s="20" t="s">
        <v>175</v>
      </c>
      <c r="H89" s="20" t="s">
        <v>175</v>
      </c>
      <c r="I89" s="21">
        <v>44111</v>
      </c>
      <c r="J89" s="21">
        <v>44113</v>
      </c>
      <c r="K89" s="110">
        <v>0</v>
      </c>
    </row>
    <row r="90" spans="1:11" x14ac:dyDescent="0.25">
      <c r="A90" s="118" t="str">
        <f>HYPERLINK("https://reports.ofsted.gov.uk/provider/17/EY388058","Provider web link")</f>
        <v>Provider web link</v>
      </c>
      <c r="B90" s="20" t="s">
        <v>441</v>
      </c>
      <c r="C90" s="20" t="s">
        <v>236</v>
      </c>
      <c r="D90" s="20" t="s">
        <v>66</v>
      </c>
      <c r="E90" s="20" t="s">
        <v>240</v>
      </c>
      <c r="F90" s="20" t="s">
        <v>72</v>
      </c>
      <c r="G90" s="20" t="s">
        <v>225</v>
      </c>
      <c r="H90" s="20" t="s">
        <v>225</v>
      </c>
      <c r="I90" s="21">
        <v>44089</v>
      </c>
      <c r="J90" s="21">
        <v>44167</v>
      </c>
      <c r="K90" s="110">
        <v>0</v>
      </c>
    </row>
    <row r="91" spans="1:11" x14ac:dyDescent="0.25">
      <c r="A91" s="118" t="str">
        <f>HYPERLINK("https://reports.ofsted.gov.uk/provider/16/EY332199","Provider web link")</f>
        <v>Provider web link</v>
      </c>
      <c r="B91" s="20" t="s">
        <v>390</v>
      </c>
      <c r="C91" s="20" t="s">
        <v>233</v>
      </c>
      <c r="D91" s="20" t="s">
        <v>67</v>
      </c>
      <c r="E91" s="20" t="s">
        <v>391</v>
      </c>
      <c r="F91" s="20" t="s">
        <v>105</v>
      </c>
      <c r="G91" s="20" t="s">
        <v>180</v>
      </c>
      <c r="H91" s="20" t="s">
        <v>180</v>
      </c>
      <c r="I91" s="21">
        <v>44147</v>
      </c>
      <c r="J91" s="21">
        <v>44148</v>
      </c>
      <c r="K91" s="110">
        <v>0</v>
      </c>
    </row>
    <row r="92" spans="1:11" x14ac:dyDescent="0.25">
      <c r="A92" s="118" t="str">
        <f>HYPERLINK("https://reports.ofsted.gov.uk/provider/17/EY350513","Provider web link")</f>
        <v>Provider web link</v>
      </c>
      <c r="B92" s="20" t="s">
        <v>822</v>
      </c>
      <c r="C92" s="20" t="s">
        <v>233</v>
      </c>
      <c r="D92" s="20" t="s">
        <v>66</v>
      </c>
      <c r="E92" s="20" t="s">
        <v>240</v>
      </c>
      <c r="F92" s="20" t="s">
        <v>108</v>
      </c>
      <c r="G92" s="20" t="s">
        <v>215</v>
      </c>
      <c r="H92" s="20" t="s">
        <v>215</v>
      </c>
      <c r="I92" s="21">
        <v>44148</v>
      </c>
      <c r="J92" s="21">
        <v>44153</v>
      </c>
      <c r="K92" s="110">
        <v>0</v>
      </c>
    </row>
    <row r="93" spans="1:11" x14ac:dyDescent="0.25">
      <c r="A93" s="118" t="str">
        <f>HYPERLINK("https://reports.ofsted.gov.uk/provider/16/EY378209","Provider web link")</f>
        <v>Provider web link</v>
      </c>
      <c r="B93" s="20" t="s">
        <v>843</v>
      </c>
      <c r="C93" s="20" t="s">
        <v>233</v>
      </c>
      <c r="D93" s="20" t="s">
        <v>67</v>
      </c>
      <c r="E93" s="20" t="s">
        <v>844</v>
      </c>
      <c r="F93" s="20" t="s">
        <v>90</v>
      </c>
      <c r="G93" s="20" t="s">
        <v>171</v>
      </c>
      <c r="H93" s="20" t="s">
        <v>171</v>
      </c>
      <c r="I93" s="21">
        <v>44152</v>
      </c>
      <c r="J93" s="21">
        <v>44155</v>
      </c>
      <c r="K93" s="110">
        <v>0</v>
      </c>
    </row>
    <row r="94" spans="1:11" x14ac:dyDescent="0.25">
      <c r="A94" s="118" t="str">
        <f>HYPERLINK("https://reports.ofsted.gov.uk/provider/16/EY543838","Provider web link")</f>
        <v>Provider web link</v>
      </c>
      <c r="B94" s="20" t="s">
        <v>643</v>
      </c>
      <c r="C94" s="20" t="s">
        <v>233</v>
      </c>
      <c r="D94" s="20" t="s">
        <v>67</v>
      </c>
      <c r="E94" s="20" t="s">
        <v>644</v>
      </c>
      <c r="F94" s="20" t="s">
        <v>106</v>
      </c>
      <c r="G94" s="20" t="s">
        <v>175</v>
      </c>
      <c r="H94" s="20" t="s">
        <v>175</v>
      </c>
      <c r="I94" s="21">
        <v>44085</v>
      </c>
      <c r="J94" s="21">
        <v>44109</v>
      </c>
      <c r="K94" s="110">
        <v>0</v>
      </c>
    </row>
    <row r="95" spans="1:11" x14ac:dyDescent="0.25">
      <c r="A95" s="118" t="str">
        <f>HYPERLINK("https://reports.ofsted.gov.uk/provider/16/EY442229","Provider web link")</f>
        <v>Provider web link</v>
      </c>
      <c r="B95" s="20" t="s">
        <v>904</v>
      </c>
      <c r="C95" s="20" t="s">
        <v>233</v>
      </c>
      <c r="D95" s="20" t="s">
        <v>67</v>
      </c>
      <c r="E95" s="20" t="s">
        <v>905</v>
      </c>
      <c r="F95" s="20" t="s">
        <v>127</v>
      </c>
      <c r="G95" s="20" t="s">
        <v>285</v>
      </c>
      <c r="H95" s="20" t="s">
        <v>199</v>
      </c>
      <c r="I95" s="21">
        <v>44165</v>
      </c>
      <c r="J95" s="21">
        <v>44167</v>
      </c>
      <c r="K95" s="110">
        <v>0</v>
      </c>
    </row>
    <row r="96" spans="1:11" x14ac:dyDescent="0.25">
      <c r="A96" s="118" t="str">
        <f>HYPERLINK("https://reports.ofsted.gov.uk/provider/17/EY398928","Provider web link")</f>
        <v>Provider web link</v>
      </c>
      <c r="B96" s="20" t="s">
        <v>453</v>
      </c>
      <c r="C96" s="20" t="s">
        <v>233</v>
      </c>
      <c r="D96" s="20" t="s">
        <v>66</v>
      </c>
      <c r="E96" s="20" t="s">
        <v>240</v>
      </c>
      <c r="F96" s="20" t="s">
        <v>106</v>
      </c>
      <c r="G96" s="20" t="s">
        <v>175</v>
      </c>
      <c r="H96" s="20" t="s">
        <v>175</v>
      </c>
      <c r="I96" s="21">
        <v>44119</v>
      </c>
      <c r="J96" s="21">
        <v>44140</v>
      </c>
      <c r="K96" s="110">
        <v>1</v>
      </c>
    </row>
    <row r="97" spans="1:11" x14ac:dyDescent="0.25">
      <c r="A97" s="118" t="str">
        <f>HYPERLINK("https://reports.ofsted.gov.uk/provider/17/136368  ","Provider web link")</f>
        <v>Provider web link</v>
      </c>
      <c r="B97" s="20">
        <v>136368</v>
      </c>
      <c r="C97" s="20" t="s">
        <v>233</v>
      </c>
      <c r="D97" s="20" t="s">
        <v>66</v>
      </c>
      <c r="E97" s="20" t="s">
        <v>240</v>
      </c>
      <c r="F97" s="20" t="s">
        <v>78</v>
      </c>
      <c r="G97" s="20" t="s">
        <v>221</v>
      </c>
      <c r="H97" s="20" t="s">
        <v>221</v>
      </c>
      <c r="I97" s="21">
        <v>44085</v>
      </c>
      <c r="J97" s="21">
        <v>44096</v>
      </c>
      <c r="K97" s="110">
        <v>0</v>
      </c>
    </row>
    <row r="98" spans="1:11" x14ac:dyDescent="0.25">
      <c r="A98" s="118" t="str">
        <f>HYPERLINK("https://reports.ofsted.gov.uk/provider/17/EY550159","Provider web link")</f>
        <v>Provider web link</v>
      </c>
      <c r="B98" s="20" t="s">
        <v>785</v>
      </c>
      <c r="C98" s="20" t="s">
        <v>233</v>
      </c>
      <c r="D98" s="20" t="s">
        <v>66</v>
      </c>
      <c r="E98" s="20" t="s">
        <v>240</v>
      </c>
      <c r="F98" s="20" t="s">
        <v>156</v>
      </c>
      <c r="G98" s="20" t="s">
        <v>208</v>
      </c>
      <c r="H98" s="20" t="s">
        <v>208</v>
      </c>
      <c r="I98" s="21">
        <v>44139</v>
      </c>
      <c r="J98" s="21">
        <v>44152</v>
      </c>
      <c r="K98" s="110">
        <v>0</v>
      </c>
    </row>
    <row r="99" spans="1:11" x14ac:dyDescent="0.25">
      <c r="A99" s="118" t="str">
        <f>HYPERLINK("https://reports.ofsted.gov.uk/provider/17/EY451021","Provider web link")</f>
        <v>Provider web link</v>
      </c>
      <c r="B99" s="20" t="s">
        <v>842</v>
      </c>
      <c r="C99" s="20" t="s">
        <v>236</v>
      </c>
      <c r="D99" s="20" t="s">
        <v>66</v>
      </c>
      <c r="E99" s="20" t="s">
        <v>240</v>
      </c>
      <c r="F99" s="20" t="s">
        <v>188</v>
      </c>
      <c r="G99" s="20" t="s">
        <v>180</v>
      </c>
      <c r="H99" s="20" t="s">
        <v>180</v>
      </c>
      <c r="I99" s="21">
        <v>44152</v>
      </c>
      <c r="J99" s="21">
        <v>44165</v>
      </c>
      <c r="K99" s="110">
        <v>0</v>
      </c>
    </row>
    <row r="100" spans="1:11" x14ac:dyDescent="0.25">
      <c r="A100" s="118" t="str">
        <f>HYPERLINK("https://reports.ofsted.gov.uk/provider/17/2498817 ","Provider web link")</f>
        <v>Provider web link</v>
      </c>
      <c r="B100" s="20">
        <v>2498817</v>
      </c>
      <c r="C100" s="20" t="s">
        <v>233</v>
      </c>
      <c r="D100" s="20" t="s">
        <v>66</v>
      </c>
      <c r="E100" s="20" t="s">
        <v>240</v>
      </c>
      <c r="F100" s="20" t="s">
        <v>113</v>
      </c>
      <c r="G100" s="20" t="s">
        <v>208</v>
      </c>
      <c r="H100" s="20" t="s">
        <v>208</v>
      </c>
      <c r="I100" s="21">
        <v>44092</v>
      </c>
      <c r="J100" s="21">
        <v>44097</v>
      </c>
      <c r="K100" s="110">
        <v>0</v>
      </c>
    </row>
    <row r="101" spans="1:11" x14ac:dyDescent="0.25">
      <c r="A101" s="118" t="str">
        <f>HYPERLINK("https://reports.ofsted.gov.uk/provider/16/EY539971","Provider web link")</f>
        <v>Provider web link</v>
      </c>
      <c r="B101" s="20" t="s">
        <v>619</v>
      </c>
      <c r="C101" s="20" t="s">
        <v>231</v>
      </c>
      <c r="D101" s="20" t="s">
        <v>67</v>
      </c>
      <c r="E101" s="20" t="s">
        <v>620</v>
      </c>
      <c r="F101" s="20" t="s">
        <v>97</v>
      </c>
      <c r="G101" s="20" t="s">
        <v>175</v>
      </c>
      <c r="H101" s="20" t="s">
        <v>175</v>
      </c>
      <c r="I101" s="21">
        <v>44096</v>
      </c>
      <c r="J101" s="21">
        <v>44099</v>
      </c>
      <c r="K101" s="110">
        <v>0</v>
      </c>
    </row>
    <row r="102" spans="1:11" x14ac:dyDescent="0.25">
      <c r="A102" s="118" t="str">
        <f>HYPERLINK("https://reports.ofsted.gov.uk/provider/17/EY444795","Provider web link")</f>
        <v>Provider web link</v>
      </c>
      <c r="B102" s="20" t="s">
        <v>517</v>
      </c>
      <c r="C102" s="20" t="s">
        <v>233</v>
      </c>
      <c r="D102" s="20" t="s">
        <v>66</v>
      </c>
      <c r="E102" s="20" t="s">
        <v>240</v>
      </c>
      <c r="F102" s="20" t="s">
        <v>153</v>
      </c>
      <c r="G102" s="20" t="s">
        <v>215</v>
      </c>
      <c r="H102" s="20" t="s">
        <v>215</v>
      </c>
      <c r="I102" s="21">
        <v>44090</v>
      </c>
      <c r="J102" s="21">
        <v>44098</v>
      </c>
      <c r="K102" s="110">
        <v>0</v>
      </c>
    </row>
    <row r="103" spans="1:11" x14ac:dyDescent="0.25">
      <c r="A103" s="118" t="str">
        <f>HYPERLINK("https://reports.ofsted.gov.uk/provider/16/EY482495","Provider web link")</f>
        <v>Provider web link</v>
      </c>
      <c r="B103" s="20" t="s">
        <v>573</v>
      </c>
      <c r="C103" s="20" t="s">
        <v>233</v>
      </c>
      <c r="D103" s="20" t="s">
        <v>67</v>
      </c>
      <c r="E103" s="20" t="s">
        <v>574</v>
      </c>
      <c r="F103" s="20" t="s">
        <v>158</v>
      </c>
      <c r="G103" s="20" t="s">
        <v>180</v>
      </c>
      <c r="H103" s="20" t="s">
        <v>180</v>
      </c>
      <c r="I103" s="21">
        <v>44104</v>
      </c>
      <c r="J103" s="21">
        <v>44123</v>
      </c>
      <c r="K103" s="110">
        <v>1</v>
      </c>
    </row>
    <row r="104" spans="1:11" x14ac:dyDescent="0.25">
      <c r="A104" s="118" t="str">
        <f>HYPERLINK("https://reports.ofsted.gov.uk/provider/16/EY408951","Provider web link")</f>
        <v>Provider web link</v>
      </c>
      <c r="B104" s="20" t="s">
        <v>807</v>
      </c>
      <c r="C104" s="20" t="s">
        <v>231</v>
      </c>
      <c r="D104" s="20" t="s">
        <v>67</v>
      </c>
      <c r="E104" s="20" t="s">
        <v>808</v>
      </c>
      <c r="F104" s="20" t="s">
        <v>130</v>
      </c>
      <c r="G104" s="20" t="s">
        <v>171</v>
      </c>
      <c r="H104" s="20" t="s">
        <v>171</v>
      </c>
      <c r="I104" s="21">
        <v>44147</v>
      </c>
      <c r="J104" s="21">
        <v>44151</v>
      </c>
      <c r="K104" s="110">
        <v>0</v>
      </c>
    </row>
    <row r="105" spans="1:11" x14ac:dyDescent="0.25">
      <c r="A105" s="118" t="str">
        <f>HYPERLINK("https://reports.ofsted.gov.uk/provider/17/224485  ","Provider web link")</f>
        <v>Provider web link</v>
      </c>
      <c r="B105" s="20">
        <v>224485</v>
      </c>
      <c r="C105" s="20" t="s">
        <v>233</v>
      </c>
      <c r="D105" s="20" t="s">
        <v>66</v>
      </c>
      <c r="E105" s="20" t="s">
        <v>240</v>
      </c>
      <c r="F105" s="20" t="s">
        <v>150</v>
      </c>
      <c r="G105" s="20" t="s">
        <v>225</v>
      </c>
      <c r="H105" s="20" t="s">
        <v>225</v>
      </c>
      <c r="I105" s="21">
        <v>44131</v>
      </c>
      <c r="J105" s="21">
        <v>44167</v>
      </c>
      <c r="K105" s="110">
        <v>0</v>
      </c>
    </row>
    <row r="106" spans="1:11" x14ac:dyDescent="0.25">
      <c r="A106" s="118" t="str">
        <f>HYPERLINK("https://reports.ofsted.gov.uk/provider/17/EY558303","Provider web link")</f>
        <v>Provider web link</v>
      </c>
      <c r="B106" s="20" t="s">
        <v>726</v>
      </c>
      <c r="C106" s="20" t="s">
        <v>233</v>
      </c>
      <c r="D106" s="20" t="s">
        <v>66</v>
      </c>
      <c r="E106" s="20" t="s">
        <v>240</v>
      </c>
      <c r="F106" s="20" t="s">
        <v>90</v>
      </c>
      <c r="G106" s="20" t="s">
        <v>171</v>
      </c>
      <c r="H106" s="20" t="s">
        <v>171</v>
      </c>
      <c r="I106" s="21">
        <v>44090</v>
      </c>
      <c r="J106" s="21">
        <v>44110</v>
      </c>
      <c r="K106" s="110">
        <v>1</v>
      </c>
    </row>
    <row r="107" spans="1:11" x14ac:dyDescent="0.25">
      <c r="A107" s="118" t="str">
        <f>HYPERLINK("https://reports.ofsted.gov.uk/provider/16/EY314236","Provider web link")</f>
        <v>Provider web link</v>
      </c>
      <c r="B107" s="20" t="s">
        <v>379</v>
      </c>
      <c r="C107" s="20" t="s">
        <v>233</v>
      </c>
      <c r="D107" s="20" t="s">
        <v>67</v>
      </c>
      <c r="E107" s="20" t="s">
        <v>380</v>
      </c>
      <c r="F107" s="20" t="s">
        <v>124</v>
      </c>
      <c r="G107" s="20" t="s">
        <v>175</v>
      </c>
      <c r="H107" s="20" t="s">
        <v>175</v>
      </c>
      <c r="I107" s="21">
        <v>44098</v>
      </c>
      <c r="J107" s="21">
        <v>44105</v>
      </c>
      <c r="K107" s="110">
        <v>0</v>
      </c>
    </row>
    <row r="108" spans="1:11" x14ac:dyDescent="0.25">
      <c r="A108" s="118" t="str">
        <f>HYPERLINK("https://reports.ofsted.gov.uk/provider/16/EY546733","Provider web link")</f>
        <v>Provider web link</v>
      </c>
      <c r="B108" s="20" t="s">
        <v>658</v>
      </c>
      <c r="C108" s="20" t="s">
        <v>236</v>
      </c>
      <c r="D108" s="20" t="s">
        <v>67</v>
      </c>
      <c r="E108" s="20" t="s">
        <v>659</v>
      </c>
      <c r="F108" s="20" t="s">
        <v>71</v>
      </c>
      <c r="G108" s="20" t="s">
        <v>221</v>
      </c>
      <c r="H108" s="20" t="s">
        <v>221</v>
      </c>
      <c r="I108" s="21">
        <v>44103</v>
      </c>
      <c r="J108" s="21">
        <v>44120</v>
      </c>
      <c r="K108" s="110">
        <v>0</v>
      </c>
    </row>
    <row r="109" spans="1:11" x14ac:dyDescent="0.25">
      <c r="A109" s="118" t="str">
        <f>HYPERLINK("https://reports.ofsted.gov.uk/provider/16/EY330731","Provider web link")</f>
        <v>Provider web link</v>
      </c>
      <c r="B109" s="20" t="s">
        <v>385</v>
      </c>
      <c r="C109" s="20" t="s">
        <v>233</v>
      </c>
      <c r="D109" s="20" t="s">
        <v>67</v>
      </c>
      <c r="E109" s="20" t="s">
        <v>386</v>
      </c>
      <c r="F109" s="20" t="s">
        <v>134</v>
      </c>
      <c r="G109" s="20" t="s">
        <v>215</v>
      </c>
      <c r="H109" s="20" t="s">
        <v>215</v>
      </c>
      <c r="I109" s="21">
        <v>44092</v>
      </c>
      <c r="J109" s="21">
        <v>44102</v>
      </c>
      <c r="K109" s="110">
        <v>0</v>
      </c>
    </row>
    <row r="110" spans="1:11" x14ac:dyDescent="0.25">
      <c r="A110" s="118" t="str">
        <f>HYPERLINK("https://reports.ofsted.gov.uk/provider/17/EY462180","Provider web link")</f>
        <v>Provider web link</v>
      </c>
      <c r="B110" s="20" t="s">
        <v>534</v>
      </c>
      <c r="C110" s="20" t="s">
        <v>233</v>
      </c>
      <c r="D110" s="20" t="s">
        <v>66</v>
      </c>
      <c r="E110" s="20" t="s">
        <v>240</v>
      </c>
      <c r="F110" s="20" t="s">
        <v>102</v>
      </c>
      <c r="G110" s="20" t="s">
        <v>208</v>
      </c>
      <c r="H110" s="20" t="s">
        <v>208</v>
      </c>
      <c r="I110" s="21">
        <v>44127</v>
      </c>
      <c r="J110" s="21">
        <v>44130</v>
      </c>
      <c r="K110" s="110">
        <v>0</v>
      </c>
    </row>
    <row r="111" spans="1:11" x14ac:dyDescent="0.25">
      <c r="A111" s="118" t="str">
        <f>HYPERLINK("https://reports.ofsted.gov.uk/provider/17/EY399457","Provider web link")</f>
        <v>Provider web link</v>
      </c>
      <c r="B111" s="20" t="s">
        <v>454</v>
      </c>
      <c r="C111" s="20" t="s">
        <v>233</v>
      </c>
      <c r="D111" s="20" t="s">
        <v>66</v>
      </c>
      <c r="E111" s="20" t="s">
        <v>240</v>
      </c>
      <c r="F111" s="20" t="s">
        <v>90</v>
      </c>
      <c r="G111" s="20" t="s">
        <v>171</v>
      </c>
      <c r="H111" s="20" t="s">
        <v>171</v>
      </c>
      <c r="I111" s="21">
        <v>44097</v>
      </c>
      <c r="J111" s="21">
        <v>44140</v>
      </c>
      <c r="K111" s="110">
        <v>0</v>
      </c>
    </row>
    <row r="112" spans="1:11" x14ac:dyDescent="0.25">
      <c r="A112" s="118" t="str">
        <f>HYPERLINK("https://reports.ofsted.gov.uk/provider/16/509432  ","Provider web link")</f>
        <v>Provider web link</v>
      </c>
      <c r="B112" s="20">
        <v>509432</v>
      </c>
      <c r="C112" s="20" t="s">
        <v>233</v>
      </c>
      <c r="D112" s="20" t="s">
        <v>67</v>
      </c>
      <c r="E112" s="20" t="s">
        <v>297</v>
      </c>
      <c r="F112" s="20" t="s">
        <v>72</v>
      </c>
      <c r="G112" s="20" t="s">
        <v>225</v>
      </c>
      <c r="H112" s="20" t="s">
        <v>225</v>
      </c>
      <c r="I112" s="21">
        <v>44140</v>
      </c>
      <c r="J112" s="21">
        <v>44168</v>
      </c>
      <c r="K112" s="110">
        <v>0</v>
      </c>
    </row>
    <row r="113" spans="1:11" x14ac:dyDescent="0.25">
      <c r="A113" s="118" t="str">
        <f>HYPERLINK("https://reports.ofsted.gov.uk/provider/16/EY270216","Provider web link")</f>
        <v>Provider web link</v>
      </c>
      <c r="B113" s="20" t="s">
        <v>830</v>
      </c>
      <c r="C113" s="20" t="s">
        <v>233</v>
      </c>
      <c r="D113" s="20" t="s">
        <v>67</v>
      </c>
      <c r="E113" s="20" t="s">
        <v>831</v>
      </c>
      <c r="F113" s="20" t="s">
        <v>124</v>
      </c>
      <c r="G113" s="20" t="s">
        <v>175</v>
      </c>
      <c r="H113" s="20" t="s">
        <v>175</v>
      </c>
      <c r="I113" s="21">
        <v>44151</v>
      </c>
      <c r="J113" s="21">
        <v>44152</v>
      </c>
      <c r="K113" s="110">
        <v>0</v>
      </c>
    </row>
    <row r="114" spans="1:11" x14ac:dyDescent="0.25">
      <c r="A114" s="118" t="str">
        <f>HYPERLINK("https://reports.ofsted.gov.uk/provider/16/EY559749","Provider web link")</f>
        <v>Provider web link</v>
      </c>
      <c r="B114" s="20" t="s">
        <v>730</v>
      </c>
      <c r="C114" s="20" t="s">
        <v>236</v>
      </c>
      <c r="D114" s="20" t="s">
        <v>67</v>
      </c>
      <c r="E114" s="20" t="s">
        <v>731</v>
      </c>
      <c r="F114" s="20" t="s">
        <v>72</v>
      </c>
      <c r="G114" s="20" t="s">
        <v>225</v>
      </c>
      <c r="H114" s="20" t="s">
        <v>225</v>
      </c>
      <c r="I114" s="21">
        <v>44104</v>
      </c>
      <c r="J114" s="21">
        <v>44168</v>
      </c>
      <c r="K114" s="110">
        <v>0</v>
      </c>
    </row>
    <row r="115" spans="1:11" x14ac:dyDescent="0.25">
      <c r="A115" s="118" t="str">
        <f>HYPERLINK("https://reports.ofsted.gov.uk/provider/16/EY334674","Provider web link")</f>
        <v>Provider web link</v>
      </c>
      <c r="B115" s="20" t="s">
        <v>882</v>
      </c>
      <c r="C115" s="20" t="s">
        <v>233</v>
      </c>
      <c r="D115" s="20" t="s">
        <v>67</v>
      </c>
      <c r="E115" s="20" t="s">
        <v>883</v>
      </c>
      <c r="F115" s="20" t="s">
        <v>105</v>
      </c>
      <c r="G115" s="20" t="s">
        <v>180</v>
      </c>
      <c r="H115" s="20" t="s">
        <v>180</v>
      </c>
      <c r="I115" s="21">
        <v>44159</v>
      </c>
      <c r="J115" s="21">
        <v>44160</v>
      </c>
      <c r="K115" s="110">
        <v>0</v>
      </c>
    </row>
    <row r="116" spans="1:11" x14ac:dyDescent="0.25">
      <c r="A116" s="118" t="str">
        <f>HYPERLINK("https://reports.ofsted.gov.uk/provider/16/EY283409","Provider web link")</f>
        <v>Provider web link</v>
      </c>
      <c r="B116" s="20" t="s">
        <v>346</v>
      </c>
      <c r="C116" s="20" t="s">
        <v>233</v>
      </c>
      <c r="D116" s="20" t="s">
        <v>67</v>
      </c>
      <c r="E116" s="20" t="s">
        <v>347</v>
      </c>
      <c r="F116" s="20" t="s">
        <v>116</v>
      </c>
      <c r="G116" s="20" t="s">
        <v>171</v>
      </c>
      <c r="H116" s="20" t="s">
        <v>171</v>
      </c>
      <c r="I116" s="21">
        <v>44113</v>
      </c>
      <c r="J116" s="21">
        <v>44119</v>
      </c>
      <c r="K116" s="110">
        <v>0</v>
      </c>
    </row>
    <row r="117" spans="1:11" x14ac:dyDescent="0.25">
      <c r="A117" s="118" t="str">
        <f>HYPERLINK("https://reports.ofsted.gov.uk/provider/16/EY415733","Provider web link")</f>
        <v>Provider web link</v>
      </c>
      <c r="B117" s="20" t="s">
        <v>476</v>
      </c>
      <c r="C117" s="20" t="s">
        <v>236</v>
      </c>
      <c r="D117" s="20" t="s">
        <v>67</v>
      </c>
      <c r="E117" s="20" t="s">
        <v>477</v>
      </c>
      <c r="F117" s="20" t="s">
        <v>151</v>
      </c>
      <c r="G117" s="20" t="s">
        <v>175</v>
      </c>
      <c r="H117" s="20" t="s">
        <v>175</v>
      </c>
      <c r="I117" s="21">
        <v>44091</v>
      </c>
      <c r="J117" s="21">
        <v>44099</v>
      </c>
      <c r="K117" s="110">
        <v>0</v>
      </c>
    </row>
    <row r="118" spans="1:11" x14ac:dyDescent="0.25">
      <c r="A118" s="118" t="str">
        <f>HYPERLINK("https://reports.ofsted.gov.uk/provider/17/EY408307","Provider web link")</f>
        <v>Provider web link</v>
      </c>
      <c r="B118" s="20" t="s">
        <v>461</v>
      </c>
      <c r="C118" s="20" t="s">
        <v>233</v>
      </c>
      <c r="D118" s="20" t="s">
        <v>66</v>
      </c>
      <c r="E118" s="20" t="s">
        <v>240</v>
      </c>
      <c r="F118" s="20" t="s">
        <v>108</v>
      </c>
      <c r="G118" s="20" t="s">
        <v>215</v>
      </c>
      <c r="H118" s="20" t="s">
        <v>215</v>
      </c>
      <c r="I118" s="21">
        <v>44102</v>
      </c>
      <c r="J118" s="21">
        <v>44104</v>
      </c>
      <c r="K118" s="110">
        <v>0</v>
      </c>
    </row>
    <row r="119" spans="1:11" x14ac:dyDescent="0.25">
      <c r="A119" s="118" t="str">
        <f>HYPERLINK("https://reports.ofsted.gov.uk/provider/17/EY546247","Provider web link")</f>
        <v>Provider web link</v>
      </c>
      <c r="B119" s="20" t="s">
        <v>656</v>
      </c>
      <c r="C119" s="20" t="s">
        <v>233</v>
      </c>
      <c r="D119" s="20" t="s">
        <v>66</v>
      </c>
      <c r="E119" s="20" t="s">
        <v>240</v>
      </c>
      <c r="F119" s="20" t="s">
        <v>137</v>
      </c>
      <c r="G119" s="20" t="s">
        <v>208</v>
      </c>
      <c r="H119" s="20" t="s">
        <v>208</v>
      </c>
      <c r="I119" s="21">
        <v>44099</v>
      </c>
      <c r="J119" s="21">
        <v>44105</v>
      </c>
      <c r="K119" s="110">
        <v>0</v>
      </c>
    </row>
    <row r="120" spans="1:11" x14ac:dyDescent="0.25">
      <c r="A120" s="118" t="str">
        <f>HYPERLINK("https://reports.ofsted.gov.uk/provider/16/EY563495","Provider web link")</f>
        <v>Provider web link</v>
      </c>
      <c r="B120" s="20" t="s">
        <v>741</v>
      </c>
      <c r="C120" s="20" t="s">
        <v>233</v>
      </c>
      <c r="D120" s="20" t="s">
        <v>67</v>
      </c>
      <c r="E120" s="20" t="s">
        <v>742</v>
      </c>
      <c r="F120" s="20" t="s">
        <v>168</v>
      </c>
      <c r="G120" s="20" t="s">
        <v>225</v>
      </c>
      <c r="H120" s="20" t="s">
        <v>225</v>
      </c>
      <c r="I120" s="21">
        <v>44097</v>
      </c>
      <c r="J120" s="21">
        <v>44167</v>
      </c>
      <c r="K120" s="110">
        <v>0</v>
      </c>
    </row>
    <row r="121" spans="1:11" x14ac:dyDescent="0.25">
      <c r="A121" s="118" t="str">
        <f>HYPERLINK("https://reports.ofsted.gov.uk/provider/16/EY431002","Provider web link")</f>
        <v>Provider web link</v>
      </c>
      <c r="B121" s="20" t="s">
        <v>852</v>
      </c>
      <c r="C121" s="20" t="s">
        <v>233</v>
      </c>
      <c r="D121" s="20" t="s">
        <v>67</v>
      </c>
      <c r="E121" s="20" t="s">
        <v>853</v>
      </c>
      <c r="F121" s="20" t="s">
        <v>194</v>
      </c>
      <c r="G121" s="20" t="s">
        <v>180</v>
      </c>
      <c r="H121" s="20" t="s">
        <v>180</v>
      </c>
      <c r="I121" s="21">
        <v>44153</v>
      </c>
      <c r="J121" s="21">
        <v>44154</v>
      </c>
      <c r="K121" s="110">
        <v>0</v>
      </c>
    </row>
    <row r="122" spans="1:11" x14ac:dyDescent="0.25">
      <c r="A122" s="118" t="str">
        <f>HYPERLINK("https://reports.ofsted.gov.uk/provider/16/EY546651","Provider web link")</f>
        <v>Provider web link</v>
      </c>
      <c r="B122" s="20" t="s">
        <v>859</v>
      </c>
      <c r="C122" s="20" t="s">
        <v>236</v>
      </c>
      <c r="D122" s="20" t="s">
        <v>67</v>
      </c>
      <c r="E122" s="20" t="s">
        <v>860</v>
      </c>
      <c r="F122" s="20" t="s">
        <v>183</v>
      </c>
      <c r="G122" s="20" t="s">
        <v>180</v>
      </c>
      <c r="H122" s="20" t="s">
        <v>180</v>
      </c>
      <c r="I122" s="21">
        <v>44155</v>
      </c>
      <c r="J122" s="21">
        <v>44159</v>
      </c>
      <c r="K122" s="110">
        <v>0</v>
      </c>
    </row>
    <row r="123" spans="1:11" x14ac:dyDescent="0.25">
      <c r="A123" s="118" t="str">
        <f>HYPERLINK("https://reports.ofsted.gov.uk/provider/17/EY281466","Provider web link")</f>
        <v>Provider web link</v>
      </c>
      <c r="B123" s="20" t="s">
        <v>751</v>
      </c>
      <c r="C123" s="20" t="s">
        <v>233</v>
      </c>
      <c r="D123" s="20" t="s">
        <v>66</v>
      </c>
      <c r="E123" s="20" t="s">
        <v>240</v>
      </c>
      <c r="F123" s="20" t="s">
        <v>104</v>
      </c>
      <c r="G123" s="20" t="s">
        <v>215</v>
      </c>
      <c r="H123" s="20" t="s">
        <v>215</v>
      </c>
      <c r="I123" s="21">
        <v>44111</v>
      </c>
      <c r="J123" s="21">
        <v>44116</v>
      </c>
      <c r="K123" s="110">
        <v>0</v>
      </c>
    </row>
    <row r="124" spans="1:11" x14ac:dyDescent="0.25">
      <c r="A124" s="118" t="str">
        <f>HYPERLINK("https://reports.ofsted.gov.uk/provider/16/EY365105","Provider web link")</f>
        <v>Provider web link</v>
      </c>
      <c r="B124" s="20" t="s">
        <v>417</v>
      </c>
      <c r="C124" s="20" t="s">
        <v>231</v>
      </c>
      <c r="D124" s="20" t="s">
        <v>67</v>
      </c>
      <c r="E124" s="20" t="s">
        <v>418</v>
      </c>
      <c r="F124" s="20" t="s">
        <v>135</v>
      </c>
      <c r="G124" s="20" t="s">
        <v>180</v>
      </c>
      <c r="H124" s="20" t="s">
        <v>180</v>
      </c>
      <c r="I124" s="21">
        <v>44109</v>
      </c>
      <c r="J124" s="21">
        <v>44116</v>
      </c>
      <c r="K124" s="110">
        <v>0</v>
      </c>
    </row>
    <row r="125" spans="1:11" x14ac:dyDescent="0.25">
      <c r="A125" s="118" t="str">
        <f>HYPERLINK("https://reports.ofsted.gov.uk/provider/16/EY561165","Provider web link")</f>
        <v>Provider web link</v>
      </c>
      <c r="B125" s="20" t="s">
        <v>911</v>
      </c>
      <c r="C125" s="20" t="s">
        <v>236</v>
      </c>
      <c r="D125" s="20" t="s">
        <v>67</v>
      </c>
      <c r="E125" s="20" t="s">
        <v>912</v>
      </c>
      <c r="F125" s="20" t="s">
        <v>108</v>
      </c>
      <c r="G125" s="20" t="s">
        <v>215</v>
      </c>
      <c r="H125" s="20" t="s">
        <v>215</v>
      </c>
      <c r="I125" s="21">
        <v>44166</v>
      </c>
      <c r="J125" s="21">
        <v>44169</v>
      </c>
      <c r="K125" s="110">
        <v>0</v>
      </c>
    </row>
    <row r="126" spans="1:11" x14ac:dyDescent="0.25">
      <c r="A126" s="118" t="str">
        <f>HYPERLINK("https://reports.ofsted.gov.uk/provider/16/EY547815","Provider web link")</f>
        <v>Provider web link</v>
      </c>
      <c r="B126" s="20" t="s">
        <v>671</v>
      </c>
      <c r="C126" s="20" t="s">
        <v>231</v>
      </c>
      <c r="D126" s="20" t="s">
        <v>67</v>
      </c>
      <c r="E126" s="20" t="s">
        <v>672</v>
      </c>
      <c r="F126" s="20" t="s">
        <v>125</v>
      </c>
      <c r="G126" s="20" t="s">
        <v>221</v>
      </c>
      <c r="H126" s="20" t="s">
        <v>221</v>
      </c>
      <c r="I126" s="21">
        <v>44099</v>
      </c>
      <c r="J126" s="21">
        <v>44103</v>
      </c>
      <c r="K126" s="110">
        <v>0</v>
      </c>
    </row>
    <row r="127" spans="1:11" x14ac:dyDescent="0.25">
      <c r="A127" s="118" t="str">
        <f>HYPERLINK("https://reports.ofsted.gov.uk/provider/16/EY454505","Provider web link")</f>
        <v>Provider web link</v>
      </c>
      <c r="B127" s="20" t="s">
        <v>521</v>
      </c>
      <c r="C127" s="20" t="s">
        <v>236</v>
      </c>
      <c r="D127" s="20" t="s">
        <v>67</v>
      </c>
      <c r="E127" s="20" t="s">
        <v>522</v>
      </c>
      <c r="F127" s="20" t="s">
        <v>116</v>
      </c>
      <c r="G127" s="20" t="s">
        <v>171</v>
      </c>
      <c r="H127" s="20" t="s">
        <v>171</v>
      </c>
      <c r="I127" s="21">
        <v>44106</v>
      </c>
      <c r="J127" s="21">
        <v>44113</v>
      </c>
      <c r="K127" s="110">
        <v>0</v>
      </c>
    </row>
    <row r="128" spans="1:11" x14ac:dyDescent="0.25">
      <c r="A128" s="118" t="str">
        <f>HYPERLINK("https://reports.ofsted.gov.uk/provider/17/EY490469","Provider web link")</f>
        <v>Provider web link</v>
      </c>
      <c r="B128" s="20" t="s">
        <v>866</v>
      </c>
      <c r="C128" s="20" t="s">
        <v>233</v>
      </c>
      <c r="D128" s="20" t="s">
        <v>66</v>
      </c>
      <c r="E128" s="20" t="s">
        <v>240</v>
      </c>
      <c r="F128" s="20" t="s">
        <v>195</v>
      </c>
      <c r="G128" s="20" t="s">
        <v>180</v>
      </c>
      <c r="H128" s="20" t="s">
        <v>180</v>
      </c>
      <c r="I128" s="21">
        <v>44155</v>
      </c>
      <c r="J128" s="21">
        <v>44165</v>
      </c>
      <c r="K128" s="110">
        <v>0</v>
      </c>
    </row>
    <row r="129" spans="1:11" x14ac:dyDescent="0.25">
      <c r="A129" s="118" t="str">
        <f>HYPERLINK("https://reports.ofsted.gov.uk/provider/17/EY381668","Provider web link")</f>
        <v>Provider web link</v>
      </c>
      <c r="B129" s="20" t="s">
        <v>851</v>
      </c>
      <c r="C129" s="20" t="s">
        <v>233</v>
      </c>
      <c r="D129" s="20" t="s">
        <v>66</v>
      </c>
      <c r="E129" s="20" t="s">
        <v>240</v>
      </c>
      <c r="F129" s="20" t="s">
        <v>72</v>
      </c>
      <c r="G129" s="20" t="s">
        <v>225</v>
      </c>
      <c r="H129" s="20" t="s">
        <v>225</v>
      </c>
      <c r="I129" s="21">
        <v>44153</v>
      </c>
      <c r="J129" s="21">
        <v>44167</v>
      </c>
      <c r="K129" s="110">
        <v>0</v>
      </c>
    </row>
    <row r="130" spans="1:11" x14ac:dyDescent="0.25">
      <c r="A130" s="118" t="str">
        <f>HYPERLINK("https://reports.ofsted.gov.uk/provider/17/111331  ","Provider web link")</f>
        <v>Provider web link</v>
      </c>
      <c r="B130" s="20">
        <v>111331</v>
      </c>
      <c r="C130" s="20" t="s">
        <v>233</v>
      </c>
      <c r="D130" s="20" t="s">
        <v>66</v>
      </c>
      <c r="E130" s="20" t="s">
        <v>240</v>
      </c>
      <c r="F130" s="20" t="s">
        <v>104</v>
      </c>
      <c r="G130" s="20" t="s">
        <v>215</v>
      </c>
      <c r="H130" s="20" t="s">
        <v>215</v>
      </c>
      <c r="I130" s="21">
        <v>44095</v>
      </c>
      <c r="J130" s="21">
        <v>44102</v>
      </c>
      <c r="K130" s="110">
        <v>0</v>
      </c>
    </row>
    <row r="131" spans="1:11" x14ac:dyDescent="0.25">
      <c r="A131" s="118" t="str">
        <f>HYPERLINK("https://reports.ofsted.gov.uk/provider/16/EY413293","Provider web link")</f>
        <v>Provider web link</v>
      </c>
      <c r="B131" s="20" t="s">
        <v>468</v>
      </c>
      <c r="C131" s="20" t="s">
        <v>233</v>
      </c>
      <c r="D131" s="20" t="s">
        <v>67</v>
      </c>
      <c r="E131" s="20" t="s">
        <v>469</v>
      </c>
      <c r="F131" s="20" t="s">
        <v>149</v>
      </c>
      <c r="G131" s="20" t="s">
        <v>287</v>
      </c>
      <c r="H131" s="20" t="s">
        <v>199</v>
      </c>
      <c r="I131" s="21">
        <v>44099</v>
      </c>
      <c r="J131" s="21">
        <v>44109</v>
      </c>
      <c r="K131" s="110">
        <v>0</v>
      </c>
    </row>
    <row r="132" spans="1:11" x14ac:dyDescent="0.25">
      <c r="A132" s="118" t="str">
        <f>HYPERLINK("https://reports.ofsted.gov.uk/provider/16/EY419782","Provider web link")</f>
        <v>Provider web link</v>
      </c>
      <c r="B132" s="20" t="s">
        <v>748</v>
      </c>
      <c r="C132" s="20" t="s">
        <v>233</v>
      </c>
      <c r="D132" s="20" t="s">
        <v>67</v>
      </c>
      <c r="E132" s="20" t="s">
        <v>749</v>
      </c>
      <c r="F132" s="20" t="s">
        <v>82</v>
      </c>
      <c r="G132" s="20" t="s">
        <v>285</v>
      </c>
      <c r="H132" s="20" t="s">
        <v>199</v>
      </c>
      <c r="I132" s="21">
        <v>44103</v>
      </c>
      <c r="J132" s="21">
        <v>44167</v>
      </c>
      <c r="K132" s="110">
        <v>0</v>
      </c>
    </row>
    <row r="133" spans="1:11" x14ac:dyDescent="0.25">
      <c r="A133" s="118" t="str">
        <f>HYPERLINK("https://reports.ofsted.gov.uk/provider/17/EY548457","Provider web link")</f>
        <v>Provider web link</v>
      </c>
      <c r="B133" s="20" t="s">
        <v>682</v>
      </c>
      <c r="C133" s="20" t="s">
        <v>233</v>
      </c>
      <c r="D133" s="20" t="s">
        <v>66</v>
      </c>
      <c r="E133" s="20" t="s">
        <v>240</v>
      </c>
      <c r="F133" s="20" t="s">
        <v>163</v>
      </c>
      <c r="G133" s="20" t="s">
        <v>215</v>
      </c>
      <c r="H133" s="20" t="s">
        <v>215</v>
      </c>
      <c r="I133" s="21">
        <v>44103</v>
      </c>
      <c r="J133" s="21">
        <v>44103</v>
      </c>
      <c r="K133" s="110">
        <v>0</v>
      </c>
    </row>
    <row r="134" spans="1:11" x14ac:dyDescent="0.25">
      <c r="A134" s="118" t="str">
        <f>HYPERLINK("https://reports.ofsted.gov.uk/provider/17/EY458736","Provider web link")</f>
        <v>Provider web link</v>
      </c>
      <c r="B134" s="20" t="s">
        <v>527</v>
      </c>
      <c r="C134" s="20" t="s">
        <v>233</v>
      </c>
      <c r="D134" s="20" t="s">
        <v>66</v>
      </c>
      <c r="E134" s="20" t="s">
        <v>240</v>
      </c>
      <c r="F134" s="20" t="s">
        <v>104</v>
      </c>
      <c r="G134" s="20" t="s">
        <v>215</v>
      </c>
      <c r="H134" s="20" t="s">
        <v>215</v>
      </c>
      <c r="I134" s="21">
        <v>44105</v>
      </c>
      <c r="J134" s="21">
        <v>44109</v>
      </c>
      <c r="K134" s="110">
        <v>0</v>
      </c>
    </row>
    <row r="135" spans="1:11" x14ac:dyDescent="0.25">
      <c r="A135" s="118" t="str">
        <f>HYPERLINK("https://reports.ofsted.gov.uk/provider/16/EY552851","Provider web link")</f>
        <v>Provider web link</v>
      </c>
      <c r="B135" s="20" t="s">
        <v>761</v>
      </c>
      <c r="C135" s="20" t="s">
        <v>236</v>
      </c>
      <c r="D135" s="20" t="s">
        <v>67</v>
      </c>
      <c r="E135" s="20" t="s">
        <v>762</v>
      </c>
      <c r="F135" s="20" t="s">
        <v>72</v>
      </c>
      <c r="G135" s="20" t="s">
        <v>225</v>
      </c>
      <c r="H135" s="20" t="s">
        <v>225</v>
      </c>
      <c r="I135" s="21">
        <v>44120</v>
      </c>
      <c r="J135" s="21">
        <v>44168</v>
      </c>
      <c r="K135" s="110">
        <v>0</v>
      </c>
    </row>
    <row r="136" spans="1:11" x14ac:dyDescent="0.25">
      <c r="A136" s="118" t="str">
        <f>HYPERLINK("https://reports.ofsted.gov.uk/provider/17/EY547113","Provider web link")</f>
        <v>Provider web link</v>
      </c>
      <c r="B136" s="20" t="s">
        <v>777</v>
      </c>
      <c r="C136" s="20" t="s">
        <v>233</v>
      </c>
      <c r="D136" s="20" t="s">
        <v>66</v>
      </c>
      <c r="E136" s="20" t="s">
        <v>240</v>
      </c>
      <c r="F136" s="20" t="s">
        <v>226</v>
      </c>
      <c r="G136" s="20" t="s">
        <v>225</v>
      </c>
      <c r="H136" s="20" t="s">
        <v>225</v>
      </c>
      <c r="I136" s="21">
        <v>44134</v>
      </c>
      <c r="J136" s="21">
        <v>44168</v>
      </c>
      <c r="K136" s="110">
        <v>0</v>
      </c>
    </row>
    <row r="137" spans="1:11" x14ac:dyDescent="0.25">
      <c r="A137" s="118" t="str">
        <f>HYPERLINK("https://reports.ofsted.gov.uk/provider/16/EY314759","Provider web link")</f>
        <v>Provider web link</v>
      </c>
      <c r="B137" s="20" t="s">
        <v>381</v>
      </c>
      <c r="C137" s="20" t="s">
        <v>233</v>
      </c>
      <c r="D137" s="20" t="s">
        <v>67</v>
      </c>
      <c r="E137" s="20" t="s">
        <v>382</v>
      </c>
      <c r="F137" s="20" t="s">
        <v>145</v>
      </c>
      <c r="G137" s="20" t="s">
        <v>221</v>
      </c>
      <c r="H137" s="20" t="s">
        <v>221</v>
      </c>
      <c r="I137" s="21">
        <v>44083</v>
      </c>
      <c r="J137" s="21">
        <v>44085</v>
      </c>
      <c r="K137" s="110">
        <v>0</v>
      </c>
    </row>
    <row r="138" spans="1:11" x14ac:dyDescent="0.25">
      <c r="A138" s="118" t="str">
        <f>HYPERLINK("https://reports.ofsted.gov.uk/provider/17/EY342890","Provider web link")</f>
        <v>Provider web link</v>
      </c>
      <c r="B138" s="20" t="s">
        <v>402</v>
      </c>
      <c r="C138" s="20" t="s">
        <v>233</v>
      </c>
      <c r="D138" s="20" t="s">
        <v>66</v>
      </c>
      <c r="E138" s="20" t="s">
        <v>240</v>
      </c>
      <c r="F138" s="20" t="s">
        <v>132</v>
      </c>
      <c r="G138" s="20" t="s">
        <v>215</v>
      </c>
      <c r="H138" s="20" t="s">
        <v>215</v>
      </c>
      <c r="I138" s="21">
        <v>44099</v>
      </c>
      <c r="J138" s="21">
        <v>44099</v>
      </c>
      <c r="K138" s="110">
        <v>0</v>
      </c>
    </row>
    <row r="139" spans="1:11" x14ac:dyDescent="0.25">
      <c r="A139" s="118" t="str">
        <f>HYPERLINK("https://reports.ofsted.gov.uk/provider/16/EY479079","Provider web link")</f>
        <v>Provider web link</v>
      </c>
      <c r="B139" s="20" t="s">
        <v>567</v>
      </c>
      <c r="C139" s="20" t="s">
        <v>231</v>
      </c>
      <c r="D139" s="20" t="s">
        <v>67</v>
      </c>
      <c r="E139" s="20" t="s">
        <v>568</v>
      </c>
      <c r="F139" s="20" t="s">
        <v>122</v>
      </c>
      <c r="G139" s="20" t="s">
        <v>287</v>
      </c>
      <c r="H139" s="20" t="s">
        <v>199</v>
      </c>
      <c r="I139" s="21">
        <v>44126</v>
      </c>
      <c r="J139" s="21">
        <v>44127</v>
      </c>
      <c r="K139" s="110">
        <v>0</v>
      </c>
    </row>
    <row r="140" spans="1:11" x14ac:dyDescent="0.25">
      <c r="A140" s="118" t="str">
        <f>HYPERLINK("https://reports.ofsted.gov.uk/provider/16/2527837 ","Provider web link")</f>
        <v>Provider web link</v>
      </c>
      <c r="B140" s="20">
        <v>2527837</v>
      </c>
      <c r="C140" s="20" t="s">
        <v>233</v>
      </c>
      <c r="D140" s="20" t="s">
        <v>67</v>
      </c>
      <c r="E140" s="20" t="s">
        <v>305</v>
      </c>
      <c r="F140" s="20" t="s">
        <v>165</v>
      </c>
      <c r="G140" s="20" t="s">
        <v>221</v>
      </c>
      <c r="H140" s="20" t="s">
        <v>221</v>
      </c>
      <c r="I140" s="21">
        <v>44124</v>
      </c>
      <c r="J140" s="21">
        <v>44125</v>
      </c>
      <c r="K140" s="110">
        <v>0</v>
      </c>
    </row>
    <row r="141" spans="1:11" x14ac:dyDescent="0.25">
      <c r="A141" s="118" t="str">
        <f>HYPERLINK("https://reports.ofsted.gov.uk/provider/16/EY435689","Provider web link")</f>
        <v>Provider web link</v>
      </c>
      <c r="B141" s="20" t="s">
        <v>502</v>
      </c>
      <c r="C141" s="20" t="s">
        <v>233</v>
      </c>
      <c r="D141" s="20" t="s">
        <v>67</v>
      </c>
      <c r="E141" s="20" t="s">
        <v>503</v>
      </c>
      <c r="F141" s="20" t="s">
        <v>130</v>
      </c>
      <c r="G141" s="20" t="s">
        <v>171</v>
      </c>
      <c r="H141" s="20" t="s">
        <v>171</v>
      </c>
      <c r="I141" s="21">
        <v>44123</v>
      </c>
      <c r="J141" s="21">
        <v>44125</v>
      </c>
      <c r="K141" s="110">
        <v>0</v>
      </c>
    </row>
    <row r="142" spans="1:11" x14ac:dyDescent="0.25">
      <c r="A142" s="118" t="str">
        <f>HYPERLINK("https://reports.ofsted.gov.uk/provider/17/EY439531","Provider web link")</f>
        <v>Provider web link</v>
      </c>
      <c r="B142" s="20" t="s">
        <v>512</v>
      </c>
      <c r="C142" s="20" t="s">
        <v>233</v>
      </c>
      <c r="D142" s="20" t="s">
        <v>66</v>
      </c>
      <c r="E142" s="20" t="s">
        <v>240</v>
      </c>
      <c r="F142" s="20" t="s">
        <v>130</v>
      </c>
      <c r="G142" s="20" t="s">
        <v>171</v>
      </c>
      <c r="H142" s="20" t="s">
        <v>171</v>
      </c>
      <c r="I142" s="21">
        <v>44130</v>
      </c>
      <c r="J142" s="21">
        <v>44132</v>
      </c>
      <c r="K142" s="110">
        <v>0</v>
      </c>
    </row>
    <row r="143" spans="1:11" x14ac:dyDescent="0.25">
      <c r="A143" s="118" t="str">
        <f>HYPERLINK("https://reports.ofsted.gov.uk/provider/16/127376  ","Provider web link")</f>
        <v>Provider web link</v>
      </c>
      <c r="B143" s="20">
        <v>127376</v>
      </c>
      <c r="C143" s="20" t="s">
        <v>233</v>
      </c>
      <c r="D143" s="20" t="s">
        <v>67</v>
      </c>
      <c r="E143" s="20" t="s">
        <v>249</v>
      </c>
      <c r="F143" s="20" t="s">
        <v>108</v>
      </c>
      <c r="G143" s="20" t="s">
        <v>215</v>
      </c>
      <c r="H143" s="20" t="s">
        <v>215</v>
      </c>
      <c r="I143" s="21">
        <v>44126</v>
      </c>
      <c r="J143" s="21">
        <v>44132</v>
      </c>
      <c r="K143" s="110">
        <v>0</v>
      </c>
    </row>
    <row r="144" spans="1:11" x14ac:dyDescent="0.25">
      <c r="A144" s="118" t="str">
        <f>HYPERLINK("https://reports.ofsted.gov.uk/provider/17/EY371366","Provider web link")</f>
        <v>Provider web link</v>
      </c>
      <c r="B144" s="20" t="s">
        <v>943</v>
      </c>
      <c r="C144" s="20" t="s">
        <v>233</v>
      </c>
      <c r="D144" s="20" t="s">
        <v>66</v>
      </c>
      <c r="E144" s="20" t="s">
        <v>240</v>
      </c>
      <c r="F144" s="20" t="s">
        <v>148</v>
      </c>
      <c r="G144" s="20" t="s">
        <v>208</v>
      </c>
      <c r="H144" s="20" t="s">
        <v>208</v>
      </c>
      <c r="I144" s="21">
        <v>44160</v>
      </c>
      <c r="J144" s="21">
        <v>44232</v>
      </c>
      <c r="K144" s="110">
        <v>0</v>
      </c>
    </row>
    <row r="145" spans="1:11" x14ac:dyDescent="0.25">
      <c r="A145" s="118" t="str">
        <f>HYPERLINK("https://reports.ofsted.gov.uk/provider/16/131556  ","Provider web link")</f>
        <v>Provider web link</v>
      </c>
      <c r="B145" s="20">
        <v>131556</v>
      </c>
      <c r="C145" s="20" t="s">
        <v>231</v>
      </c>
      <c r="D145" s="20" t="s">
        <v>67</v>
      </c>
      <c r="E145" s="20" t="s">
        <v>251</v>
      </c>
      <c r="F145" s="20" t="s">
        <v>146</v>
      </c>
      <c r="G145" s="20" t="s">
        <v>215</v>
      </c>
      <c r="H145" s="20" t="s">
        <v>215</v>
      </c>
      <c r="I145" s="21">
        <v>44103</v>
      </c>
      <c r="J145" s="21">
        <v>44120</v>
      </c>
      <c r="K145" s="110">
        <v>1</v>
      </c>
    </row>
    <row r="146" spans="1:11" x14ac:dyDescent="0.25">
      <c r="A146" s="118" t="str">
        <f>HYPERLINK("https://reports.ofsted.gov.uk/provider/16/EY477955","Provider web link")</f>
        <v>Provider web link</v>
      </c>
      <c r="B146" s="20" t="s">
        <v>563</v>
      </c>
      <c r="C146" s="20" t="s">
        <v>233</v>
      </c>
      <c r="D146" s="20" t="s">
        <v>67</v>
      </c>
      <c r="E146" s="20" t="s">
        <v>564</v>
      </c>
      <c r="F146" s="20" t="s">
        <v>90</v>
      </c>
      <c r="G146" s="20" t="s">
        <v>171</v>
      </c>
      <c r="H146" s="20" t="s">
        <v>171</v>
      </c>
      <c r="I146" s="21">
        <v>44133</v>
      </c>
      <c r="J146" s="21">
        <v>44138</v>
      </c>
      <c r="K146" s="110">
        <v>0</v>
      </c>
    </row>
    <row r="147" spans="1:11" x14ac:dyDescent="0.25">
      <c r="A147" s="118" t="str">
        <f>HYPERLINK("https://reports.ofsted.gov.uk/provider/17/134132  ","Provider web link")</f>
        <v>Provider web link</v>
      </c>
      <c r="B147" s="20">
        <v>134132</v>
      </c>
      <c r="C147" s="20" t="s">
        <v>233</v>
      </c>
      <c r="D147" s="20" t="s">
        <v>66</v>
      </c>
      <c r="E147" s="20" t="s">
        <v>240</v>
      </c>
      <c r="F147" s="20" t="s">
        <v>132</v>
      </c>
      <c r="G147" s="20" t="s">
        <v>215</v>
      </c>
      <c r="H147" s="20" t="s">
        <v>215</v>
      </c>
      <c r="I147" s="21">
        <v>44160</v>
      </c>
      <c r="J147" s="21">
        <v>44160</v>
      </c>
      <c r="K147" s="110">
        <v>0</v>
      </c>
    </row>
    <row r="148" spans="1:11" x14ac:dyDescent="0.25">
      <c r="A148" s="118" t="str">
        <f>HYPERLINK("https://reports.ofsted.gov.uk/provider/17/EY444509","Provider web link")</f>
        <v>Provider web link</v>
      </c>
      <c r="B148" s="20" t="s">
        <v>516</v>
      </c>
      <c r="C148" s="20" t="s">
        <v>236</v>
      </c>
      <c r="D148" s="20" t="s">
        <v>66</v>
      </c>
      <c r="E148" s="20" t="s">
        <v>240</v>
      </c>
      <c r="F148" s="20" t="s">
        <v>98</v>
      </c>
      <c r="G148" s="20" t="s">
        <v>287</v>
      </c>
      <c r="H148" s="20" t="s">
        <v>199</v>
      </c>
      <c r="I148" s="21">
        <v>44109</v>
      </c>
      <c r="J148" s="21">
        <v>44111</v>
      </c>
      <c r="K148" s="110">
        <v>0</v>
      </c>
    </row>
    <row r="149" spans="1:11" x14ac:dyDescent="0.25">
      <c r="A149" s="118" t="str">
        <f>HYPERLINK("https://reports.ofsted.gov.uk/provider/16/131802  ","Provider web link")</f>
        <v>Provider web link</v>
      </c>
      <c r="B149" s="20">
        <v>131802</v>
      </c>
      <c r="C149" s="20" t="s">
        <v>233</v>
      </c>
      <c r="D149" s="20" t="s">
        <v>67</v>
      </c>
      <c r="E149" s="20" t="s">
        <v>253</v>
      </c>
      <c r="F149" s="20" t="s">
        <v>110</v>
      </c>
      <c r="G149" s="20" t="s">
        <v>180</v>
      </c>
      <c r="H149" s="20" t="s">
        <v>180</v>
      </c>
      <c r="I149" s="21">
        <v>44097</v>
      </c>
      <c r="J149" s="21">
        <v>44110</v>
      </c>
      <c r="K149" s="110">
        <v>0</v>
      </c>
    </row>
    <row r="150" spans="1:11" x14ac:dyDescent="0.25">
      <c r="A150" s="118" t="str">
        <f>HYPERLINK("https://reports.ofsted.gov.uk/provider/16/EY557940","Provider web link")</f>
        <v>Provider web link</v>
      </c>
      <c r="B150" s="20" t="s">
        <v>724</v>
      </c>
      <c r="C150" s="20" t="s">
        <v>233</v>
      </c>
      <c r="D150" s="20" t="s">
        <v>67</v>
      </c>
      <c r="E150" s="20" t="s">
        <v>725</v>
      </c>
      <c r="F150" s="20" t="s">
        <v>119</v>
      </c>
      <c r="G150" s="20" t="s">
        <v>208</v>
      </c>
      <c r="H150" s="20" t="s">
        <v>208</v>
      </c>
      <c r="I150" s="21">
        <v>44139</v>
      </c>
      <c r="J150" s="21">
        <v>44140</v>
      </c>
      <c r="K150" s="110">
        <v>0</v>
      </c>
    </row>
    <row r="151" spans="1:11" x14ac:dyDescent="0.25">
      <c r="A151" s="118" t="str">
        <f>HYPERLINK("https://reports.ofsted.gov.uk/provider/17/EY561573","Provider web link")</f>
        <v>Provider web link</v>
      </c>
      <c r="B151" s="20" t="s">
        <v>736</v>
      </c>
      <c r="C151" s="20" t="s">
        <v>233</v>
      </c>
      <c r="D151" s="20" t="s">
        <v>66</v>
      </c>
      <c r="E151" s="20" t="s">
        <v>240</v>
      </c>
      <c r="F151" s="20" t="s">
        <v>116</v>
      </c>
      <c r="G151" s="20" t="s">
        <v>171</v>
      </c>
      <c r="H151" s="20" t="s">
        <v>171</v>
      </c>
      <c r="I151" s="21">
        <v>44097</v>
      </c>
      <c r="J151" s="21">
        <v>44102</v>
      </c>
      <c r="K151" s="110">
        <v>0</v>
      </c>
    </row>
    <row r="152" spans="1:11" x14ac:dyDescent="0.25">
      <c r="A152" s="118" t="str">
        <f>HYPERLINK("https://reports.ofsted.gov.uk/provider/16/EY281897","Provider web link")</f>
        <v>Provider web link</v>
      </c>
      <c r="B152" s="20" t="s">
        <v>746</v>
      </c>
      <c r="C152" s="20" t="s">
        <v>231</v>
      </c>
      <c r="D152" s="20" t="s">
        <v>67</v>
      </c>
      <c r="E152" s="20" t="s">
        <v>747</v>
      </c>
      <c r="F152" s="20" t="s">
        <v>153</v>
      </c>
      <c r="G152" s="20" t="s">
        <v>215</v>
      </c>
      <c r="H152" s="20" t="s">
        <v>215</v>
      </c>
      <c r="I152" s="21">
        <v>44099</v>
      </c>
      <c r="J152" s="21">
        <v>44168</v>
      </c>
      <c r="K152" s="110">
        <v>0</v>
      </c>
    </row>
    <row r="153" spans="1:11" x14ac:dyDescent="0.25">
      <c r="A153" s="118" t="str">
        <f>HYPERLINK("https://reports.ofsted.gov.uk/provider/17/112669  ","Provider web link")</f>
        <v>Provider web link</v>
      </c>
      <c r="B153" s="20">
        <v>112669</v>
      </c>
      <c r="C153" s="20" t="s">
        <v>233</v>
      </c>
      <c r="D153" s="20" t="s">
        <v>66</v>
      </c>
      <c r="E153" s="20" t="s">
        <v>240</v>
      </c>
      <c r="F153" s="20" t="s">
        <v>104</v>
      </c>
      <c r="G153" s="20" t="s">
        <v>215</v>
      </c>
      <c r="H153" s="20" t="s">
        <v>215</v>
      </c>
      <c r="I153" s="21">
        <v>44088</v>
      </c>
      <c r="J153" s="21">
        <v>44089</v>
      </c>
      <c r="K153" s="110">
        <v>0</v>
      </c>
    </row>
    <row r="154" spans="1:11" x14ac:dyDescent="0.25">
      <c r="A154" s="118" t="str">
        <f>HYPERLINK("https://reports.ofsted.gov.uk/provider/17/312082  ","Provider web link")</f>
        <v>Provider web link</v>
      </c>
      <c r="B154" s="20">
        <v>312082</v>
      </c>
      <c r="C154" s="20" t="s">
        <v>233</v>
      </c>
      <c r="D154" s="20" t="s">
        <v>66</v>
      </c>
      <c r="E154" s="20" t="s">
        <v>240</v>
      </c>
      <c r="F154" s="20" t="s">
        <v>155</v>
      </c>
      <c r="G154" s="20" t="s">
        <v>208</v>
      </c>
      <c r="H154" s="20" t="s">
        <v>208</v>
      </c>
      <c r="I154" s="21">
        <v>44145</v>
      </c>
      <c r="J154" s="21">
        <v>44151</v>
      </c>
      <c r="K154" s="110">
        <v>0</v>
      </c>
    </row>
    <row r="155" spans="1:11" x14ac:dyDescent="0.25">
      <c r="A155" s="118" t="str">
        <f>HYPERLINK("https://reports.ofsted.gov.uk/provider/17/EY426427","Provider web link")</f>
        <v>Provider web link</v>
      </c>
      <c r="B155" s="20" t="s">
        <v>493</v>
      </c>
      <c r="C155" s="20" t="s">
        <v>233</v>
      </c>
      <c r="D155" s="20" t="s">
        <v>66</v>
      </c>
      <c r="E155" s="20" t="s">
        <v>240</v>
      </c>
      <c r="F155" s="20" t="s">
        <v>84</v>
      </c>
      <c r="G155" s="20" t="s">
        <v>175</v>
      </c>
      <c r="H155" s="20" t="s">
        <v>175</v>
      </c>
      <c r="I155" s="21">
        <v>44099</v>
      </c>
      <c r="J155" s="21">
        <v>44104</v>
      </c>
      <c r="K155" s="110">
        <v>0</v>
      </c>
    </row>
    <row r="156" spans="1:11" x14ac:dyDescent="0.25">
      <c r="A156" s="118" t="str">
        <f>HYPERLINK("https://reports.ofsted.gov.uk/provider/17/EY390924","Provider web link")</f>
        <v>Provider web link</v>
      </c>
      <c r="B156" s="20" t="s">
        <v>446</v>
      </c>
      <c r="C156" s="20" t="s">
        <v>233</v>
      </c>
      <c r="D156" s="20" t="s">
        <v>66</v>
      </c>
      <c r="E156" s="20" t="s">
        <v>240</v>
      </c>
      <c r="F156" s="20" t="s">
        <v>156</v>
      </c>
      <c r="G156" s="20" t="s">
        <v>208</v>
      </c>
      <c r="H156" s="20" t="s">
        <v>208</v>
      </c>
      <c r="I156" s="21">
        <v>44113</v>
      </c>
      <c r="J156" s="21">
        <v>44123</v>
      </c>
      <c r="K156" s="110">
        <v>0</v>
      </c>
    </row>
    <row r="157" spans="1:11" x14ac:dyDescent="0.25">
      <c r="A157" s="118" t="str">
        <f>HYPERLINK("https://reports.ofsted.gov.uk/provider/16/EY477278","Provider web link")</f>
        <v>Provider web link</v>
      </c>
      <c r="B157" s="20" t="s">
        <v>783</v>
      </c>
      <c r="C157" s="20" t="s">
        <v>233</v>
      </c>
      <c r="D157" s="20" t="s">
        <v>67</v>
      </c>
      <c r="E157" s="20" t="s">
        <v>784</v>
      </c>
      <c r="F157" s="20" t="s">
        <v>72</v>
      </c>
      <c r="G157" s="20" t="s">
        <v>225</v>
      </c>
      <c r="H157" s="20" t="s">
        <v>225</v>
      </c>
      <c r="I157" s="21">
        <v>44139</v>
      </c>
      <c r="J157" s="21">
        <v>44175</v>
      </c>
      <c r="K157" s="110">
        <v>1</v>
      </c>
    </row>
    <row r="158" spans="1:11" x14ac:dyDescent="0.25">
      <c r="A158" s="118" t="str">
        <f>HYPERLINK("https://reports.ofsted.gov.uk/provider/17/EY435487","Provider web link")</f>
        <v>Provider web link</v>
      </c>
      <c r="B158" s="20" t="s">
        <v>501</v>
      </c>
      <c r="C158" s="20" t="s">
        <v>233</v>
      </c>
      <c r="D158" s="20" t="s">
        <v>66</v>
      </c>
      <c r="E158" s="20" t="s">
        <v>240</v>
      </c>
      <c r="F158" s="20" t="s">
        <v>109</v>
      </c>
      <c r="G158" s="20" t="s">
        <v>285</v>
      </c>
      <c r="H158" s="20" t="s">
        <v>199</v>
      </c>
      <c r="I158" s="21">
        <v>44138</v>
      </c>
      <c r="J158" s="21">
        <v>44139</v>
      </c>
      <c r="K158" s="110">
        <v>0</v>
      </c>
    </row>
    <row r="159" spans="1:11" x14ac:dyDescent="0.25">
      <c r="A159" s="118" t="str">
        <f>HYPERLINK("https://reports.ofsted.gov.uk/provider/17/EY474904","Provider web link")</f>
        <v>Provider web link</v>
      </c>
      <c r="B159" s="20" t="s">
        <v>809</v>
      </c>
      <c r="C159" s="20" t="s">
        <v>233</v>
      </c>
      <c r="D159" s="20" t="s">
        <v>66</v>
      </c>
      <c r="E159" s="20" t="s">
        <v>240</v>
      </c>
      <c r="F159" s="20" t="s">
        <v>72</v>
      </c>
      <c r="G159" s="20" t="s">
        <v>225</v>
      </c>
      <c r="H159" s="20" t="s">
        <v>225</v>
      </c>
      <c r="I159" s="21">
        <v>44147</v>
      </c>
      <c r="J159" s="21">
        <v>44167</v>
      </c>
      <c r="K159" s="110">
        <v>0</v>
      </c>
    </row>
    <row r="160" spans="1:11" x14ac:dyDescent="0.25">
      <c r="A160" s="118" t="str">
        <f>HYPERLINK("https://reports.ofsted.gov.uk/provider/16/EY472686","Provider web link")</f>
        <v>Provider web link</v>
      </c>
      <c r="B160" s="20" t="s">
        <v>545</v>
      </c>
      <c r="C160" s="20" t="s">
        <v>233</v>
      </c>
      <c r="D160" s="20" t="s">
        <v>67</v>
      </c>
      <c r="E160" s="20" t="s">
        <v>546</v>
      </c>
      <c r="F160" s="20" t="s">
        <v>91</v>
      </c>
      <c r="G160" s="20" t="s">
        <v>221</v>
      </c>
      <c r="H160" s="20" t="s">
        <v>221</v>
      </c>
      <c r="I160" s="21">
        <v>44083</v>
      </c>
      <c r="J160" s="21">
        <v>44088</v>
      </c>
      <c r="K160" s="110">
        <v>0</v>
      </c>
    </row>
    <row r="161" spans="1:11" x14ac:dyDescent="0.25">
      <c r="A161" s="118" t="str">
        <f>HYPERLINK("https://reports.ofsted.gov.uk/provider/17/EY547029","Provider web link")</f>
        <v>Provider web link</v>
      </c>
      <c r="B161" s="20" t="s">
        <v>662</v>
      </c>
      <c r="C161" s="20" t="s">
        <v>236</v>
      </c>
      <c r="D161" s="20" t="s">
        <v>66</v>
      </c>
      <c r="E161" s="20" t="s">
        <v>240</v>
      </c>
      <c r="F161" s="20" t="s">
        <v>113</v>
      </c>
      <c r="G161" s="20" t="s">
        <v>208</v>
      </c>
      <c r="H161" s="20" t="s">
        <v>208</v>
      </c>
      <c r="I161" s="21">
        <v>44104</v>
      </c>
      <c r="J161" s="21">
        <v>44104</v>
      </c>
      <c r="K161" s="110">
        <v>0</v>
      </c>
    </row>
    <row r="162" spans="1:11" x14ac:dyDescent="0.25">
      <c r="A162" s="118" t="str">
        <f>HYPERLINK("https://reports.ofsted.gov.uk/provider/16/EY470415","Provider web link")</f>
        <v>Provider web link</v>
      </c>
      <c r="B162" s="20" t="s">
        <v>541</v>
      </c>
      <c r="C162" s="20" t="s">
        <v>233</v>
      </c>
      <c r="D162" s="20" t="s">
        <v>67</v>
      </c>
      <c r="E162" s="20" t="s">
        <v>542</v>
      </c>
      <c r="F162" s="20" t="s">
        <v>76</v>
      </c>
      <c r="G162" s="20" t="s">
        <v>285</v>
      </c>
      <c r="H162" s="20" t="s">
        <v>199</v>
      </c>
      <c r="I162" s="21">
        <v>44110</v>
      </c>
      <c r="J162" s="21">
        <v>44111</v>
      </c>
      <c r="K162" s="110">
        <v>0</v>
      </c>
    </row>
    <row r="163" spans="1:11" x14ac:dyDescent="0.25">
      <c r="A163" s="118" t="str">
        <f>HYPERLINK("https://reports.ofsted.gov.uk/provider/16/EY305510","Provider web link")</f>
        <v>Provider web link</v>
      </c>
      <c r="B163" s="20" t="s">
        <v>372</v>
      </c>
      <c r="C163" s="20" t="s">
        <v>233</v>
      </c>
      <c r="D163" s="20" t="s">
        <v>67</v>
      </c>
      <c r="E163" s="20" t="s">
        <v>373</v>
      </c>
      <c r="F163" s="20" t="s">
        <v>104</v>
      </c>
      <c r="G163" s="20" t="s">
        <v>215</v>
      </c>
      <c r="H163" s="20" t="s">
        <v>215</v>
      </c>
      <c r="I163" s="21">
        <v>44124</v>
      </c>
      <c r="J163" s="21">
        <v>44127</v>
      </c>
      <c r="K163" s="110">
        <v>0</v>
      </c>
    </row>
    <row r="164" spans="1:11" x14ac:dyDescent="0.25">
      <c r="A164" s="118" t="str">
        <f>HYPERLINK("https://reports.ofsted.gov.uk/provider/16/EY343704","Provider web link")</f>
        <v>Provider web link</v>
      </c>
      <c r="B164" s="20" t="s">
        <v>404</v>
      </c>
      <c r="C164" s="20" t="s">
        <v>233</v>
      </c>
      <c r="D164" s="20" t="s">
        <v>67</v>
      </c>
      <c r="E164" s="20" t="s">
        <v>405</v>
      </c>
      <c r="F164" s="20" t="s">
        <v>89</v>
      </c>
      <c r="G164" s="20" t="s">
        <v>287</v>
      </c>
      <c r="H164" s="20" t="s">
        <v>199</v>
      </c>
      <c r="I164" s="21">
        <v>44124</v>
      </c>
      <c r="J164" s="21">
        <v>44130</v>
      </c>
      <c r="K164" s="110">
        <v>0</v>
      </c>
    </row>
    <row r="165" spans="1:11" x14ac:dyDescent="0.25">
      <c r="A165" s="118" t="str">
        <f>HYPERLINK("https://reports.ofsted.gov.uk/provider/16/134012  ","Provider web link")</f>
        <v>Provider web link</v>
      </c>
      <c r="B165" s="20">
        <v>134012</v>
      </c>
      <c r="C165" s="20" t="s">
        <v>233</v>
      </c>
      <c r="D165" s="20" t="s">
        <v>67</v>
      </c>
      <c r="E165" s="20" t="s">
        <v>254</v>
      </c>
      <c r="F165" s="20" t="s">
        <v>132</v>
      </c>
      <c r="G165" s="20" t="s">
        <v>215</v>
      </c>
      <c r="H165" s="20" t="s">
        <v>215</v>
      </c>
      <c r="I165" s="21">
        <v>44082</v>
      </c>
      <c r="J165" s="21">
        <v>44084</v>
      </c>
      <c r="K165" s="110">
        <v>0</v>
      </c>
    </row>
    <row r="166" spans="1:11" x14ac:dyDescent="0.25">
      <c r="A166" s="118" t="str">
        <f>HYPERLINK("https://reports.ofsted.gov.uk/provider/17/EY547450","Provider web link")</f>
        <v>Provider web link</v>
      </c>
      <c r="B166" s="20" t="s">
        <v>668</v>
      </c>
      <c r="C166" s="20" t="s">
        <v>233</v>
      </c>
      <c r="D166" s="20" t="s">
        <v>66</v>
      </c>
      <c r="E166" s="20" t="s">
        <v>240</v>
      </c>
      <c r="F166" s="20" t="s">
        <v>88</v>
      </c>
      <c r="G166" s="20" t="s">
        <v>180</v>
      </c>
      <c r="H166" s="20" t="s">
        <v>180</v>
      </c>
      <c r="I166" s="21">
        <v>44088</v>
      </c>
      <c r="J166" s="21">
        <v>44089</v>
      </c>
      <c r="K166" s="110">
        <v>0</v>
      </c>
    </row>
    <row r="167" spans="1:11" x14ac:dyDescent="0.25">
      <c r="A167" s="118" t="str">
        <f>HYPERLINK("https://reports.ofsted.gov.uk/provider/16/EY474065","Provider web link")</f>
        <v>Provider web link</v>
      </c>
      <c r="B167" s="20" t="s">
        <v>553</v>
      </c>
      <c r="C167" s="20" t="s">
        <v>233</v>
      </c>
      <c r="D167" s="20" t="s">
        <v>67</v>
      </c>
      <c r="E167" s="20" t="s">
        <v>554</v>
      </c>
      <c r="F167" s="20" t="s">
        <v>147</v>
      </c>
      <c r="G167" s="20" t="s">
        <v>225</v>
      </c>
      <c r="H167" s="20" t="s">
        <v>225</v>
      </c>
      <c r="I167" s="21">
        <v>44138</v>
      </c>
      <c r="J167" s="21">
        <v>44168</v>
      </c>
      <c r="K167" s="110">
        <v>0</v>
      </c>
    </row>
    <row r="168" spans="1:11" x14ac:dyDescent="0.25">
      <c r="A168" s="118" t="str">
        <f>HYPERLINK("https://reports.ofsted.gov.uk/provider/17/EY431018","Provider web link")</f>
        <v>Provider web link</v>
      </c>
      <c r="B168" s="20" t="s">
        <v>498</v>
      </c>
      <c r="C168" s="20" t="s">
        <v>233</v>
      </c>
      <c r="D168" s="20" t="s">
        <v>66</v>
      </c>
      <c r="E168" s="20" t="s">
        <v>240</v>
      </c>
      <c r="F168" s="20" t="s">
        <v>213</v>
      </c>
      <c r="G168" s="20" t="s">
        <v>208</v>
      </c>
      <c r="H168" s="20" t="s">
        <v>208</v>
      </c>
      <c r="I168" s="21">
        <v>44141</v>
      </c>
      <c r="J168" s="21">
        <v>44145</v>
      </c>
      <c r="K168" s="110">
        <v>0</v>
      </c>
    </row>
    <row r="169" spans="1:11" x14ac:dyDescent="0.25">
      <c r="A169" s="118" t="str">
        <f>HYPERLINK("https://reports.ofsted.gov.uk/provider/16/EY555622","Provider web link")</f>
        <v>Provider web link</v>
      </c>
      <c r="B169" s="20" t="s">
        <v>721</v>
      </c>
      <c r="C169" s="20" t="s">
        <v>233</v>
      </c>
      <c r="D169" s="20" t="s">
        <v>67</v>
      </c>
      <c r="E169" s="20" t="s">
        <v>722</v>
      </c>
      <c r="F169" s="20" t="s">
        <v>164</v>
      </c>
      <c r="G169" s="20" t="s">
        <v>208</v>
      </c>
      <c r="H169" s="20" t="s">
        <v>208</v>
      </c>
      <c r="I169" s="21">
        <v>44147</v>
      </c>
      <c r="J169" s="21">
        <v>44147</v>
      </c>
      <c r="K169" s="110">
        <v>0</v>
      </c>
    </row>
    <row r="170" spans="1:11" x14ac:dyDescent="0.25">
      <c r="A170" s="118" t="str">
        <f>HYPERLINK("https://reports.ofsted.gov.uk/provider/16/159399  ","Provider web link")</f>
        <v>Provider web link</v>
      </c>
      <c r="B170" s="20">
        <v>159399</v>
      </c>
      <c r="C170" s="20" t="s">
        <v>233</v>
      </c>
      <c r="D170" s="20" t="s">
        <v>67</v>
      </c>
      <c r="E170" s="20" t="s">
        <v>264</v>
      </c>
      <c r="F170" s="20" t="s">
        <v>79</v>
      </c>
      <c r="G170" s="20" t="s">
        <v>180</v>
      </c>
      <c r="H170" s="20" t="s">
        <v>180</v>
      </c>
      <c r="I170" s="21">
        <v>44118</v>
      </c>
      <c r="J170" s="21">
        <v>44119</v>
      </c>
      <c r="K170" s="110">
        <v>0</v>
      </c>
    </row>
    <row r="171" spans="1:11" x14ac:dyDescent="0.25">
      <c r="A171" s="118" t="str">
        <f>HYPERLINK("https://reports.ofsted.gov.uk/provider/16/400299  ","Provider web link")</f>
        <v>Provider web link</v>
      </c>
      <c r="B171" s="20">
        <v>400299</v>
      </c>
      <c r="C171" s="20" t="s">
        <v>231</v>
      </c>
      <c r="D171" s="20" t="s">
        <v>67</v>
      </c>
      <c r="E171" s="20" t="s">
        <v>291</v>
      </c>
      <c r="F171" s="20" t="s">
        <v>127</v>
      </c>
      <c r="G171" s="20" t="s">
        <v>285</v>
      </c>
      <c r="H171" s="20" t="s">
        <v>199</v>
      </c>
      <c r="I171" s="21">
        <v>44120</v>
      </c>
      <c r="J171" s="21">
        <v>44148</v>
      </c>
      <c r="K171" s="110">
        <v>1</v>
      </c>
    </row>
    <row r="172" spans="1:11" x14ac:dyDescent="0.25">
      <c r="A172" s="118" t="str">
        <f>HYPERLINK("https://reports.ofsted.gov.uk/provider/16/EY221987","Provider web link")</f>
        <v>Provider web link</v>
      </c>
      <c r="B172" s="20" t="s">
        <v>311</v>
      </c>
      <c r="C172" s="20" t="s">
        <v>233</v>
      </c>
      <c r="D172" s="20" t="s">
        <v>67</v>
      </c>
      <c r="E172" s="20" t="s">
        <v>312</v>
      </c>
      <c r="F172" s="20" t="s">
        <v>86</v>
      </c>
      <c r="G172" s="20" t="s">
        <v>221</v>
      </c>
      <c r="H172" s="20" t="s">
        <v>221</v>
      </c>
      <c r="I172" s="21">
        <v>44096</v>
      </c>
      <c r="J172" s="21">
        <v>44103</v>
      </c>
      <c r="K172" s="110">
        <v>0</v>
      </c>
    </row>
    <row r="173" spans="1:11" x14ac:dyDescent="0.25">
      <c r="A173" s="118" t="str">
        <f>HYPERLINK("https://reports.ofsted.gov.uk/provider/16/EY260535","Provider web link")</f>
        <v>Provider web link</v>
      </c>
      <c r="B173" s="20" t="s">
        <v>878</v>
      </c>
      <c r="C173" s="20" t="s">
        <v>233</v>
      </c>
      <c r="D173" s="20" t="s">
        <v>67</v>
      </c>
      <c r="E173" s="20" t="s">
        <v>879</v>
      </c>
      <c r="F173" s="20" t="s">
        <v>130</v>
      </c>
      <c r="G173" s="20" t="s">
        <v>171</v>
      </c>
      <c r="H173" s="20" t="s">
        <v>171</v>
      </c>
      <c r="I173" s="21">
        <v>44169</v>
      </c>
      <c r="J173" s="21">
        <v>44223</v>
      </c>
      <c r="K173" s="110">
        <v>1</v>
      </c>
    </row>
    <row r="174" spans="1:11" x14ac:dyDescent="0.25">
      <c r="A174" s="118" t="str">
        <f>HYPERLINK("https://reports.ofsted.gov.uk/provider/17/EY336862","Provider web link")</f>
        <v>Provider web link</v>
      </c>
      <c r="B174" s="20" t="s">
        <v>396</v>
      </c>
      <c r="C174" s="20" t="s">
        <v>233</v>
      </c>
      <c r="D174" s="20" t="s">
        <v>66</v>
      </c>
      <c r="E174" s="20" t="s">
        <v>240</v>
      </c>
      <c r="F174" s="20" t="s">
        <v>151</v>
      </c>
      <c r="G174" s="20" t="s">
        <v>175</v>
      </c>
      <c r="H174" s="20" t="s">
        <v>175</v>
      </c>
      <c r="I174" s="21">
        <v>44092</v>
      </c>
      <c r="J174" s="21">
        <v>44099</v>
      </c>
      <c r="K174" s="110">
        <v>0</v>
      </c>
    </row>
    <row r="175" spans="1:11" x14ac:dyDescent="0.25">
      <c r="A175" s="118" t="str">
        <f>HYPERLINK("https://reports.ofsted.gov.uk/provider/16/EY541632","Provider web link")</f>
        <v>Provider web link</v>
      </c>
      <c r="B175" s="20" t="s">
        <v>820</v>
      </c>
      <c r="C175" s="20" t="s">
        <v>231</v>
      </c>
      <c r="D175" s="20" t="s">
        <v>67</v>
      </c>
      <c r="E175" s="20" t="s">
        <v>821</v>
      </c>
      <c r="F175" s="20" t="s">
        <v>97</v>
      </c>
      <c r="G175" s="20" t="s">
        <v>175</v>
      </c>
      <c r="H175" s="20" t="s">
        <v>175</v>
      </c>
      <c r="I175" s="21">
        <v>44148</v>
      </c>
      <c r="J175" s="21">
        <v>44160</v>
      </c>
      <c r="K175" s="110">
        <v>0</v>
      </c>
    </row>
    <row r="176" spans="1:11" x14ac:dyDescent="0.25">
      <c r="A176" s="118" t="str">
        <f>HYPERLINK("https://reports.ofsted.gov.uk/provider/17/306153  ","Provider web link")</f>
        <v>Provider web link</v>
      </c>
      <c r="B176" s="20">
        <v>306153</v>
      </c>
      <c r="C176" s="20" t="s">
        <v>233</v>
      </c>
      <c r="D176" s="20" t="s">
        <v>66</v>
      </c>
      <c r="E176" s="20" t="s">
        <v>240</v>
      </c>
      <c r="F176" s="20" t="s">
        <v>166</v>
      </c>
      <c r="G176" s="20" t="s">
        <v>208</v>
      </c>
      <c r="H176" s="20" t="s">
        <v>208</v>
      </c>
      <c r="I176" s="21">
        <v>44165</v>
      </c>
      <c r="J176" s="21">
        <v>44166</v>
      </c>
      <c r="K176" s="110">
        <v>0</v>
      </c>
    </row>
    <row r="177" spans="1:11" x14ac:dyDescent="0.25">
      <c r="A177" s="118" t="str">
        <f>HYPERLINK("https://reports.ofsted.gov.uk/provider/17/EY558805","Provider web link")</f>
        <v>Provider web link</v>
      </c>
      <c r="B177" s="20" t="s">
        <v>727</v>
      </c>
      <c r="C177" s="20" t="s">
        <v>236</v>
      </c>
      <c r="D177" s="20" t="s">
        <v>66</v>
      </c>
      <c r="E177" s="20" t="s">
        <v>240</v>
      </c>
      <c r="F177" s="20" t="s">
        <v>115</v>
      </c>
      <c r="G177" s="20" t="s">
        <v>171</v>
      </c>
      <c r="H177" s="20" t="s">
        <v>171</v>
      </c>
      <c r="I177" s="21">
        <v>44102</v>
      </c>
      <c r="J177" s="21">
        <v>44103</v>
      </c>
      <c r="K177" s="110">
        <v>0</v>
      </c>
    </row>
    <row r="178" spans="1:11" x14ac:dyDescent="0.25">
      <c r="A178" s="118" t="str">
        <f>HYPERLINK("https://reports.ofsted.gov.uk/provider/17/510726  ","Provider web link")</f>
        <v>Provider web link</v>
      </c>
      <c r="B178" s="20">
        <v>510726</v>
      </c>
      <c r="C178" s="20" t="s">
        <v>236</v>
      </c>
      <c r="D178" s="20" t="s">
        <v>66</v>
      </c>
      <c r="E178" s="20" t="s">
        <v>240</v>
      </c>
      <c r="F178" s="20" t="s">
        <v>100</v>
      </c>
      <c r="G178" s="20" t="s">
        <v>180</v>
      </c>
      <c r="H178" s="20" t="s">
        <v>180</v>
      </c>
      <c r="I178" s="21">
        <v>44148</v>
      </c>
      <c r="J178" s="21">
        <v>44154</v>
      </c>
      <c r="K178" s="110">
        <v>0</v>
      </c>
    </row>
    <row r="179" spans="1:11" x14ac:dyDescent="0.25">
      <c r="A179" s="118" t="str">
        <f>HYPERLINK("https://reports.ofsted.gov.uk/provider/17/EY474813","Provider web link")</f>
        <v>Provider web link</v>
      </c>
      <c r="B179" s="20" t="s">
        <v>867</v>
      </c>
      <c r="C179" s="20" t="s">
        <v>236</v>
      </c>
      <c r="D179" s="20" t="s">
        <v>66</v>
      </c>
      <c r="E179" s="20" t="s">
        <v>240</v>
      </c>
      <c r="F179" s="20" t="s">
        <v>153</v>
      </c>
      <c r="G179" s="20" t="s">
        <v>215</v>
      </c>
      <c r="H179" s="20" t="s">
        <v>215</v>
      </c>
      <c r="I179" s="21">
        <v>44158</v>
      </c>
      <c r="J179" s="21">
        <v>44160</v>
      </c>
      <c r="K179" s="110">
        <v>0</v>
      </c>
    </row>
    <row r="180" spans="1:11" x14ac:dyDescent="0.25">
      <c r="A180" s="118" t="str">
        <f>HYPERLINK("https://reports.ofsted.gov.uk/provider/17/EY545774","Provider web link")</f>
        <v>Provider web link</v>
      </c>
      <c r="B180" s="20" t="s">
        <v>653</v>
      </c>
      <c r="C180" s="20" t="s">
        <v>233</v>
      </c>
      <c r="D180" s="20" t="s">
        <v>66</v>
      </c>
      <c r="E180" s="20" t="s">
        <v>240</v>
      </c>
      <c r="F180" s="20" t="s">
        <v>101</v>
      </c>
      <c r="G180" s="20" t="s">
        <v>180</v>
      </c>
      <c r="H180" s="20" t="s">
        <v>180</v>
      </c>
      <c r="I180" s="21">
        <v>44110</v>
      </c>
      <c r="J180" s="21">
        <v>44123</v>
      </c>
      <c r="K180" s="110">
        <v>0</v>
      </c>
    </row>
    <row r="181" spans="1:11" x14ac:dyDescent="0.25">
      <c r="A181" s="118" t="str">
        <f>HYPERLINK("https://reports.ofsted.gov.uk/provider/17/EY371636","Provider web link")</f>
        <v>Provider web link</v>
      </c>
      <c r="B181" s="20" t="s">
        <v>423</v>
      </c>
      <c r="C181" s="20" t="s">
        <v>233</v>
      </c>
      <c r="D181" s="20" t="s">
        <v>66</v>
      </c>
      <c r="E181" s="20" t="s">
        <v>240</v>
      </c>
      <c r="F181" s="20" t="s">
        <v>105</v>
      </c>
      <c r="G181" s="20" t="s">
        <v>180</v>
      </c>
      <c r="H181" s="20" t="s">
        <v>180</v>
      </c>
      <c r="I181" s="21">
        <v>44110</v>
      </c>
      <c r="J181" s="21">
        <v>44116</v>
      </c>
      <c r="K181" s="110">
        <v>0</v>
      </c>
    </row>
    <row r="182" spans="1:11" x14ac:dyDescent="0.25">
      <c r="A182" s="118" t="str">
        <f>HYPERLINK("https://reports.ofsted.gov.uk/provider/17/EY436104","Provider web link")</f>
        <v>Provider web link</v>
      </c>
      <c r="B182" s="20" t="s">
        <v>504</v>
      </c>
      <c r="C182" s="20" t="s">
        <v>233</v>
      </c>
      <c r="D182" s="20" t="s">
        <v>66</v>
      </c>
      <c r="E182" s="20" t="s">
        <v>240</v>
      </c>
      <c r="F182" s="20" t="s">
        <v>99</v>
      </c>
      <c r="G182" s="20" t="s">
        <v>221</v>
      </c>
      <c r="H182" s="20" t="s">
        <v>221</v>
      </c>
      <c r="I182" s="21">
        <v>44109</v>
      </c>
      <c r="J182" s="21">
        <v>44110</v>
      </c>
      <c r="K182" s="110">
        <v>0</v>
      </c>
    </row>
    <row r="183" spans="1:11" x14ac:dyDescent="0.25">
      <c r="A183" s="118" t="str">
        <f>HYPERLINK("https://reports.ofsted.gov.uk/provider/16/EY473330","Provider web link")</f>
        <v>Provider web link</v>
      </c>
      <c r="B183" s="20" t="s">
        <v>549</v>
      </c>
      <c r="C183" s="20" t="s">
        <v>236</v>
      </c>
      <c r="D183" s="20" t="s">
        <v>67</v>
      </c>
      <c r="E183" s="20" t="s">
        <v>550</v>
      </c>
      <c r="F183" s="20" t="s">
        <v>124</v>
      </c>
      <c r="G183" s="20" t="s">
        <v>175</v>
      </c>
      <c r="H183" s="20" t="s">
        <v>175</v>
      </c>
      <c r="I183" s="21">
        <v>44112</v>
      </c>
      <c r="J183" s="21">
        <v>44119</v>
      </c>
      <c r="K183" s="110">
        <v>0</v>
      </c>
    </row>
    <row r="184" spans="1:11" x14ac:dyDescent="0.25">
      <c r="A184" s="118" t="str">
        <f>HYPERLINK("https://reports.ofsted.gov.uk/provider/16/128514  ","Provider web link")</f>
        <v>Provider web link</v>
      </c>
      <c r="B184" s="20">
        <v>128514</v>
      </c>
      <c r="C184" s="20" t="s">
        <v>233</v>
      </c>
      <c r="D184" s="20" t="s">
        <v>67</v>
      </c>
      <c r="E184" s="20" t="s">
        <v>250</v>
      </c>
      <c r="F184" s="20" t="s">
        <v>135</v>
      </c>
      <c r="G184" s="20" t="s">
        <v>180</v>
      </c>
      <c r="H184" s="20" t="s">
        <v>180</v>
      </c>
      <c r="I184" s="21">
        <v>44109</v>
      </c>
      <c r="J184" s="21">
        <v>44116</v>
      </c>
      <c r="K184" s="110">
        <v>0</v>
      </c>
    </row>
    <row r="185" spans="1:11" x14ac:dyDescent="0.25">
      <c r="A185" s="118" t="str">
        <f>HYPERLINK("https://reports.ofsted.gov.uk/provider/17/EY463838","Provider web link")</f>
        <v>Provider web link</v>
      </c>
      <c r="B185" s="20" t="s">
        <v>537</v>
      </c>
      <c r="C185" s="20" t="s">
        <v>233</v>
      </c>
      <c r="D185" s="20" t="s">
        <v>66</v>
      </c>
      <c r="E185" s="20" t="s">
        <v>240</v>
      </c>
      <c r="F185" s="20" t="s">
        <v>94</v>
      </c>
      <c r="G185" s="20" t="s">
        <v>287</v>
      </c>
      <c r="H185" s="20" t="s">
        <v>199</v>
      </c>
      <c r="I185" s="21">
        <v>44119</v>
      </c>
      <c r="J185" s="21">
        <v>44130</v>
      </c>
      <c r="K185" s="110">
        <v>0</v>
      </c>
    </row>
    <row r="186" spans="1:11" x14ac:dyDescent="0.25">
      <c r="A186" s="118" t="str">
        <f>HYPERLINK("https://reports.ofsted.gov.uk/provider/16/EY298307","Provider web link")</f>
        <v>Provider web link</v>
      </c>
      <c r="B186" s="20" t="s">
        <v>854</v>
      </c>
      <c r="C186" s="20" t="s">
        <v>233</v>
      </c>
      <c r="D186" s="20" t="s">
        <v>67</v>
      </c>
      <c r="E186" s="20" t="s">
        <v>855</v>
      </c>
      <c r="F186" s="20" t="s">
        <v>83</v>
      </c>
      <c r="G186" s="20" t="s">
        <v>175</v>
      </c>
      <c r="H186" s="20" t="s">
        <v>175</v>
      </c>
      <c r="I186" s="21">
        <v>44154</v>
      </c>
      <c r="J186" s="21">
        <v>44159</v>
      </c>
      <c r="K186" s="110">
        <v>0</v>
      </c>
    </row>
    <row r="187" spans="1:11" x14ac:dyDescent="0.25">
      <c r="A187" s="118" t="str">
        <f>HYPERLINK("https://reports.ofsted.gov.uk/provider/16/221894  ","Provider web link")</f>
        <v>Provider web link</v>
      </c>
      <c r="B187" s="20">
        <v>221894</v>
      </c>
      <c r="C187" s="20" t="s">
        <v>233</v>
      </c>
      <c r="D187" s="20" t="s">
        <v>67</v>
      </c>
      <c r="E187" s="20" t="s">
        <v>271</v>
      </c>
      <c r="F187" s="20" t="s">
        <v>83</v>
      </c>
      <c r="G187" s="20" t="s">
        <v>175</v>
      </c>
      <c r="H187" s="20" t="s">
        <v>175</v>
      </c>
      <c r="I187" s="21">
        <v>44083</v>
      </c>
      <c r="J187" s="21">
        <v>44119</v>
      </c>
      <c r="K187" s="110">
        <v>1</v>
      </c>
    </row>
    <row r="188" spans="1:11" x14ac:dyDescent="0.25">
      <c r="A188" s="118" t="str">
        <f>HYPERLINK("https://reports.ofsted.gov.uk/provider/16/EY538777","Provider web link")</f>
        <v>Provider web link</v>
      </c>
      <c r="B188" s="20" t="s">
        <v>880</v>
      </c>
      <c r="C188" s="20" t="s">
        <v>231</v>
      </c>
      <c r="D188" s="20" t="s">
        <v>67</v>
      </c>
      <c r="E188" s="20" t="s">
        <v>881</v>
      </c>
      <c r="F188" s="20" t="s">
        <v>168</v>
      </c>
      <c r="G188" s="20" t="s">
        <v>225</v>
      </c>
      <c r="H188" s="20" t="s">
        <v>225</v>
      </c>
      <c r="I188" s="21">
        <v>44159</v>
      </c>
      <c r="J188" s="21">
        <v>44168</v>
      </c>
      <c r="K188" s="110">
        <v>0</v>
      </c>
    </row>
    <row r="189" spans="1:11" x14ac:dyDescent="0.25">
      <c r="A189" s="118" t="str">
        <f>HYPERLINK("https://reports.ofsted.gov.uk/provider/16/EY553862","Provider web link")</f>
        <v>Provider web link</v>
      </c>
      <c r="B189" s="20" t="s">
        <v>825</v>
      </c>
      <c r="C189" s="20" t="s">
        <v>233</v>
      </c>
      <c r="D189" s="20" t="s">
        <v>67</v>
      </c>
      <c r="E189" s="20" t="s">
        <v>826</v>
      </c>
      <c r="F189" s="20" t="s">
        <v>72</v>
      </c>
      <c r="G189" s="20" t="s">
        <v>225</v>
      </c>
      <c r="H189" s="20" t="s">
        <v>225</v>
      </c>
      <c r="I189" s="21">
        <v>44151</v>
      </c>
      <c r="J189" s="21">
        <v>44181</v>
      </c>
      <c r="K189" s="110">
        <v>1</v>
      </c>
    </row>
    <row r="190" spans="1:11" x14ac:dyDescent="0.25">
      <c r="A190" s="118" t="str">
        <f>HYPERLINK("https://reports.ofsted.gov.uk/provider/16/EY548389","Provider web link")</f>
        <v>Provider web link</v>
      </c>
      <c r="B190" s="20" t="s">
        <v>678</v>
      </c>
      <c r="C190" s="20" t="s">
        <v>231</v>
      </c>
      <c r="D190" s="20" t="s">
        <v>67</v>
      </c>
      <c r="E190" s="20" t="s">
        <v>679</v>
      </c>
      <c r="F190" s="20" t="s">
        <v>130</v>
      </c>
      <c r="G190" s="20" t="s">
        <v>171</v>
      </c>
      <c r="H190" s="20" t="s">
        <v>171</v>
      </c>
      <c r="I190" s="21">
        <v>44090</v>
      </c>
      <c r="J190" s="21">
        <v>44097</v>
      </c>
      <c r="K190" s="110">
        <v>0</v>
      </c>
    </row>
    <row r="191" spans="1:11" x14ac:dyDescent="0.25">
      <c r="A191" s="118" t="str">
        <f>HYPERLINK("https://reports.ofsted.gov.uk/provider/16/EY272143","Provider web link")</f>
        <v>Provider web link</v>
      </c>
      <c r="B191" s="20" t="s">
        <v>340</v>
      </c>
      <c r="C191" s="20" t="s">
        <v>233</v>
      </c>
      <c r="D191" s="20" t="s">
        <v>67</v>
      </c>
      <c r="E191" s="20" t="s">
        <v>341</v>
      </c>
      <c r="F191" s="20" t="s">
        <v>161</v>
      </c>
      <c r="G191" s="20" t="s">
        <v>225</v>
      </c>
      <c r="H191" s="20" t="s">
        <v>225</v>
      </c>
      <c r="I191" s="21">
        <v>44084</v>
      </c>
      <c r="J191" s="21">
        <v>44167</v>
      </c>
      <c r="K191" s="110">
        <v>0</v>
      </c>
    </row>
    <row r="192" spans="1:11" x14ac:dyDescent="0.25">
      <c r="A192" s="118" t="str">
        <f>HYPERLINK("https://reports.ofsted.gov.uk/provider/17/EY376307","Provider web link")</f>
        <v>Provider web link</v>
      </c>
      <c r="B192" s="20" t="s">
        <v>431</v>
      </c>
      <c r="C192" s="20" t="s">
        <v>233</v>
      </c>
      <c r="D192" s="20" t="s">
        <v>66</v>
      </c>
      <c r="E192" s="20" t="s">
        <v>240</v>
      </c>
      <c r="F192" s="20" t="s">
        <v>154</v>
      </c>
      <c r="G192" s="20" t="s">
        <v>221</v>
      </c>
      <c r="H192" s="20" t="s">
        <v>221</v>
      </c>
      <c r="I192" s="21">
        <v>44095</v>
      </c>
      <c r="J192" s="21">
        <v>44110</v>
      </c>
      <c r="K192" s="110">
        <v>1</v>
      </c>
    </row>
    <row r="193" spans="1:11" x14ac:dyDescent="0.25">
      <c r="A193" s="118" t="str">
        <f>HYPERLINK("https://reports.ofsted.gov.uk/provider/17/EY291433","Provider web link")</f>
        <v>Provider web link</v>
      </c>
      <c r="B193" s="20" t="s">
        <v>352</v>
      </c>
      <c r="C193" s="20" t="s">
        <v>233</v>
      </c>
      <c r="D193" s="20" t="s">
        <v>66</v>
      </c>
      <c r="E193" s="20" t="s">
        <v>240</v>
      </c>
      <c r="F193" s="20" t="s">
        <v>159</v>
      </c>
      <c r="G193" s="20" t="s">
        <v>180</v>
      </c>
      <c r="H193" s="20" t="s">
        <v>180</v>
      </c>
      <c r="I193" s="21">
        <v>44091</v>
      </c>
      <c r="J193" s="21">
        <v>44091</v>
      </c>
      <c r="K193" s="110">
        <v>0</v>
      </c>
    </row>
    <row r="194" spans="1:11" x14ac:dyDescent="0.25">
      <c r="A194" s="118" t="str">
        <f>HYPERLINK("https://reports.ofsted.gov.uk/provider/17/EY284371","Provider web link")</f>
        <v>Provider web link</v>
      </c>
      <c r="B194" s="20" t="s">
        <v>763</v>
      </c>
      <c r="C194" s="20" t="s">
        <v>233</v>
      </c>
      <c r="D194" s="20" t="s">
        <v>66</v>
      </c>
      <c r="E194" s="20" t="s">
        <v>240</v>
      </c>
      <c r="F194" s="20" t="s">
        <v>153</v>
      </c>
      <c r="G194" s="20" t="s">
        <v>215</v>
      </c>
      <c r="H194" s="20" t="s">
        <v>215</v>
      </c>
      <c r="I194" s="21">
        <v>44124</v>
      </c>
      <c r="J194" s="21">
        <v>44152</v>
      </c>
      <c r="K194" s="110">
        <v>0</v>
      </c>
    </row>
    <row r="195" spans="1:11" x14ac:dyDescent="0.25">
      <c r="A195" s="118" t="str">
        <f>HYPERLINK("https://reports.ofsted.gov.uk/provider/16/EY236704","Provider web link")</f>
        <v>Provider web link</v>
      </c>
      <c r="B195" s="20" t="s">
        <v>320</v>
      </c>
      <c r="C195" s="20" t="s">
        <v>233</v>
      </c>
      <c r="D195" s="20" t="s">
        <v>67</v>
      </c>
      <c r="E195" s="20" t="s">
        <v>321</v>
      </c>
      <c r="F195" s="20" t="s">
        <v>167</v>
      </c>
      <c r="G195" s="20" t="s">
        <v>215</v>
      </c>
      <c r="H195" s="20" t="s">
        <v>215</v>
      </c>
      <c r="I195" s="21">
        <v>44091</v>
      </c>
      <c r="J195" s="21">
        <v>44098</v>
      </c>
      <c r="K195" s="110">
        <v>1</v>
      </c>
    </row>
    <row r="196" spans="1:11" x14ac:dyDescent="0.25">
      <c r="A196" s="118" t="str">
        <f>HYPERLINK("https://reports.ofsted.gov.uk/provider/17/129770  ","Provider web link")</f>
        <v>Provider web link</v>
      </c>
      <c r="B196" s="20">
        <v>129770</v>
      </c>
      <c r="C196" s="20" t="s">
        <v>233</v>
      </c>
      <c r="D196" s="20" t="s">
        <v>66</v>
      </c>
      <c r="E196" s="20" t="s">
        <v>240</v>
      </c>
      <c r="F196" s="20" t="s">
        <v>106</v>
      </c>
      <c r="G196" s="20" t="s">
        <v>175</v>
      </c>
      <c r="H196" s="20" t="s">
        <v>175</v>
      </c>
      <c r="I196" s="21">
        <v>44168</v>
      </c>
      <c r="J196" s="21">
        <v>44173</v>
      </c>
      <c r="K196" s="110">
        <v>0</v>
      </c>
    </row>
    <row r="197" spans="1:11" x14ac:dyDescent="0.25">
      <c r="A197" s="118" t="str">
        <f>HYPERLINK("https://reports.ofsted.gov.uk/provider/16/EY497468","Provider web link")</f>
        <v>Provider web link</v>
      </c>
      <c r="B197" s="20" t="s">
        <v>598</v>
      </c>
      <c r="C197" s="20" t="s">
        <v>233</v>
      </c>
      <c r="D197" s="20" t="s">
        <v>67</v>
      </c>
      <c r="E197" s="20" t="s">
        <v>599</v>
      </c>
      <c r="F197" s="20" t="s">
        <v>119</v>
      </c>
      <c r="G197" s="20" t="s">
        <v>208</v>
      </c>
      <c r="H197" s="20" t="s">
        <v>208</v>
      </c>
      <c r="I197" s="21">
        <v>44118</v>
      </c>
      <c r="J197" s="21">
        <v>44123</v>
      </c>
      <c r="K197" s="110">
        <v>0</v>
      </c>
    </row>
    <row r="198" spans="1:11" x14ac:dyDescent="0.25">
      <c r="A198" s="118" t="str">
        <f>HYPERLINK("https://reports.ofsted.gov.uk/provider/16/EY560048","Provider web link")</f>
        <v>Provider web link</v>
      </c>
      <c r="B198" s="20" t="s">
        <v>789</v>
      </c>
      <c r="C198" s="20" t="s">
        <v>233</v>
      </c>
      <c r="D198" s="20" t="s">
        <v>67</v>
      </c>
      <c r="E198" s="20" t="s">
        <v>790</v>
      </c>
      <c r="F198" s="20" t="s">
        <v>151</v>
      </c>
      <c r="G198" s="20" t="s">
        <v>175</v>
      </c>
      <c r="H198" s="20" t="s">
        <v>175</v>
      </c>
      <c r="I198" s="21">
        <v>44139</v>
      </c>
      <c r="J198" s="21">
        <v>44153</v>
      </c>
      <c r="K198" s="110">
        <v>0</v>
      </c>
    </row>
    <row r="199" spans="1:11" x14ac:dyDescent="0.25">
      <c r="A199" s="118" t="str">
        <f>HYPERLINK("https://reports.ofsted.gov.uk/provider/17/252975  ","Provider web link")</f>
        <v>Provider web link</v>
      </c>
      <c r="B199" s="20">
        <v>252975</v>
      </c>
      <c r="C199" s="20" t="s">
        <v>233</v>
      </c>
      <c r="D199" s="20" t="s">
        <v>66</v>
      </c>
      <c r="E199" s="20" t="s">
        <v>240</v>
      </c>
      <c r="F199" s="20" t="s">
        <v>130</v>
      </c>
      <c r="G199" s="20" t="s">
        <v>171</v>
      </c>
      <c r="H199" s="20" t="s">
        <v>171</v>
      </c>
      <c r="I199" s="21">
        <v>44084</v>
      </c>
      <c r="J199" s="21">
        <v>44098</v>
      </c>
      <c r="K199" s="110">
        <v>0</v>
      </c>
    </row>
    <row r="200" spans="1:11" x14ac:dyDescent="0.25">
      <c r="A200" s="118" t="str">
        <f>HYPERLINK("https://reports.ofsted.gov.uk/provider/17/EY219922","Provider web link")</f>
        <v>Provider web link</v>
      </c>
      <c r="B200" s="20" t="s">
        <v>310</v>
      </c>
      <c r="C200" s="20" t="s">
        <v>233</v>
      </c>
      <c r="D200" s="20" t="s">
        <v>66</v>
      </c>
      <c r="E200" s="20" t="s">
        <v>240</v>
      </c>
      <c r="F200" s="20" t="s">
        <v>115</v>
      </c>
      <c r="G200" s="20" t="s">
        <v>171</v>
      </c>
      <c r="H200" s="20" t="s">
        <v>171</v>
      </c>
      <c r="I200" s="21">
        <v>44110</v>
      </c>
      <c r="J200" s="21">
        <v>44130</v>
      </c>
      <c r="K200" s="110">
        <v>0</v>
      </c>
    </row>
    <row r="201" spans="1:11" x14ac:dyDescent="0.25">
      <c r="A201" s="118" t="str">
        <f>HYPERLINK("https://reports.ofsted.gov.uk/provider/16/EY307712","Provider web link")</f>
        <v>Provider web link</v>
      </c>
      <c r="B201" s="20" t="s">
        <v>375</v>
      </c>
      <c r="C201" s="20" t="s">
        <v>231</v>
      </c>
      <c r="D201" s="20" t="s">
        <v>67</v>
      </c>
      <c r="E201" s="20" t="s">
        <v>376</v>
      </c>
      <c r="F201" s="20" t="s">
        <v>106</v>
      </c>
      <c r="G201" s="20" t="s">
        <v>175</v>
      </c>
      <c r="H201" s="20" t="s">
        <v>175</v>
      </c>
      <c r="I201" s="21">
        <v>44106</v>
      </c>
      <c r="J201" s="21">
        <v>44124</v>
      </c>
      <c r="K201" s="110">
        <v>0</v>
      </c>
    </row>
    <row r="202" spans="1:11" x14ac:dyDescent="0.25">
      <c r="A202" s="118" t="str">
        <f>HYPERLINK("https://reports.ofsted.gov.uk/provider/17/EY333337","Provider web link")</f>
        <v>Provider web link</v>
      </c>
      <c r="B202" s="20" t="s">
        <v>392</v>
      </c>
      <c r="C202" s="20" t="s">
        <v>233</v>
      </c>
      <c r="D202" s="20" t="s">
        <v>66</v>
      </c>
      <c r="E202" s="20" t="s">
        <v>240</v>
      </c>
      <c r="F202" s="20" t="s">
        <v>108</v>
      </c>
      <c r="G202" s="20" t="s">
        <v>215</v>
      </c>
      <c r="H202" s="20" t="s">
        <v>215</v>
      </c>
      <c r="I202" s="21">
        <v>44117</v>
      </c>
      <c r="J202" s="21">
        <v>44123</v>
      </c>
      <c r="K202" s="110">
        <v>0</v>
      </c>
    </row>
    <row r="203" spans="1:11" x14ac:dyDescent="0.25">
      <c r="A203" s="118" t="str">
        <f>HYPERLINK("https://reports.ofsted.gov.uk/provider/17/EY376629","Provider web link")</f>
        <v>Provider web link</v>
      </c>
      <c r="B203" s="20" t="s">
        <v>432</v>
      </c>
      <c r="C203" s="20" t="s">
        <v>233</v>
      </c>
      <c r="D203" s="20" t="s">
        <v>66</v>
      </c>
      <c r="E203" s="20" t="s">
        <v>240</v>
      </c>
      <c r="F203" s="20" t="s">
        <v>84</v>
      </c>
      <c r="G203" s="20" t="s">
        <v>175</v>
      </c>
      <c r="H203" s="20" t="s">
        <v>175</v>
      </c>
      <c r="I203" s="21">
        <v>44112</v>
      </c>
      <c r="J203" s="21">
        <v>44182</v>
      </c>
      <c r="K203" s="110">
        <v>1</v>
      </c>
    </row>
    <row r="204" spans="1:11" x14ac:dyDescent="0.25">
      <c r="A204" s="118" t="str">
        <f>HYPERLINK("https://reports.ofsted.gov.uk/provider/16/EY424824","Provider web link")</f>
        <v>Provider web link</v>
      </c>
      <c r="B204" s="20" t="s">
        <v>489</v>
      </c>
      <c r="C204" s="20" t="s">
        <v>231</v>
      </c>
      <c r="D204" s="20" t="s">
        <v>67</v>
      </c>
      <c r="E204" s="20" t="s">
        <v>490</v>
      </c>
      <c r="F204" s="20" t="s">
        <v>145</v>
      </c>
      <c r="G204" s="20" t="s">
        <v>221</v>
      </c>
      <c r="H204" s="20" t="s">
        <v>221</v>
      </c>
      <c r="I204" s="21">
        <v>44099</v>
      </c>
      <c r="J204" s="21">
        <v>44099</v>
      </c>
      <c r="K204" s="110">
        <v>0</v>
      </c>
    </row>
    <row r="205" spans="1:11" x14ac:dyDescent="0.25">
      <c r="A205" s="118" t="str">
        <f>HYPERLINK("https://reports.ofsted.gov.uk/provider/16/113660  ","Provider web link")</f>
        <v>Provider web link</v>
      </c>
      <c r="B205" s="20">
        <v>113660</v>
      </c>
      <c r="C205" s="20" t="s">
        <v>233</v>
      </c>
      <c r="D205" s="20" t="s">
        <v>67</v>
      </c>
      <c r="E205" s="20" t="s">
        <v>246</v>
      </c>
      <c r="F205" s="20" t="s">
        <v>163</v>
      </c>
      <c r="G205" s="20" t="s">
        <v>215</v>
      </c>
      <c r="H205" s="20" t="s">
        <v>215</v>
      </c>
      <c r="I205" s="21">
        <v>44090</v>
      </c>
      <c r="J205" s="21">
        <v>44092</v>
      </c>
      <c r="K205" s="110">
        <v>0</v>
      </c>
    </row>
    <row r="206" spans="1:11" x14ac:dyDescent="0.25">
      <c r="A206" s="118" t="str">
        <f>HYPERLINK("https://reports.ofsted.gov.uk/provider/16/2496787 ","Provider web link")</f>
        <v>Provider web link</v>
      </c>
      <c r="B206" s="20">
        <v>2496787</v>
      </c>
      <c r="C206" s="20" t="s">
        <v>236</v>
      </c>
      <c r="D206" s="20" t="s">
        <v>67</v>
      </c>
      <c r="E206" s="20" t="s">
        <v>302</v>
      </c>
      <c r="F206" s="20" t="s">
        <v>100</v>
      </c>
      <c r="G206" s="20" t="s">
        <v>180</v>
      </c>
      <c r="H206" s="20" t="s">
        <v>180</v>
      </c>
      <c r="I206" s="21">
        <v>44113</v>
      </c>
      <c r="J206" s="21">
        <v>44130</v>
      </c>
      <c r="K206" s="110">
        <v>0</v>
      </c>
    </row>
    <row r="207" spans="1:11" x14ac:dyDescent="0.25">
      <c r="A207" s="118" t="str">
        <f>HYPERLINK("https://reports.ofsted.gov.uk/provider/17/EY396019","Provider web link")</f>
        <v>Provider web link</v>
      </c>
      <c r="B207" s="20" t="s">
        <v>449</v>
      </c>
      <c r="C207" s="20" t="s">
        <v>233</v>
      </c>
      <c r="D207" s="20" t="s">
        <v>66</v>
      </c>
      <c r="E207" s="20" t="s">
        <v>240</v>
      </c>
      <c r="F207" s="20" t="s">
        <v>105</v>
      </c>
      <c r="G207" s="20" t="s">
        <v>180</v>
      </c>
      <c r="H207" s="20" t="s">
        <v>180</v>
      </c>
      <c r="I207" s="21">
        <v>44118</v>
      </c>
      <c r="J207" s="21">
        <v>44123</v>
      </c>
      <c r="K207" s="110">
        <v>0</v>
      </c>
    </row>
    <row r="208" spans="1:11" x14ac:dyDescent="0.25">
      <c r="A208" s="118" t="str">
        <f>HYPERLINK("https://reports.ofsted.gov.uk/provider/16/EY550183","Provider web link")</f>
        <v>Provider web link</v>
      </c>
      <c r="B208" s="20" t="s">
        <v>700</v>
      </c>
      <c r="C208" s="20" t="s">
        <v>231</v>
      </c>
      <c r="D208" s="20" t="s">
        <v>67</v>
      </c>
      <c r="E208" s="20" t="s">
        <v>701</v>
      </c>
      <c r="F208" s="20" t="s">
        <v>131</v>
      </c>
      <c r="G208" s="20" t="s">
        <v>208</v>
      </c>
      <c r="H208" s="20" t="s">
        <v>208</v>
      </c>
      <c r="I208" s="21">
        <v>44120</v>
      </c>
      <c r="J208" s="21">
        <v>44127</v>
      </c>
      <c r="K208" s="110">
        <v>0</v>
      </c>
    </row>
    <row r="209" spans="1:11" x14ac:dyDescent="0.25">
      <c r="A209" s="118" t="str">
        <f>HYPERLINK("https://reports.ofsted.gov.uk/provider/17/EY459646","Provider web link")</f>
        <v>Provider web link</v>
      </c>
      <c r="B209" s="20" t="s">
        <v>529</v>
      </c>
      <c r="C209" s="20" t="s">
        <v>233</v>
      </c>
      <c r="D209" s="20" t="s">
        <v>66</v>
      </c>
      <c r="E209" s="20" t="s">
        <v>240</v>
      </c>
      <c r="F209" s="20" t="s">
        <v>169</v>
      </c>
      <c r="G209" s="20" t="s">
        <v>225</v>
      </c>
      <c r="H209" s="20" t="s">
        <v>225</v>
      </c>
      <c r="I209" s="21">
        <v>44096</v>
      </c>
      <c r="J209" s="21">
        <v>44168</v>
      </c>
      <c r="K209" s="110">
        <v>0</v>
      </c>
    </row>
    <row r="210" spans="1:11" x14ac:dyDescent="0.25">
      <c r="A210" s="118" t="str">
        <f>HYPERLINK("https://reports.ofsted.gov.uk/provider/16/110120  ","Provider web link")</f>
        <v>Provider web link</v>
      </c>
      <c r="B210" s="20">
        <v>110120</v>
      </c>
      <c r="C210" s="20" t="s">
        <v>231</v>
      </c>
      <c r="D210" s="20" t="s">
        <v>67</v>
      </c>
      <c r="E210" s="20" t="s">
        <v>243</v>
      </c>
      <c r="F210" s="20" t="s">
        <v>104</v>
      </c>
      <c r="G210" s="20" t="s">
        <v>215</v>
      </c>
      <c r="H210" s="20" t="s">
        <v>215</v>
      </c>
      <c r="I210" s="21">
        <v>44105</v>
      </c>
      <c r="J210" s="21">
        <v>44111</v>
      </c>
      <c r="K210" s="110">
        <v>0</v>
      </c>
    </row>
    <row r="211" spans="1:11" x14ac:dyDescent="0.25">
      <c r="A211" s="118" t="str">
        <f>HYPERLINK("https://reports.ofsted.gov.uk/provider/17/312013  ","Provider web link")</f>
        <v>Provider web link</v>
      </c>
      <c r="B211" s="20">
        <v>312013</v>
      </c>
      <c r="C211" s="20" t="s">
        <v>233</v>
      </c>
      <c r="D211" s="20" t="s">
        <v>66</v>
      </c>
      <c r="E211" s="20" t="s">
        <v>240</v>
      </c>
      <c r="F211" s="20" t="s">
        <v>155</v>
      </c>
      <c r="G211" s="20" t="s">
        <v>208</v>
      </c>
      <c r="H211" s="20" t="s">
        <v>208</v>
      </c>
      <c r="I211" s="21">
        <v>44118</v>
      </c>
      <c r="J211" s="21">
        <v>44123</v>
      </c>
      <c r="K211" s="110">
        <v>0</v>
      </c>
    </row>
    <row r="212" spans="1:11" x14ac:dyDescent="0.25">
      <c r="A212" s="118" t="str">
        <f>HYPERLINK("https://reports.ofsted.gov.uk/provider/17/EY292074","Provider web link")</f>
        <v>Provider web link</v>
      </c>
      <c r="B212" s="20" t="s">
        <v>355</v>
      </c>
      <c r="C212" s="20" t="s">
        <v>233</v>
      </c>
      <c r="D212" s="20" t="s">
        <v>66</v>
      </c>
      <c r="E212" s="20" t="s">
        <v>240</v>
      </c>
      <c r="F212" s="20" t="s">
        <v>130</v>
      </c>
      <c r="G212" s="20" t="s">
        <v>171</v>
      </c>
      <c r="H212" s="20" t="s">
        <v>171</v>
      </c>
      <c r="I212" s="21">
        <v>44113</v>
      </c>
      <c r="J212" s="21">
        <v>44116</v>
      </c>
      <c r="K212" s="110">
        <v>0</v>
      </c>
    </row>
    <row r="213" spans="1:11" x14ac:dyDescent="0.25">
      <c r="A213" s="118" t="str">
        <f>HYPERLINK("https://reports.ofsted.gov.uk/provider/16/131616  ","Provider web link")</f>
        <v>Provider web link</v>
      </c>
      <c r="B213" s="20">
        <v>131616</v>
      </c>
      <c r="C213" s="20" t="s">
        <v>233</v>
      </c>
      <c r="D213" s="20" t="s">
        <v>67</v>
      </c>
      <c r="E213" s="20" t="s">
        <v>252</v>
      </c>
      <c r="F213" s="20" t="s">
        <v>146</v>
      </c>
      <c r="G213" s="20" t="s">
        <v>215</v>
      </c>
      <c r="H213" s="20" t="s">
        <v>215</v>
      </c>
      <c r="I213" s="21">
        <v>44117</v>
      </c>
      <c r="J213" s="21">
        <v>44119</v>
      </c>
      <c r="K213" s="110">
        <v>0</v>
      </c>
    </row>
    <row r="214" spans="1:11" x14ac:dyDescent="0.25">
      <c r="A214" s="118" t="str">
        <f>HYPERLINK("https://reports.ofsted.gov.uk/provider/17/EY331972","Provider web link")</f>
        <v>Provider web link</v>
      </c>
      <c r="B214" s="20" t="s">
        <v>387</v>
      </c>
      <c r="C214" s="20" t="s">
        <v>233</v>
      </c>
      <c r="D214" s="20" t="s">
        <v>66</v>
      </c>
      <c r="E214" s="20" t="s">
        <v>240</v>
      </c>
      <c r="F214" s="20" t="s">
        <v>163</v>
      </c>
      <c r="G214" s="20" t="s">
        <v>215</v>
      </c>
      <c r="H214" s="20" t="s">
        <v>215</v>
      </c>
      <c r="I214" s="21">
        <v>44102</v>
      </c>
      <c r="J214" s="21">
        <v>44104</v>
      </c>
      <c r="K214" s="110">
        <v>0</v>
      </c>
    </row>
    <row r="215" spans="1:11" x14ac:dyDescent="0.25">
      <c r="A215" s="118" t="str">
        <f>HYPERLINK("https://reports.ofsted.gov.uk/provider/17/EY536234","Provider web link")</f>
        <v>Provider web link</v>
      </c>
      <c r="B215" s="20" t="s">
        <v>605</v>
      </c>
      <c r="C215" s="20" t="s">
        <v>236</v>
      </c>
      <c r="D215" s="20" t="s">
        <v>66</v>
      </c>
      <c r="E215" s="20" t="s">
        <v>240</v>
      </c>
      <c r="F215" s="20" t="s">
        <v>158</v>
      </c>
      <c r="G215" s="20" t="s">
        <v>180</v>
      </c>
      <c r="H215" s="20" t="s">
        <v>180</v>
      </c>
      <c r="I215" s="21">
        <v>44103</v>
      </c>
      <c r="J215" s="21">
        <v>44109</v>
      </c>
      <c r="K215" s="110">
        <v>0</v>
      </c>
    </row>
    <row r="216" spans="1:11" x14ac:dyDescent="0.25">
      <c r="A216" s="118" t="str">
        <f>HYPERLINK("https://reports.ofsted.gov.uk/provider/17/EY396615","Provider web link")</f>
        <v>Provider web link</v>
      </c>
      <c r="B216" s="20" t="s">
        <v>450</v>
      </c>
      <c r="C216" s="20" t="s">
        <v>233</v>
      </c>
      <c r="D216" s="20" t="s">
        <v>66</v>
      </c>
      <c r="E216" s="20" t="s">
        <v>240</v>
      </c>
      <c r="F216" s="20" t="s">
        <v>114</v>
      </c>
      <c r="G216" s="20" t="s">
        <v>285</v>
      </c>
      <c r="H216" s="20" t="s">
        <v>199</v>
      </c>
      <c r="I216" s="21">
        <v>44112</v>
      </c>
      <c r="J216" s="21">
        <v>44117</v>
      </c>
      <c r="K216" s="110">
        <v>0</v>
      </c>
    </row>
    <row r="217" spans="1:11" x14ac:dyDescent="0.25">
      <c r="A217" s="118" t="str">
        <f>HYPERLINK("https://reports.ofsted.gov.uk/provider/16/508748  ","Provider web link")</f>
        <v>Provider web link</v>
      </c>
      <c r="B217" s="20">
        <v>508748</v>
      </c>
      <c r="C217" s="20" t="s">
        <v>231</v>
      </c>
      <c r="D217" s="20" t="s">
        <v>67</v>
      </c>
      <c r="E217" s="20" t="s">
        <v>296</v>
      </c>
      <c r="F217" s="20" t="s">
        <v>97</v>
      </c>
      <c r="G217" s="20" t="s">
        <v>175</v>
      </c>
      <c r="H217" s="20" t="s">
        <v>175</v>
      </c>
      <c r="I217" s="21">
        <v>44120</v>
      </c>
      <c r="J217" s="21">
        <v>44144</v>
      </c>
      <c r="K217" s="110">
        <v>1</v>
      </c>
    </row>
    <row r="218" spans="1:11" x14ac:dyDescent="0.25">
      <c r="A218" s="118" t="str">
        <f>HYPERLINK("https://reports.ofsted.gov.uk/provider/16/508748  ","Provider web link")</f>
        <v>Provider web link</v>
      </c>
      <c r="B218" s="20">
        <v>508748</v>
      </c>
      <c r="C218" s="20" t="s">
        <v>231</v>
      </c>
      <c r="D218" s="20" t="s">
        <v>67</v>
      </c>
      <c r="E218" s="20" t="s">
        <v>296</v>
      </c>
      <c r="F218" s="20" t="s">
        <v>97</v>
      </c>
      <c r="G218" s="20" t="s">
        <v>175</v>
      </c>
      <c r="H218" s="20" t="s">
        <v>175</v>
      </c>
      <c r="I218" s="21">
        <v>44123</v>
      </c>
      <c r="J218" s="21">
        <v>44144</v>
      </c>
      <c r="K218" s="110">
        <v>1</v>
      </c>
    </row>
    <row r="219" spans="1:11" x14ac:dyDescent="0.25">
      <c r="A219" s="118" t="str">
        <f>HYPERLINK("https://reports.ofsted.gov.uk/provider/16/EY536190","Provider web link")</f>
        <v>Provider web link</v>
      </c>
      <c r="B219" s="20" t="s">
        <v>603</v>
      </c>
      <c r="C219" s="20" t="s">
        <v>231</v>
      </c>
      <c r="D219" s="20" t="s">
        <v>67</v>
      </c>
      <c r="E219" s="20" t="s">
        <v>604</v>
      </c>
      <c r="F219" s="20" t="s">
        <v>72</v>
      </c>
      <c r="G219" s="20" t="s">
        <v>225</v>
      </c>
      <c r="H219" s="20" t="s">
        <v>225</v>
      </c>
      <c r="I219" s="21">
        <v>44118</v>
      </c>
      <c r="J219" s="21">
        <v>44168</v>
      </c>
      <c r="K219" s="110">
        <v>0</v>
      </c>
    </row>
    <row r="220" spans="1:11" x14ac:dyDescent="0.25">
      <c r="A220" s="118" t="str">
        <f>HYPERLINK("https://reports.ofsted.gov.uk/provider/17/208672  ","Provider web link")</f>
        <v>Provider web link</v>
      </c>
      <c r="B220" s="20">
        <v>208672</v>
      </c>
      <c r="C220" s="20" t="s">
        <v>233</v>
      </c>
      <c r="D220" s="20" t="s">
        <v>66</v>
      </c>
      <c r="E220" s="20" t="s">
        <v>240</v>
      </c>
      <c r="F220" s="20" t="s">
        <v>117</v>
      </c>
      <c r="G220" s="20" t="s">
        <v>171</v>
      </c>
      <c r="H220" s="20" t="s">
        <v>171</v>
      </c>
      <c r="I220" s="21">
        <v>44139</v>
      </c>
      <c r="J220" s="21">
        <v>44147</v>
      </c>
      <c r="K220" s="110">
        <v>0</v>
      </c>
    </row>
    <row r="221" spans="1:11" x14ac:dyDescent="0.25">
      <c r="A221" s="118" t="str">
        <f>HYPERLINK("https://reports.ofsted.gov.uk/provider/16/EY483503","Provider web link")</f>
        <v>Provider web link</v>
      </c>
      <c r="B221" s="20" t="s">
        <v>800</v>
      </c>
      <c r="C221" s="20" t="s">
        <v>236</v>
      </c>
      <c r="D221" s="20" t="s">
        <v>67</v>
      </c>
      <c r="E221" s="20" t="s">
        <v>801</v>
      </c>
      <c r="F221" s="20" t="s">
        <v>136</v>
      </c>
      <c r="G221" s="20" t="s">
        <v>180</v>
      </c>
      <c r="H221" s="20" t="s">
        <v>180</v>
      </c>
      <c r="I221" s="21">
        <v>44145</v>
      </c>
      <c r="J221" s="21">
        <v>44180</v>
      </c>
      <c r="K221" s="110">
        <v>1</v>
      </c>
    </row>
    <row r="222" spans="1:11" x14ac:dyDescent="0.25">
      <c r="A222" s="118" t="str">
        <f>HYPERLINK("https://reports.ofsted.gov.uk/provider/16/EY477591","Provider web link")</f>
        <v>Provider web link</v>
      </c>
      <c r="B222" s="20" t="s">
        <v>919</v>
      </c>
      <c r="C222" s="20" t="s">
        <v>233</v>
      </c>
      <c r="D222" s="20" t="s">
        <v>67</v>
      </c>
      <c r="E222" s="20" t="s">
        <v>920</v>
      </c>
      <c r="F222" s="20" t="s">
        <v>189</v>
      </c>
      <c r="G222" s="20" t="s">
        <v>180</v>
      </c>
      <c r="H222" s="20" t="s">
        <v>180</v>
      </c>
      <c r="I222" s="21">
        <v>44168</v>
      </c>
      <c r="J222" s="21">
        <v>44172</v>
      </c>
      <c r="K222" s="110">
        <v>0</v>
      </c>
    </row>
    <row r="223" spans="1:11" x14ac:dyDescent="0.25">
      <c r="A223" s="118" t="str">
        <f>HYPERLINK("https://reports.ofsted.gov.uk/provider/17/EY276119","Provider web link")</f>
        <v>Provider web link</v>
      </c>
      <c r="B223" s="20" t="s">
        <v>343</v>
      </c>
      <c r="C223" s="20" t="s">
        <v>233</v>
      </c>
      <c r="D223" s="20" t="s">
        <v>66</v>
      </c>
      <c r="E223" s="20" t="s">
        <v>240</v>
      </c>
      <c r="F223" s="20" t="s">
        <v>155</v>
      </c>
      <c r="G223" s="20" t="s">
        <v>208</v>
      </c>
      <c r="H223" s="20" t="s">
        <v>208</v>
      </c>
      <c r="I223" s="21">
        <v>44111</v>
      </c>
      <c r="J223" s="21">
        <v>44138</v>
      </c>
      <c r="K223" s="110">
        <v>1</v>
      </c>
    </row>
    <row r="224" spans="1:11" x14ac:dyDescent="0.25">
      <c r="A224" s="118" t="str">
        <f>HYPERLINK("https://reports.ofsted.gov.uk/provider/17/EY457421","Provider web link")</f>
        <v>Provider web link</v>
      </c>
      <c r="B224" s="20" t="s">
        <v>523</v>
      </c>
      <c r="C224" s="20" t="s">
        <v>233</v>
      </c>
      <c r="D224" s="20" t="s">
        <v>66</v>
      </c>
      <c r="E224" s="20" t="s">
        <v>240</v>
      </c>
      <c r="F224" s="20" t="s">
        <v>86</v>
      </c>
      <c r="G224" s="20" t="s">
        <v>221</v>
      </c>
      <c r="H224" s="20" t="s">
        <v>221</v>
      </c>
      <c r="I224" s="21">
        <v>44112</v>
      </c>
      <c r="J224" s="21">
        <v>44112</v>
      </c>
      <c r="K224" s="110">
        <v>0</v>
      </c>
    </row>
    <row r="225" spans="1:11" x14ac:dyDescent="0.25">
      <c r="A225" s="118" t="str">
        <f>HYPERLINK("https://reports.ofsted.gov.uk/provider/17/EY407298","Provider web link")</f>
        <v>Provider web link</v>
      </c>
      <c r="B225" s="20" t="s">
        <v>460</v>
      </c>
      <c r="C225" s="20" t="s">
        <v>233</v>
      </c>
      <c r="D225" s="20" t="s">
        <v>66</v>
      </c>
      <c r="E225" s="20" t="s">
        <v>240</v>
      </c>
      <c r="F225" s="20" t="s">
        <v>106</v>
      </c>
      <c r="G225" s="20" t="s">
        <v>175</v>
      </c>
      <c r="H225" s="20" t="s">
        <v>175</v>
      </c>
      <c r="I225" s="21">
        <v>44133</v>
      </c>
      <c r="J225" s="21">
        <v>44139</v>
      </c>
      <c r="K225" s="110">
        <v>0</v>
      </c>
    </row>
    <row r="226" spans="1:11" x14ac:dyDescent="0.25">
      <c r="A226" s="118" t="str">
        <f>HYPERLINK("https://reports.ofsted.gov.uk/provider/17/EY443385","Provider web link")</f>
        <v>Provider web link</v>
      </c>
      <c r="B226" s="20" t="s">
        <v>515</v>
      </c>
      <c r="C226" s="20" t="s">
        <v>233</v>
      </c>
      <c r="D226" s="20" t="s">
        <v>66</v>
      </c>
      <c r="E226" s="20" t="s">
        <v>240</v>
      </c>
      <c r="F226" s="20" t="s">
        <v>125</v>
      </c>
      <c r="G226" s="20" t="s">
        <v>221</v>
      </c>
      <c r="H226" s="20" t="s">
        <v>221</v>
      </c>
      <c r="I226" s="21">
        <v>44117</v>
      </c>
      <c r="J226" s="21">
        <v>44141</v>
      </c>
      <c r="K226" s="110">
        <v>1</v>
      </c>
    </row>
    <row r="227" spans="1:11" x14ac:dyDescent="0.25">
      <c r="A227" s="118" t="str">
        <f>HYPERLINK("https://reports.ofsted.gov.uk/provider/16/EY425748","Provider web link")</f>
        <v>Provider web link</v>
      </c>
      <c r="B227" s="20" t="s">
        <v>491</v>
      </c>
      <c r="C227" s="20" t="s">
        <v>233</v>
      </c>
      <c r="D227" s="20" t="s">
        <v>67</v>
      </c>
      <c r="E227" s="20" t="s">
        <v>492</v>
      </c>
      <c r="F227" s="20" t="s">
        <v>113</v>
      </c>
      <c r="G227" s="20" t="s">
        <v>208</v>
      </c>
      <c r="H227" s="20" t="s">
        <v>208</v>
      </c>
      <c r="I227" s="21">
        <v>44117</v>
      </c>
      <c r="J227" s="21">
        <v>44120</v>
      </c>
      <c r="K227" s="110">
        <v>0</v>
      </c>
    </row>
    <row r="228" spans="1:11" x14ac:dyDescent="0.25">
      <c r="A228" s="118" t="str">
        <f>HYPERLINK("https://reports.ofsted.gov.uk/provider/17/EY399739","Provider web link")</f>
        <v>Provider web link</v>
      </c>
      <c r="B228" s="20" t="s">
        <v>455</v>
      </c>
      <c r="C228" s="20" t="s">
        <v>233</v>
      </c>
      <c r="D228" s="20" t="s">
        <v>66</v>
      </c>
      <c r="E228" s="20" t="s">
        <v>240</v>
      </c>
      <c r="F228" s="20" t="s">
        <v>130</v>
      </c>
      <c r="G228" s="20" t="s">
        <v>171</v>
      </c>
      <c r="H228" s="20" t="s">
        <v>171</v>
      </c>
      <c r="I228" s="21">
        <v>44089</v>
      </c>
      <c r="J228" s="21">
        <v>44089</v>
      </c>
      <c r="K228" s="110">
        <v>0</v>
      </c>
    </row>
    <row r="229" spans="1:11" x14ac:dyDescent="0.25">
      <c r="A229" s="118" t="str">
        <f>HYPERLINK("https://reports.ofsted.gov.uk/provider/17/250949  ","Provider web link")</f>
        <v>Provider web link</v>
      </c>
      <c r="B229" s="20">
        <v>250949</v>
      </c>
      <c r="C229" s="20" t="s">
        <v>233</v>
      </c>
      <c r="D229" s="20" t="s">
        <v>66</v>
      </c>
      <c r="E229" s="20" t="s">
        <v>240</v>
      </c>
      <c r="F229" s="20" t="s">
        <v>151</v>
      </c>
      <c r="G229" s="20" t="s">
        <v>175</v>
      </c>
      <c r="H229" s="20" t="s">
        <v>175</v>
      </c>
      <c r="I229" s="21">
        <v>44089</v>
      </c>
      <c r="J229" s="21">
        <v>44092</v>
      </c>
      <c r="K229" s="110">
        <v>0</v>
      </c>
    </row>
    <row r="230" spans="1:11" x14ac:dyDescent="0.25">
      <c r="A230" s="118" t="str">
        <f>HYPERLINK("https://reports.ofsted.gov.uk/provider/16/EY273637","Provider web link")</f>
        <v>Provider web link</v>
      </c>
      <c r="B230" s="20" t="s">
        <v>342</v>
      </c>
      <c r="C230" s="20" t="s">
        <v>233</v>
      </c>
      <c r="D230" s="20" t="s">
        <v>67</v>
      </c>
      <c r="E230" s="20" t="s">
        <v>296</v>
      </c>
      <c r="F230" s="20" t="s">
        <v>133</v>
      </c>
      <c r="G230" s="20" t="s">
        <v>175</v>
      </c>
      <c r="H230" s="20" t="s">
        <v>175</v>
      </c>
      <c r="I230" s="21">
        <v>44125</v>
      </c>
      <c r="J230" s="21">
        <v>44154</v>
      </c>
      <c r="K230" s="110">
        <v>1</v>
      </c>
    </row>
    <row r="231" spans="1:11" x14ac:dyDescent="0.25">
      <c r="A231" s="118" t="str">
        <f>HYPERLINK("https://reports.ofsted.gov.uk/provider/16/EY546064","Provider web link")</f>
        <v>Provider web link</v>
      </c>
      <c r="B231" s="20" t="s">
        <v>654</v>
      </c>
      <c r="C231" s="20" t="s">
        <v>233</v>
      </c>
      <c r="D231" s="20" t="s">
        <v>67</v>
      </c>
      <c r="E231" s="20" t="s">
        <v>655</v>
      </c>
      <c r="F231" s="20" t="s">
        <v>77</v>
      </c>
      <c r="G231" s="20" t="s">
        <v>215</v>
      </c>
      <c r="H231" s="20" t="s">
        <v>215</v>
      </c>
      <c r="I231" s="21">
        <v>44116</v>
      </c>
      <c r="J231" s="21">
        <v>44120</v>
      </c>
      <c r="K231" s="110">
        <v>0</v>
      </c>
    </row>
    <row r="232" spans="1:11" x14ac:dyDescent="0.25">
      <c r="A232" s="118" t="str">
        <f>HYPERLINK("https://reports.ofsted.gov.uk/provider/17/EY486360","Provider web link")</f>
        <v>Provider web link</v>
      </c>
      <c r="B232" s="20" t="s">
        <v>584</v>
      </c>
      <c r="C232" s="20" t="s">
        <v>233</v>
      </c>
      <c r="D232" s="20" t="s">
        <v>66</v>
      </c>
      <c r="E232" s="20" t="s">
        <v>240</v>
      </c>
      <c r="F232" s="20" t="s">
        <v>118</v>
      </c>
      <c r="G232" s="20" t="s">
        <v>208</v>
      </c>
      <c r="H232" s="20" t="s">
        <v>208</v>
      </c>
      <c r="I232" s="21">
        <v>44134</v>
      </c>
      <c r="J232" s="21">
        <v>44141</v>
      </c>
      <c r="K232" s="110">
        <v>0</v>
      </c>
    </row>
    <row r="233" spans="1:11" x14ac:dyDescent="0.25">
      <c r="A233" s="118" t="str">
        <f>HYPERLINK("https://reports.ofsted.gov.uk/provider/16/EY541985","Provider web link")</f>
        <v>Provider web link</v>
      </c>
      <c r="B233" s="20" t="s">
        <v>628</v>
      </c>
      <c r="C233" s="20" t="s">
        <v>233</v>
      </c>
      <c r="D233" s="20" t="s">
        <v>67</v>
      </c>
      <c r="E233" s="20" t="s">
        <v>629</v>
      </c>
      <c r="F233" s="20" t="s">
        <v>116</v>
      </c>
      <c r="G233" s="20" t="s">
        <v>171</v>
      </c>
      <c r="H233" s="20" t="s">
        <v>171</v>
      </c>
      <c r="I233" s="21">
        <v>44118</v>
      </c>
      <c r="J233" s="21">
        <v>44120</v>
      </c>
      <c r="K233" s="110">
        <v>0</v>
      </c>
    </row>
    <row r="234" spans="1:11" x14ac:dyDescent="0.25">
      <c r="A234" s="118" t="str">
        <f>HYPERLINK("https://reports.ofsted.gov.uk/provider/17/EY489885","Provider web link")</f>
        <v>Provider web link</v>
      </c>
      <c r="B234" s="20" t="s">
        <v>592</v>
      </c>
      <c r="C234" s="20" t="s">
        <v>233</v>
      </c>
      <c r="D234" s="20" t="s">
        <v>66</v>
      </c>
      <c r="E234" s="20" t="s">
        <v>240</v>
      </c>
      <c r="F234" s="20" t="s">
        <v>102</v>
      </c>
      <c r="G234" s="20" t="s">
        <v>208</v>
      </c>
      <c r="H234" s="20" t="s">
        <v>208</v>
      </c>
      <c r="I234" s="21">
        <v>44144</v>
      </c>
      <c r="J234" s="21">
        <v>44147</v>
      </c>
      <c r="K234" s="110">
        <v>0</v>
      </c>
    </row>
    <row r="235" spans="1:11" x14ac:dyDescent="0.25">
      <c r="A235" s="118" t="str">
        <f>HYPERLINK("https://reports.ofsted.gov.uk/provider/17/EY453416","Provider web link")</f>
        <v>Provider web link</v>
      </c>
      <c r="B235" s="20" t="s">
        <v>520</v>
      </c>
      <c r="C235" s="20" t="s">
        <v>233</v>
      </c>
      <c r="D235" s="20" t="s">
        <v>66</v>
      </c>
      <c r="E235" s="20" t="s">
        <v>240</v>
      </c>
      <c r="F235" s="20" t="s">
        <v>157</v>
      </c>
      <c r="G235" s="20" t="s">
        <v>285</v>
      </c>
      <c r="H235" s="20" t="s">
        <v>199</v>
      </c>
      <c r="I235" s="21">
        <v>44112</v>
      </c>
      <c r="J235" s="21">
        <v>44118</v>
      </c>
      <c r="K235" s="110">
        <v>0</v>
      </c>
    </row>
    <row r="236" spans="1:11" x14ac:dyDescent="0.25">
      <c r="A236" s="118" t="str">
        <f>HYPERLINK("https://reports.ofsted.gov.uk/provider/16/EY485375","Provider web link")</f>
        <v>Provider web link</v>
      </c>
      <c r="B236" s="20" t="s">
        <v>580</v>
      </c>
      <c r="C236" s="20" t="s">
        <v>233</v>
      </c>
      <c r="D236" s="20" t="s">
        <v>67</v>
      </c>
      <c r="E236" s="20" t="s">
        <v>581</v>
      </c>
      <c r="F236" s="20" t="s">
        <v>91</v>
      </c>
      <c r="G236" s="20" t="s">
        <v>221</v>
      </c>
      <c r="H236" s="20" t="s">
        <v>221</v>
      </c>
      <c r="I236" s="21">
        <v>44117</v>
      </c>
      <c r="J236" s="21">
        <v>44124</v>
      </c>
      <c r="K236" s="110">
        <v>0</v>
      </c>
    </row>
    <row r="237" spans="1:11" x14ac:dyDescent="0.25">
      <c r="A237" s="118" t="str">
        <f>HYPERLINK("https://reports.ofsted.gov.uk/provider/16/134989  ","Provider web link")</f>
        <v>Provider web link</v>
      </c>
      <c r="B237" s="20">
        <v>134989</v>
      </c>
      <c r="C237" s="20" t="s">
        <v>233</v>
      </c>
      <c r="D237" s="20" t="s">
        <v>67</v>
      </c>
      <c r="E237" s="20" t="s">
        <v>255</v>
      </c>
      <c r="F237" s="20" t="s">
        <v>132</v>
      </c>
      <c r="G237" s="20" t="s">
        <v>215</v>
      </c>
      <c r="H237" s="20" t="s">
        <v>215</v>
      </c>
      <c r="I237" s="21">
        <v>44130</v>
      </c>
      <c r="J237" s="21">
        <v>44140</v>
      </c>
      <c r="K237" s="110">
        <v>0</v>
      </c>
    </row>
    <row r="238" spans="1:11" x14ac:dyDescent="0.25">
      <c r="A238" s="118" t="str">
        <f>HYPERLINK("https://reports.ofsted.gov.uk/provider/16/EY412973","Provider web link")</f>
        <v>Provider web link</v>
      </c>
      <c r="B238" s="20" t="s">
        <v>900</v>
      </c>
      <c r="C238" s="20" t="s">
        <v>233</v>
      </c>
      <c r="D238" s="20" t="s">
        <v>67</v>
      </c>
      <c r="E238" s="20" t="s">
        <v>901</v>
      </c>
      <c r="F238" s="20" t="s">
        <v>97</v>
      </c>
      <c r="G238" s="20" t="s">
        <v>175</v>
      </c>
      <c r="H238" s="20" t="s">
        <v>175</v>
      </c>
      <c r="I238" s="21">
        <v>44161</v>
      </c>
      <c r="J238" s="21">
        <v>44166</v>
      </c>
      <c r="K238" s="110">
        <v>0</v>
      </c>
    </row>
    <row r="239" spans="1:11" x14ac:dyDescent="0.25">
      <c r="A239" s="118" t="str">
        <f>HYPERLINK("https://reports.ofsted.gov.uk/provider/17/EY389447","Provider web link")</f>
        <v>Provider web link</v>
      </c>
      <c r="B239" s="20" t="s">
        <v>442</v>
      </c>
      <c r="C239" s="20" t="s">
        <v>233</v>
      </c>
      <c r="D239" s="20" t="s">
        <v>66</v>
      </c>
      <c r="E239" s="20" t="s">
        <v>240</v>
      </c>
      <c r="F239" s="20" t="s">
        <v>137</v>
      </c>
      <c r="G239" s="20" t="s">
        <v>208</v>
      </c>
      <c r="H239" s="20" t="s">
        <v>208</v>
      </c>
      <c r="I239" s="21">
        <v>44125</v>
      </c>
      <c r="J239" s="21">
        <v>44126</v>
      </c>
      <c r="K239" s="110">
        <v>0</v>
      </c>
    </row>
    <row r="240" spans="1:11" x14ac:dyDescent="0.25">
      <c r="A240" s="118" t="str">
        <f>HYPERLINK("https://reports.ofsted.gov.uk/provider/17/EY363470","Provider web link")</f>
        <v>Provider web link</v>
      </c>
      <c r="B240" s="20" t="s">
        <v>414</v>
      </c>
      <c r="C240" s="20" t="s">
        <v>233</v>
      </c>
      <c r="D240" s="20" t="s">
        <v>66</v>
      </c>
      <c r="E240" s="20" t="s">
        <v>240</v>
      </c>
      <c r="F240" s="20" t="s">
        <v>154</v>
      </c>
      <c r="G240" s="20" t="s">
        <v>221</v>
      </c>
      <c r="H240" s="20" t="s">
        <v>221</v>
      </c>
      <c r="I240" s="21">
        <v>44091</v>
      </c>
      <c r="J240" s="21">
        <v>44097</v>
      </c>
      <c r="K240" s="110">
        <v>0</v>
      </c>
    </row>
    <row r="241" spans="1:11" x14ac:dyDescent="0.25">
      <c r="A241" s="118" t="str">
        <f>HYPERLINK("https://reports.ofsted.gov.uk/provider/16/EY260535","Provider web link")</f>
        <v>Provider web link</v>
      </c>
      <c r="B241" s="20" t="s">
        <v>878</v>
      </c>
      <c r="C241" s="20" t="s">
        <v>233</v>
      </c>
      <c r="D241" s="20" t="s">
        <v>67</v>
      </c>
      <c r="E241" s="20" t="s">
        <v>879</v>
      </c>
      <c r="F241" s="20" t="s">
        <v>130</v>
      </c>
      <c r="G241" s="20" t="s">
        <v>171</v>
      </c>
      <c r="H241" s="20" t="s">
        <v>171</v>
      </c>
      <c r="I241" s="21">
        <v>44159</v>
      </c>
      <c r="J241" s="21">
        <v>44223</v>
      </c>
      <c r="K241" s="110">
        <v>1</v>
      </c>
    </row>
    <row r="242" spans="1:11" x14ac:dyDescent="0.25">
      <c r="A242" s="118" t="str">
        <f>HYPERLINK("https://reports.ofsted.gov.uk/provider/16/254068  ","Provider web link")</f>
        <v>Provider web link</v>
      </c>
      <c r="B242" s="20">
        <v>254068</v>
      </c>
      <c r="C242" s="20" t="s">
        <v>231</v>
      </c>
      <c r="D242" s="20" t="s">
        <v>67</v>
      </c>
      <c r="E242" s="20" t="s">
        <v>279</v>
      </c>
      <c r="F242" s="20" t="s">
        <v>124</v>
      </c>
      <c r="G242" s="20" t="s">
        <v>175</v>
      </c>
      <c r="H242" s="20" t="s">
        <v>175</v>
      </c>
      <c r="I242" s="21">
        <v>44119</v>
      </c>
      <c r="J242" s="21">
        <v>44124</v>
      </c>
      <c r="K242" s="110">
        <v>0</v>
      </c>
    </row>
    <row r="243" spans="1:11" x14ac:dyDescent="0.25">
      <c r="A243" s="118" t="str">
        <f>HYPERLINK("https://reports.ofsted.gov.uk/provider/16/254313  ","Provider web link")</f>
        <v>Provider web link</v>
      </c>
      <c r="B243" s="20">
        <v>254313</v>
      </c>
      <c r="C243" s="20" t="s">
        <v>231</v>
      </c>
      <c r="D243" s="20" t="s">
        <v>67</v>
      </c>
      <c r="E243" s="20" t="s">
        <v>280</v>
      </c>
      <c r="F243" s="20" t="s">
        <v>124</v>
      </c>
      <c r="G243" s="20" t="s">
        <v>175</v>
      </c>
      <c r="H243" s="20" t="s">
        <v>175</v>
      </c>
      <c r="I243" s="21">
        <v>44139</v>
      </c>
      <c r="J243" s="21">
        <v>44141</v>
      </c>
      <c r="K243" s="110">
        <v>0</v>
      </c>
    </row>
    <row r="244" spans="1:11" x14ac:dyDescent="0.25">
      <c r="A244" s="118" t="str">
        <f>HYPERLINK("https://reports.ofsted.gov.uk/provider/17/EY387974","Provider web link")</f>
        <v>Provider web link</v>
      </c>
      <c r="B244" s="20" t="s">
        <v>440</v>
      </c>
      <c r="C244" s="20" t="s">
        <v>233</v>
      </c>
      <c r="D244" s="20" t="s">
        <v>66</v>
      </c>
      <c r="E244" s="20" t="s">
        <v>240</v>
      </c>
      <c r="F244" s="20" t="s">
        <v>80</v>
      </c>
      <c r="G244" s="20" t="s">
        <v>215</v>
      </c>
      <c r="H244" s="20" t="s">
        <v>215</v>
      </c>
      <c r="I244" s="21">
        <v>44133</v>
      </c>
      <c r="J244" s="21">
        <v>44138</v>
      </c>
      <c r="K244" s="110">
        <v>0</v>
      </c>
    </row>
    <row r="245" spans="1:11" x14ac:dyDescent="0.25">
      <c r="A245" s="118" t="str">
        <f>HYPERLINK("https://reports.ofsted.gov.uk/provider/17/EY439118","Provider web link")</f>
        <v>Provider web link</v>
      </c>
      <c r="B245" s="20" t="s">
        <v>510</v>
      </c>
      <c r="C245" s="20" t="s">
        <v>233</v>
      </c>
      <c r="D245" s="20" t="s">
        <v>66</v>
      </c>
      <c r="E245" s="20" t="s">
        <v>240</v>
      </c>
      <c r="F245" s="20" t="s">
        <v>130</v>
      </c>
      <c r="G245" s="20" t="s">
        <v>171</v>
      </c>
      <c r="H245" s="20" t="s">
        <v>171</v>
      </c>
      <c r="I245" s="21">
        <v>44118</v>
      </c>
      <c r="J245" s="21">
        <v>44119</v>
      </c>
      <c r="K245" s="110">
        <v>0</v>
      </c>
    </row>
    <row r="246" spans="1:11" x14ac:dyDescent="0.25">
      <c r="A246" s="118" t="str">
        <f>HYPERLINK("https://reports.ofsted.gov.uk/provider/17/EY337273","Provider web link")</f>
        <v>Provider web link</v>
      </c>
      <c r="B246" s="20" t="s">
        <v>397</v>
      </c>
      <c r="C246" s="20" t="s">
        <v>233</v>
      </c>
      <c r="D246" s="20" t="s">
        <v>66</v>
      </c>
      <c r="E246" s="20" t="s">
        <v>240</v>
      </c>
      <c r="F246" s="20" t="s">
        <v>116</v>
      </c>
      <c r="G246" s="20" t="s">
        <v>171</v>
      </c>
      <c r="H246" s="20" t="s">
        <v>171</v>
      </c>
      <c r="I246" s="21">
        <v>44117</v>
      </c>
      <c r="J246" s="21">
        <v>44120</v>
      </c>
      <c r="K246" s="110">
        <v>0</v>
      </c>
    </row>
    <row r="247" spans="1:11" x14ac:dyDescent="0.25">
      <c r="A247" s="118" t="str">
        <f>HYPERLINK("https://reports.ofsted.gov.uk/provider/17/EY554509","Provider web link")</f>
        <v>Provider web link</v>
      </c>
      <c r="B247" s="20" t="s">
        <v>716</v>
      </c>
      <c r="C247" s="20" t="s">
        <v>233</v>
      </c>
      <c r="D247" s="20" t="s">
        <v>66</v>
      </c>
      <c r="E247" s="20" t="s">
        <v>240</v>
      </c>
      <c r="F247" s="20" t="s">
        <v>142</v>
      </c>
      <c r="G247" s="20" t="s">
        <v>215</v>
      </c>
      <c r="H247" s="20" t="s">
        <v>215</v>
      </c>
      <c r="I247" s="21">
        <v>44109</v>
      </c>
      <c r="J247" s="21">
        <v>44111</v>
      </c>
      <c r="K247" s="110">
        <v>0</v>
      </c>
    </row>
    <row r="248" spans="1:11" x14ac:dyDescent="0.25">
      <c r="A248" s="118" t="str">
        <f>HYPERLINK("https://reports.ofsted.gov.uk/provider/16/206109  ","Provider web link")</f>
        <v>Provider web link</v>
      </c>
      <c r="B248" s="20">
        <v>206109</v>
      </c>
      <c r="C248" s="20" t="s">
        <v>233</v>
      </c>
      <c r="D248" s="20" t="s">
        <v>67</v>
      </c>
      <c r="E248" s="20" t="s">
        <v>810</v>
      </c>
      <c r="F248" s="20" t="s">
        <v>172</v>
      </c>
      <c r="G248" s="20" t="s">
        <v>171</v>
      </c>
      <c r="H248" s="20" t="s">
        <v>171</v>
      </c>
      <c r="I248" s="21">
        <v>44147</v>
      </c>
      <c r="J248" s="21">
        <v>44152</v>
      </c>
      <c r="K248" s="110">
        <v>0</v>
      </c>
    </row>
    <row r="249" spans="1:11" x14ac:dyDescent="0.25">
      <c r="A249" s="118" t="str">
        <f>HYPERLINK("https://reports.ofsted.gov.uk/provider/17/EY265988","Provider web link")</f>
        <v>Provider web link</v>
      </c>
      <c r="B249" s="20" t="s">
        <v>782</v>
      </c>
      <c r="C249" s="20" t="s">
        <v>233</v>
      </c>
      <c r="D249" s="20" t="s">
        <v>66</v>
      </c>
      <c r="E249" s="20" t="s">
        <v>240</v>
      </c>
      <c r="F249" s="20" t="s">
        <v>228</v>
      </c>
      <c r="G249" s="20" t="s">
        <v>225</v>
      </c>
      <c r="H249" s="20" t="s">
        <v>225</v>
      </c>
      <c r="I249" s="21">
        <v>44138</v>
      </c>
      <c r="J249" s="21">
        <v>44168</v>
      </c>
      <c r="K249" s="110">
        <v>0</v>
      </c>
    </row>
    <row r="250" spans="1:11" x14ac:dyDescent="0.25">
      <c r="A250" s="118" t="str">
        <f>HYPERLINK("https://reports.ofsted.gov.uk/provider/17/EY265774","Provider web link")</f>
        <v>Provider web link</v>
      </c>
      <c r="B250" s="20" t="s">
        <v>335</v>
      </c>
      <c r="C250" s="20" t="s">
        <v>233</v>
      </c>
      <c r="D250" s="20" t="s">
        <v>66</v>
      </c>
      <c r="E250" s="20" t="s">
        <v>240</v>
      </c>
      <c r="F250" s="20" t="s">
        <v>106</v>
      </c>
      <c r="G250" s="20" t="s">
        <v>175</v>
      </c>
      <c r="H250" s="20" t="s">
        <v>175</v>
      </c>
      <c r="I250" s="21">
        <v>44110</v>
      </c>
      <c r="J250" s="21">
        <v>44140</v>
      </c>
      <c r="K250" s="110">
        <v>0</v>
      </c>
    </row>
    <row r="251" spans="1:11" x14ac:dyDescent="0.25">
      <c r="A251" s="118" t="str">
        <f>HYPERLINK("https://reports.ofsted.gov.uk/provider/17/EY438544","Provider web link")</f>
        <v>Provider web link</v>
      </c>
      <c r="B251" s="20" t="s">
        <v>507</v>
      </c>
      <c r="C251" s="20" t="s">
        <v>233</v>
      </c>
      <c r="D251" s="20" t="s">
        <v>66</v>
      </c>
      <c r="E251" s="20" t="s">
        <v>240</v>
      </c>
      <c r="F251" s="20" t="s">
        <v>125</v>
      </c>
      <c r="G251" s="20" t="s">
        <v>221</v>
      </c>
      <c r="H251" s="20" t="s">
        <v>221</v>
      </c>
      <c r="I251" s="21">
        <v>44084</v>
      </c>
      <c r="J251" s="21">
        <v>44090</v>
      </c>
      <c r="K251" s="110">
        <v>0</v>
      </c>
    </row>
    <row r="252" spans="1:11" x14ac:dyDescent="0.25">
      <c r="A252" s="118" t="str">
        <f>HYPERLINK("https://reports.ofsted.gov.uk/provider/17/EY547385","Provider web link")</f>
        <v>Provider web link</v>
      </c>
      <c r="B252" s="20" t="s">
        <v>667</v>
      </c>
      <c r="C252" s="20" t="s">
        <v>233</v>
      </c>
      <c r="D252" s="20" t="s">
        <v>66</v>
      </c>
      <c r="E252" s="20" t="s">
        <v>240</v>
      </c>
      <c r="F252" s="20" t="s">
        <v>88</v>
      </c>
      <c r="G252" s="20" t="s">
        <v>180</v>
      </c>
      <c r="H252" s="20" t="s">
        <v>180</v>
      </c>
      <c r="I252" s="21">
        <v>44089</v>
      </c>
      <c r="J252" s="21">
        <v>44090</v>
      </c>
      <c r="K252" s="110">
        <v>0</v>
      </c>
    </row>
    <row r="253" spans="1:11" x14ac:dyDescent="0.25">
      <c r="A253" s="118" t="str">
        <f>HYPERLINK("https://reports.ofsted.gov.uk/provider/16/223285  ","Provider web link")</f>
        <v>Provider web link</v>
      </c>
      <c r="B253" s="20">
        <v>223285</v>
      </c>
      <c r="C253" s="20" t="s">
        <v>233</v>
      </c>
      <c r="D253" s="20" t="s">
        <v>67</v>
      </c>
      <c r="E253" s="20" t="s">
        <v>273</v>
      </c>
      <c r="F253" s="20" t="s">
        <v>116</v>
      </c>
      <c r="G253" s="20" t="s">
        <v>171</v>
      </c>
      <c r="H253" s="20" t="s">
        <v>171</v>
      </c>
      <c r="I253" s="21">
        <v>44084</v>
      </c>
      <c r="J253" s="21">
        <v>44154</v>
      </c>
      <c r="K253" s="110">
        <v>1</v>
      </c>
    </row>
    <row r="254" spans="1:11" x14ac:dyDescent="0.25">
      <c r="A254" s="118" t="str">
        <f>HYPERLINK("https://reports.ofsted.gov.uk/provider/17/223749  ","Provider web link")</f>
        <v>Provider web link</v>
      </c>
      <c r="B254" s="20">
        <v>223749</v>
      </c>
      <c r="C254" s="20" t="s">
        <v>233</v>
      </c>
      <c r="D254" s="20" t="s">
        <v>66</v>
      </c>
      <c r="E254" s="20" t="s">
        <v>240</v>
      </c>
      <c r="F254" s="20" t="s">
        <v>141</v>
      </c>
      <c r="G254" s="20" t="s">
        <v>225</v>
      </c>
      <c r="H254" s="20" t="s">
        <v>225</v>
      </c>
      <c r="I254" s="21">
        <v>44120</v>
      </c>
      <c r="J254" s="21">
        <v>44168</v>
      </c>
      <c r="K254" s="110">
        <v>0</v>
      </c>
    </row>
    <row r="255" spans="1:11" x14ac:dyDescent="0.25">
      <c r="A255" s="118" t="str">
        <f>HYPERLINK("https://reports.ofsted.gov.uk/provider/17/EY413840","Provider web link")</f>
        <v>Provider web link</v>
      </c>
      <c r="B255" s="20" t="s">
        <v>921</v>
      </c>
      <c r="C255" s="20" t="s">
        <v>233</v>
      </c>
      <c r="D255" s="20" t="s">
        <v>66</v>
      </c>
      <c r="E255" s="20" t="s">
        <v>240</v>
      </c>
      <c r="F255" s="20" t="s">
        <v>158</v>
      </c>
      <c r="G255" s="20" t="s">
        <v>180</v>
      </c>
      <c r="H255" s="20" t="s">
        <v>180</v>
      </c>
      <c r="I255" s="21">
        <v>44169</v>
      </c>
      <c r="J255" s="21">
        <v>44175</v>
      </c>
      <c r="K255" s="110">
        <v>0</v>
      </c>
    </row>
    <row r="256" spans="1:11" x14ac:dyDescent="0.25">
      <c r="A256" s="118" t="str">
        <f>HYPERLINK("https://reports.ofsted.gov.uk/provider/16/EY401963","Provider web link")</f>
        <v>Provider web link</v>
      </c>
      <c r="B256" s="20" t="s">
        <v>861</v>
      </c>
      <c r="C256" s="20" t="s">
        <v>231</v>
      </c>
      <c r="D256" s="20" t="s">
        <v>67</v>
      </c>
      <c r="E256" s="20" t="s">
        <v>862</v>
      </c>
      <c r="F256" s="20" t="s">
        <v>97</v>
      </c>
      <c r="G256" s="20" t="s">
        <v>175</v>
      </c>
      <c r="H256" s="20" t="s">
        <v>175</v>
      </c>
      <c r="I256" s="21">
        <v>44155</v>
      </c>
      <c r="J256" s="21">
        <v>44176</v>
      </c>
      <c r="K256" s="110">
        <v>0</v>
      </c>
    </row>
    <row r="257" spans="1:11" x14ac:dyDescent="0.25">
      <c r="A257" s="118" t="str">
        <f>HYPERLINK("https://reports.ofsted.gov.uk/provider/17/EY442902","Provider web link")</f>
        <v>Provider web link</v>
      </c>
      <c r="B257" s="20" t="s">
        <v>514</v>
      </c>
      <c r="C257" s="20" t="s">
        <v>233</v>
      </c>
      <c r="D257" s="20" t="s">
        <v>66</v>
      </c>
      <c r="E257" s="20" t="s">
        <v>240</v>
      </c>
      <c r="F257" s="20" t="s">
        <v>144</v>
      </c>
      <c r="G257" s="20" t="s">
        <v>221</v>
      </c>
      <c r="H257" s="20" t="s">
        <v>221</v>
      </c>
      <c r="I257" s="21">
        <v>44103</v>
      </c>
      <c r="J257" s="21">
        <v>44105</v>
      </c>
      <c r="K257" s="110">
        <v>0</v>
      </c>
    </row>
    <row r="258" spans="1:11" x14ac:dyDescent="0.25">
      <c r="A258" s="118" t="str">
        <f>HYPERLINK("https://reports.ofsted.gov.uk/provider/16/EY537140","Provider web link")</f>
        <v>Provider web link</v>
      </c>
      <c r="B258" s="20" t="s">
        <v>607</v>
      </c>
      <c r="C258" s="20" t="s">
        <v>231</v>
      </c>
      <c r="D258" s="20" t="s">
        <v>67</v>
      </c>
      <c r="E258" s="20" t="s">
        <v>608</v>
      </c>
      <c r="F258" s="20" t="s">
        <v>97</v>
      </c>
      <c r="G258" s="20" t="s">
        <v>175</v>
      </c>
      <c r="H258" s="20" t="s">
        <v>175</v>
      </c>
      <c r="I258" s="21">
        <v>44104</v>
      </c>
      <c r="J258" s="21">
        <v>44106</v>
      </c>
      <c r="K258" s="110">
        <v>0</v>
      </c>
    </row>
    <row r="259" spans="1:11" x14ac:dyDescent="0.25">
      <c r="A259" s="118" t="str">
        <f>HYPERLINK("https://reports.ofsted.gov.uk/provider/16/EY549213","Provider web link")</f>
        <v>Provider web link</v>
      </c>
      <c r="B259" s="20" t="s">
        <v>692</v>
      </c>
      <c r="C259" s="20" t="s">
        <v>233</v>
      </c>
      <c r="D259" s="20" t="s">
        <v>67</v>
      </c>
      <c r="E259" s="20" t="s">
        <v>693</v>
      </c>
      <c r="F259" s="20" t="s">
        <v>167</v>
      </c>
      <c r="G259" s="20" t="s">
        <v>215</v>
      </c>
      <c r="H259" s="20" t="s">
        <v>215</v>
      </c>
      <c r="I259" s="21">
        <v>44103</v>
      </c>
      <c r="J259" s="21">
        <v>44104</v>
      </c>
      <c r="K259" s="110">
        <v>0</v>
      </c>
    </row>
    <row r="260" spans="1:11" x14ac:dyDescent="0.25">
      <c r="A260" s="118" t="str">
        <f>HYPERLINK("https://reports.ofsted.gov.uk/provider/16/EY481083","Provider web link")</f>
        <v>Provider web link</v>
      </c>
      <c r="B260" s="20" t="s">
        <v>571</v>
      </c>
      <c r="C260" s="20" t="s">
        <v>233</v>
      </c>
      <c r="D260" s="20" t="s">
        <v>67</v>
      </c>
      <c r="E260" s="20" t="s">
        <v>572</v>
      </c>
      <c r="F260" s="20" t="s">
        <v>104</v>
      </c>
      <c r="G260" s="20" t="s">
        <v>215</v>
      </c>
      <c r="H260" s="20" t="s">
        <v>215</v>
      </c>
      <c r="I260" s="21">
        <v>44103</v>
      </c>
      <c r="J260" s="21">
        <v>44109</v>
      </c>
      <c r="K260" s="110">
        <v>0</v>
      </c>
    </row>
    <row r="261" spans="1:11" x14ac:dyDescent="0.25">
      <c r="A261" s="118" t="str">
        <f>HYPERLINK("https://reports.ofsted.gov.uk/provider/16/EY411821","Provider web link")</f>
        <v>Provider web link</v>
      </c>
      <c r="B261" s="20" t="s">
        <v>465</v>
      </c>
      <c r="C261" s="20" t="s">
        <v>236</v>
      </c>
      <c r="D261" s="20" t="s">
        <v>67</v>
      </c>
      <c r="E261" s="20" t="s">
        <v>466</v>
      </c>
      <c r="F261" s="20" t="s">
        <v>79</v>
      </c>
      <c r="G261" s="20" t="s">
        <v>180</v>
      </c>
      <c r="H261" s="20" t="s">
        <v>180</v>
      </c>
      <c r="I261" s="21">
        <v>44105</v>
      </c>
      <c r="J261" s="21">
        <v>44109</v>
      </c>
      <c r="K261" s="110">
        <v>0</v>
      </c>
    </row>
    <row r="262" spans="1:11" x14ac:dyDescent="0.25">
      <c r="A262" s="118" t="str">
        <f>HYPERLINK("https://reports.ofsted.gov.uk/provider/16/EY487116","Provider web link")</f>
        <v>Provider web link</v>
      </c>
      <c r="B262" s="20" t="s">
        <v>909</v>
      </c>
      <c r="C262" s="20" t="s">
        <v>233</v>
      </c>
      <c r="D262" s="20" t="s">
        <v>67</v>
      </c>
      <c r="E262" s="20" t="s">
        <v>910</v>
      </c>
      <c r="F262" s="20" t="s">
        <v>194</v>
      </c>
      <c r="G262" s="20" t="s">
        <v>180</v>
      </c>
      <c r="H262" s="20" t="s">
        <v>180</v>
      </c>
      <c r="I262" s="21">
        <v>44166</v>
      </c>
      <c r="J262" s="21">
        <v>44168</v>
      </c>
      <c r="K262" s="110">
        <v>0</v>
      </c>
    </row>
    <row r="263" spans="1:11" x14ac:dyDescent="0.25">
      <c r="A263" s="118" t="str">
        <f>HYPERLINK("https://reports.ofsted.gov.uk/provider/16/EY366742","Provider web link")</f>
        <v>Provider web link</v>
      </c>
      <c r="B263" s="20" t="s">
        <v>420</v>
      </c>
      <c r="C263" s="20" t="s">
        <v>233</v>
      </c>
      <c r="D263" s="20" t="s">
        <v>67</v>
      </c>
      <c r="E263" s="20" t="s">
        <v>421</v>
      </c>
      <c r="F263" s="20" t="s">
        <v>74</v>
      </c>
      <c r="G263" s="20" t="s">
        <v>208</v>
      </c>
      <c r="H263" s="20" t="s">
        <v>208</v>
      </c>
      <c r="I263" s="21">
        <v>44118</v>
      </c>
      <c r="J263" s="21">
        <v>44119</v>
      </c>
      <c r="K263" s="110">
        <v>0</v>
      </c>
    </row>
    <row r="264" spans="1:11" x14ac:dyDescent="0.25">
      <c r="A264" s="118" t="str">
        <f>HYPERLINK("https://reports.ofsted.gov.uk/provider/16/EY239628","Provider web link")</f>
        <v>Provider web link</v>
      </c>
      <c r="B264" s="20" t="s">
        <v>324</v>
      </c>
      <c r="C264" s="20" t="s">
        <v>233</v>
      </c>
      <c r="D264" s="20" t="s">
        <v>67</v>
      </c>
      <c r="E264" s="20" t="s">
        <v>325</v>
      </c>
      <c r="F264" s="20" t="s">
        <v>124</v>
      </c>
      <c r="G264" s="20" t="s">
        <v>175</v>
      </c>
      <c r="H264" s="20" t="s">
        <v>175</v>
      </c>
      <c r="I264" s="21">
        <v>44127</v>
      </c>
      <c r="J264" s="21">
        <v>44131</v>
      </c>
      <c r="K264" s="110">
        <v>0</v>
      </c>
    </row>
    <row r="265" spans="1:11" x14ac:dyDescent="0.25">
      <c r="A265" s="118" t="str">
        <f>HYPERLINK("https://reports.ofsted.gov.uk/provider/17/500318  ","Provider web link")</f>
        <v>Provider web link</v>
      </c>
      <c r="B265" s="20">
        <v>500318</v>
      </c>
      <c r="C265" s="20" t="s">
        <v>233</v>
      </c>
      <c r="D265" s="20" t="s">
        <v>66</v>
      </c>
      <c r="E265" s="20" t="s">
        <v>240</v>
      </c>
      <c r="F265" s="20" t="s">
        <v>119</v>
      </c>
      <c r="G265" s="20" t="s">
        <v>208</v>
      </c>
      <c r="H265" s="20" t="s">
        <v>208</v>
      </c>
      <c r="I265" s="21">
        <v>44119</v>
      </c>
      <c r="J265" s="21">
        <v>44119</v>
      </c>
      <c r="K265" s="110">
        <v>0</v>
      </c>
    </row>
    <row r="266" spans="1:11" x14ac:dyDescent="0.25">
      <c r="A266" s="118" t="str">
        <f>HYPERLINK("https://reports.ofsted.gov.uk/provider/16/EY332024","Provider web link")</f>
        <v>Provider web link</v>
      </c>
      <c r="B266" s="20" t="s">
        <v>388</v>
      </c>
      <c r="C266" s="20" t="s">
        <v>233</v>
      </c>
      <c r="D266" s="20" t="s">
        <v>67</v>
      </c>
      <c r="E266" s="20" t="s">
        <v>389</v>
      </c>
      <c r="F266" s="20" t="s">
        <v>97</v>
      </c>
      <c r="G266" s="20" t="s">
        <v>175</v>
      </c>
      <c r="H266" s="20" t="s">
        <v>175</v>
      </c>
      <c r="I266" s="21">
        <v>44110</v>
      </c>
      <c r="J266" s="21">
        <v>44116</v>
      </c>
      <c r="K266" s="110">
        <v>0</v>
      </c>
    </row>
    <row r="267" spans="1:11" x14ac:dyDescent="0.25">
      <c r="A267" s="118" t="str">
        <f>HYPERLINK("https://reports.ofsted.gov.uk/provider/16/EY542254","Provider web link")</f>
        <v>Provider web link</v>
      </c>
      <c r="B267" s="20" t="s">
        <v>630</v>
      </c>
      <c r="C267" s="20" t="s">
        <v>231</v>
      </c>
      <c r="D267" s="20" t="s">
        <v>67</v>
      </c>
      <c r="E267" s="20" t="s">
        <v>631</v>
      </c>
      <c r="F267" s="20" t="s">
        <v>104</v>
      </c>
      <c r="G267" s="20" t="s">
        <v>215</v>
      </c>
      <c r="H267" s="20" t="s">
        <v>215</v>
      </c>
      <c r="I267" s="21">
        <v>44092</v>
      </c>
      <c r="J267" s="21">
        <v>44097</v>
      </c>
      <c r="K267" s="110">
        <v>0</v>
      </c>
    </row>
    <row r="268" spans="1:11" x14ac:dyDescent="0.25">
      <c r="A268" s="118" t="str">
        <f>HYPERLINK("https://reports.ofsted.gov.uk/provider/17/EY390843","Provider web link")</f>
        <v>Provider web link</v>
      </c>
      <c r="B268" s="20" t="s">
        <v>445</v>
      </c>
      <c r="C268" s="20" t="s">
        <v>233</v>
      </c>
      <c r="D268" s="20" t="s">
        <v>66</v>
      </c>
      <c r="E268" s="20" t="s">
        <v>240</v>
      </c>
      <c r="F268" s="20" t="s">
        <v>83</v>
      </c>
      <c r="G268" s="20" t="s">
        <v>175</v>
      </c>
      <c r="H268" s="20" t="s">
        <v>175</v>
      </c>
      <c r="I268" s="21">
        <v>44098</v>
      </c>
      <c r="J268" s="21">
        <v>44109</v>
      </c>
      <c r="K268" s="110">
        <v>0</v>
      </c>
    </row>
    <row r="269" spans="1:11" x14ac:dyDescent="0.25">
      <c r="A269" s="118" t="str">
        <f>HYPERLINK("https://reports.ofsted.gov.uk/provider/16/EY563115","Provider web link")</f>
        <v>Provider web link</v>
      </c>
      <c r="B269" s="20" t="s">
        <v>895</v>
      </c>
      <c r="C269" s="20" t="s">
        <v>233</v>
      </c>
      <c r="D269" s="20" t="s">
        <v>67</v>
      </c>
      <c r="E269" s="20" t="s">
        <v>896</v>
      </c>
      <c r="F269" s="20" t="s">
        <v>119</v>
      </c>
      <c r="G269" s="20" t="s">
        <v>208</v>
      </c>
      <c r="H269" s="20" t="s">
        <v>208</v>
      </c>
      <c r="I269" s="21">
        <v>44160</v>
      </c>
      <c r="J269" s="21">
        <v>44166</v>
      </c>
      <c r="K269" s="110">
        <v>0</v>
      </c>
    </row>
    <row r="270" spans="1:11" x14ac:dyDescent="0.25">
      <c r="A270" s="118" t="str">
        <f>HYPERLINK("https://reports.ofsted.gov.uk/provider/17/EY307061","Provider web link")</f>
        <v>Provider web link</v>
      </c>
      <c r="B270" s="20" t="s">
        <v>374</v>
      </c>
      <c r="C270" s="20" t="s">
        <v>233</v>
      </c>
      <c r="D270" s="20" t="s">
        <v>66</v>
      </c>
      <c r="E270" s="20" t="s">
        <v>240</v>
      </c>
      <c r="F270" s="20" t="s">
        <v>133</v>
      </c>
      <c r="G270" s="20" t="s">
        <v>175</v>
      </c>
      <c r="H270" s="20" t="s">
        <v>175</v>
      </c>
      <c r="I270" s="21">
        <v>44105</v>
      </c>
      <c r="J270" s="21">
        <v>44105</v>
      </c>
      <c r="K270" s="110">
        <v>0</v>
      </c>
    </row>
    <row r="271" spans="1:11" x14ac:dyDescent="0.25">
      <c r="A271" s="118" t="str">
        <f>HYPERLINK("https://reports.ofsted.gov.uk/provider/17/EY341858","Provider web link")</f>
        <v>Provider web link</v>
      </c>
      <c r="B271" s="20" t="s">
        <v>401</v>
      </c>
      <c r="C271" s="20" t="s">
        <v>233</v>
      </c>
      <c r="D271" s="20" t="s">
        <v>66</v>
      </c>
      <c r="E271" s="20" t="s">
        <v>240</v>
      </c>
      <c r="F271" s="20" t="s">
        <v>133</v>
      </c>
      <c r="G271" s="20" t="s">
        <v>175</v>
      </c>
      <c r="H271" s="20" t="s">
        <v>175</v>
      </c>
      <c r="I271" s="21">
        <v>44127</v>
      </c>
      <c r="J271" s="21">
        <v>44165</v>
      </c>
      <c r="K271" s="110">
        <v>0</v>
      </c>
    </row>
    <row r="272" spans="1:11" x14ac:dyDescent="0.25">
      <c r="A272" s="118" t="str">
        <f>HYPERLINK("https://reports.ofsted.gov.uk/provider/17/EY488562","Provider web link")</f>
        <v>Provider web link</v>
      </c>
      <c r="B272" s="20" t="s">
        <v>589</v>
      </c>
      <c r="C272" s="20" t="s">
        <v>233</v>
      </c>
      <c r="D272" s="20" t="s">
        <v>66</v>
      </c>
      <c r="E272" s="20" t="s">
        <v>240</v>
      </c>
      <c r="F272" s="20" t="s">
        <v>81</v>
      </c>
      <c r="G272" s="20" t="s">
        <v>208</v>
      </c>
      <c r="H272" s="20" t="s">
        <v>208</v>
      </c>
      <c r="I272" s="21">
        <v>44110</v>
      </c>
      <c r="J272" s="21">
        <v>44160</v>
      </c>
      <c r="K272" s="110">
        <v>1</v>
      </c>
    </row>
    <row r="273" spans="1:11" x14ac:dyDescent="0.25">
      <c r="A273" s="118" t="str">
        <f>HYPERLINK("https://reports.ofsted.gov.uk/provider/16/EY463614","Provider web link")</f>
        <v>Provider web link</v>
      </c>
      <c r="B273" s="20" t="s">
        <v>535</v>
      </c>
      <c r="C273" s="20" t="s">
        <v>236</v>
      </c>
      <c r="D273" s="20" t="s">
        <v>67</v>
      </c>
      <c r="E273" s="20" t="s">
        <v>536</v>
      </c>
      <c r="F273" s="20" t="s">
        <v>72</v>
      </c>
      <c r="G273" s="20" t="s">
        <v>225</v>
      </c>
      <c r="H273" s="20" t="s">
        <v>225</v>
      </c>
      <c r="I273" s="21">
        <v>44111</v>
      </c>
      <c r="J273" s="21">
        <v>44168</v>
      </c>
      <c r="K273" s="110">
        <v>0</v>
      </c>
    </row>
    <row r="274" spans="1:11" x14ac:dyDescent="0.25">
      <c r="A274" s="118" t="str">
        <f>HYPERLINK("https://reports.ofsted.gov.uk/provider/16/EY555138","Provider web link")</f>
        <v>Provider web link</v>
      </c>
      <c r="B274" s="20" t="s">
        <v>754</v>
      </c>
      <c r="C274" s="20" t="s">
        <v>236</v>
      </c>
      <c r="D274" s="20" t="s">
        <v>67</v>
      </c>
      <c r="E274" s="20" t="s">
        <v>755</v>
      </c>
      <c r="F274" s="20" t="s">
        <v>72</v>
      </c>
      <c r="G274" s="20" t="s">
        <v>225</v>
      </c>
      <c r="H274" s="20" t="s">
        <v>225</v>
      </c>
      <c r="I274" s="21">
        <v>44118</v>
      </c>
      <c r="J274" s="21">
        <v>44168</v>
      </c>
      <c r="K274" s="110">
        <v>0</v>
      </c>
    </row>
    <row r="275" spans="1:11" x14ac:dyDescent="0.25">
      <c r="A275" s="118" t="str">
        <f>HYPERLINK("https://reports.ofsted.gov.uk/provider/16/EY551907","Provider web link")</f>
        <v>Provider web link</v>
      </c>
      <c r="B275" s="20" t="s">
        <v>710</v>
      </c>
      <c r="C275" s="20" t="s">
        <v>236</v>
      </c>
      <c r="D275" s="20" t="s">
        <v>67</v>
      </c>
      <c r="E275" s="20" t="s">
        <v>711</v>
      </c>
      <c r="F275" s="20" t="s">
        <v>149</v>
      </c>
      <c r="G275" s="20" t="s">
        <v>287</v>
      </c>
      <c r="H275" s="20" t="s">
        <v>199</v>
      </c>
      <c r="I275" s="21">
        <v>44120</v>
      </c>
      <c r="J275" s="21">
        <v>44123</v>
      </c>
      <c r="K275" s="110">
        <v>0</v>
      </c>
    </row>
    <row r="276" spans="1:11" x14ac:dyDescent="0.25">
      <c r="A276" s="118" t="str">
        <f>HYPERLINK("https://reports.ofsted.gov.uk/provider/16/402288  ","Provider web link")</f>
        <v>Provider web link</v>
      </c>
      <c r="B276" s="20">
        <v>402288</v>
      </c>
      <c r="C276" s="20" t="s">
        <v>233</v>
      </c>
      <c r="D276" s="20" t="s">
        <v>67</v>
      </c>
      <c r="E276" s="20" t="s">
        <v>781</v>
      </c>
      <c r="F276" s="20" t="s">
        <v>97</v>
      </c>
      <c r="G276" s="20" t="s">
        <v>175</v>
      </c>
      <c r="H276" s="20" t="s">
        <v>175</v>
      </c>
      <c r="I276" s="21">
        <v>44138</v>
      </c>
      <c r="J276" s="21">
        <v>44152</v>
      </c>
      <c r="K276" s="110">
        <v>0</v>
      </c>
    </row>
    <row r="277" spans="1:11" x14ac:dyDescent="0.25">
      <c r="A277" s="118" t="str">
        <f>HYPERLINK("https://reports.ofsted.gov.uk/provider/17/2531157 ","Provider web link")</f>
        <v>Provider web link</v>
      </c>
      <c r="B277" s="20">
        <v>2531157</v>
      </c>
      <c r="C277" s="20" t="s">
        <v>233</v>
      </c>
      <c r="D277" s="20" t="s">
        <v>66</v>
      </c>
      <c r="E277" s="20" t="s">
        <v>240</v>
      </c>
      <c r="F277" s="20" t="s">
        <v>104</v>
      </c>
      <c r="G277" s="20" t="s">
        <v>215</v>
      </c>
      <c r="H277" s="20" t="s">
        <v>215</v>
      </c>
      <c r="I277" s="21">
        <v>44132</v>
      </c>
      <c r="J277" s="21">
        <v>44134</v>
      </c>
      <c r="K277" s="110">
        <v>0</v>
      </c>
    </row>
    <row r="278" spans="1:11" s="111" customFormat="1" x14ac:dyDescent="0.25">
      <c r="A278" s="119" t="str">
        <f>HYPERLINK("https://reports.ofsted.gov.uk/provider/17/EY545305","Provider web link")</f>
        <v>Provider web link</v>
      </c>
      <c r="B278" s="111" t="s">
        <v>650</v>
      </c>
      <c r="C278" s="111" t="s">
        <v>236</v>
      </c>
      <c r="D278" s="111" t="s">
        <v>66</v>
      </c>
      <c r="E278" s="111" t="s">
        <v>240</v>
      </c>
      <c r="F278" s="111" t="s">
        <v>194</v>
      </c>
      <c r="G278" s="111" t="s">
        <v>180</v>
      </c>
      <c r="H278" s="111" t="s">
        <v>180</v>
      </c>
      <c r="I278" s="112">
        <v>44146</v>
      </c>
      <c r="J278" s="112">
        <v>44147</v>
      </c>
      <c r="K278" s="113">
        <v>0</v>
      </c>
    </row>
    <row r="279" spans="1:11" x14ac:dyDescent="0.25">
      <c r="A279" s="118" t="str">
        <f>HYPERLINK("https://reports.ofsted.gov.uk/provider/17/EY340158","Provider web link")</f>
        <v>Provider web link</v>
      </c>
      <c r="B279" s="20" t="s">
        <v>398</v>
      </c>
      <c r="C279" s="20" t="s">
        <v>233</v>
      </c>
      <c r="D279" s="20" t="s">
        <v>66</v>
      </c>
      <c r="E279" s="20" t="s">
        <v>240</v>
      </c>
      <c r="F279" s="20" t="s">
        <v>155</v>
      </c>
      <c r="G279" s="20" t="s">
        <v>208</v>
      </c>
      <c r="H279" s="20" t="s">
        <v>208</v>
      </c>
      <c r="I279" s="21">
        <v>44102</v>
      </c>
      <c r="J279" s="21">
        <v>44105</v>
      </c>
      <c r="K279" s="110">
        <v>0</v>
      </c>
    </row>
    <row r="280" spans="1:11" x14ac:dyDescent="0.25">
      <c r="A280" s="118" t="str">
        <f>HYPERLINK("https://reports.ofsted.gov.uk/provider/16/EY538633","Provider web link")</f>
        <v>Provider web link</v>
      </c>
      <c r="B280" s="20" t="s">
        <v>613</v>
      </c>
      <c r="C280" s="20" t="s">
        <v>231</v>
      </c>
      <c r="D280" s="20" t="s">
        <v>67</v>
      </c>
      <c r="E280" s="20" t="s">
        <v>614</v>
      </c>
      <c r="F280" s="20" t="s">
        <v>103</v>
      </c>
      <c r="G280" s="20" t="s">
        <v>180</v>
      </c>
      <c r="H280" s="20" t="s">
        <v>180</v>
      </c>
      <c r="I280" s="21">
        <v>44105</v>
      </c>
      <c r="J280" s="21">
        <v>44110</v>
      </c>
      <c r="K280" s="110">
        <v>0</v>
      </c>
    </row>
    <row r="281" spans="1:11" x14ac:dyDescent="0.25">
      <c r="A281" s="118" t="str">
        <f>HYPERLINK("https://reports.ofsted.gov.uk/provider/17/EY497000","Provider web link")</f>
        <v>Provider web link</v>
      </c>
      <c r="B281" s="20" t="s">
        <v>925</v>
      </c>
      <c r="C281" s="20" t="s">
        <v>233</v>
      </c>
      <c r="D281" s="20" t="s">
        <v>66</v>
      </c>
      <c r="E281" s="20" t="s">
        <v>240</v>
      </c>
      <c r="F281" s="20" t="s">
        <v>102</v>
      </c>
      <c r="G281" s="20" t="s">
        <v>208</v>
      </c>
      <c r="H281" s="20" t="s">
        <v>208</v>
      </c>
      <c r="I281" s="21">
        <v>44173</v>
      </c>
      <c r="J281" s="21">
        <v>44175</v>
      </c>
      <c r="K281" s="110">
        <v>0</v>
      </c>
    </row>
    <row r="282" spans="1:11" x14ac:dyDescent="0.25">
      <c r="A282" s="118" t="str">
        <f>HYPERLINK("https://reports.ofsted.gov.uk/provider/16/EY452973","Provider web link")</f>
        <v>Provider web link</v>
      </c>
      <c r="B282" s="20" t="s">
        <v>518</v>
      </c>
      <c r="C282" s="20" t="s">
        <v>233</v>
      </c>
      <c r="D282" s="20" t="s">
        <v>67</v>
      </c>
      <c r="E282" s="20" t="s">
        <v>519</v>
      </c>
      <c r="F282" s="20" t="s">
        <v>123</v>
      </c>
      <c r="G282" s="20" t="s">
        <v>180</v>
      </c>
      <c r="H282" s="20" t="s">
        <v>180</v>
      </c>
      <c r="I282" s="21">
        <v>44139</v>
      </c>
      <c r="J282" s="21">
        <v>44148</v>
      </c>
      <c r="K282" s="110">
        <v>0</v>
      </c>
    </row>
    <row r="283" spans="1:11" x14ac:dyDescent="0.25">
      <c r="A283" s="118" t="str">
        <f>HYPERLINK("https://reports.ofsted.gov.uk/provider/17/EY496003","Provider web link")</f>
        <v>Provider web link</v>
      </c>
      <c r="B283" s="20" t="s">
        <v>933</v>
      </c>
      <c r="C283" s="20" t="s">
        <v>233</v>
      </c>
      <c r="D283" s="20" t="s">
        <v>66</v>
      </c>
      <c r="E283" s="20" t="s">
        <v>240</v>
      </c>
      <c r="F283" s="20" t="s">
        <v>74</v>
      </c>
      <c r="G283" s="20" t="s">
        <v>208</v>
      </c>
      <c r="H283" s="20" t="s">
        <v>208</v>
      </c>
      <c r="I283" s="21">
        <v>44179</v>
      </c>
      <c r="J283" s="21">
        <v>44179</v>
      </c>
      <c r="K283" s="110">
        <v>0</v>
      </c>
    </row>
    <row r="284" spans="1:11" x14ac:dyDescent="0.25">
      <c r="A284" s="118" t="str">
        <f>HYPERLINK("https://reports.ofsted.gov.uk/provider/17/226162  ","Provider web link")</f>
        <v>Provider web link</v>
      </c>
      <c r="B284" s="20">
        <v>226162</v>
      </c>
      <c r="C284" s="20" t="s">
        <v>233</v>
      </c>
      <c r="D284" s="20" t="s">
        <v>66</v>
      </c>
      <c r="E284" s="20" t="s">
        <v>240</v>
      </c>
      <c r="F284" s="20" t="s">
        <v>116</v>
      </c>
      <c r="G284" s="20" t="s">
        <v>171</v>
      </c>
      <c r="H284" s="20" t="s">
        <v>171</v>
      </c>
      <c r="I284" s="21">
        <v>44113</v>
      </c>
      <c r="J284" s="21">
        <v>44116</v>
      </c>
      <c r="K284" s="110">
        <v>0</v>
      </c>
    </row>
    <row r="285" spans="1:11" x14ac:dyDescent="0.25">
      <c r="A285" s="118" t="str">
        <f>HYPERLINK("https://reports.ofsted.gov.uk/provider/16/314644  ","Provider web link")</f>
        <v>Provider web link</v>
      </c>
      <c r="B285" s="20">
        <v>314644</v>
      </c>
      <c r="C285" s="20" t="s">
        <v>233</v>
      </c>
      <c r="D285" s="20" t="s">
        <v>67</v>
      </c>
      <c r="E285" s="20" t="s">
        <v>288</v>
      </c>
      <c r="F285" s="20" t="s">
        <v>95</v>
      </c>
      <c r="G285" s="20" t="s">
        <v>285</v>
      </c>
      <c r="H285" s="20" t="s">
        <v>199</v>
      </c>
      <c r="I285" s="21">
        <v>44111</v>
      </c>
      <c r="J285" s="21">
        <v>44117</v>
      </c>
      <c r="K285" s="110">
        <v>0</v>
      </c>
    </row>
    <row r="286" spans="1:11" x14ac:dyDescent="0.25">
      <c r="A286" s="118" t="str">
        <f>HYPERLINK("https://reports.ofsted.gov.uk/provider/16/EY553838","Provider web link")</f>
        <v>Provider web link</v>
      </c>
      <c r="B286" s="20" t="s">
        <v>797</v>
      </c>
      <c r="C286" s="20" t="s">
        <v>236</v>
      </c>
      <c r="D286" s="20" t="s">
        <v>67</v>
      </c>
      <c r="E286" s="20" t="s">
        <v>798</v>
      </c>
      <c r="F286" s="20" t="s">
        <v>72</v>
      </c>
      <c r="G286" s="20" t="s">
        <v>225</v>
      </c>
      <c r="H286" s="20" t="s">
        <v>225</v>
      </c>
      <c r="I286" s="21">
        <v>44141</v>
      </c>
      <c r="J286" s="21">
        <v>44168</v>
      </c>
      <c r="K286" s="110">
        <v>0</v>
      </c>
    </row>
    <row r="287" spans="1:11" x14ac:dyDescent="0.25">
      <c r="A287" s="118" t="str">
        <f>HYPERLINK("https://reports.ofsted.gov.uk/provider/17/EY397559","Provider web link")</f>
        <v>Provider web link</v>
      </c>
      <c r="B287" s="20" t="s">
        <v>451</v>
      </c>
      <c r="C287" s="20" t="s">
        <v>233</v>
      </c>
      <c r="D287" s="20" t="s">
        <v>66</v>
      </c>
      <c r="E287" s="20" t="s">
        <v>240</v>
      </c>
      <c r="F287" s="20" t="s">
        <v>145</v>
      </c>
      <c r="G287" s="20" t="s">
        <v>221</v>
      </c>
      <c r="H287" s="20" t="s">
        <v>221</v>
      </c>
      <c r="I287" s="21">
        <v>44111</v>
      </c>
      <c r="J287" s="21">
        <v>44113</v>
      </c>
      <c r="K287" s="110">
        <v>0</v>
      </c>
    </row>
    <row r="288" spans="1:11" x14ac:dyDescent="0.25">
      <c r="A288" s="118" t="str">
        <f>HYPERLINK("https://reports.ofsted.gov.uk/provider/16/509754  ","Provider web link")</f>
        <v>Provider web link</v>
      </c>
      <c r="B288" s="20">
        <v>509754</v>
      </c>
      <c r="C288" s="20" t="s">
        <v>231</v>
      </c>
      <c r="D288" s="20" t="s">
        <v>67</v>
      </c>
      <c r="E288" s="20" t="s">
        <v>298</v>
      </c>
      <c r="F288" s="20" t="s">
        <v>83</v>
      </c>
      <c r="G288" s="20" t="s">
        <v>175</v>
      </c>
      <c r="H288" s="20" t="s">
        <v>175</v>
      </c>
      <c r="I288" s="21">
        <v>44112</v>
      </c>
      <c r="J288" s="21">
        <v>44118</v>
      </c>
      <c r="K288" s="110">
        <v>0</v>
      </c>
    </row>
    <row r="289" spans="1:11" x14ac:dyDescent="0.25">
      <c r="A289" s="118" t="str">
        <f>HYPERLINK("https://reports.ofsted.gov.uk/provider/17/EY465390","Provider web link")</f>
        <v>Provider web link</v>
      </c>
      <c r="B289" s="20" t="s">
        <v>539</v>
      </c>
      <c r="C289" s="20" t="s">
        <v>233</v>
      </c>
      <c r="D289" s="20" t="s">
        <v>66</v>
      </c>
      <c r="E289" s="20" t="s">
        <v>240</v>
      </c>
      <c r="F289" s="20" t="s">
        <v>72</v>
      </c>
      <c r="G289" s="20" t="s">
        <v>225</v>
      </c>
      <c r="H289" s="20" t="s">
        <v>225</v>
      </c>
      <c r="I289" s="21">
        <v>44111</v>
      </c>
      <c r="J289" s="21">
        <v>44168</v>
      </c>
      <c r="K289" s="110">
        <v>0</v>
      </c>
    </row>
    <row r="290" spans="1:11" x14ac:dyDescent="0.25">
      <c r="A290" s="118" t="str">
        <f>HYPERLINK("https://reports.ofsted.gov.uk/provider/17/EY104177","Provider web link")</f>
        <v>Provider web link</v>
      </c>
      <c r="B290" s="20" t="s">
        <v>307</v>
      </c>
      <c r="C290" s="20" t="s">
        <v>233</v>
      </c>
      <c r="D290" s="20" t="s">
        <v>66</v>
      </c>
      <c r="E290" s="20" t="s">
        <v>240</v>
      </c>
      <c r="F290" s="20" t="s">
        <v>124</v>
      </c>
      <c r="G290" s="20" t="s">
        <v>175</v>
      </c>
      <c r="H290" s="20" t="s">
        <v>175</v>
      </c>
      <c r="I290" s="21">
        <v>44106</v>
      </c>
      <c r="J290" s="21">
        <v>44118</v>
      </c>
      <c r="K290" s="110">
        <v>0</v>
      </c>
    </row>
    <row r="291" spans="1:11" x14ac:dyDescent="0.25">
      <c r="A291" s="118" t="str">
        <f>HYPERLINK("https://reports.ofsted.gov.uk/provider/17/510550  ","Provider web link")</f>
        <v>Provider web link</v>
      </c>
      <c r="B291" s="20">
        <v>510550</v>
      </c>
      <c r="C291" s="20" t="s">
        <v>236</v>
      </c>
      <c r="D291" s="20" t="s">
        <v>66</v>
      </c>
      <c r="E291" s="20" t="s">
        <v>240</v>
      </c>
      <c r="F291" s="20" t="s">
        <v>87</v>
      </c>
      <c r="G291" s="20" t="s">
        <v>225</v>
      </c>
      <c r="H291" s="20" t="s">
        <v>225</v>
      </c>
      <c r="I291" s="21">
        <v>44090</v>
      </c>
      <c r="J291" s="21">
        <v>44168</v>
      </c>
      <c r="K291" s="110">
        <v>0</v>
      </c>
    </row>
    <row r="292" spans="1:11" x14ac:dyDescent="0.25">
      <c r="A292" s="118" t="str">
        <f>HYPERLINK("https://reports.ofsted.gov.uk/provider/17/256121  ","Provider web link")</f>
        <v>Provider web link</v>
      </c>
      <c r="B292" s="20">
        <v>256121</v>
      </c>
      <c r="C292" s="20" t="s">
        <v>233</v>
      </c>
      <c r="D292" s="20" t="s">
        <v>66</v>
      </c>
      <c r="E292" s="20" t="s">
        <v>240</v>
      </c>
      <c r="F292" s="20" t="s">
        <v>124</v>
      </c>
      <c r="G292" s="20" t="s">
        <v>175</v>
      </c>
      <c r="H292" s="20" t="s">
        <v>175</v>
      </c>
      <c r="I292" s="21">
        <v>44111</v>
      </c>
      <c r="J292" s="21">
        <v>44124</v>
      </c>
      <c r="K292" s="110">
        <v>0</v>
      </c>
    </row>
    <row r="293" spans="1:11" x14ac:dyDescent="0.25">
      <c r="A293" s="118" t="str">
        <f>HYPERLINK("https://reports.ofsted.gov.uk/provider/16/146756  ","Provider web link")</f>
        <v>Provider web link</v>
      </c>
      <c r="B293" s="20">
        <v>146756</v>
      </c>
      <c r="C293" s="20" t="s">
        <v>233</v>
      </c>
      <c r="D293" s="20" t="s">
        <v>67</v>
      </c>
      <c r="E293" s="20" t="s">
        <v>260</v>
      </c>
      <c r="F293" s="20" t="s">
        <v>106</v>
      </c>
      <c r="G293" s="20" t="s">
        <v>175</v>
      </c>
      <c r="H293" s="20" t="s">
        <v>175</v>
      </c>
      <c r="I293" s="21">
        <v>44124</v>
      </c>
      <c r="J293" s="21">
        <v>44125</v>
      </c>
      <c r="K293" s="110">
        <v>0</v>
      </c>
    </row>
    <row r="294" spans="1:11" x14ac:dyDescent="0.25">
      <c r="A294" s="118" t="str">
        <f>HYPERLINK("https://reports.ofsted.gov.uk/provider/17/EY387636","Provider web link")</f>
        <v>Provider web link</v>
      </c>
      <c r="B294" s="20" t="s">
        <v>438</v>
      </c>
      <c r="C294" s="20" t="s">
        <v>236</v>
      </c>
      <c r="D294" s="20" t="s">
        <v>66</v>
      </c>
      <c r="E294" s="20" t="s">
        <v>240</v>
      </c>
      <c r="F294" s="20" t="s">
        <v>161</v>
      </c>
      <c r="G294" s="20" t="s">
        <v>225</v>
      </c>
      <c r="H294" s="20" t="s">
        <v>225</v>
      </c>
      <c r="I294" s="21">
        <v>44111</v>
      </c>
      <c r="J294" s="21">
        <v>44168</v>
      </c>
      <c r="K294" s="110">
        <v>1</v>
      </c>
    </row>
    <row r="295" spans="1:11" x14ac:dyDescent="0.25">
      <c r="A295" s="118" t="str">
        <f>HYPERLINK("https://reports.ofsted.gov.uk/provider/15/2509130 ","Provider web link")</f>
        <v>Provider web link</v>
      </c>
      <c r="B295" s="20">
        <v>2509130</v>
      </c>
      <c r="C295" s="20" t="s">
        <v>233</v>
      </c>
      <c r="D295" s="20" t="s">
        <v>68</v>
      </c>
      <c r="E295" s="20" t="s">
        <v>240</v>
      </c>
      <c r="F295" s="20" t="s">
        <v>73</v>
      </c>
      <c r="G295" s="20" t="s">
        <v>208</v>
      </c>
      <c r="H295" s="20" t="s">
        <v>208</v>
      </c>
      <c r="I295" s="21">
        <v>44113</v>
      </c>
      <c r="J295" s="21">
        <v>44116</v>
      </c>
      <c r="K295" s="110">
        <v>0</v>
      </c>
    </row>
    <row r="296" spans="1:11" x14ac:dyDescent="0.25">
      <c r="A296" s="118" t="str">
        <f>HYPERLINK("https://reports.ofsted.gov.uk/provider/17/EY367557","Provider web link")</f>
        <v>Provider web link</v>
      </c>
      <c r="B296" s="20" t="s">
        <v>776</v>
      </c>
      <c r="C296" s="20" t="s">
        <v>233</v>
      </c>
      <c r="D296" s="20" t="s">
        <v>66</v>
      </c>
      <c r="E296" s="20" t="s">
        <v>240</v>
      </c>
      <c r="F296" s="20" t="s">
        <v>169</v>
      </c>
      <c r="G296" s="20" t="s">
        <v>225</v>
      </c>
      <c r="H296" s="20" t="s">
        <v>225</v>
      </c>
      <c r="I296" s="21">
        <v>44134</v>
      </c>
      <c r="J296" s="21">
        <v>44168</v>
      </c>
      <c r="K296" s="110">
        <v>0</v>
      </c>
    </row>
    <row r="297" spans="1:11" x14ac:dyDescent="0.25">
      <c r="A297" s="118" t="str">
        <f>HYPERLINK("https://reports.ofsted.gov.uk/provider/16/510033  ","Provider web link")</f>
        <v>Provider web link</v>
      </c>
      <c r="B297" s="20">
        <v>510033</v>
      </c>
      <c r="C297" s="20" t="s">
        <v>233</v>
      </c>
      <c r="D297" s="20" t="s">
        <v>67</v>
      </c>
      <c r="E297" s="20" t="s">
        <v>299</v>
      </c>
      <c r="F297" s="20" t="s">
        <v>99</v>
      </c>
      <c r="G297" s="20" t="s">
        <v>221</v>
      </c>
      <c r="H297" s="20" t="s">
        <v>221</v>
      </c>
      <c r="I297" s="21">
        <v>44139</v>
      </c>
      <c r="J297" s="21">
        <v>44152</v>
      </c>
      <c r="K297" s="110">
        <v>0</v>
      </c>
    </row>
    <row r="298" spans="1:11" x14ac:dyDescent="0.25">
      <c r="A298" s="118" t="str">
        <f>HYPERLINK("https://reports.ofsted.gov.uk/provider/17/EY402565","Provider web link")</f>
        <v>Provider web link</v>
      </c>
      <c r="B298" s="20" t="s">
        <v>813</v>
      </c>
      <c r="C298" s="20" t="s">
        <v>233</v>
      </c>
      <c r="D298" s="20" t="s">
        <v>66</v>
      </c>
      <c r="E298" s="20" t="s">
        <v>240</v>
      </c>
      <c r="F298" s="20" t="s">
        <v>219</v>
      </c>
      <c r="G298" s="20" t="s">
        <v>215</v>
      </c>
      <c r="H298" s="20" t="s">
        <v>215</v>
      </c>
      <c r="I298" s="21">
        <v>44148</v>
      </c>
      <c r="J298" s="21">
        <v>44155</v>
      </c>
      <c r="K298" s="110">
        <v>0</v>
      </c>
    </row>
    <row r="299" spans="1:11" x14ac:dyDescent="0.25">
      <c r="A299" s="118" t="str">
        <f>HYPERLINK("https://reports.ofsted.gov.uk/provider/17/222763  ","Provider web link")</f>
        <v>Provider web link</v>
      </c>
      <c r="B299" s="20">
        <v>222763</v>
      </c>
      <c r="C299" s="20" t="s">
        <v>233</v>
      </c>
      <c r="D299" s="20" t="s">
        <v>66</v>
      </c>
      <c r="E299" s="20" t="s">
        <v>240</v>
      </c>
      <c r="F299" s="20" t="s">
        <v>83</v>
      </c>
      <c r="G299" s="20" t="s">
        <v>175</v>
      </c>
      <c r="H299" s="20" t="s">
        <v>175</v>
      </c>
      <c r="I299" s="21">
        <v>44104</v>
      </c>
      <c r="J299" s="21">
        <v>44113</v>
      </c>
      <c r="K299" s="110">
        <v>0</v>
      </c>
    </row>
    <row r="300" spans="1:11" x14ac:dyDescent="0.25">
      <c r="A300" s="118" t="str">
        <f>HYPERLINK("https://reports.ofsted.gov.uk/provider/16/EY554655","Provider web link")</f>
        <v>Provider web link</v>
      </c>
      <c r="B300" s="20" t="s">
        <v>719</v>
      </c>
      <c r="C300" s="20" t="s">
        <v>236</v>
      </c>
      <c r="D300" s="20" t="s">
        <v>67</v>
      </c>
      <c r="E300" s="20" t="s">
        <v>720</v>
      </c>
      <c r="F300" s="20" t="s">
        <v>101</v>
      </c>
      <c r="G300" s="20" t="s">
        <v>180</v>
      </c>
      <c r="H300" s="20" t="s">
        <v>180</v>
      </c>
      <c r="I300" s="21">
        <v>44106</v>
      </c>
      <c r="J300" s="21">
        <v>44110</v>
      </c>
      <c r="K300" s="110">
        <v>0</v>
      </c>
    </row>
    <row r="301" spans="1:11" x14ac:dyDescent="0.25">
      <c r="A301" s="118" t="str">
        <f>HYPERLINK("https://reports.ofsted.gov.uk/provider/17/EY538378","Provider web link")</f>
        <v>Provider web link</v>
      </c>
      <c r="B301" s="20" t="s">
        <v>750</v>
      </c>
      <c r="C301" s="20" t="s">
        <v>233</v>
      </c>
      <c r="D301" s="20" t="s">
        <v>66</v>
      </c>
      <c r="E301" s="20" t="s">
        <v>240</v>
      </c>
      <c r="F301" s="20" t="s">
        <v>97</v>
      </c>
      <c r="G301" s="20" t="s">
        <v>175</v>
      </c>
      <c r="H301" s="20" t="s">
        <v>175</v>
      </c>
      <c r="I301" s="21">
        <v>44110</v>
      </c>
      <c r="J301" s="21">
        <v>44154</v>
      </c>
      <c r="K301" s="110">
        <v>0</v>
      </c>
    </row>
    <row r="302" spans="1:11" x14ac:dyDescent="0.25">
      <c r="A302" s="118" t="str">
        <f>HYPERLINK("https://reports.ofsted.gov.uk/provider/16/EY550281","Provider web link")</f>
        <v>Provider web link</v>
      </c>
      <c r="B302" s="20" t="s">
        <v>876</v>
      </c>
      <c r="C302" s="20" t="s">
        <v>231</v>
      </c>
      <c r="D302" s="20" t="s">
        <v>67</v>
      </c>
      <c r="E302" s="20" t="s">
        <v>877</v>
      </c>
      <c r="F302" s="20" t="s">
        <v>70</v>
      </c>
      <c r="G302" s="20" t="s">
        <v>180</v>
      </c>
      <c r="H302" s="20" t="s">
        <v>180</v>
      </c>
      <c r="I302" s="21">
        <v>44159</v>
      </c>
      <c r="J302" s="21">
        <v>44159</v>
      </c>
      <c r="K302" s="110">
        <v>0</v>
      </c>
    </row>
    <row r="303" spans="1:11" x14ac:dyDescent="0.25">
      <c r="A303" s="118" t="str">
        <f>HYPERLINK("https://reports.ofsted.gov.uk/provider/17/EY439349","Provider web link")</f>
        <v>Provider web link</v>
      </c>
      <c r="B303" s="20" t="s">
        <v>511</v>
      </c>
      <c r="C303" s="20" t="s">
        <v>233</v>
      </c>
      <c r="D303" s="20" t="s">
        <v>66</v>
      </c>
      <c r="E303" s="20" t="s">
        <v>240</v>
      </c>
      <c r="F303" s="20" t="s">
        <v>132</v>
      </c>
      <c r="G303" s="20" t="s">
        <v>215</v>
      </c>
      <c r="H303" s="20" t="s">
        <v>215</v>
      </c>
      <c r="I303" s="21">
        <v>44096</v>
      </c>
      <c r="J303" s="21">
        <v>44097</v>
      </c>
      <c r="K303" s="110">
        <v>0</v>
      </c>
    </row>
    <row r="304" spans="1:11" x14ac:dyDescent="0.25">
      <c r="A304" s="118" t="str">
        <f>HYPERLINK("https://reports.ofsted.gov.uk/provider/17/EY484996","Provider web link")</f>
        <v>Provider web link</v>
      </c>
      <c r="B304" s="20" t="s">
        <v>579</v>
      </c>
      <c r="C304" s="20" t="s">
        <v>233</v>
      </c>
      <c r="D304" s="20" t="s">
        <v>66</v>
      </c>
      <c r="E304" s="20" t="s">
        <v>240</v>
      </c>
      <c r="F304" s="20" t="s">
        <v>148</v>
      </c>
      <c r="G304" s="20" t="s">
        <v>208</v>
      </c>
      <c r="H304" s="20" t="s">
        <v>208</v>
      </c>
      <c r="I304" s="21">
        <v>44146</v>
      </c>
      <c r="J304" s="21">
        <v>44147</v>
      </c>
      <c r="K304" s="110">
        <v>0</v>
      </c>
    </row>
    <row r="305" spans="1:11" x14ac:dyDescent="0.25">
      <c r="A305" s="118" t="str">
        <f>HYPERLINK("https://reports.ofsted.gov.uk/provider/17/EY458586","Provider web link")</f>
        <v>Provider web link</v>
      </c>
      <c r="B305" s="20" t="s">
        <v>526</v>
      </c>
      <c r="C305" s="20" t="s">
        <v>233</v>
      </c>
      <c r="D305" s="20" t="s">
        <v>66</v>
      </c>
      <c r="E305" s="20" t="s">
        <v>240</v>
      </c>
      <c r="F305" s="20" t="s">
        <v>129</v>
      </c>
      <c r="G305" s="20" t="s">
        <v>171</v>
      </c>
      <c r="H305" s="20" t="s">
        <v>171</v>
      </c>
      <c r="I305" s="21">
        <v>44083</v>
      </c>
      <c r="J305" s="21">
        <v>44084</v>
      </c>
      <c r="K305" s="110">
        <v>0</v>
      </c>
    </row>
    <row r="306" spans="1:11" x14ac:dyDescent="0.25">
      <c r="A306" s="118" t="str">
        <f>HYPERLINK("https://reports.ofsted.gov.uk/provider/17/EY459462","Provider web link")</f>
        <v>Provider web link</v>
      </c>
      <c r="B306" s="20" t="s">
        <v>528</v>
      </c>
      <c r="C306" s="20" t="s">
        <v>233</v>
      </c>
      <c r="D306" s="20" t="s">
        <v>66</v>
      </c>
      <c r="E306" s="20" t="s">
        <v>240</v>
      </c>
      <c r="F306" s="20" t="s">
        <v>95</v>
      </c>
      <c r="G306" s="20" t="s">
        <v>285</v>
      </c>
      <c r="H306" s="20" t="s">
        <v>199</v>
      </c>
      <c r="I306" s="21">
        <v>44112</v>
      </c>
      <c r="J306" s="21">
        <v>44119</v>
      </c>
      <c r="K306" s="110">
        <v>0</v>
      </c>
    </row>
    <row r="307" spans="1:11" x14ac:dyDescent="0.25">
      <c r="A307" s="118" t="str">
        <f>HYPERLINK("https://reports.ofsted.gov.uk/provider/17/EY435127","Provider web link")</f>
        <v>Provider web link</v>
      </c>
      <c r="B307" s="20" t="s">
        <v>500</v>
      </c>
      <c r="C307" s="20" t="s">
        <v>233</v>
      </c>
      <c r="D307" s="20" t="s">
        <v>66</v>
      </c>
      <c r="E307" s="20" t="s">
        <v>240</v>
      </c>
      <c r="F307" s="20" t="s">
        <v>173</v>
      </c>
      <c r="G307" s="20" t="s">
        <v>171</v>
      </c>
      <c r="H307" s="20" t="s">
        <v>171</v>
      </c>
      <c r="I307" s="21">
        <v>44140</v>
      </c>
      <c r="J307" s="21">
        <v>44145</v>
      </c>
      <c r="K307" s="110">
        <v>0</v>
      </c>
    </row>
    <row r="308" spans="1:11" x14ac:dyDescent="0.25">
      <c r="A308" s="118" t="str">
        <f>HYPERLINK("https://reports.ofsted.gov.uk/provider/17/123348  ","Provider web link")</f>
        <v>Provider web link</v>
      </c>
      <c r="B308" s="20">
        <v>123348</v>
      </c>
      <c r="C308" s="20" t="s">
        <v>233</v>
      </c>
      <c r="D308" s="20" t="s">
        <v>66</v>
      </c>
      <c r="E308" s="20" t="s">
        <v>240</v>
      </c>
      <c r="F308" s="20" t="s">
        <v>106</v>
      </c>
      <c r="G308" s="20" t="s">
        <v>175</v>
      </c>
      <c r="H308" s="20" t="s">
        <v>175</v>
      </c>
      <c r="I308" s="21">
        <v>44130</v>
      </c>
      <c r="J308" s="21">
        <v>44132</v>
      </c>
      <c r="K308" s="110">
        <v>0</v>
      </c>
    </row>
    <row r="309" spans="1:11" x14ac:dyDescent="0.25">
      <c r="A309" s="118" t="str">
        <f>HYPERLINK("https://reports.ofsted.gov.uk/provider/17/EY544279","Provider web link")</f>
        <v>Provider web link</v>
      </c>
      <c r="B309" s="20" t="s">
        <v>645</v>
      </c>
      <c r="C309" s="20" t="s">
        <v>233</v>
      </c>
      <c r="D309" s="20" t="s">
        <v>66</v>
      </c>
      <c r="E309" s="20" t="s">
        <v>240</v>
      </c>
      <c r="F309" s="20" t="s">
        <v>124</v>
      </c>
      <c r="G309" s="20" t="s">
        <v>175</v>
      </c>
      <c r="H309" s="20" t="s">
        <v>175</v>
      </c>
      <c r="I309" s="21">
        <v>44138</v>
      </c>
      <c r="J309" s="21">
        <v>44141</v>
      </c>
      <c r="K309" s="110">
        <v>0</v>
      </c>
    </row>
    <row r="310" spans="1:11" x14ac:dyDescent="0.25">
      <c r="A310" s="118" t="str">
        <f>HYPERLINK("https://reports.ofsted.gov.uk/provider/16/106107  ","Provider web link")</f>
        <v>Provider web link</v>
      </c>
      <c r="B310" s="20">
        <v>106107</v>
      </c>
      <c r="C310" s="20" t="s">
        <v>236</v>
      </c>
      <c r="D310" s="20" t="s">
        <v>67</v>
      </c>
      <c r="E310" s="20" t="s">
        <v>237</v>
      </c>
      <c r="F310" s="20" t="s">
        <v>91</v>
      </c>
      <c r="G310" s="20" t="s">
        <v>221</v>
      </c>
      <c r="H310" s="20" t="s">
        <v>221</v>
      </c>
      <c r="I310" s="21">
        <v>44125</v>
      </c>
      <c r="J310" s="21">
        <v>44130</v>
      </c>
      <c r="K310" s="110">
        <v>0</v>
      </c>
    </row>
    <row r="311" spans="1:11" x14ac:dyDescent="0.25">
      <c r="A311" s="118" t="str">
        <f>HYPERLINK("https://reports.ofsted.gov.uk/provider/16/EY371691","Provider web link")</f>
        <v>Provider web link</v>
      </c>
      <c r="B311" s="20" t="s">
        <v>424</v>
      </c>
      <c r="C311" s="20" t="s">
        <v>233</v>
      </c>
      <c r="D311" s="20" t="s">
        <v>67</v>
      </c>
      <c r="E311" s="20" t="s">
        <v>425</v>
      </c>
      <c r="F311" s="20" t="s">
        <v>173</v>
      </c>
      <c r="G311" s="20" t="s">
        <v>171</v>
      </c>
      <c r="H311" s="20" t="s">
        <v>171</v>
      </c>
      <c r="I311" s="21">
        <v>44138</v>
      </c>
      <c r="J311" s="21">
        <v>44144</v>
      </c>
      <c r="K311" s="110">
        <v>0</v>
      </c>
    </row>
    <row r="312" spans="1:11" x14ac:dyDescent="0.25">
      <c r="A312" s="118" t="str">
        <f>HYPERLINK("https://reports.ofsted.gov.uk/provider/16/EY535999","Provider web link")</f>
        <v>Provider web link</v>
      </c>
      <c r="B312" s="20" t="s">
        <v>940</v>
      </c>
      <c r="C312" s="20" t="s">
        <v>236</v>
      </c>
      <c r="D312" s="20" t="s">
        <v>67</v>
      </c>
      <c r="E312" s="20" t="s">
        <v>941</v>
      </c>
      <c r="F312" s="20" t="s">
        <v>118</v>
      </c>
      <c r="G312" s="20" t="s">
        <v>208</v>
      </c>
      <c r="H312" s="20" t="s">
        <v>208</v>
      </c>
      <c r="I312" s="21">
        <v>44183</v>
      </c>
      <c r="J312" s="21">
        <v>44188</v>
      </c>
      <c r="K312" s="110">
        <v>0</v>
      </c>
    </row>
    <row r="313" spans="1:11" x14ac:dyDescent="0.25">
      <c r="A313" s="118" t="str">
        <f>HYPERLINK("https://reports.ofsted.gov.uk/provider/16/EY395931","Provider web link")</f>
        <v>Provider web link</v>
      </c>
      <c r="B313" s="20" t="s">
        <v>447</v>
      </c>
      <c r="C313" s="20" t="s">
        <v>233</v>
      </c>
      <c r="D313" s="20" t="s">
        <v>67</v>
      </c>
      <c r="E313" s="20" t="s">
        <v>448</v>
      </c>
      <c r="F313" s="20" t="s">
        <v>93</v>
      </c>
      <c r="G313" s="20" t="s">
        <v>221</v>
      </c>
      <c r="H313" s="20" t="s">
        <v>221</v>
      </c>
      <c r="I313" s="21">
        <v>44110</v>
      </c>
      <c r="J313" s="21">
        <v>44117</v>
      </c>
      <c r="K313" s="110">
        <v>0</v>
      </c>
    </row>
    <row r="314" spans="1:11" x14ac:dyDescent="0.25">
      <c r="A314" s="118" t="str">
        <f>HYPERLINK("https://reports.ofsted.gov.uk/provider/16/EY355256","Provider web link")</f>
        <v>Provider web link</v>
      </c>
      <c r="B314" s="20" t="s">
        <v>407</v>
      </c>
      <c r="C314" s="20" t="s">
        <v>233</v>
      </c>
      <c r="D314" s="20" t="s">
        <v>67</v>
      </c>
      <c r="E314" s="20" t="s">
        <v>408</v>
      </c>
      <c r="F314" s="20" t="s">
        <v>105</v>
      </c>
      <c r="G314" s="20" t="s">
        <v>180</v>
      </c>
      <c r="H314" s="20" t="s">
        <v>180</v>
      </c>
      <c r="I314" s="21">
        <v>44117</v>
      </c>
      <c r="J314" s="21">
        <v>44123</v>
      </c>
      <c r="K314" s="110">
        <v>0</v>
      </c>
    </row>
    <row r="315" spans="1:11" x14ac:dyDescent="0.25">
      <c r="A315" s="118" t="str">
        <f>HYPERLINK("https://reports.ofsted.gov.uk/provider/17/306236  ","Provider web link")</f>
        <v>Provider web link</v>
      </c>
      <c r="B315" s="20">
        <v>306236</v>
      </c>
      <c r="C315" s="20" t="s">
        <v>233</v>
      </c>
      <c r="D315" s="20" t="s">
        <v>66</v>
      </c>
      <c r="E315" s="20" t="s">
        <v>240</v>
      </c>
      <c r="F315" s="20" t="s">
        <v>166</v>
      </c>
      <c r="G315" s="20" t="s">
        <v>208</v>
      </c>
      <c r="H315" s="20" t="s">
        <v>208</v>
      </c>
      <c r="I315" s="21">
        <v>44116</v>
      </c>
      <c r="J315" s="21">
        <v>44119</v>
      </c>
      <c r="K315" s="110">
        <v>0</v>
      </c>
    </row>
    <row r="316" spans="1:11" x14ac:dyDescent="0.25">
      <c r="A316" s="118" t="str">
        <f>HYPERLINK("https://reports.ofsted.gov.uk/provider/17/EY464153","Provider web link")</f>
        <v>Provider web link</v>
      </c>
      <c r="B316" s="20" t="s">
        <v>538</v>
      </c>
      <c r="C316" s="20" t="s">
        <v>233</v>
      </c>
      <c r="D316" s="20" t="s">
        <v>66</v>
      </c>
      <c r="E316" s="20" t="s">
        <v>240</v>
      </c>
      <c r="F316" s="20" t="s">
        <v>70</v>
      </c>
      <c r="G316" s="20" t="s">
        <v>180</v>
      </c>
      <c r="H316" s="20" t="s">
        <v>180</v>
      </c>
      <c r="I316" s="21">
        <v>44117</v>
      </c>
      <c r="J316" s="21">
        <v>44120</v>
      </c>
      <c r="K316" s="110">
        <v>0</v>
      </c>
    </row>
    <row r="317" spans="1:11" x14ac:dyDescent="0.25">
      <c r="A317" s="118" t="str">
        <f>HYPERLINK("https://reports.ofsted.gov.uk/provider/16/EY261311","Provider web link")</f>
        <v>Provider web link</v>
      </c>
      <c r="B317" s="20" t="s">
        <v>333</v>
      </c>
      <c r="C317" s="20" t="s">
        <v>233</v>
      </c>
      <c r="D317" s="20" t="s">
        <v>67</v>
      </c>
      <c r="E317" s="20" t="s">
        <v>334</v>
      </c>
      <c r="F317" s="20" t="s">
        <v>83</v>
      </c>
      <c r="G317" s="20" t="s">
        <v>175</v>
      </c>
      <c r="H317" s="20" t="s">
        <v>175</v>
      </c>
      <c r="I317" s="21">
        <v>44139</v>
      </c>
      <c r="J317" s="21">
        <v>44154</v>
      </c>
      <c r="K317" s="110">
        <v>0</v>
      </c>
    </row>
    <row r="318" spans="1:11" x14ac:dyDescent="0.25">
      <c r="A318" s="118" t="str">
        <f>HYPERLINK("https://reports.ofsted.gov.uk/provider/16/221642  ","Provider web link")</f>
        <v>Provider web link</v>
      </c>
      <c r="B318" s="20">
        <v>221642</v>
      </c>
      <c r="C318" s="20" t="s">
        <v>233</v>
      </c>
      <c r="D318" s="20" t="s">
        <v>67</v>
      </c>
      <c r="E318" s="20" t="s">
        <v>270</v>
      </c>
      <c r="F318" s="20" t="s">
        <v>83</v>
      </c>
      <c r="G318" s="20" t="s">
        <v>175</v>
      </c>
      <c r="H318" s="20" t="s">
        <v>175</v>
      </c>
      <c r="I318" s="21">
        <v>44145</v>
      </c>
      <c r="J318" s="21">
        <v>44147</v>
      </c>
      <c r="K318" s="110">
        <v>0</v>
      </c>
    </row>
    <row r="319" spans="1:11" x14ac:dyDescent="0.25">
      <c r="A319" s="118" t="str">
        <f>HYPERLINK("https://reports.ofsted.gov.uk/provider/16/EY473620","Provider web link")</f>
        <v>Provider web link</v>
      </c>
      <c r="B319" s="20" t="s">
        <v>551</v>
      </c>
      <c r="C319" s="20" t="s">
        <v>231</v>
      </c>
      <c r="D319" s="20" t="s">
        <v>67</v>
      </c>
      <c r="E319" s="20" t="s">
        <v>552</v>
      </c>
      <c r="F319" s="20" t="s">
        <v>163</v>
      </c>
      <c r="G319" s="20" t="s">
        <v>215</v>
      </c>
      <c r="H319" s="20" t="s">
        <v>215</v>
      </c>
      <c r="I319" s="21">
        <v>44111</v>
      </c>
      <c r="J319" s="21">
        <v>44113</v>
      </c>
      <c r="K319" s="110">
        <v>0</v>
      </c>
    </row>
    <row r="320" spans="1:11" x14ac:dyDescent="0.25">
      <c r="A320" s="118" t="str">
        <f>HYPERLINK("https://reports.ofsted.gov.uk/provider/16/EY286466","Provider web link")</f>
        <v>Provider web link</v>
      </c>
      <c r="B320" s="20" t="s">
        <v>350</v>
      </c>
      <c r="C320" s="20" t="s">
        <v>236</v>
      </c>
      <c r="D320" s="20" t="s">
        <v>67</v>
      </c>
      <c r="E320" s="20" t="s">
        <v>351</v>
      </c>
      <c r="F320" s="20" t="s">
        <v>104</v>
      </c>
      <c r="G320" s="20" t="s">
        <v>215</v>
      </c>
      <c r="H320" s="20" t="s">
        <v>215</v>
      </c>
      <c r="I320" s="21">
        <v>44110</v>
      </c>
      <c r="J320" s="21">
        <v>44113</v>
      </c>
      <c r="K320" s="110">
        <v>0</v>
      </c>
    </row>
    <row r="321" spans="1:11" x14ac:dyDescent="0.25">
      <c r="A321" s="118" t="str">
        <f>HYPERLINK("https://reports.ofsted.gov.uk/provider/16/EY292576","Provider web link")</f>
        <v>Provider web link</v>
      </c>
      <c r="B321" s="20" t="s">
        <v>356</v>
      </c>
      <c r="C321" s="20" t="s">
        <v>231</v>
      </c>
      <c r="D321" s="20" t="s">
        <v>67</v>
      </c>
      <c r="E321" s="20" t="s">
        <v>357</v>
      </c>
      <c r="F321" s="20" t="s">
        <v>120</v>
      </c>
      <c r="G321" s="20" t="s">
        <v>215</v>
      </c>
      <c r="H321" s="20" t="s">
        <v>215</v>
      </c>
      <c r="I321" s="21">
        <v>44103</v>
      </c>
      <c r="J321" s="21">
        <v>44104</v>
      </c>
      <c r="K321" s="110">
        <v>0</v>
      </c>
    </row>
    <row r="322" spans="1:11" x14ac:dyDescent="0.25">
      <c r="A322" s="118" t="str">
        <f>HYPERLINK("https://reports.ofsted.gov.uk/provider/17/EY371366","Provider web link")</f>
        <v>Provider web link</v>
      </c>
      <c r="B322" s="20" t="s">
        <v>943</v>
      </c>
      <c r="C322" s="20" t="s">
        <v>233</v>
      </c>
      <c r="D322" s="20" t="s">
        <v>66</v>
      </c>
      <c r="E322" s="20" t="s">
        <v>240</v>
      </c>
      <c r="F322" s="20" t="s">
        <v>148</v>
      </c>
      <c r="G322" s="20" t="s">
        <v>208</v>
      </c>
      <c r="H322" s="20" t="s">
        <v>208</v>
      </c>
      <c r="I322" s="21">
        <v>44175</v>
      </c>
      <c r="J322" s="21">
        <v>44232</v>
      </c>
      <c r="K322" s="110">
        <v>0</v>
      </c>
    </row>
    <row r="323" spans="1:11" x14ac:dyDescent="0.25">
      <c r="A323" s="118" t="str">
        <f>HYPERLINK("https://reports.ofsted.gov.uk/provider/17/EY419186","Provider web link")</f>
        <v>Provider web link</v>
      </c>
      <c r="B323" s="20" t="s">
        <v>863</v>
      </c>
      <c r="C323" s="20" t="s">
        <v>233</v>
      </c>
      <c r="D323" s="20" t="s">
        <v>66</v>
      </c>
      <c r="E323" s="20" t="s">
        <v>240</v>
      </c>
      <c r="F323" s="20" t="s">
        <v>194</v>
      </c>
      <c r="G323" s="20" t="s">
        <v>180</v>
      </c>
      <c r="H323" s="20" t="s">
        <v>180</v>
      </c>
      <c r="I323" s="21">
        <v>44155</v>
      </c>
      <c r="J323" s="21">
        <v>44160</v>
      </c>
      <c r="K323" s="110">
        <v>0</v>
      </c>
    </row>
    <row r="324" spans="1:11" x14ac:dyDescent="0.25">
      <c r="A324" s="118" t="str">
        <f>HYPERLINK("https://reports.ofsted.gov.uk/provider/16/EY414908","Provider web link")</f>
        <v>Provider web link</v>
      </c>
      <c r="B324" s="20" t="s">
        <v>474</v>
      </c>
      <c r="C324" s="20" t="s">
        <v>231</v>
      </c>
      <c r="D324" s="20" t="s">
        <v>67</v>
      </c>
      <c r="E324" s="20" t="s">
        <v>475</v>
      </c>
      <c r="F324" s="20" t="s">
        <v>227</v>
      </c>
      <c r="G324" s="20" t="s">
        <v>225</v>
      </c>
      <c r="H324" s="20" t="s">
        <v>225</v>
      </c>
      <c r="I324" s="21">
        <v>44113</v>
      </c>
      <c r="J324" s="21">
        <v>44168</v>
      </c>
      <c r="K324" s="110">
        <v>0</v>
      </c>
    </row>
    <row r="325" spans="1:11" x14ac:dyDescent="0.25">
      <c r="A325" s="118" t="str">
        <f>HYPERLINK("https://reports.ofsted.gov.uk/provider/16/EY413644","Provider web link")</f>
        <v>Provider web link</v>
      </c>
      <c r="B325" s="20" t="s">
        <v>470</v>
      </c>
      <c r="C325" s="20" t="s">
        <v>233</v>
      </c>
      <c r="D325" s="20" t="s">
        <v>67</v>
      </c>
      <c r="E325" s="20" t="s">
        <v>471</v>
      </c>
      <c r="F325" s="20" t="s">
        <v>72</v>
      </c>
      <c r="G325" s="20" t="s">
        <v>225</v>
      </c>
      <c r="H325" s="20" t="s">
        <v>225</v>
      </c>
      <c r="I325" s="21">
        <v>44119</v>
      </c>
      <c r="J325" s="21">
        <v>44167</v>
      </c>
      <c r="K325" s="110">
        <v>0</v>
      </c>
    </row>
    <row r="326" spans="1:11" x14ac:dyDescent="0.25">
      <c r="A326" s="118" t="str">
        <f>HYPERLINK("https://reports.ofsted.gov.uk/provider/16/253726  ","Provider web link")</f>
        <v>Provider web link</v>
      </c>
      <c r="B326" s="20">
        <v>253726</v>
      </c>
      <c r="C326" s="20" t="s">
        <v>231</v>
      </c>
      <c r="D326" s="20" t="s">
        <v>67</v>
      </c>
      <c r="E326" s="20" t="s">
        <v>278</v>
      </c>
      <c r="F326" s="20" t="s">
        <v>117</v>
      </c>
      <c r="G326" s="20" t="s">
        <v>171</v>
      </c>
      <c r="H326" s="20" t="s">
        <v>171</v>
      </c>
      <c r="I326" s="21">
        <v>44104</v>
      </c>
      <c r="J326" s="21">
        <v>44111</v>
      </c>
      <c r="K326" s="110">
        <v>0</v>
      </c>
    </row>
    <row r="327" spans="1:11" x14ac:dyDescent="0.25">
      <c r="A327" s="118" t="str">
        <f>HYPERLINK("https://reports.ofsted.gov.uk/provider/17/310976  ","Provider web link")</f>
        <v>Provider web link</v>
      </c>
      <c r="B327" s="20">
        <v>310976</v>
      </c>
      <c r="C327" s="20" t="s">
        <v>233</v>
      </c>
      <c r="D327" s="20" t="s">
        <v>66</v>
      </c>
      <c r="E327" s="20" t="s">
        <v>240</v>
      </c>
      <c r="F327" s="20" t="s">
        <v>111</v>
      </c>
      <c r="G327" s="20" t="s">
        <v>285</v>
      </c>
      <c r="H327" s="20" t="s">
        <v>199</v>
      </c>
      <c r="I327" s="21">
        <v>44124</v>
      </c>
      <c r="J327" s="21">
        <v>44126</v>
      </c>
      <c r="K327" s="110">
        <v>0</v>
      </c>
    </row>
    <row r="328" spans="1:11" x14ac:dyDescent="0.25">
      <c r="A328" s="118" t="str">
        <f>HYPERLINK("https://reports.ofsted.gov.uk/provider/16/EY539914","Provider web link")</f>
        <v>Provider web link</v>
      </c>
      <c r="B328" s="20" t="s">
        <v>931</v>
      </c>
      <c r="C328" s="20" t="s">
        <v>231</v>
      </c>
      <c r="D328" s="20" t="s">
        <v>67</v>
      </c>
      <c r="E328" s="20" t="s">
        <v>932</v>
      </c>
      <c r="F328" s="20" t="s">
        <v>194</v>
      </c>
      <c r="G328" s="20" t="s">
        <v>180</v>
      </c>
      <c r="H328" s="20" t="s">
        <v>180</v>
      </c>
      <c r="I328" s="21">
        <v>44176</v>
      </c>
      <c r="J328" s="21">
        <v>44176</v>
      </c>
      <c r="K328" s="110">
        <v>0</v>
      </c>
    </row>
    <row r="329" spans="1:11" x14ac:dyDescent="0.25">
      <c r="A329" s="118" t="str">
        <f>HYPERLINK("https://reports.ofsted.gov.uk/provider/16/218196  ","Provider web link")</f>
        <v>Provider web link</v>
      </c>
      <c r="B329" s="20">
        <v>218196</v>
      </c>
      <c r="C329" s="20" t="s">
        <v>231</v>
      </c>
      <c r="D329" s="20" t="s">
        <v>67</v>
      </c>
      <c r="E329" s="20" t="s">
        <v>269</v>
      </c>
      <c r="F329" s="20" t="s">
        <v>147</v>
      </c>
      <c r="G329" s="20" t="s">
        <v>225</v>
      </c>
      <c r="H329" s="20" t="s">
        <v>225</v>
      </c>
      <c r="I329" s="21">
        <v>44091</v>
      </c>
      <c r="J329" s="21">
        <v>44168</v>
      </c>
      <c r="K329" s="110">
        <v>0</v>
      </c>
    </row>
    <row r="330" spans="1:11" x14ac:dyDescent="0.25">
      <c r="A330" s="118" t="str">
        <f>HYPERLINK("https://reports.ofsted.gov.uk/provider/17/EY536354","Provider web link")</f>
        <v>Provider web link</v>
      </c>
      <c r="B330" s="20" t="s">
        <v>606</v>
      </c>
      <c r="C330" s="20" t="s">
        <v>233</v>
      </c>
      <c r="D330" s="20" t="s">
        <v>66</v>
      </c>
      <c r="E330" s="20" t="s">
        <v>240</v>
      </c>
      <c r="F330" s="20" t="s">
        <v>119</v>
      </c>
      <c r="G330" s="20" t="s">
        <v>208</v>
      </c>
      <c r="H330" s="20" t="s">
        <v>208</v>
      </c>
      <c r="I330" s="21">
        <v>44138</v>
      </c>
      <c r="J330" s="21">
        <v>44141</v>
      </c>
      <c r="K330" s="110">
        <v>0</v>
      </c>
    </row>
    <row r="331" spans="1:11" x14ac:dyDescent="0.25">
      <c r="A331" s="118" t="str">
        <f>HYPERLINK("https://reports.ofsted.gov.uk/provider/17/203043  ","Provider web link")</f>
        <v>Provider web link</v>
      </c>
      <c r="B331" s="20">
        <v>203043</v>
      </c>
      <c r="C331" s="20" t="s">
        <v>233</v>
      </c>
      <c r="D331" s="20" t="s">
        <v>66</v>
      </c>
      <c r="E331" s="20" t="s">
        <v>240</v>
      </c>
      <c r="F331" s="20" t="s">
        <v>97</v>
      </c>
      <c r="G331" s="20" t="s">
        <v>175</v>
      </c>
      <c r="H331" s="20" t="s">
        <v>175</v>
      </c>
      <c r="I331" s="21">
        <v>44109</v>
      </c>
      <c r="J331" s="21">
        <v>44119</v>
      </c>
      <c r="K331" s="110">
        <v>0</v>
      </c>
    </row>
    <row r="332" spans="1:11" x14ac:dyDescent="0.25">
      <c r="A332" s="118" t="str">
        <f>HYPERLINK("https://reports.ofsted.gov.uk/provider/16/260374  ","Provider web link")</f>
        <v>Provider web link</v>
      </c>
      <c r="B332" s="20">
        <v>260374</v>
      </c>
      <c r="C332" s="20" t="s">
        <v>233</v>
      </c>
      <c r="D332" s="20" t="s">
        <v>67</v>
      </c>
      <c r="E332" s="20" t="s">
        <v>283</v>
      </c>
      <c r="F332" s="20" t="s">
        <v>72</v>
      </c>
      <c r="G332" s="20" t="s">
        <v>225</v>
      </c>
      <c r="H332" s="20" t="s">
        <v>225</v>
      </c>
      <c r="I332" s="21">
        <v>44106</v>
      </c>
      <c r="J332" s="21">
        <v>44168</v>
      </c>
      <c r="K332" s="110">
        <v>0</v>
      </c>
    </row>
    <row r="333" spans="1:11" x14ac:dyDescent="0.25">
      <c r="A333" s="118" t="str">
        <f>HYPERLINK("https://reports.ofsted.gov.uk/provider/17/107185  ","Provider web link")</f>
        <v>Provider web link</v>
      </c>
      <c r="B333" s="20">
        <v>107185</v>
      </c>
      <c r="C333" s="20" t="s">
        <v>233</v>
      </c>
      <c r="D333" s="20" t="s">
        <v>66</v>
      </c>
      <c r="E333" s="20" t="s">
        <v>240</v>
      </c>
      <c r="F333" s="20" t="s">
        <v>195</v>
      </c>
      <c r="G333" s="20" t="s">
        <v>180</v>
      </c>
      <c r="H333" s="20" t="s">
        <v>180</v>
      </c>
      <c r="I333" s="21">
        <v>44174</v>
      </c>
      <c r="J333" s="21">
        <v>44181</v>
      </c>
      <c r="K333" s="110">
        <v>0</v>
      </c>
    </row>
    <row r="334" spans="1:11" x14ac:dyDescent="0.25">
      <c r="A334" s="118" t="str">
        <f>HYPERLINK("https://reports.ofsted.gov.uk/provider/16/EY473000","Provider web link")</f>
        <v>Provider web link</v>
      </c>
      <c r="B334" s="20" t="s">
        <v>868</v>
      </c>
      <c r="C334" s="20" t="s">
        <v>233</v>
      </c>
      <c r="D334" s="20" t="s">
        <v>67</v>
      </c>
      <c r="E334" s="20" t="s">
        <v>869</v>
      </c>
      <c r="F334" s="20" t="s">
        <v>97</v>
      </c>
      <c r="G334" s="20" t="s">
        <v>175</v>
      </c>
      <c r="H334" s="20" t="s">
        <v>175</v>
      </c>
      <c r="I334" s="21">
        <v>44158</v>
      </c>
      <c r="J334" s="21">
        <v>44165</v>
      </c>
      <c r="K334" s="110">
        <v>0</v>
      </c>
    </row>
    <row r="335" spans="1:11" x14ac:dyDescent="0.25">
      <c r="A335" s="118" t="str">
        <f>HYPERLINK("https://reports.ofsted.gov.uk/provider/16/221946  ","Provider web link")</f>
        <v>Provider web link</v>
      </c>
      <c r="B335" s="20">
        <v>221946</v>
      </c>
      <c r="C335" s="20" t="s">
        <v>233</v>
      </c>
      <c r="D335" s="20" t="s">
        <v>67</v>
      </c>
      <c r="E335" s="20" t="s">
        <v>272</v>
      </c>
      <c r="F335" s="20" t="s">
        <v>83</v>
      </c>
      <c r="G335" s="20" t="s">
        <v>175</v>
      </c>
      <c r="H335" s="20" t="s">
        <v>175</v>
      </c>
      <c r="I335" s="21">
        <v>44104</v>
      </c>
      <c r="J335" s="21">
        <v>44119</v>
      </c>
      <c r="K335" s="110">
        <v>0</v>
      </c>
    </row>
    <row r="336" spans="1:11" x14ac:dyDescent="0.25">
      <c r="A336" s="118" t="str">
        <f>HYPERLINK("https://reports.ofsted.gov.uk/provider/17/EY419862","Provider web link")</f>
        <v>Provider web link</v>
      </c>
      <c r="B336" s="20" t="s">
        <v>915</v>
      </c>
      <c r="C336" s="20" t="s">
        <v>233</v>
      </c>
      <c r="D336" s="20" t="s">
        <v>66</v>
      </c>
      <c r="E336" s="20" t="s">
        <v>240</v>
      </c>
      <c r="F336" s="20" t="s">
        <v>97</v>
      </c>
      <c r="G336" s="20" t="s">
        <v>175</v>
      </c>
      <c r="H336" s="20" t="s">
        <v>175</v>
      </c>
      <c r="I336" s="21">
        <v>44167</v>
      </c>
      <c r="J336" s="21">
        <v>44174</v>
      </c>
      <c r="K336" s="110">
        <v>0</v>
      </c>
    </row>
    <row r="337" spans="1:11" x14ac:dyDescent="0.25">
      <c r="A337" s="118" t="str">
        <f>HYPERLINK("https://reports.ofsted.gov.uk/provider/17/105784  ","Provider web link")</f>
        <v>Provider web link</v>
      </c>
      <c r="B337" s="20">
        <v>105784</v>
      </c>
      <c r="C337" s="20" t="s">
        <v>233</v>
      </c>
      <c r="D337" s="20" t="s">
        <v>66</v>
      </c>
      <c r="E337" s="20" t="s">
        <v>240</v>
      </c>
      <c r="F337" s="20" t="s">
        <v>192</v>
      </c>
      <c r="G337" s="20" t="s">
        <v>180</v>
      </c>
      <c r="H337" s="20" t="s">
        <v>180</v>
      </c>
      <c r="I337" s="21">
        <v>44175</v>
      </c>
      <c r="J337" s="21">
        <v>44183</v>
      </c>
      <c r="K337" s="110">
        <v>0</v>
      </c>
    </row>
    <row r="338" spans="1:11" x14ac:dyDescent="0.25">
      <c r="A338" s="118" t="str">
        <f>HYPERLINK("https://reports.ofsted.gov.uk/provider/16/EY368113","Provider web link")</f>
        <v>Provider web link</v>
      </c>
      <c r="B338" s="20" t="s">
        <v>892</v>
      </c>
      <c r="C338" s="20" t="s">
        <v>233</v>
      </c>
      <c r="D338" s="20" t="s">
        <v>67</v>
      </c>
      <c r="E338" s="20" t="s">
        <v>893</v>
      </c>
      <c r="F338" s="20" t="s">
        <v>119</v>
      </c>
      <c r="G338" s="20" t="s">
        <v>208</v>
      </c>
      <c r="H338" s="20" t="s">
        <v>208</v>
      </c>
      <c r="I338" s="21">
        <v>44160</v>
      </c>
      <c r="J338" s="21">
        <v>44161</v>
      </c>
      <c r="K338" s="110">
        <v>0</v>
      </c>
    </row>
    <row r="339" spans="1:11" x14ac:dyDescent="0.25">
      <c r="A339" s="118" t="str">
        <f>HYPERLINK("https://reports.ofsted.gov.uk/provider/17/EY267141","Provider web link")</f>
        <v>Provider web link</v>
      </c>
      <c r="B339" s="20" t="s">
        <v>926</v>
      </c>
      <c r="C339" s="20" t="s">
        <v>233</v>
      </c>
      <c r="D339" s="20" t="s">
        <v>66</v>
      </c>
      <c r="E339" s="20" t="s">
        <v>240</v>
      </c>
      <c r="F339" s="20" t="s">
        <v>97</v>
      </c>
      <c r="G339" s="20" t="s">
        <v>175</v>
      </c>
      <c r="H339" s="20" t="s">
        <v>175</v>
      </c>
      <c r="I339" s="21">
        <v>44174</v>
      </c>
      <c r="J339" s="21">
        <v>44179</v>
      </c>
      <c r="K339" s="110">
        <v>0</v>
      </c>
    </row>
    <row r="340" spans="1:11" x14ac:dyDescent="0.25">
      <c r="A340" s="118" t="str">
        <f>HYPERLINK("https://reports.ofsted.gov.uk/provider/17/EY558911","Provider web link")</f>
        <v>Provider web link</v>
      </c>
      <c r="B340" s="20" t="s">
        <v>728</v>
      </c>
      <c r="C340" s="20" t="s">
        <v>236</v>
      </c>
      <c r="D340" s="20" t="s">
        <v>66</v>
      </c>
      <c r="E340" s="20" t="s">
        <v>240</v>
      </c>
      <c r="F340" s="20" t="s">
        <v>115</v>
      </c>
      <c r="G340" s="20" t="s">
        <v>171</v>
      </c>
      <c r="H340" s="20" t="s">
        <v>171</v>
      </c>
      <c r="I340" s="21">
        <v>44102</v>
      </c>
      <c r="J340" s="21">
        <v>44103</v>
      </c>
      <c r="K340" s="110">
        <v>0</v>
      </c>
    </row>
    <row r="341" spans="1:11" x14ac:dyDescent="0.25">
      <c r="A341" s="118" t="str">
        <f>HYPERLINK("https://reports.ofsted.gov.uk/provider/17/EY136892","Provider web link")</f>
        <v>Provider web link</v>
      </c>
      <c r="B341" s="20" t="s">
        <v>308</v>
      </c>
      <c r="C341" s="20" t="s">
        <v>233</v>
      </c>
      <c r="D341" s="20" t="s">
        <v>66</v>
      </c>
      <c r="E341" s="20" t="s">
        <v>240</v>
      </c>
      <c r="F341" s="20" t="s">
        <v>117</v>
      </c>
      <c r="G341" s="20" t="s">
        <v>171</v>
      </c>
      <c r="H341" s="20" t="s">
        <v>171</v>
      </c>
      <c r="I341" s="21">
        <v>44119</v>
      </c>
      <c r="J341" s="21">
        <v>44140</v>
      </c>
      <c r="K341" s="110">
        <v>0</v>
      </c>
    </row>
    <row r="342" spans="1:11" x14ac:dyDescent="0.25">
      <c r="A342" s="118" t="str">
        <f>HYPERLINK("https://reports.ofsted.gov.uk/provider/16/109900  ","Provider web link")</f>
        <v>Provider web link</v>
      </c>
      <c r="B342" s="20">
        <v>109900</v>
      </c>
      <c r="C342" s="20" t="s">
        <v>236</v>
      </c>
      <c r="D342" s="20" t="s">
        <v>67</v>
      </c>
      <c r="E342" s="20" t="s">
        <v>242</v>
      </c>
      <c r="F342" s="20" t="s">
        <v>104</v>
      </c>
      <c r="G342" s="20" t="s">
        <v>215</v>
      </c>
      <c r="H342" s="20" t="s">
        <v>215</v>
      </c>
      <c r="I342" s="21">
        <v>44124</v>
      </c>
      <c r="J342" s="21">
        <v>44126</v>
      </c>
      <c r="K342" s="110">
        <v>0</v>
      </c>
    </row>
    <row r="343" spans="1:11" x14ac:dyDescent="0.25">
      <c r="A343" s="118" t="str">
        <f>HYPERLINK("https://reports.ofsted.gov.uk/provider/17/EY296350","Provider web link")</f>
        <v>Provider web link</v>
      </c>
      <c r="B343" s="20" t="s">
        <v>362</v>
      </c>
      <c r="C343" s="20" t="s">
        <v>233</v>
      </c>
      <c r="D343" s="20" t="s">
        <v>66</v>
      </c>
      <c r="E343" s="20" t="s">
        <v>240</v>
      </c>
      <c r="F343" s="20" t="s">
        <v>123</v>
      </c>
      <c r="G343" s="20" t="s">
        <v>180</v>
      </c>
      <c r="H343" s="20" t="s">
        <v>180</v>
      </c>
      <c r="I343" s="21">
        <v>44127</v>
      </c>
      <c r="J343" s="21">
        <v>44130</v>
      </c>
      <c r="K343" s="110">
        <v>1</v>
      </c>
    </row>
    <row r="344" spans="1:11" x14ac:dyDescent="0.25">
      <c r="A344" s="118" t="str">
        <f>HYPERLINK("https://reports.ofsted.gov.uk/provider/17/EY434383","Provider web link")</f>
        <v>Provider web link</v>
      </c>
      <c r="B344" s="20" t="s">
        <v>499</v>
      </c>
      <c r="C344" s="20" t="s">
        <v>233</v>
      </c>
      <c r="D344" s="20" t="s">
        <v>66</v>
      </c>
      <c r="E344" s="20" t="s">
        <v>240</v>
      </c>
      <c r="F344" s="20" t="s">
        <v>75</v>
      </c>
      <c r="G344" s="20" t="s">
        <v>221</v>
      </c>
      <c r="H344" s="20" t="s">
        <v>221</v>
      </c>
      <c r="I344" s="21">
        <v>44125</v>
      </c>
      <c r="J344" s="21">
        <v>44146</v>
      </c>
      <c r="K344" s="110">
        <v>0</v>
      </c>
    </row>
    <row r="345" spans="1:11" x14ac:dyDescent="0.25">
      <c r="A345" s="118" t="str">
        <f>HYPERLINK("https://reports.ofsted.gov.uk/provider/16/EY284703","Provider web link")</f>
        <v>Provider web link</v>
      </c>
      <c r="B345" s="20" t="s">
        <v>811</v>
      </c>
      <c r="C345" s="20" t="s">
        <v>233</v>
      </c>
      <c r="D345" s="20" t="s">
        <v>67</v>
      </c>
      <c r="E345" s="20" t="s">
        <v>812</v>
      </c>
      <c r="F345" s="20" t="s">
        <v>124</v>
      </c>
      <c r="G345" s="20" t="s">
        <v>175</v>
      </c>
      <c r="H345" s="20" t="s">
        <v>175</v>
      </c>
      <c r="I345" s="21">
        <v>44147</v>
      </c>
      <c r="J345" s="21">
        <v>44152</v>
      </c>
      <c r="K345" s="110">
        <v>0</v>
      </c>
    </row>
    <row r="346" spans="1:11" x14ac:dyDescent="0.25">
      <c r="A346" s="118" t="str">
        <f>HYPERLINK("https://reports.ofsted.gov.uk/provider/16/200830  ","Provider web link")</f>
        <v>Provider web link</v>
      </c>
      <c r="B346" s="20">
        <v>200830</v>
      </c>
      <c r="C346" s="20" t="s">
        <v>233</v>
      </c>
      <c r="D346" s="20" t="s">
        <v>67</v>
      </c>
      <c r="E346" s="20" t="s">
        <v>265</v>
      </c>
      <c r="F346" s="20" t="s">
        <v>161</v>
      </c>
      <c r="G346" s="20" t="s">
        <v>225</v>
      </c>
      <c r="H346" s="20" t="s">
        <v>225</v>
      </c>
      <c r="I346" s="21">
        <v>44139</v>
      </c>
      <c r="J346" s="21">
        <v>44167</v>
      </c>
      <c r="K346" s="110">
        <v>0</v>
      </c>
    </row>
    <row r="347" spans="1:11" x14ac:dyDescent="0.25">
      <c r="A347" s="118" t="str">
        <f>HYPERLINK("https://reports.ofsted.gov.uk/provider/17/EY538089","Provider web link")</f>
        <v>Provider web link</v>
      </c>
      <c r="B347" s="20" t="s">
        <v>611</v>
      </c>
      <c r="C347" s="20" t="s">
        <v>233</v>
      </c>
      <c r="D347" s="20" t="s">
        <v>66</v>
      </c>
      <c r="E347" s="20" t="s">
        <v>240</v>
      </c>
      <c r="F347" s="20" t="s">
        <v>132</v>
      </c>
      <c r="G347" s="20" t="s">
        <v>215</v>
      </c>
      <c r="H347" s="20" t="s">
        <v>215</v>
      </c>
      <c r="I347" s="21">
        <v>44113</v>
      </c>
      <c r="J347" s="21">
        <v>44116</v>
      </c>
      <c r="K347" s="110">
        <v>0</v>
      </c>
    </row>
    <row r="348" spans="1:11" x14ac:dyDescent="0.25">
      <c r="A348" s="118" t="str">
        <f>HYPERLINK("https://reports.ofsted.gov.uk/provider/17/250392  ","Provider web link")</f>
        <v>Provider web link</v>
      </c>
      <c r="B348" s="20">
        <v>250392</v>
      </c>
      <c r="C348" s="20" t="s">
        <v>233</v>
      </c>
      <c r="D348" s="20" t="s">
        <v>66</v>
      </c>
      <c r="E348" s="20" t="s">
        <v>240</v>
      </c>
      <c r="F348" s="20" t="s">
        <v>143</v>
      </c>
      <c r="G348" s="20" t="s">
        <v>225</v>
      </c>
      <c r="H348" s="20" t="s">
        <v>225</v>
      </c>
      <c r="I348" s="21">
        <v>44113</v>
      </c>
      <c r="J348" s="21">
        <v>44168</v>
      </c>
      <c r="K348" s="110">
        <v>0</v>
      </c>
    </row>
    <row r="349" spans="1:11" x14ac:dyDescent="0.25">
      <c r="A349" s="118" t="str">
        <f>HYPERLINK("https://reports.ofsted.gov.uk/provider/17/975729  ","Provider web link")</f>
        <v>Provider web link</v>
      </c>
      <c r="B349" s="20">
        <v>975729</v>
      </c>
      <c r="C349" s="20" t="s">
        <v>233</v>
      </c>
      <c r="D349" s="20" t="s">
        <v>66</v>
      </c>
      <c r="E349" s="20" t="s">
        <v>240</v>
      </c>
      <c r="F349" s="20" t="s">
        <v>94</v>
      </c>
      <c r="G349" s="20" t="s">
        <v>287</v>
      </c>
      <c r="H349" s="20" t="s">
        <v>199</v>
      </c>
      <c r="I349" s="21">
        <v>44097</v>
      </c>
      <c r="J349" s="21">
        <v>44098</v>
      </c>
      <c r="K349" s="110">
        <v>0</v>
      </c>
    </row>
    <row r="350" spans="1:11" x14ac:dyDescent="0.25">
      <c r="A350" s="118" t="str">
        <f>HYPERLINK("https://reports.ofsted.gov.uk/provider/16/EY239397","Provider web link")</f>
        <v>Provider web link</v>
      </c>
      <c r="B350" s="20" t="s">
        <v>322</v>
      </c>
      <c r="C350" s="20" t="s">
        <v>233</v>
      </c>
      <c r="D350" s="20" t="s">
        <v>67</v>
      </c>
      <c r="E350" s="20" t="s">
        <v>323</v>
      </c>
      <c r="F350" s="20" t="s">
        <v>106</v>
      </c>
      <c r="G350" s="20" t="s">
        <v>175</v>
      </c>
      <c r="H350" s="20" t="s">
        <v>175</v>
      </c>
      <c r="I350" s="21">
        <v>44090</v>
      </c>
      <c r="J350" s="21">
        <v>44091</v>
      </c>
      <c r="K350" s="110">
        <v>0</v>
      </c>
    </row>
    <row r="351" spans="1:11" x14ac:dyDescent="0.25">
      <c r="A351" s="118" t="str">
        <f>HYPERLINK("https://reports.ofsted.gov.uk/provider/16/2496046 ","Provider web link")</f>
        <v>Provider web link</v>
      </c>
      <c r="B351" s="20">
        <v>2496046</v>
      </c>
      <c r="C351" s="20" t="s">
        <v>233</v>
      </c>
      <c r="D351" s="20" t="s">
        <v>67</v>
      </c>
      <c r="E351" s="20" t="s">
        <v>300</v>
      </c>
      <c r="F351" s="20" t="s">
        <v>151</v>
      </c>
      <c r="G351" s="20" t="s">
        <v>175</v>
      </c>
      <c r="H351" s="20" t="s">
        <v>175</v>
      </c>
      <c r="I351" s="21">
        <v>44098</v>
      </c>
      <c r="J351" s="21">
        <v>44106</v>
      </c>
      <c r="K351" s="110">
        <v>0</v>
      </c>
    </row>
    <row r="352" spans="1:11" x14ac:dyDescent="0.25">
      <c r="A352" s="118" t="str">
        <f>HYPERLINK("https://reports.ofsted.gov.uk/provider/17/317700  ","Provider web link")</f>
        <v>Provider web link</v>
      </c>
      <c r="B352" s="20">
        <v>317700</v>
      </c>
      <c r="C352" s="20" t="s">
        <v>233</v>
      </c>
      <c r="D352" s="20" t="s">
        <v>66</v>
      </c>
      <c r="E352" s="20" t="s">
        <v>240</v>
      </c>
      <c r="F352" s="20" t="s">
        <v>92</v>
      </c>
      <c r="G352" s="20" t="s">
        <v>285</v>
      </c>
      <c r="H352" s="20" t="s">
        <v>199</v>
      </c>
      <c r="I352" s="21">
        <v>44089</v>
      </c>
      <c r="J352" s="21">
        <v>44106</v>
      </c>
      <c r="K352" s="110">
        <v>0</v>
      </c>
    </row>
    <row r="353" spans="1:11" x14ac:dyDescent="0.25">
      <c r="A353" s="118" t="str">
        <f>HYPERLINK("https://reports.ofsted.gov.uk/provider/16/EY482640","Provider web link")</f>
        <v>Provider web link</v>
      </c>
      <c r="B353" s="20" t="s">
        <v>898</v>
      </c>
      <c r="C353" s="20" t="s">
        <v>233</v>
      </c>
      <c r="D353" s="20" t="s">
        <v>67</v>
      </c>
      <c r="E353" s="20" t="s">
        <v>899</v>
      </c>
      <c r="F353" s="20" t="s">
        <v>70</v>
      </c>
      <c r="G353" s="20" t="s">
        <v>180</v>
      </c>
      <c r="H353" s="20" t="s">
        <v>180</v>
      </c>
      <c r="I353" s="21">
        <v>44161</v>
      </c>
      <c r="J353" s="21">
        <v>44166</v>
      </c>
      <c r="K353" s="110">
        <v>0</v>
      </c>
    </row>
    <row r="354" spans="1:11" x14ac:dyDescent="0.25">
      <c r="A354" s="118" t="str">
        <f>HYPERLINK("https://reports.ofsted.gov.uk/provider/16/400455  ","Provider web link")</f>
        <v>Provider web link</v>
      </c>
      <c r="B354" s="20">
        <v>400455</v>
      </c>
      <c r="C354" s="20" t="s">
        <v>233</v>
      </c>
      <c r="D354" s="20" t="s">
        <v>67</v>
      </c>
      <c r="E354" s="20" t="s">
        <v>292</v>
      </c>
      <c r="F354" s="20" t="s">
        <v>127</v>
      </c>
      <c r="G354" s="20" t="s">
        <v>285</v>
      </c>
      <c r="H354" s="20" t="s">
        <v>199</v>
      </c>
      <c r="I354" s="21">
        <v>44139</v>
      </c>
      <c r="J354" s="21">
        <v>44140</v>
      </c>
      <c r="K354" s="110">
        <v>0</v>
      </c>
    </row>
    <row r="355" spans="1:11" x14ac:dyDescent="0.25">
      <c r="A355" s="118" t="str">
        <f>HYPERLINK("https://reports.ofsted.gov.uk/provider/16/EY546747","Provider web link")</f>
        <v>Provider web link</v>
      </c>
      <c r="B355" s="20" t="s">
        <v>660</v>
      </c>
      <c r="C355" s="20" t="s">
        <v>233</v>
      </c>
      <c r="D355" s="20" t="s">
        <v>67</v>
      </c>
      <c r="E355" s="20" t="s">
        <v>661</v>
      </c>
      <c r="F355" s="20" t="s">
        <v>143</v>
      </c>
      <c r="G355" s="20" t="s">
        <v>225</v>
      </c>
      <c r="H355" s="20" t="s">
        <v>225</v>
      </c>
      <c r="I355" s="21">
        <v>44126</v>
      </c>
      <c r="J355" s="21">
        <v>44167</v>
      </c>
      <c r="K355" s="110">
        <v>0</v>
      </c>
    </row>
    <row r="356" spans="1:11" x14ac:dyDescent="0.25">
      <c r="A356" s="118" t="str">
        <f>HYPERLINK("https://reports.ofsted.gov.uk/provider/16/103774  ","Provider web link")</f>
        <v>Provider web link</v>
      </c>
      <c r="B356" s="20">
        <v>103774</v>
      </c>
      <c r="C356" s="20" t="s">
        <v>233</v>
      </c>
      <c r="D356" s="20" t="s">
        <v>67</v>
      </c>
      <c r="E356" s="20" t="s">
        <v>234</v>
      </c>
      <c r="F356" s="20" t="s">
        <v>120</v>
      </c>
      <c r="G356" s="20" t="s">
        <v>215</v>
      </c>
      <c r="H356" s="20" t="s">
        <v>215</v>
      </c>
      <c r="I356" s="21">
        <v>44125</v>
      </c>
      <c r="J356" s="21">
        <v>44131</v>
      </c>
      <c r="K356" s="110">
        <v>0</v>
      </c>
    </row>
    <row r="357" spans="1:11" x14ac:dyDescent="0.25">
      <c r="A357" s="118" t="str">
        <f>HYPERLINK("https://reports.ofsted.gov.uk/provider/17/EY400160","Provider web link")</f>
        <v>Provider web link</v>
      </c>
      <c r="B357" s="20" t="s">
        <v>778</v>
      </c>
      <c r="C357" s="20" t="s">
        <v>233</v>
      </c>
      <c r="D357" s="20" t="s">
        <v>66</v>
      </c>
      <c r="E357" s="20" t="s">
        <v>240</v>
      </c>
      <c r="F357" s="20" t="s">
        <v>147</v>
      </c>
      <c r="G357" s="20" t="s">
        <v>225</v>
      </c>
      <c r="H357" s="20" t="s">
        <v>225</v>
      </c>
      <c r="I357" s="21">
        <v>44137</v>
      </c>
      <c r="J357" s="21">
        <v>44167</v>
      </c>
      <c r="K357" s="110">
        <v>0</v>
      </c>
    </row>
    <row r="358" spans="1:11" x14ac:dyDescent="0.25">
      <c r="A358" s="118" t="str">
        <f>HYPERLINK("https://reports.ofsted.gov.uk/provider/17/EY463562","Provider web link")</f>
        <v>Provider web link</v>
      </c>
      <c r="B358" s="20" t="s">
        <v>779</v>
      </c>
      <c r="C358" s="20" t="s">
        <v>233</v>
      </c>
      <c r="D358" s="20" t="s">
        <v>66</v>
      </c>
      <c r="E358" s="20" t="s">
        <v>240</v>
      </c>
      <c r="F358" s="20" t="s">
        <v>130</v>
      </c>
      <c r="G358" s="20" t="s">
        <v>171</v>
      </c>
      <c r="H358" s="20" t="s">
        <v>171</v>
      </c>
      <c r="I358" s="21">
        <v>44138</v>
      </c>
      <c r="J358" s="21">
        <v>44159</v>
      </c>
      <c r="K358" s="110">
        <v>0</v>
      </c>
    </row>
    <row r="359" spans="1:11" x14ac:dyDescent="0.25">
      <c r="A359" s="118" t="str">
        <f>HYPERLINK("https://reports.ofsted.gov.uk/provider/16/203689  ","Provider web link")</f>
        <v>Provider web link</v>
      </c>
      <c r="B359" s="20">
        <v>203689</v>
      </c>
      <c r="C359" s="20" t="s">
        <v>231</v>
      </c>
      <c r="D359" s="20" t="s">
        <v>67</v>
      </c>
      <c r="E359" s="20" t="s">
        <v>903</v>
      </c>
      <c r="F359" s="20" t="s">
        <v>97</v>
      </c>
      <c r="G359" s="20" t="s">
        <v>175</v>
      </c>
      <c r="H359" s="20" t="s">
        <v>175</v>
      </c>
      <c r="I359" s="21">
        <v>44162</v>
      </c>
      <c r="J359" s="21">
        <v>44189</v>
      </c>
      <c r="K359" s="110">
        <v>1</v>
      </c>
    </row>
    <row r="360" spans="1:11" x14ac:dyDescent="0.25">
      <c r="A360" s="118" t="str">
        <f>HYPERLINK("https://reports.ofsted.gov.uk/provider/17/EY561003","Provider web link")</f>
        <v>Provider web link</v>
      </c>
      <c r="B360" s="20" t="s">
        <v>732</v>
      </c>
      <c r="C360" s="20" t="s">
        <v>233</v>
      </c>
      <c r="D360" s="20" t="s">
        <v>66</v>
      </c>
      <c r="E360" s="20" t="s">
        <v>240</v>
      </c>
      <c r="F360" s="20" t="s">
        <v>116</v>
      </c>
      <c r="G360" s="20" t="s">
        <v>171</v>
      </c>
      <c r="H360" s="20" t="s">
        <v>171</v>
      </c>
      <c r="I360" s="21">
        <v>44097</v>
      </c>
      <c r="J360" s="21">
        <v>44103</v>
      </c>
      <c r="K360" s="110">
        <v>0</v>
      </c>
    </row>
    <row r="361" spans="1:11" x14ac:dyDescent="0.25">
      <c r="A361" s="118" t="str">
        <f>HYPERLINK("https://reports.ofsted.gov.uk/provider/16/EY459269","Provider web link")</f>
        <v>Provider web link</v>
      </c>
      <c r="B361" s="20" t="s">
        <v>847</v>
      </c>
      <c r="C361" s="20" t="s">
        <v>233</v>
      </c>
      <c r="D361" s="20" t="s">
        <v>67</v>
      </c>
      <c r="E361" s="20" t="s">
        <v>848</v>
      </c>
      <c r="F361" s="20" t="s">
        <v>124</v>
      </c>
      <c r="G361" s="20" t="s">
        <v>175</v>
      </c>
      <c r="H361" s="20" t="s">
        <v>175</v>
      </c>
      <c r="I361" s="21">
        <v>44153</v>
      </c>
      <c r="J361" s="21">
        <v>44166</v>
      </c>
      <c r="K361" s="110">
        <v>0</v>
      </c>
    </row>
    <row r="362" spans="1:11" x14ac:dyDescent="0.25">
      <c r="A362" s="118" t="str">
        <f>HYPERLINK("https://reports.ofsted.gov.uk/provider/17/EY539585","Provider web link")</f>
        <v>Provider web link</v>
      </c>
      <c r="B362" s="20" t="s">
        <v>617</v>
      </c>
      <c r="C362" s="20" t="s">
        <v>236</v>
      </c>
      <c r="D362" s="20" t="s">
        <v>66</v>
      </c>
      <c r="E362" s="20" t="s">
        <v>240</v>
      </c>
      <c r="F362" s="20" t="s">
        <v>70</v>
      </c>
      <c r="G362" s="20" t="s">
        <v>180</v>
      </c>
      <c r="H362" s="20" t="s">
        <v>180</v>
      </c>
      <c r="I362" s="21">
        <v>44116</v>
      </c>
      <c r="J362" s="21">
        <v>44120</v>
      </c>
      <c r="K362" s="110">
        <v>0</v>
      </c>
    </row>
    <row r="363" spans="1:11" x14ac:dyDescent="0.25">
      <c r="A363" s="118" t="str">
        <f>HYPERLINK("https://reports.ofsted.gov.uk/provider/16/EY486116","Provider web link")</f>
        <v>Provider web link</v>
      </c>
      <c r="B363" s="20" t="s">
        <v>582</v>
      </c>
      <c r="C363" s="20" t="s">
        <v>236</v>
      </c>
      <c r="D363" s="20" t="s">
        <v>67</v>
      </c>
      <c r="E363" s="20" t="s">
        <v>583</v>
      </c>
      <c r="F363" s="20" t="s">
        <v>163</v>
      </c>
      <c r="G363" s="20" t="s">
        <v>215</v>
      </c>
      <c r="H363" s="20" t="s">
        <v>215</v>
      </c>
      <c r="I363" s="21">
        <v>44120</v>
      </c>
      <c r="J363" s="21">
        <v>44127</v>
      </c>
      <c r="K363" s="110">
        <v>0</v>
      </c>
    </row>
    <row r="364" spans="1:11" x14ac:dyDescent="0.25">
      <c r="A364" s="118" t="str">
        <f>HYPERLINK("https://reports.ofsted.gov.uk/provider/16/EY225655","Provider web link")</f>
        <v>Provider web link</v>
      </c>
      <c r="B364" s="20" t="s">
        <v>936</v>
      </c>
      <c r="C364" s="20" t="s">
        <v>233</v>
      </c>
      <c r="D364" s="20" t="s">
        <v>67</v>
      </c>
      <c r="E364" s="20" t="s">
        <v>937</v>
      </c>
      <c r="F364" s="20" t="s">
        <v>193</v>
      </c>
      <c r="G364" s="20" t="s">
        <v>180</v>
      </c>
      <c r="H364" s="20" t="s">
        <v>180</v>
      </c>
      <c r="I364" s="21">
        <v>44181</v>
      </c>
      <c r="J364" s="21">
        <v>44187</v>
      </c>
      <c r="K364" s="110">
        <v>0</v>
      </c>
    </row>
    <row r="365" spans="1:11" x14ac:dyDescent="0.25">
      <c r="A365" s="118" t="str">
        <f>HYPERLINK("https://reports.ofsted.gov.uk/provider/17/EY428277","Provider web link")</f>
        <v>Provider web link</v>
      </c>
      <c r="B365" s="20" t="s">
        <v>494</v>
      </c>
      <c r="C365" s="20" t="s">
        <v>233</v>
      </c>
      <c r="D365" s="20" t="s">
        <v>66</v>
      </c>
      <c r="E365" s="20" t="s">
        <v>240</v>
      </c>
      <c r="F365" s="20" t="s">
        <v>144</v>
      </c>
      <c r="G365" s="20" t="s">
        <v>221</v>
      </c>
      <c r="H365" s="20" t="s">
        <v>221</v>
      </c>
      <c r="I365" s="21">
        <v>44109</v>
      </c>
      <c r="J365" s="21">
        <v>44110</v>
      </c>
      <c r="K365" s="110">
        <v>0</v>
      </c>
    </row>
    <row r="366" spans="1:11" x14ac:dyDescent="0.25">
      <c r="A366" s="118" t="str">
        <f>HYPERLINK("https://reports.ofsted.gov.uk/provider/17/160033  ","Provider web link")</f>
        <v>Provider web link</v>
      </c>
      <c r="B366" s="20">
        <v>160033</v>
      </c>
      <c r="C366" s="20" t="s">
        <v>233</v>
      </c>
      <c r="D366" s="20" t="s">
        <v>66</v>
      </c>
      <c r="E366" s="20" t="s">
        <v>240</v>
      </c>
      <c r="F366" s="20" t="s">
        <v>96</v>
      </c>
      <c r="G366" s="20" t="s">
        <v>180</v>
      </c>
      <c r="H366" s="20" t="s">
        <v>180</v>
      </c>
      <c r="I366" s="21">
        <v>44119</v>
      </c>
      <c r="J366" s="21">
        <v>44126</v>
      </c>
      <c r="K366" s="110">
        <v>1</v>
      </c>
    </row>
    <row r="367" spans="1:11" x14ac:dyDescent="0.25">
      <c r="A367" s="118" t="str">
        <f>HYPERLINK("https://reports.ofsted.gov.uk/provider/17/EY364354","Provider web link")</f>
        <v>Provider web link</v>
      </c>
      <c r="B367" s="20" t="s">
        <v>913</v>
      </c>
      <c r="C367" s="20" t="s">
        <v>233</v>
      </c>
      <c r="D367" s="20" t="s">
        <v>66</v>
      </c>
      <c r="E367" s="20" t="s">
        <v>240</v>
      </c>
      <c r="F367" s="20" t="s">
        <v>186</v>
      </c>
      <c r="G367" s="20" t="s">
        <v>180</v>
      </c>
      <c r="H367" s="20" t="s">
        <v>180</v>
      </c>
      <c r="I367" s="21">
        <v>44166</v>
      </c>
      <c r="J367" s="21">
        <v>44174</v>
      </c>
      <c r="K367" s="110">
        <v>0</v>
      </c>
    </row>
    <row r="368" spans="1:11" x14ac:dyDescent="0.25">
      <c r="A368" s="118" t="str">
        <f>HYPERLINK("https://reports.ofsted.gov.uk/provider/16/EY499615","Provider web link")</f>
        <v>Provider web link</v>
      </c>
      <c r="B368" s="20" t="s">
        <v>874</v>
      </c>
      <c r="C368" s="20" t="s">
        <v>233</v>
      </c>
      <c r="D368" s="20" t="s">
        <v>67</v>
      </c>
      <c r="E368" s="20" t="s">
        <v>875</v>
      </c>
      <c r="F368" s="20" t="s">
        <v>72</v>
      </c>
      <c r="G368" s="20" t="s">
        <v>225</v>
      </c>
      <c r="H368" s="20" t="s">
        <v>225</v>
      </c>
      <c r="I368" s="21">
        <v>44159</v>
      </c>
      <c r="J368" s="21">
        <v>44165</v>
      </c>
      <c r="K368" s="110">
        <v>0</v>
      </c>
    </row>
    <row r="369" spans="1:11" x14ac:dyDescent="0.25">
      <c r="A369" s="118" t="str">
        <f>HYPERLINK("https://reports.ofsted.gov.uk/provider/16/EY363871","Provider web link")</f>
        <v>Provider web link</v>
      </c>
      <c r="B369" s="20" t="s">
        <v>415</v>
      </c>
      <c r="C369" s="20" t="s">
        <v>233</v>
      </c>
      <c r="D369" s="20" t="s">
        <v>67</v>
      </c>
      <c r="E369" s="20" t="s">
        <v>416</v>
      </c>
      <c r="F369" s="20" t="s">
        <v>162</v>
      </c>
      <c r="G369" s="20" t="s">
        <v>215</v>
      </c>
      <c r="H369" s="20" t="s">
        <v>215</v>
      </c>
      <c r="I369" s="21">
        <v>44112</v>
      </c>
      <c r="J369" s="21">
        <v>44118</v>
      </c>
      <c r="K369" s="110">
        <v>1</v>
      </c>
    </row>
    <row r="370" spans="1:11" x14ac:dyDescent="0.25">
      <c r="A370" s="118" t="str">
        <f>HYPERLINK("https://reports.ofsted.gov.uk/provider/17/EY542568","Provider web link")</f>
        <v>Provider web link</v>
      </c>
      <c r="B370" s="20" t="s">
        <v>632</v>
      </c>
      <c r="C370" s="20" t="s">
        <v>236</v>
      </c>
      <c r="D370" s="20" t="s">
        <v>66</v>
      </c>
      <c r="E370" s="20" t="s">
        <v>240</v>
      </c>
      <c r="F370" s="20" t="s">
        <v>75</v>
      </c>
      <c r="G370" s="20" t="s">
        <v>221</v>
      </c>
      <c r="H370" s="20" t="s">
        <v>221</v>
      </c>
      <c r="I370" s="21">
        <v>44112</v>
      </c>
      <c r="J370" s="21">
        <v>44112</v>
      </c>
      <c r="K370" s="110">
        <v>0</v>
      </c>
    </row>
    <row r="371" spans="1:11" x14ac:dyDescent="0.25">
      <c r="A371" s="118" t="str">
        <f>HYPERLINK("https://reports.ofsted.gov.uk/provider/17/EY540718","Provider web link")</f>
        <v>Provider web link</v>
      </c>
      <c r="B371" s="20" t="s">
        <v>621</v>
      </c>
      <c r="C371" s="20" t="s">
        <v>233</v>
      </c>
      <c r="D371" s="20" t="s">
        <v>66</v>
      </c>
      <c r="E371" s="20" t="s">
        <v>240</v>
      </c>
      <c r="F371" s="20" t="s">
        <v>109</v>
      </c>
      <c r="G371" s="20" t="s">
        <v>285</v>
      </c>
      <c r="H371" s="20" t="s">
        <v>199</v>
      </c>
      <c r="I371" s="21">
        <v>44104</v>
      </c>
      <c r="J371" s="21">
        <v>44106</v>
      </c>
      <c r="K371" s="110">
        <v>0</v>
      </c>
    </row>
    <row r="372" spans="1:11" x14ac:dyDescent="0.25">
      <c r="A372" s="118" t="str">
        <f>HYPERLINK("https://reports.ofsted.gov.uk/provider/16/402132  ","Provider web link")</f>
        <v>Provider web link</v>
      </c>
      <c r="B372" s="20">
        <v>402132</v>
      </c>
      <c r="C372" s="20" t="s">
        <v>233</v>
      </c>
      <c r="D372" s="20" t="s">
        <v>67</v>
      </c>
      <c r="E372" s="20" t="s">
        <v>294</v>
      </c>
      <c r="F372" s="20" t="s">
        <v>97</v>
      </c>
      <c r="G372" s="20" t="s">
        <v>175</v>
      </c>
      <c r="H372" s="20" t="s">
        <v>175</v>
      </c>
      <c r="I372" s="21">
        <v>44102</v>
      </c>
      <c r="J372" s="21">
        <v>44106</v>
      </c>
      <c r="K372" s="110">
        <v>0</v>
      </c>
    </row>
    <row r="373" spans="1:11" x14ac:dyDescent="0.25">
      <c r="A373" s="118" t="str">
        <f>HYPERLINK("https://reports.ofsted.gov.uk/provider/16/EY554037","Provider web link")</f>
        <v>Provider web link</v>
      </c>
      <c r="B373" s="20" t="s">
        <v>714</v>
      </c>
      <c r="C373" s="20" t="s">
        <v>231</v>
      </c>
      <c r="D373" s="20" t="s">
        <v>67</v>
      </c>
      <c r="E373" s="20" t="s">
        <v>715</v>
      </c>
      <c r="F373" s="20" t="s">
        <v>163</v>
      </c>
      <c r="G373" s="20" t="s">
        <v>215</v>
      </c>
      <c r="H373" s="20" t="s">
        <v>215</v>
      </c>
      <c r="I373" s="21">
        <v>44099</v>
      </c>
      <c r="J373" s="21">
        <v>44102</v>
      </c>
      <c r="K373" s="110">
        <v>0</v>
      </c>
    </row>
    <row r="374" spans="1:11" x14ac:dyDescent="0.25">
      <c r="A374" s="118" t="str">
        <f>HYPERLINK("https://reports.ofsted.gov.uk/provider/17/EY499667","Provider web link")</f>
        <v>Provider web link</v>
      </c>
      <c r="B374" s="20" t="s">
        <v>857</v>
      </c>
      <c r="C374" s="20" t="s">
        <v>233</v>
      </c>
      <c r="D374" s="20" t="s">
        <v>66</v>
      </c>
      <c r="E374" s="20" t="s">
        <v>240</v>
      </c>
      <c r="F374" s="20" t="s">
        <v>163</v>
      </c>
      <c r="G374" s="20" t="s">
        <v>215</v>
      </c>
      <c r="H374" s="20" t="s">
        <v>215</v>
      </c>
      <c r="I374" s="21">
        <v>44154</v>
      </c>
      <c r="J374" s="21">
        <v>44160</v>
      </c>
      <c r="K374" s="110">
        <v>0</v>
      </c>
    </row>
    <row r="375" spans="1:11" x14ac:dyDescent="0.25">
      <c r="A375" s="118" t="str">
        <f>HYPERLINK("https://reports.ofsted.gov.uk/provider/16/EY268507","Provider web link")</f>
        <v>Provider web link</v>
      </c>
      <c r="B375" s="20" t="s">
        <v>336</v>
      </c>
      <c r="C375" s="20" t="s">
        <v>233</v>
      </c>
      <c r="D375" s="20" t="s">
        <v>67</v>
      </c>
      <c r="E375" s="20" t="s">
        <v>337</v>
      </c>
      <c r="F375" s="20" t="s">
        <v>139</v>
      </c>
      <c r="G375" s="20" t="s">
        <v>225</v>
      </c>
      <c r="H375" s="20" t="s">
        <v>225</v>
      </c>
      <c r="I375" s="21">
        <v>44105</v>
      </c>
      <c r="J375" s="21">
        <v>44167</v>
      </c>
      <c r="K375" s="110">
        <v>0</v>
      </c>
    </row>
    <row r="376" spans="1:11" x14ac:dyDescent="0.25">
      <c r="A376" s="118" t="str">
        <f>HYPERLINK("https://reports.ofsted.gov.uk/provider/16/107060  ","Provider web link")</f>
        <v>Provider web link</v>
      </c>
      <c r="B376" s="20">
        <v>107060</v>
      </c>
      <c r="C376" s="20" t="s">
        <v>233</v>
      </c>
      <c r="D376" s="20" t="s">
        <v>67</v>
      </c>
      <c r="E376" s="20" t="s">
        <v>238</v>
      </c>
      <c r="F376" s="20" t="s">
        <v>78</v>
      </c>
      <c r="G376" s="20" t="s">
        <v>221</v>
      </c>
      <c r="H376" s="20" t="s">
        <v>221</v>
      </c>
      <c r="I376" s="21">
        <v>44105</v>
      </c>
      <c r="J376" s="21">
        <v>44120</v>
      </c>
      <c r="K376" s="110">
        <v>0</v>
      </c>
    </row>
    <row r="377" spans="1:11" x14ac:dyDescent="0.25">
      <c r="A377" s="118" t="str">
        <f>HYPERLINK("https://reports.ofsted.gov.uk/provider/16/EY460588","Provider web link")</f>
        <v>Provider web link</v>
      </c>
      <c r="B377" s="20" t="s">
        <v>530</v>
      </c>
      <c r="C377" s="20" t="s">
        <v>231</v>
      </c>
      <c r="D377" s="20" t="s">
        <v>67</v>
      </c>
      <c r="E377" s="20" t="s">
        <v>531</v>
      </c>
      <c r="F377" s="20" t="s">
        <v>125</v>
      </c>
      <c r="G377" s="20" t="s">
        <v>221</v>
      </c>
      <c r="H377" s="20" t="s">
        <v>221</v>
      </c>
      <c r="I377" s="21">
        <v>44104</v>
      </c>
      <c r="J377" s="21">
        <v>44106</v>
      </c>
      <c r="K377" s="110">
        <v>0</v>
      </c>
    </row>
    <row r="378" spans="1:11" x14ac:dyDescent="0.25">
      <c r="A378" s="118" t="str">
        <f>HYPERLINK("https://reports.ofsted.gov.uk/provider/16/EY363168","Provider web link")</f>
        <v>Provider web link</v>
      </c>
      <c r="B378" s="20" t="s">
        <v>412</v>
      </c>
      <c r="C378" s="20" t="s">
        <v>233</v>
      </c>
      <c r="D378" s="20" t="s">
        <v>67</v>
      </c>
      <c r="E378" s="20" t="s">
        <v>413</v>
      </c>
      <c r="F378" s="20" t="s">
        <v>95</v>
      </c>
      <c r="G378" s="20" t="s">
        <v>285</v>
      </c>
      <c r="H378" s="20" t="s">
        <v>199</v>
      </c>
      <c r="I378" s="21">
        <v>44139</v>
      </c>
      <c r="J378" s="21">
        <v>44141</v>
      </c>
      <c r="K378" s="110">
        <v>0</v>
      </c>
    </row>
    <row r="379" spans="1:11" x14ac:dyDescent="0.25">
      <c r="A379" s="118" t="str">
        <f>HYPERLINK("https://reports.ofsted.gov.uk/provider/17/EY259415","Provider web link")</f>
        <v>Provider web link</v>
      </c>
      <c r="B379" s="20" t="s">
        <v>331</v>
      </c>
      <c r="C379" s="20" t="s">
        <v>233</v>
      </c>
      <c r="D379" s="20" t="s">
        <v>66</v>
      </c>
      <c r="E379" s="20" t="s">
        <v>240</v>
      </c>
      <c r="F379" s="20" t="s">
        <v>122</v>
      </c>
      <c r="G379" s="20" t="s">
        <v>287</v>
      </c>
      <c r="H379" s="20" t="s">
        <v>199</v>
      </c>
      <c r="I379" s="21">
        <v>44138</v>
      </c>
      <c r="J379" s="21">
        <v>44147</v>
      </c>
      <c r="K379" s="110">
        <v>0</v>
      </c>
    </row>
    <row r="380" spans="1:11" x14ac:dyDescent="0.25">
      <c r="A380" s="118" t="str">
        <f>HYPERLINK("https://reports.ofsted.gov.uk/provider/16/316020  ","Provider web link")</f>
        <v>Provider web link</v>
      </c>
      <c r="B380" s="20">
        <v>316020</v>
      </c>
      <c r="C380" s="20" t="s">
        <v>233</v>
      </c>
      <c r="D380" s="20" t="s">
        <v>67</v>
      </c>
      <c r="E380" s="20" t="s">
        <v>290</v>
      </c>
      <c r="F380" s="20" t="s">
        <v>74</v>
      </c>
      <c r="G380" s="20" t="s">
        <v>208</v>
      </c>
      <c r="H380" s="20" t="s">
        <v>208</v>
      </c>
      <c r="I380" s="21">
        <v>44110</v>
      </c>
      <c r="J380" s="21">
        <v>44116</v>
      </c>
      <c r="K380" s="110">
        <v>0</v>
      </c>
    </row>
    <row r="381" spans="1:11" x14ac:dyDescent="0.25">
      <c r="A381" s="118" t="str">
        <f>HYPERLINK("https://reports.ofsted.gov.uk/provider/17/257232  ","Provider web link")</f>
        <v>Provider web link</v>
      </c>
      <c r="B381" s="20">
        <v>257232</v>
      </c>
      <c r="C381" s="20" t="s">
        <v>233</v>
      </c>
      <c r="D381" s="20" t="s">
        <v>66</v>
      </c>
      <c r="E381" s="20" t="s">
        <v>240</v>
      </c>
      <c r="F381" s="20" t="s">
        <v>141</v>
      </c>
      <c r="G381" s="20" t="s">
        <v>225</v>
      </c>
      <c r="H381" s="20" t="s">
        <v>225</v>
      </c>
      <c r="I381" s="21">
        <v>44160</v>
      </c>
      <c r="J381" s="21">
        <v>44169</v>
      </c>
      <c r="K381" s="110">
        <v>0</v>
      </c>
    </row>
    <row r="382" spans="1:11" x14ac:dyDescent="0.25">
      <c r="A382" s="118" t="str">
        <f>HYPERLINK("https://reports.ofsted.gov.uk/provider/16/138209  ","Provider web link")</f>
        <v>Provider web link</v>
      </c>
      <c r="B382" s="20">
        <v>138209</v>
      </c>
      <c r="C382" s="20" t="s">
        <v>233</v>
      </c>
      <c r="D382" s="20" t="s">
        <v>67</v>
      </c>
      <c r="E382" s="20" t="s">
        <v>256</v>
      </c>
      <c r="F382" s="20" t="s">
        <v>121</v>
      </c>
      <c r="G382" s="20" t="s">
        <v>180</v>
      </c>
      <c r="H382" s="20" t="s">
        <v>180</v>
      </c>
      <c r="I382" s="21">
        <v>44125</v>
      </c>
      <c r="J382" s="21">
        <v>44130</v>
      </c>
      <c r="K382" s="110">
        <v>0</v>
      </c>
    </row>
    <row r="383" spans="1:11" x14ac:dyDescent="0.25">
      <c r="A383" s="118" t="str">
        <f>HYPERLINK("https://reports.ofsted.gov.uk/provider/17/309968  ","Provider web link")</f>
        <v>Provider web link</v>
      </c>
      <c r="B383" s="20">
        <v>309968</v>
      </c>
      <c r="C383" s="20" t="s">
        <v>233</v>
      </c>
      <c r="D383" s="20" t="s">
        <v>66</v>
      </c>
      <c r="E383" s="20" t="s">
        <v>240</v>
      </c>
      <c r="F383" s="20" t="s">
        <v>126</v>
      </c>
      <c r="G383" s="20" t="s">
        <v>287</v>
      </c>
      <c r="H383" s="20" t="s">
        <v>199</v>
      </c>
      <c r="I383" s="21">
        <v>44110</v>
      </c>
      <c r="J383" s="21">
        <v>44113</v>
      </c>
      <c r="K383" s="110">
        <v>0</v>
      </c>
    </row>
    <row r="384" spans="1:11" x14ac:dyDescent="0.25">
      <c r="A384" s="118" t="str">
        <f>HYPERLINK("https://reports.ofsted.gov.uk/provider/17/EY412589","Provider web link")</f>
        <v>Provider web link</v>
      </c>
      <c r="B384" s="20" t="s">
        <v>467</v>
      </c>
      <c r="C384" s="20" t="s">
        <v>233</v>
      </c>
      <c r="D384" s="20" t="s">
        <v>66</v>
      </c>
      <c r="E384" s="20" t="s">
        <v>240</v>
      </c>
      <c r="F384" s="20" t="s">
        <v>90</v>
      </c>
      <c r="G384" s="20" t="s">
        <v>171</v>
      </c>
      <c r="H384" s="20" t="s">
        <v>171</v>
      </c>
      <c r="I384" s="21">
        <v>44105</v>
      </c>
      <c r="J384" s="21">
        <v>44112</v>
      </c>
      <c r="K384" s="110">
        <v>0</v>
      </c>
    </row>
    <row r="385" spans="1:11" x14ac:dyDescent="0.25">
      <c r="A385" s="118" t="str">
        <f>HYPERLINK("https://reports.ofsted.gov.uk/provider/16/EY549089","Provider web link")</f>
        <v>Provider web link</v>
      </c>
      <c r="B385" s="20" t="s">
        <v>690</v>
      </c>
      <c r="C385" s="20" t="s">
        <v>231</v>
      </c>
      <c r="D385" s="20" t="s">
        <v>67</v>
      </c>
      <c r="E385" s="20" t="s">
        <v>691</v>
      </c>
      <c r="F385" s="20" t="s">
        <v>114</v>
      </c>
      <c r="G385" s="20" t="s">
        <v>285</v>
      </c>
      <c r="H385" s="20" t="s">
        <v>199</v>
      </c>
      <c r="I385" s="21">
        <v>44098</v>
      </c>
      <c r="J385" s="21">
        <v>44109</v>
      </c>
      <c r="K385" s="110">
        <v>0</v>
      </c>
    </row>
    <row r="386" spans="1:11" x14ac:dyDescent="0.25">
      <c r="A386" s="118" t="str">
        <f>HYPERLINK("https://reports.ofsted.gov.uk/provider/16/EY543527","Provider web link")</f>
        <v>Provider web link</v>
      </c>
      <c r="B386" s="20" t="s">
        <v>641</v>
      </c>
      <c r="C386" s="20" t="s">
        <v>233</v>
      </c>
      <c r="D386" s="20" t="s">
        <v>67</v>
      </c>
      <c r="E386" s="20" t="s">
        <v>642</v>
      </c>
      <c r="F386" s="20" t="s">
        <v>108</v>
      </c>
      <c r="G386" s="20" t="s">
        <v>215</v>
      </c>
      <c r="H386" s="20" t="s">
        <v>215</v>
      </c>
      <c r="I386" s="21">
        <v>44103</v>
      </c>
      <c r="J386" s="21">
        <v>44104</v>
      </c>
      <c r="K386" s="110">
        <v>0</v>
      </c>
    </row>
    <row r="387" spans="1:11" x14ac:dyDescent="0.25">
      <c r="A387" s="118" t="str">
        <f>HYPERLINK("https://reports.ofsted.gov.uk/provider/17/EY252806","Provider web link")</f>
        <v>Provider web link</v>
      </c>
      <c r="B387" s="20" t="s">
        <v>326</v>
      </c>
      <c r="C387" s="20" t="s">
        <v>233</v>
      </c>
      <c r="D387" s="20" t="s">
        <v>66</v>
      </c>
      <c r="E387" s="20" t="s">
        <v>240</v>
      </c>
      <c r="F387" s="20" t="s">
        <v>124</v>
      </c>
      <c r="G387" s="20" t="s">
        <v>175</v>
      </c>
      <c r="H387" s="20" t="s">
        <v>175</v>
      </c>
      <c r="I387" s="21">
        <v>44132</v>
      </c>
      <c r="J387" s="21">
        <v>44141</v>
      </c>
      <c r="K387" s="110">
        <v>0</v>
      </c>
    </row>
    <row r="388" spans="1:11" x14ac:dyDescent="0.25">
      <c r="A388" s="118" t="str">
        <f>HYPERLINK("https://reports.ofsted.gov.uk/provider/17/EY537635","Provider web link")</f>
        <v>Provider web link</v>
      </c>
      <c r="B388" s="20" t="s">
        <v>922</v>
      </c>
      <c r="C388" s="20" t="s">
        <v>233</v>
      </c>
      <c r="D388" s="20" t="s">
        <v>66</v>
      </c>
      <c r="E388" s="20" t="s">
        <v>240</v>
      </c>
      <c r="F388" s="20" t="s">
        <v>100</v>
      </c>
      <c r="G388" s="20" t="s">
        <v>180</v>
      </c>
      <c r="H388" s="20" t="s">
        <v>180</v>
      </c>
      <c r="I388" s="21">
        <v>44169</v>
      </c>
      <c r="J388" s="21">
        <v>44175</v>
      </c>
      <c r="K388" s="110">
        <v>0</v>
      </c>
    </row>
    <row r="389" spans="1:11" x14ac:dyDescent="0.25">
      <c r="A389" s="118" t="str">
        <f>HYPERLINK("https://reports.ofsted.gov.uk/provider/17/EY103027","Provider web link")</f>
        <v>Provider web link</v>
      </c>
      <c r="B389" s="20" t="s">
        <v>924</v>
      </c>
      <c r="C389" s="20" t="s">
        <v>233</v>
      </c>
      <c r="D389" s="20" t="s">
        <v>66</v>
      </c>
      <c r="E389" s="20" t="s">
        <v>240</v>
      </c>
      <c r="F389" s="20" t="s">
        <v>194</v>
      </c>
      <c r="G389" s="20" t="s">
        <v>180</v>
      </c>
      <c r="H389" s="20" t="s">
        <v>180</v>
      </c>
      <c r="I389" s="21">
        <v>44173</v>
      </c>
      <c r="J389" s="21">
        <v>44176</v>
      </c>
      <c r="K389" s="110">
        <v>0</v>
      </c>
    </row>
    <row r="390" spans="1:11" x14ac:dyDescent="0.25">
      <c r="A390" s="118" t="str">
        <f>HYPERLINK("https://reports.ofsted.gov.uk/provider/16/EY474157","Provider web link")</f>
        <v>Provider web link</v>
      </c>
      <c r="B390" s="20" t="s">
        <v>555</v>
      </c>
      <c r="C390" s="20" t="s">
        <v>233</v>
      </c>
      <c r="D390" s="20" t="s">
        <v>67</v>
      </c>
      <c r="E390" s="20" t="s">
        <v>556</v>
      </c>
      <c r="F390" s="20" t="s">
        <v>106</v>
      </c>
      <c r="G390" s="20" t="s">
        <v>175</v>
      </c>
      <c r="H390" s="20" t="s">
        <v>175</v>
      </c>
      <c r="I390" s="21">
        <v>44104</v>
      </c>
      <c r="J390" s="21">
        <v>44113</v>
      </c>
      <c r="K390" s="110">
        <v>0</v>
      </c>
    </row>
    <row r="391" spans="1:11" x14ac:dyDescent="0.25">
      <c r="A391" s="118" t="str">
        <f>HYPERLINK("https://reports.ofsted.gov.uk/provider/17/313360  ","Provider web link")</f>
        <v>Provider web link</v>
      </c>
      <c r="B391" s="20">
        <v>313360</v>
      </c>
      <c r="C391" s="20" t="s">
        <v>233</v>
      </c>
      <c r="D391" s="20" t="s">
        <v>66</v>
      </c>
      <c r="E391" s="20" t="s">
        <v>240</v>
      </c>
      <c r="F391" s="20" t="s">
        <v>109</v>
      </c>
      <c r="G391" s="20" t="s">
        <v>285</v>
      </c>
      <c r="H391" s="20" t="s">
        <v>199</v>
      </c>
      <c r="I391" s="21">
        <v>44106</v>
      </c>
      <c r="J391" s="21">
        <v>44110</v>
      </c>
      <c r="K391" s="110">
        <v>0</v>
      </c>
    </row>
    <row r="392" spans="1:11" x14ac:dyDescent="0.25">
      <c r="A392" s="118" t="str">
        <f>HYPERLINK("https://reports.ofsted.gov.uk/provider/16/EY258641","Provider web link")</f>
        <v>Provider web link</v>
      </c>
      <c r="B392" s="20" t="s">
        <v>329</v>
      </c>
      <c r="C392" s="20" t="s">
        <v>233</v>
      </c>
      <c r="D392" s="20" t="s">
        <v>67</v>
      </c>
      <c r="E392" s="20" t="s">
        <v>330</v>
      </c>
      <c r="F392" s="20" t="s">
        <v>80</v>
      </c>
      <c r="G392" s="20" t="s">
        <v>215</v>
      </c>
      <c r="H392" s="20" t="s">
        <v>215</v>
      </c>
      <c r="I392" s="21">
        <v>44110</v>
      </c>
      <c r="J392" s="21">
        <v>44111</v>
      </c>
      <c r="K392" s="110">
        <v>0</v>
      </c>
    </row>
    <row r="393" spans="1:11" x14ac:dyDescent="0.25">
      <c r="A393" s="118" t="str">
        <f>HYPERLINK("https://reports.ofsted.gov.uk/provider/17/EY556136","Provider web link")</f>
        <v>Provider web link</v>
      </c>
      <c r="B393" s="20" t="s">
        <v>723</v>
      </c>
      <c r="C393" s="20" t="s">
        <v>236</v>
      </c>
      <c r="D393" s="20" t="s">
        <v>66</v>
      </c>
      <c r="E393" s="20" t="s">
        <v>240</v>
      </c>
      <c r="F393" s="20" t="s">
        <v>84</v>
      </c>
      <c r="G393" s="20" t="s">
        <v>175</v>
      </c>
      <c r="H393" s="20" t="s">
        <v>175</v>
      </c>
      <c r="I393" s="21">
        <v>44090</v>
      </c>
      <c r="J393" s="21">
        <v>44095</v>
      </c>
      <c r="K393" s="110">
        <v>0</v>
      </c>
    </row>
    <row r="394" spans="1:11" x14ac:dyDescent="0.25">
      <c r="A394" s="118" t="str">
        <f>HYPERLINK("https://reports.ofsted.gov.uk/provider/17/EY312921","Provider web link")</f>
        <v>Provider web link</v>
      </c>
      <c r="B394" s="20" t="s">
        <v>378</v>
      </c>
      <c r="C394" s="20" t="s">
        <v>233</v>
      </c>
      <c r="D394" s="20" t="s">
        <v>66</v>
      </c>
      <c r="E394" s="20" t="s">
        <v>240</v>
      </c>
      <c r="F394" s="20" t="s">
        <v>163</v>
      </c>
      <c r="G394" s="20" t="s">
        <v>215</v>
      </c>
      <c r="H394" s="20" t="s">
        <v>215</v>
      </c>
      <c r="I394" s="21">
        <v>44097</v>
      </c>
      <c r="J394" s="21">
        <v>44098</v>
      </c>
      <c r="K394" s="110">
        <v>0</v>
      </c>
    </row>
    <row r="395" spans="1:11" x14ac:dyDescent="0.25">
      <c r="A395" s="118" t="str">
        <f>HYPERLINK("https://reports.ofsted.gov.uk/provider/16/155347  ","Provider web link")</f>
        <v>Provider web link</v>
      </c>
      <c r="B395" s="20">
        <v>155347</v>
      </c>
      <c r="C395" s="20" t="s">
        <v>233</v>
      </c>
      <c r="D395" s="20" t="s">
        <v>67</v>
      </c>
      <c r="E395" s="20" t="s">
        <v>780</v>
      </c>
      <c r="F395" s="20" t="s">
        <v>163</v>
      </c>
      <c r="G395" s="20" t="s">
        <v>215</v>
      </c>
      <c r="H395" s="20" t="s">
        <v>215</v>
      </c>
      <c r="I395" s="21">
        <v>44138</v>
      </c>
      <c r="J395" s="21">
        <v>44139</v>
      </c>
      <c r="K395" s="110">
        <v>0</v>
      </c>
    </row>
    <row r="396" spans="1:11" x14ac:dyDescent="0.25">
      <c r="A396" s="118" t="str">
        <f>HYPERLINK("https://reports.ofsted.gov.uk/provider/16/251800  ","Provider web link")</f>
        <v>Provider web link</v>
      </c>
      <c r="B396" s="20">
        <v>251800</v>
      </c>
      <c r="C396" s="20" t="s">
        <v>233</v>
      </c>
      <c r="D396" s="20" t="s">
        <v>67</v>
      </c>
      <c r="E396" s="20" t="s">
        <v>277</v>
      </c>
      <c r="F396" s="20" t="s">
        <v>151</v>
      </c>
      <c r="G396" s="20" t="s">
        <v>175</v>
      </c>
      <c r="H396" s="20" t="s">
        <v>175</v>
      </c>
      <c r="I396" s="21">
        <v>44139</v>
      </c>
      <c r="J396" s="21">
        <v>44146</v>
      </c>
      <c r="K396" s="110">
        <v>0</v>
      </c>
    </row>
    <row r="397" spans="1:11" x14ac:dyDescent="0.25">
      <c r="A397" s="118" t="str">
        <f>HYPERLINK("https://reports.ofsted.gov.uk/provider/16/251462  ","Provider web link")</f>
        <v>Provider web link</v>
      </c>
      <c r="B397" s="20">
        <v>251462</v>
      </c>
      <c r="C397" s="20" t="s">
        <v>231</v>
      </c>
      <c r="D397" s="20" t="s">
        <v>67</v>
      </c>
      <c r="E397" s="20" t="s">
        <v>275</v>
      </c>
      <c r="F397" s="20" t="s">
        <v>151</v>
      </c>
      <c r="G397" s="20" t="s">
        <v>175</v>
      </c>
      <c r="H397" s="20" t="s">
        <v>175</v>
      </c>
      <c r="I397" s="21">
        <v>44125</v>
      </c>
      <c r="J397" s="21">
        <v>44127</v>
      </c>
      <c r="K397" s="110">
        <v>0</v>
      </c>
    </row>
    <row r="398" spans="1:11" x14ac:dyDescent="0.25">
      <c r="A398" s="118" t="str">
        <f>HYPERLINK("https://reports.ofsted.gov.uk/provider/17/EY304143","Provider web link")</f>
        <v>Provider web link</v>
      </c>
      <c r="B398" s="20" t="s">
        <v>368</v>
      </c>
      <c r="C398" s="20" t="s">
        <v>233</v>
      </c>
      <c r="D398" s="20" t="s">
        <v>66</v>
      </c>
      <c r="E398" s="20" t="s">
        <v>240</v>
      </c>
      <c r="F398" s="20" t="s">
        <v>130</v>
      </c>
      <c r="G398" s="20" t="s">
        <v>171</v>
      </c>
      <c r="H398" s="20" t="s">
        <v>171</v>
      </c>
      <c r="I398" s="21">
        <v>44099</v>
      </c>
      <c r="J398" s="21">
        <v>44102</v>
      </c>
      <c r="K398" s="110">
        <v>0</v>
      </c>
    </row>
    <row r="399" spans="1:11" x14ac:dyDescent="0.25">
      <c r="A399" s="118" t="str">
        <f>HYPERLINK("https://reports.ofsted.gov.uk/provider/17/EY541676","Provider web link")</f>
        <v>Provider web link</v>
      </c>
      <c r="B399" s="20" t="s">
        <v>625</v>
      </c>
      <c r="C399" s="20" t="s">
        <v>236</v>
      </c>
      <c r="D399" s="20" t="s">
        <v>66</v>
      </c>
      <c r="E399" s="20" t="s">
        <v>240</v>
      </c>
      <c r="F399" s="20" t="s">
        <v>99</v>
      </c>
      <c r="G399" s="20" t="s">
        <v>221</v>
      </c>
      <c r="H399" s="20" t="s">
        <v>221</v>
      </c>
      <c r="I399" s="21">
        <v>44139</v>
      </c>
      <c r="J399" s="21">
        <v>44146</v>
      </c>
      <c r="K399" s="110">
        <v>0</v>
      </c>
    </row>
    <row r="400" spans="1:11" x14ac:dyDescent="0.25">
      <c r="A400" s="118" t="str">
        <f>HYPERLINK("https://reports.ofsted.gov.uk/provider/17/EY357511","Provider web link")</f>
        <v>Provider web link</v>
      </c>
      <c r="B400" s="20" t="s">
        <v>845</v>
      </c>
      <c r="C400" s="20" t="s">
        <v>233</v>
      </c>
      <c r="D400" s="20" t="s">
        <v>66</v>
      </c>
      <c r="E400" s="20" t="s">
        <v>240</v>
      </c>
      <c r="F400" s="20" t="s">
        <v>113</v>
      </c>
      <c r="G400" s="20" t="s">
        <v>208</v>
      </c>
      <c r="H400" s="20" t="s">
        <v>208</v>
      </c>
      <c r="I400" s="21">
        <v>44153</v>
      </c>
      <c r="J400" s="21">
        <v>44158</v>
      </c>
      <c r="K400" s="110">
        <v>0</v>
      </c>
    </row>
    <row r="401" spans="1:11" x14ac:dyDescent="0.25">
      <c r="A401" s="118" t="str">
        <f>HYPERLINK("https://reports.ofsted.gov.uk/provider/17/EY418334","Provider web link")</f>
        <v>Provider web link</v>
      </c>
      <c r="B401" s="20" t="s">
        <v>482</v>
      </c>
      <c r="C401" s="20" t="s">
        <v>233</v>
      </c>
      <c r="D401" s="20" t="s">
        <v>66</v>
      </c>
      <c r="E401" s="20" t="s">
        <v>240</v>
      </c>
      <c r="F401" s="20" t="s">
        <v>129</v>
      </c>
      <c r="G401" s="20" t="s">
        <v>171</v>
      </c>
      <c r="H401" s="20" t="s">
        <v>171</v>
      </c>
      <c r="I401" s="21">
        <v>44085</v>
      </c>
      <c r="J401" s="21">
        <v>44088</v>
      </c>
      <c r="K401" s="110">
        <v>0</v>
      </c>
    </row>
    <row r="402" spans="1:11" x14ac:dyDescent="0.25">
      <c r="A402" s="118" t="str">
        <f>HYPERLINK("https://reports.ofsted.gov.uk/provider/16/EY548871","Provider web link")</f>
        <v>Provider web link</v>
      </c>
      <c r="B402" s="20" t="s">
        <v>683</v>
      </c>
      <c r="C402" s="20" t="s">
        <v>233</v>
      </c>
      <c r="D402" s="20" t="s">
        <v>67</v>
      </c>
      <c r="E402" s="20" t="s">
        <v>684</v>
      </c>
      <c r="F402" s="20" t="s">
        <v>194</v>
      </c>
      <c r="G402" s="20" t="s">
        <v>180</v>
      </c>
      <c r="H402" s="20" t="s">
        <v>180</v>
      </c>
      <c r="I402" s="21">
        <v>44134</v>
      </c>
      <c r="J402" s="21">
        <v>44144</v>
      </c>
      <c r="K402" s="110">
        <v>0</v>
      </c>
    </row>
    <row r="403" spans="1:11" x14ac:dyDescent="0.25">
      <c r="A403" s="118" t="str">
        <f>HYPERLINK("https://reports.ofsted.gov.uk/provider/17/EY498411","Provider web link")</f>
        <v>Provider web link</v>
      </c>
      <c r="B403" s="20" t="s">
        <v>752</v>
      </c>
      <c r="C403" s="20" t="s">
        <v>236</v>
      </c>
      <c r="D403" s="20" t="s">
        <v>66</v>
      </c>
      <c r="E403" s="20" t="s">
        <v>240</v>
      </c>
      <c r="F403" s="20" t="s">
        <v>158</v>
      </c>
      <c r="G403" s="20" t="s">
        <v>180</v>
      </c>
      <c r="H403" s="20" t="s">
        <v>180</v>
      </c>
      <c r="I403" s="21">
        <v>44117</v>
      </c>
      <c r="J403" s="21">
        <v>44153</v>
      </c>
      <c r="K403" s="110">
        <v>1</v>
      </c>
    </row>
    <row r="404" spans="1:11" x14ac:dyDescent="0.25">
      <c r="A404" s="118" t="str">
        <f>HYPERLINK("https://reports.ofsted.gov.uk/provider/17/EY438676","Provider web link")</f>
        <v>Provider web link</v>
      </c>
      <c r="B404" s="20" t="s">
        <v>508</v>
      </c>
      <c r="C404" s="20" t="s">
        <v>233</v>
      </c>
      <c r="D404" s="20" t="s">
        <v>66</v>
      </c>
      <c r="E404" s="20" t="s">
        <v>240</v>
      </c>
      <c r="F404" s="20" t="s">
        <v>114</v>
      </c>
      <c r="G404" s="20" t="s">
        <v>285</v>
      </c>
      <c r="H404" s="20" t="s">
        <v>199</v>
      </c>
      <c r="I404" s="21">
        <v>44120</v>
      </c>
      <c r="J404" s="21">
        <v>44130</v>
      </c>
      <c r="K404" s="110">
        <v>0</v>
      </c>
    </row>
    <row r="405" spans="1:11" x14ac:dyDescent="0.25">
      <c r="A405" s="118" t="str">
        <f>HYPERLINK("https://reports.ofsted.gov.uk/provider/17/EY309260","Provider web link")</f>
        <v>Provider web link</v>
      </c>
      <c r="B405" s="20" t="s">
        <v>894</v>
      </c>
      <c r="C405" s="20" t="s">
        <v>233</v>
      </c>
      <c r="D405" s="20" t="s">
        <v>66</v>
      </c>
      <c r="E405" s="20" t="s">
        <v>240</v>
      </c>
      <c r="F405" s="20" t="s">
        <v>84</v>
      </c>
      <c r="G405" s="20" t="s">
        <v>175</v>
      </c>
      <c r="H405" s="20" t="s">
        <v>175</v>
      </c>
      <c r="I405" s="21">
        <v>44160</v>
      </c>
      <c r="J405" s="21">
        <v>44163</v>
      </c>
      <c r="K405" s="110">
        <v>0</v>
      </c>
    </row>
    <row r="406" spans="1:11" x14ac:dyDescent="0.25">
      <c r="A406" s="118" t="str">
        <f>HYPERLINK("https://reports.ofsted.gov.uk/provider/17/EY336331","Provider web link")</f>
        <v>Provider web link</v>
      </c>
      <c r="B406" s="20" t="s">
        <v>395</v>
      </c>
      <c r="C406" s="20" t="s">
        <v>233</v>
      </c>
      <c r="D406" s="20" t="s">
        <v>66</v>
      </c>
      <c r="E406" s="20" t="s">
        <v>240</v>
      </c>
      <c r="F406" s="20" t="s">
        <v>120</v>
      </c>
      <c r="G406" s="20" t="s">
        <v>215</v>
      </c>
      <c r="H406" s="20" t="s">
        <v>215</v>
      </c>
      <c r="I406" s="21">
        <v>44138</v>
      </c>
      <c r="J406" s="21">
        <v>44139</v>
      </c>
      <c r="K406" s="110">
        <v>0</v>
      </c>
    </row>
    <row r="407" spans="1:11" x14ac:dyDescent="0.25">
      <c r="A407" s="118" t="str">
        <f>HYPERLINK("https://reports.ofsted.gov.uk/provider/17/302445  ","Provider web link")</f>
        <v>Provider web link</v>
      </c>
      <c r="B407" s="20">
        <v>302445</v>
      </c>
      <c r="C407" s="20" t="s">
        <v>233</v>
      </c>
      <c r="D407" s="20" t="s">
        <v>66</v>
      </c>
      <c r="E407" s="20" t="s">
        <v>240</v>
      </c>
      <c r="F407" s="20" t="s">
        <v>76</v>
      </c>
      <c r="G407" s="20" t="s">
        <v>285</v>
      </c>
      <c r="H407" s="20" t="s">
        <v>199</v>
      </c>
      <c r="I407" s="21">
        <v>44130</v>
      </c>
      <c r="J407" s="21">
        <v>44131</v>
      </c>
      <c r="K407" s="110">
        <v>0</v>
      </c>
    </row>
    <row r="408" spans="1:11" x14ac:dyDescent="0.25">
      <c r="A408" s="118" t="str">
        <f>HYPERLINK("https://reports.ofsted.gov.uk/provider/16/EY539375","Provider web link")</f>
        <v>Provider web link</v>
      </c>
      <c r="B408" s="20" t="s">
        <v>615</v>
      </c>
      <c r="C408" s="20" t="s">
        <v>233</v>
      </c>
      <c r="D408" s="20" t="s">
        <v>67</v>
      </c>
      <c r="E408" s="20" t="s">
        <v>616</v>
      </c>
      <c r="F408" s="20" t="s">
        <v>78</v>
      </c>
      <c r="G408" s="20" t="s">
        <v>221</v>
      </c>
      <c r="H408" s="20" t="s">
        <v>221</v>
      </c>
      <c r="I408" s="21">
        <v>44091</v>
      </c>
      <c r="J408" s="21">
        <v>44092</v>
      </c>
      <c r="K408" s="110">
        <v>0</v>
      </c>
    </row>
    <row r="409" spans="1:11" x14ac:dyDescent="0.25">
      <c r="A409" s="118" t="str">
        <f>HYPERLINK("https://reports.ofsted.gov.uk/provider/16/EY545465","Provider web link")</f>
        <v>Provider web link</v>
      </c>
      <c r="B409" s="20" t="s">
        <v>651</v>
      </c>
      <c r="C409" s="20" t="s">
        <v>233</v>
      </c>
      <c r="D409" s="20" t="s">
        <v>67</v>
      </c>
      <c r="E409" s="20" t="s">
        <v>652</v>
      </c>
      <c r="F409" s="20" t="s">
        <v>90</v>
      </c>
      <c r="G409" s="20" t="s">
        <v>171</v>
      </c>
      <c r="H409" s="20" t="s">
        <v>171</v>
      </c>
      <c r="I409" s="21">
        <v>44090</v>
      </c>
      <c r="J409" s="21">
        <v>44097</v>
      </c>
      <c r="K409" s="110">
        <v>0</v>
      </c>
    </row>
    <row r="410" spans="1:11" x14ac:dyDescent="0.25">
      <c r="A410" s="118" t="str">
        <f>HYPERLINK("https://reports.ofsted.gov.uk/provider/17/EY461979","Provider web link")</f>
        <v>Provider web link</v>
      </c>
      <c r="B410" s="20" t="s">
        <v>532</v>
      </c>
      <c r="C410" s="20" t="s">
        <v>233</v>
      </c>
      <c r="D410" s="20" t="s">
        <v>66</v>
      </c>
      <c r="E410" s="20" t="s">
        <v>240</v>
      </c>
      <c r="F410" s="20" t="s">
        <v>137</v>
      </c>
      <c r="G410" s="20" t="s">
        <v>208</v>
      </c>
      <c r="H410" s="20" t="s">
        <v>208</v>
      </c>
      <c r="I410" s="21">
        <v>44133</v>
      </c>
      <c r="J410" s="21">
        <v>44133</v>
      </c>
      <c r="K410" s="110">
        <v>0</v>
      </c>
    </row>
    <row r="411" spans="1:11" x14ac:dyDescent="0.25">
      <c r="A411" s="118" t="str">
        <f>HYPERLINK("https://reports.ofsted.gov.uk/provider/16/EY563641","Provider web link")</f>
        <v>Provider web link</v>
      </c>
      <c r="B411" s="20" t="s">
        <v>743</v>
      </c>
      <c r="C411" s="20" t="s">
        <v>233</v>
      </c>
      <c r="D411" s="20" t="s">
        <v>67</v>
      </c>
      <c r="E411" s="20" t="s">
        <v>744</v>
      </c>
      <c r="F411" s="20" t="s">
        <v>165</v>
      </c>
      <c r="G411" s="20" t="s">
        <v>221</v>
      </c>
      <c r="H411" s="20" t="s">
        <v>221</v>
      </c>
      <c r="I411" s="21">
        <v>44084</v>
      </c>
      <c r="J411" s="21">
        <v>44092</v>
      </c>
      <c r="K411" s="110">
        <v>0</v>
      </c>
    </row>
    <row r="412" spans="1:11" x14ac:dyDescent="0.25">
      <c r="A412" s="118" t="str">
        <f>HYPERLINK("https://reports.ofsted.gov.uk/provider/16/EY548988","Provider web link")</f>
        <v>Provider web link</v>
      </c>
      <c r="B412" s="20" t="s">
        <v>688</v>
      </c>
      <c r="C412" s="20" t="s">
        <v>233</v>
      </c>
      <c r="D412" s="20" t="s">
        <v>67</v>
      </c>
      <c r="E412" s="20" t="s">
        <v>689</v>
      </c>
      <c r="F412" s="20" t="s">
        <v>99</v>
      </c>
      <c r="G412" s="20" t="s">
        <v>221</v>
      </c>
      <c r="H412" s="20" t="s">
        <v>221</v>
      </c>
      <c r="I412" s="21">
        <v>44096</v>
      </c>
      <c r="J412" s="21">
        <v>44097</v>
      </c>
      <c r="K412" s="110">
        <v>0</v>
      </c>
    </row>
    <row r="413" spans="1:11" x14ac:dyDescent="0.25">
      <c r="A413" s="118" t="str">
        <f>HYPERLINK("https://reports.ofsted.gov.uk/provider/17/EY402551","Provider web link")</f>
        <v>Provider web link</v>
      </c>
      <c r="B413" s="20" t="s">
        <v>458</v>
      </c>
      <c r="C413" s="20" t="s">
        <v>233</v>
      </c>
      <c r="D413" s="20" t="s">
        <v>66</v>
      </c>
      <c r="E413" s="20" t="s">
        <v>240</v>
      </c>
      <c r="F413" s="20" t="s">
        <v>85</v>
      </c>
      <c r="G413" s="20" t="s">
        <v>208</v>
      </c>
      <c r="H413" s="20" t="s">
        <v>208</v>
      </c>
      <c r="I413" s="21">
        <v>44133</v>
      </c>
      <c r="J413" s="21">
        <v>44134</v>
      </c>
      <c r="K413" s="110">
        <v>0</v>
      </c>
    </row>
    <row r="414" spans="1:11" x14ac:dyDescent="0.25">
      <c r="A414" s="118" t="str">
        <f>HYPERLINK("https://reports.ofsted.gov.uk/provider/16/EY498127","Provider web link")</f>
        <v>Provider web link</v>
      </c>
      <c r="B414" s="20" t="s">
        <v>600</v>
      </c>
      <c r="C414" s="20" t="s">
        <v>233</v>
      </c>
      <c r="D414" s="20" t="s">
        <v>67</v>
      </c>
      <c r="E414" s="20" t="s">
        <v>601</v>
      </c>
      <c r="F414" s="20" t="s">
        <v>105</v>
      </c>
      <c r="G414" s="20" t="s">
        <v>180</v>
      </c>
      <c r="H414" s="20" t="s">
        <v>180</v>
      </c>
      <c r="I414" s="21">
        <v>44089</v>
      </c>
      <c r="J414" s="21">
        <v>44099</v>
      </c>
      <c r="K414" s="110">
        <v>0</v>
      </c>
    </row>
    <row r="415" spans="1:11" x14ac:dyDescent="0.25">
      <c r="A415" s="118" t="str">
        <f>HYPERLINK("https://reports.ofsted.gov.uk/provider/16/EY547877","Provider web link")</f>
        <v>Provider web link</v>
      </c>
      <c r="B415" s="20" t="s">
        <v>673</v>
      </c>
      <c r="C415" s="20" t="s">
        <v>674</v>
      </c>
      <c r="D415" s="20" t="s">
        <v>67</v>
      </c>
      <c r="E415" s="20" t="s">
        <v>675</v>
      </c>
      <c r="F415" s="20" t="s">
        <v>75</v>
      </c>
      <c r="G415" s="20" t="s">
        <v>221</v>
      </c>
      <c r="H415" s="20" t="s">
        <v>221</v>
      </c>
      <c r="I415" s="21">
        <v>44090</v>
      </c>
      <c r="J415" s="21">
        <v>44111</v>
      </c>
      <c r="K415" s="110">
        <v>0</v>
      </c>
    </row>
    <row r="416" spans="1:11" x14ac:dyDescent="0.25">
      <c r="A416" s="118" t="str">
        <f>HYPERLINK("https://reports.ofsted.gov.uk/provider/17/EY551774","Provider web link")</f>
        <v>Provider web link</v>
      </c>
      <c r="B416" s="20" t="s">
        <v>705</v>
      </c>
      <c r="C416" s="20" t="s">
        <v>233</v>
      </c>
      <c r="D416" s="20" t="s">
        <v>66</v>
      </c>
      <c r="E416" s="20" t="s">
        <v>240</v>
      </c>
      <c r="F416" s="20" t="s">
        <v>153</v>
      </c>
      <c r="G416" s="20" t="s">
        <v>215</v>
      </c>
      <c r="H416" s="20" t="s">
        <v>215</v>
      </c>
      <c r="I416" s="21">
        <v>44111</v>
      </c>
      <c r="J416" s="21">
        <v>44120</v>
      </c>
      <c r="K416" s="110">
        <v>0</v>
      </c>
    </row>
    <row r="417" spans="1:11" x14ac:dyDescent="0.25">
      <c r="A417" s="118" t="str">
        <f>HYPERLINK("https://reports.ofsted.gov.uk/provider/16/EY282654","Provider web link")</f>
        <v>Provider web link</v>
      </c>
      <c r="B417" s="20" t="s">
        <v>916</v>
      </c>
      <c r="C417" s="20" t="s">
        <v>233</v>
      </c>
      <c r="D417" s="20" t="s">
        <v>67</v>
      </c>
      <c r="E417" s="20" t="s">
        <v>917</v>
      </c>
      <c r="F417" s="20" t="s">
        <v>182</v>
      </c>
      <c r="G417" s="20" t="s">
        <v>180</v>
      </c>
      <c r="H417" s="20" t="s">
        <v>180</v>
      </c>
      <c r="I417" s="21">
        <v>44168</v>
      </c>
      <c r="J417" s="21">
        <v>44180</v>
      </c>
      <c r="K417" s="110">
        <v>1</v>
      </c>
    </row>
    <row r="418" spans="1:11" x14ac:dyDescent="0.25">
      <c r="A418" s="118" t="str">
        <f>HYPERLINK("https://reports.ofsted.gov.uk/provider/17/EY458117","Provider web link")</f>
        <v>Provider web link</v>
      </c>
      <c r="B418" s="20" t="s">
        <v>524</v>
      </c>
      <c r="C418" s="20" t="s">
        <v>236</v>
      </c>
      <c r="D418" s="20" t="s">
        <v>66</v>
      </c>
      <c r="E418" s="20" t="s">
        <v>240</v>
      </c>
      <c r="F418" s="20" t="s">
        <v>123</v>
      </c>
      <c r="G418" s="20" t="s">
        <v>180</v>
      </c>
      <c r="H418" s="20" t="s">
        <v>180</v>
      </c>
      <c r="I418" s="21">
        <v>44127</v>
      </c>
      <c r="J418" s="21">
        <v>44131</v>
      </c>
      <c r="K418" s="110">
        <v>0</v>
      </c>
    </row>
    <row r="419" spans="1:11" x14ac:dyDescent="0.25">
      <c r="A419" s="118" t="str">
        <f>HYPERLINK("https://reports.ofsted.gov.uk/provider/17/EY547599","Provider web link")</f>
        <v>Provider web link</v>
      </c>
      <c r="B419" s="20" t="s">
        <v>935</v>
      </c>
      <c r="C419" s="20" t="s">
        <v>233</v>
      </c>
      <c r="D419" s="20" t="s">
        <v>66</v>
      </c>
      <c r="E419" s="20" t="s">
        <v>240</v>
      </c>
      <c r="F419" s="20" t="s">
        <v>186</v>
      </c>
      <c r="G419" s="20" t="s">
        <v>180</v>
      </c>
      <c r="H419" s="20" t="s">
        <v>180</v>
      </c>
      <c r="I419" s="21">
        <v>44180</v>
      </c>
      <c r="J419" s="21">
        <v>44181</v>
      </c>
      <c r="K419" s="110">
        <v>0</v>
      </c>
    </row>
    <row r="420" spans="1:11" x14ac:dyDescent="0.25">
      <c r="A420" s="118" t="str">
        <f>HYPERLINK("https://reports.ofsted.gov.uk/provider/16/145917  ","Provider web link")</f>
        <v>Provider web link</v>
      </c>
      <c r="B420" s="20">
        <v>145917</v>
      </c>
      <c r="C420" s="20" t="s">
        <v>231</v>
      </c>
      <c r="D420" s="20" t="s">
        <v>67</v>
      </c>
      <c r="E420" s="20" t="s">
        <v>258</v>
      </c>
      <c r="F420" s="20" t="s">
        <v>165</v>
      </c>
      <c r="G420" s="20" t="s">
        <v>221</v>
      </c>
      <c r="H420" s="20" t="s">
        <v>221</v>
      </c>
      <c r="I420" s="21">
        <v>44117</v>
      </c>
      <c r="J420" s="21">
        <v>44151</v>
      </c>
      <c r="K420" s="110">
        <v>0</v>
      </c>
    </row>
    <row r="421" spans="1:11" x14ac:dyDescent="0.25">
      <c r="A421" s="118" t="str">
        <f>HYPERLINK("https://reports.ofsted.gov.uk/provider/17/EY479758","Provider web link")</f>
        <v>Provider web link</v>
      </c>
      <c r="B421" s="20" t="s">
        <v>570</v>
      </c>
      <c r="C421" s="20" t="s">
        <v>233</v>
      </c>
      <c r="D421" s="20" t="s">
        <v>66</v>
      </c>
      <c r="E421" s="20" t="s">
        <v>240</v>
      </c>
      <c r="F421" s="20" t="s">
        <v>165</v>
      </c>
      <c r="G421" s="20" t="s">
        <v>221</v>
      </c>
      <c r="H421" s="20" t="s">
        <v>221</v>
      </c>
      <c r="I421" s="21">
        <v>44092</v>
      </c>
      <c r="J421" s="21">
        <v>44097</v>
      </c>
      <c r="K421" s="110">
        <v>0</v>
      </c>
    </row>
    <row r="422" spans="1:11" x14ac:dyDescent="0.25">
      <c r="A422" s="118" t="str">
        <f>HYPERLINK("https://reports.ofsted.gov.uk/provider/17/EY409177","Provider web link")</f>
        <v>Provider web link</v>
      </c>
      <c r="B422" s="20" t="s">
        <v>462</v>
      </c>
      <c r="C422" s="20" t="s">
        <v>233</v>
      </c>
      <c r="D422" s="20" t="s">
        <v>66</v>
      </c>
      <c r="E422" s="20" t="s">
        <v>240</v>
      </c>
      <c r="F422" s="20" t="s">
        <v>132</v>
      </c>
      <c r="G422" s="20" t="s">
        <v>215</v>
      </c>
      <c r="H422" s="20" t="s">
        <v>215</v>
      </c>
      <c r="I422" s="21">
        <v>44099</v>
      </c>
      <c r="J422" s="21">
        <v>44103</v>
      </c>
      <c r="K422" s="110">
        <v>0</v>
      </c>
    </row>
    <row r="423" spans="1:11" x14ac:dyDescent="0.25">
      <c r="A423" s="118" t="str">
        <f>HYPERLINK("https://reports.ofsted.gov.uk/provider/16/EY339042","Provider web link")</f>
        <v>Provider web link</v>
      </c>
      <c r="B423" s="20" t="s">
        <v>791</v>
      </c>
      <c r="C423" s="20" t="s">
        <v>233</v>
      </c>
      <c r="D423" s="20" t="s">
        <v>67</v>
      </c>
      <c r="E423" s="20" t="s">
        <v>792</v>
      </c>
      <c r="F423" s="20" t="s">
        <v>72</v>
      </c>
      <c r="G423" s="20" t="s">
        <v>225</v>
      </c>
      <c r="H423" s="20" t="s">
        <v>225</v>
      </c>
      <c r="I423" s="21">
        <v>44140</v>
      </c>
      <c r="J423" s="21">
        <v>44168</v>
      </c>
      <c r="K423" s="110">
        <v>0</v>
      </c>
    </row>
    <row r="424" spans="1:11" x14ac:dyDescent="0.25">
      <c r="A424" s="118" t="str">
        <f>HYPERLINK("https://reports.ofsted.gov.uk/provider/16/EY551778","Provider web link")</f>
        <v>Provider web link</v>
      </c>
      <c r="B424" s="20" t="s">
        <v>706</v>
      </c>
      <c r="C424" s="20" t="s">
        <v>233</v>
      </c>
      <c r="D424" s="20" t="s">
        <v>67</v>
      </c>
      <c r="E424" s="20" t="s">
        <v>707</v>
      </c>
      <c r="F424" s="20" t="s">
        <v>104</v>
      </c>
      <c r="G424" s="20" t="s">
        <v>215</v>
      </c>
      <c r="H424" s="20" t="s">
        <v>215</v>
      </c>
      <c r="I424" s="21">
        <v>44095</v>
      </c>
      <c r="J424" s="21">
        <v>44098</v>
      </c>
      <c r="K424" s="110">
        <v>0</v>
      </c>
    </row>
    <row r="425" spans="1:11" x14ac:dyDescent="0.25">
      <c r="A425" s="118" t="str">
        <f>HYPERLINK("https://reports.ofsted.gov.uk/provider/16/EY562157","Provider web link")</f>
        <v>Provider web link</v>
      </c>
      <c r="B425" s="20" t="s">
        <v>737</v>
      </c>
      <c r="C425" s="20" t="s">
        <v>233</v>
      </c>
      <c r="D425" s="20" t="s">
        <v>67</v>
      </c>
      <c r="E425" s="20" t="s">
        <v>738</v>
      </c>
      <c r="F425" s="20" t="s">
        <v>113</v>
      </c>
      <c r="G425" s="20" t="s">
        <v>208</v>
      </c>
      <c r="H425" s="20" t="s">
        <v>208</v>
      </c>
      <c r="I425" s="21">
        <v>44119</v>
      </c>
      <c r="J425" s="21">
        <v>44120</v>
      </c>
      <c r="K425" s="110">
        <v>0</v>
      </c>
    </row>
    <row r="426" spans="1:11" x14ac:dyDescent="0.25">
      <c r="A426" s="118" t="str">
        <f>HYPERLINK("https://reports.ofsted.gov.uk/provider/17/EY402619","Provider web link")</f>
        <v>Provider web link</v>
      </c>
      <c r="B426" s="20" t="s">
        <v>459</v>
      </c>
      <c r="C426" s="20" t="s">
        <v>233</v>
      </c>
      <c r="D426" s="20" t="s">
        <v>66</v>
      </c>
      <c r="E426" s="20" t="s">
        <v>240</v>
      </c>
      <c r="F426" s="20" t="s">
        <v>92</v>
      </c>
      <c r="G426" s="20" t="s">
        <v>285</v>
      </c>
      <c r="H426" s="20" t="s">
        <v>199</v>
      </c>
      <c r="I426" s="21">
        <v>44089</v>
      </c>
      <c r="J426" s="21">
        <v>44106</v>
      </c>
      <c r="K426" s="110">
        <v>0</v>
      </c>
    </row>
    <row r="427" spans="1:11" x14ac:dyDescent="0.25">
      <c r="A427" s="118" t="str">
        <f>HYPERLINK("https://reports.ofsted.gov.uk/provider/16/EY561030","Provider web link")</f>
        <v>Provider web link</v>
      </c>
      <c r="B427" s="20" t="s">
        <v>733</v>
      </c>
      <c r="C427" s="20" t="s">
        <v>233</v>
      </c>
      <c r="D427" s="20" t="s">
        <v>67</v>
      </c>
      <c r="E427" s="20" t="s">
        <v>745</v>
      </c>
      <c r="F427" s="20" t="s">
        <v>90</v>
      </c>
      <c r="G427" s="20" t="s">
        <v>171</v>
      </c>
      <c r="H427" s="20" t="s">
        <v>171</v>
      </c>
      <c r="I427" s="21">
        <v>44095</v>
      </c>
      <c r="J427" s="21">
        <v>44096</v>
      </c>
      <c r="K427" s="110">
        <v>0</v>
      </c>
    </row>
    <row r="428" spans="1:11" x14ac:dyDescent="0.25">
      <c r="A428" s="118" t="str">
        <f>HYPERLINK("https://reports.ofsted.gov.uk/provider/16/146861  ","Provider web link")</f>
        <v>Provider web link</v>
      </c>
      <c r="B428" s="20">
        <v>146861</v>
      </c>
      <c r="C428" s="20" t="s">
        <v>231</v>
      </c>
      <c r="D428" s="20" t="s">
        <v>67</v>
      </c>
      <c r="E428" s="20" t="s">
        <v>261</v>
      </c>
      <c r="F428" s="20" t="s">
        <v>106</v>
      </c>
      <c r="G428" s="20" t="s">
        <v>175</v>
      </c>
      <c r="H428" s="20" t="s">
        <v>175</v>
      </c>
      <c r="I428" s="21">
        <v>44126</v>
      </c>
      <c r="J428" s="21">
        <v>44132</v>
      </c>
      <c r="K428" s="110">
        <v>0</v>
      </c>
    </row>
    <row r="429" spans="1:11" x14ac:dyDescent="0.25">
      <c r="A429" s="118" t="str">
        <f>HYPERLINK("https://reports.ofsted.gov.uk/provider/16/229036  ","Provider web link")</f>
        <v>Provider web link</v>
      </c>
      <c r="B429" s="20">
        <v>229036</v>
      </c>
      <c r="C429" s="20" t="s">
        <v>233</v>
      </c>
      <c r="D429" s="20" t="s">
        <v>67</v>
      </c>
      <c r="E429" s="20" t="s">
        <v>274</v>
      </c>
      <c r="F429" s="20" t="s">
        <v>72</v>
      </c>
      <c r="G429" s="20" t="s">
        <v>225</v>
      </c>
      <c r="H429" s="20" t="s">
        <v>225</v>
      </c>
      <c r="I429" s="21">
        <v>44119</v>
      </c>
      <c r="J429" s="21">
        <v>44167</v>
      </c>
      <c r="K429" s="110">
        <v>0</v>
      </c>
    </row>
    <row r="430" spans="1:11" x14ac:dyDescent="0.25">
      <c r="A430" s="118" t="str">
        <f>HYPERLINK("https://reports.ofsted.gov.uk/provider/17/EY546586","Provider web link")</f>
        <v>Provider web link</v>
      </c>
      <c r="B430" s="20" t="s">
        <v>657</v>
      </c>
      <c r="C430" s="20" t="s">
        <v>236</v>
      </c>
      <c r="D430" s="20" t="s">
        <v>66</v>
      </c>
      <c r="E430" s="20" t="s">
        <v>240</v>
      </c>
      <c r="F430" s="20" t="s">
        <v>139</v>
      </c>
      <c r="G430" s="20" t="s">
        <v>225</v>
      </c>
      <c r="H430" s="20" t="s">
        <v>225</v>
      </c>
      <c r="I430" s="21">
        <v>44131</v>
      </c>
      <c r="J430" s="21">
        <v>44168</v>
      </c>
      <c r="K430" s="110">
        <v>0</v>
      </c>
    </row>
    <row r="431" spans="1:11" x14ac:dyDescent="0.25">
      <c r="A431" s="118" t="str">
        <f>HYPERLINK("https://reports.ofsted.gov.uk/provider/17/207931  ","Provider web link")</f>
        <v>Provider web link</v>
      </c>
      <c r="B431" s="20">
        <v>207931</v>
      </c>
      <c r="C431" s="20" t="s">
        <v>233</v>
      </c>
      <c r="D431" s="20" t="s">
        <v>66</v>
      </c>
      <c r="E431" s="20" t="s">
        <v>240</v>
      </c>
      <c r="F431" s="20" t="s">
        <v>90</v>
      </c>
      <c r="G431" s="20" t="s">
        <v>171</v>
      </c>
      <c r="H431" s="20" t="s">
        <v>171</v>
      </c>
      <c r="I431" s="21">
        <v>44119</v>
      </c>
      <c r="J431" s="21">
        <v>44124</v>
      </c>
      <c r="K431" s="110">
        <v>0</v>
      </c>
    </row>
    <row r="432" spans="1:11" x14ac:dyDescent="0.25">
      <c r="A432" s="118" t="str">
        <f>HYPERLINK("https://reports.ofsted.gov.uk/provider/17/500479  ","Provider web link")</f>
        <v>Provider web link</v>
      </c>
      <c r="B432" s="20">
        <v>500479</v>
      </c>
      <c r="C432" s="20" t="s">
        <v>233</v>
      </c>
      <c r="D432" s="20" t="s">
        <v>66</v>
      </c>
      <c r="E432" s="20" t="s">
        <v>240</v>
      </c>
      <c r="F432" s="20" t="s">
        <v>119</v>
      </c>
      <c r="G432" s="20" t="s">
        <v>208</v>
      </c>
      <c r="H432" s="20" t="s">
        <v>208</v>
      </c>
      <c r="I432" s="21">
        <v>44124</v>
      </c>
      <c r="J432" s="21">
        <v>44126</v>
      </c>
      <c r="K432" s="110">
        <v>0</v>
      </c>
    </row>
    <row r="433" spans="1:11" x14ac:dyDescent="0.25">
      <c r="A433" s="118" t="str">
        <f>HYPERLINK("https://reports.ofsted.gov.uk/provider/16/EY282582","Provider web link")</f>
        <v>Provider web link</v>
      </c>
      <c r="B433" s="20" t="s">
        <v>344</v>
      </c>
      <c r="C433" s="20" t="s">
        <v>233</v>
      </c>
      <c r="D433" s="20" t="s">
        <v>67</v>
      </c>
      <c r="E433" s="20" t="s">
        <v>345</v>
      </c>
      <c r="F433" s="20" t="s">
        <v>169</v>
      </c>
      <c r="G433" s="20" t="s">
        <v>225</v>
      </c>
      <c r="H433" s="20" t="s">
        <v>225</v>
      </c>
      <c r="I433" s="21">
        <v>44099</v>
      </c>
      <c r="J433" s="21">
        <v>44167</v>
      </c>
      <c r="K433" s="110">
        <v>0</v>
      </c>
    </row>
    <row r="434" spans="1:11" x14ac:dyDescent="0.25">
      <c r="A434" s="118" t="str">
        <f>HYPERLINK("https://reports.ofsted.gov.uk/provider/16/EY547503","Provider web link")</f>
        <v>Provider web link</v>
      </c>
      <c r="B434" s="20" t="s">
        <v>669</v>
      </c>
      <c r="C434" s="20" t="s">
        <v>231</v>
      </c>
      <c r="D434" s="20" t="s">
        <v>67</v>
      </c>
      <c r="E434" s="20" t="s">
        <v>670</v>
      </c>
      <c r="F434" s="20" t="s">
        <v>153</v>
      </c>
      <c r="G434" s="20" t="s">
        <v>215</v>
      </c>
      <c r="H434" s="20" t="s">
        <v>215</v>
      </c>
      <c r="I434" s="21">
        <v>44103</v>
      </c>
      <c r="J434" s="21">
        <v>44104</v>
      </c>
      <c r="K434" s="110">
        <v>0</v>
      </c>
    </row>
    <row r="435" spans="1:11" x14ac:dyDescent="0.25">
      <c r="A435" s="118" t="str">
        <f>HYPERLINK("https://reports.ofsted.gov.uk/provider/16/EY548987","Provider web link")</f>
        <v>Provider web link</v>
      </c>
      <c r="B435" s="20" t="s">
        <v>686</v>
      </c>
      <c r="C435" s="20" t="s">
        <v>233</v>
      </c>
      <c r="D435" s="20" t="s">
        <v>67</v>
      </c>
      <c r="E435" s="20" t="s">
        <v>687</v>
      </c>
      <c r="F435" s="20" t="s">
        <v>153</v>
      </c>
      <c r="G435" s="20" t="s">
        <v>215</v>
      </c>
      <c r="H435" s="20" t="s">
        <v>215</v>
      </c>
      <c r="I435" s="21">
        <v>44124</v>
      </c>
      <c r="J435" s="21">
        <v>44127</v>
      </c>
      <c r="K435" s="110">
        <v>0</v>
      </c>
    </row>
    <row r="436" spans="1:11" x14ac:dyDescent="0.25">
      <c r="A436" s="118" t="str">
        <f>HYPERLINK("https://reports.ofsted.gov.uk/provider/17/EY346276","Provider web link")</f>
        <v>Provider web link</v>
      </c>
      <c r="B436" s="20" t="s">
        <v>836</v>
      </c>
      <c r="C436" s="20" t="s">
        <v>233</v>
      </c>
      <c r="D436" s="20" t="s">
        <v>66</v>
      </c>
      <c r="E436" s="20" t="s">
        <v>240</v>
      </c>
      <c r="F436" s="20" t="s">
        <v>108</v>
      </c>
      <c r="G436" s="20" t="s">
        <v>215</v>
      </c>
      <c r="H436" s="20" t="s">
        <v>215</v>
      </c>
      <c r="I436" s="21">
        <v>44151</v>
      </c>
      <c r="J436" s="21">
        <v>44152</v>
      </c>
      <c r="K436" s="110">
        <v>0</v>
      </c>
    </row>
    <row r="437" spans="1:11" x14ac:dyDescent="0.25">
      <c r="A437" s="118" t="str">
        <f>HYPERLINK("https://reports.ofsted.gov.uk/provider/17/EY541636","Provider web link")</f>
        <v>Provider web link</v>
      </c>
      <c r="B437" s="20" t="s">
        <v>858</v>
      </c>
      <c r="C437" s="20" t="s">
        <v>233</v>
      </c>
      <c r="D437" s="20" t="s">
        <v>66</v>
      </c>
      <c r="E437" s="20" t="s">
        <v>240</v>
      </c>
      <c r="F437" s="20" t="s">
        <v>194</v>
      </c>
      <c r="G437" s="20" t="s">
        <v>180</v>
      </c>
      <c r="H437" s="20" t="s">
        <v>180</v>
      </c>
      <c r="I437" s="21">
        <v>44154</v>
      </c>
      <c r="J437" s="21">
        <v>44154</v>
      </c>
      <c r="K437" s="110">
        <v>0</v>
      </c>
    </row>
    <row r="438" spans="1:11" x14ac:dyDescent="0.25">
      <c r="A438" s="118" t="str">
        <f>HYPERLINK("https://reports.ofsted.gov.uk/provider/17/EY400908","Provider web link")</f>
        <v>Provider web link</v>
      </c>
      <c r="B438" s="20" t="s">
        <v>457</v>
      </c>
      <c r="C438" s="20" t="s">
        <v>233</v>
      </c>
      <c r="D438" s="20" t="s">
        <v>66</v>
      </c>
      <c r="E438" s="20" t="s">
        <v>240</v>
      </c>
      <c r="F438" s="20" t="s">
        <v>173</v>
      </c>
      <c r="G438" s="20" t="s">
        <v>171</v>
      </c>
      <c r="H438" s="20" t="s">
        <v>171</v>
      </c>
      <c r="I438" s="21">
        <v>44140</v>
      </c>
      <c r="J438" s="21">
        <v>44145</v>
      </c>
      <c r="K438" s="110">
        <v>0</v>
      </c>
    </row>
    <row r="439" spans="1:11" x14ac:dyDescent="0.25">
      <c r="A439" s="118" t="str">
        <f>HYPERLINK("https://reports.ofsted.gov.uk/provider/16/EY265972","Provider web link")</f>
        <v>Provider web link</v>
      </c>
      <c r="B439" s="20" t="s">
        <v>757</v>
      </c>
      <c r="C439" s="20" t="s">
        <v>233</v>
      </c>
      <c r="D439" s="20" t="s">
        <v>67</v>
      </c>
      <c r="E439" s="20" t="s">
        <v>758</v>
      </c>
      <c r="F439" s="20" t="s">
        <v>135</v>
      </c>
      <c r="G439" s="20" t="s">
        <v>180</v>
      </c>
      <c r="H439" s="20" t="s">
        <v>180</v>
      </c>
      <c r="I439" s="21">
        <v>44119</v>
      </c>
      <c r="J439" s="21">
        <v>44153</v>
      </c>
      <c r="K439" s="110">
        <v>0</v>
      </c>
    </row>
    <row r="440" spans="1:11" x14ac:dyDescent="0.25">
      <c r="A440" s="118" t="str">
        <f>HYPERLINK("https://reports.ofsted.gov.uk/provider/16/EY544061","Provider web link")</f>
        <v>Provider web link</v>
      </c>
      <c r="B440" s="20" t="s">
        <v>864</v>
      </c>
      <c r="C440" s="20" t="s">
        <v>233</v>
      </c>
      <c r="D440" s="20" t="s">
        <v>67</v>
      </c>
      <c r="E440" s="20" t="s">
        <v>865</v>
      </c>
      <c r="F440" s="20" t="s">
        <v>158</v>
      </c>
      <c r="G440" s="20" t="s">
        <v>180</v>
      </c>
      <c r="H440" s="20" t="s">
        <v>180</v>
      </c>
      <c r="I440" s="21">
        <v>44155</v>
      </c>
      <c r="J440" s="21">
        <v>44155</v>
      </c>
      <c r="K440" s="110">
        <v>0</v>
      </c>
    </row>
    <row r="441" spans="1:11" x14ac:dyDescent="0.25">
      <c r="A441" s="118" t="str">
        <f>HYPERLINK("https://reports.ofsted.gov.uk/provider/17/260168  ","Provider web link")</f>
        <v>Provider web link</v>
      </c>
      <c r="B441" s="20">
        <v>260168</v>
      </c>
      <c r="C441" s="20" t="s">
        <v>233</v>
      </c>
      <c r="D441" s="20" t="s">
        <v>66</v>
      </c>
      <c r="E441" s="20" t="s">
        <v>240</v>
      </c>
      <c r="F441" s="20" t="s">
        <v>226</v>
      </c>
      <c r="G441" s="20" t="s">
        <v>225</v>
      </c>
      <c r="H441" s="20" t="s">
        <v>225</v>
      </c>
      <c r="I441" s="21">
        <v>44154</v>
      </c>
      <c r="J441" s="21">
        <v>44168</v>
      </c>
      <c r="K441" s="110">
        <v>0</v>
      </c>
    </row>
    <row r="442" spans="1:11" x14ac:dyDescent="0.25">
      <c r="A442" s="118" t="str">
        <f>HYPERLINK("https://reports.ofsted.gov.uk/provider/16/EY546667","Provider web link")</f>
        <v>Provider web link</v>
      </c>
      <c r="B442" s="20" t="s">
        <v>884</v>
      </c>
      <c r="C442" s="20" t="s">
        <v>231</v>
      </c>
      <c r="D442" s="20" t="s">
        <v>67</v>
      </c>
      <c r="E442" s="20" t="s">
        <v>885</v>
      </c>
      <c r="F442" s="20" t="s">
        <v>133</v>
      </c>
      <c r="G442" s="20" t="s">
        <v>175</v>
      </c>
      <c r="H442" s="20" t="s">
        <v>175</v>
      </c>
      <c r="I442" s="21">
        <v>44159</v>
      </c>
      <c r="J442" s="21">
        <v>44161</v>
      </c>
      <c r="K442" s="110">
        <v>0</v>
      </c>
    </row>
    <row r="443" spans="1:11" x14ac:dyDescent="0.25">
      <c r="A443" s="118" t="str">
        <f>HYPERLINK("https://reports.ofsted.gov.uk/provider/17/EY560156","Provider web link")</f>
        <v>Provider web link</v>
      </c>
      <c r="B443" s="20" t="s">
        <v>817</v>
      </c>
      <c r="C443" s="20" t="s">
        <v>233</v>
      </c>
      <c r="D443" s="20" t="s">
        <v>66</v>
      </c>
      <c r="E443" s="20" t="s">
        <v>240</v>
      </c>
      <c r="F443" s="20" t="s">
        <v>113</v>
      </c>
      <c r="G443" s="20" t="s">
        <v>208</v>
      </c>
      <c r="H443" s="20" t="s">
        <v>208</v>
      </c>
      <c r="I443" s="21">
        <v>44148</v>
      </c>
      <c r="J443" s="21">
        <v>44153</v>
      </c>
      <c r="K443" s="110">
        <v>0</v>
      </c>
    </row>
    <row r="444" spans="1:11" x14ac:dyDescent="0.25">
      <c r="A444" s="118" t="str">
        <f>HYPERLINK("https://reports.ofsted.gov.uk/provider/17/2508227 ","Provider web link")</f>
        <v>Provider web link</v>
      </c>
      <c r="B444" s="20">
        <v>2508227</v>
      </c>
      <c r="C444" s="20" t="s">
        <v>236</v>
      </c>
      <c r="D444" s="20" t="s">
        <v>66</v>
      </c>
      <c r="E444" s="20" t="s">
        <v>240</v>
      </c>
      <c r="F444" s="20" t="s">
        <v>113</v>
      </c>
      <c r="G444" s="20" t="s">
        <v>208</v>
      </c>
      <c r="H444" s="20" t="s">
        <v>208</v>
      </c>
      <c r="I444" s="21">
        <v>44160</v>
      </c>
      <c r="J444" s="21">
        <v>44232</v>
      </c>
      <c r="K444" s="110">
        <v>0</v>
      </c>
    </row>
    <row r="445" spans="1:11" x14ac:dyDescent="0.25">
      <c r="A445" s="118" t="str">
        <f>HYPERLINK("https://reports.ofsted.gov.uk/provider/17/EY216325","Provider web link")</f>
        <v>Provider web link</v>
      </c>
      <c r="B445" s="20" t="s">
        <v>764</v>
      </c>
      <c r="C445" s="20" t="s">
        <v>233</v>
      </c>
      <c r="D445" s="20" t="s">
        <v>66</v>
      </c>
      <c r="E445" s="20" t="s">
        <v>240</v>
      </c>
      <c r="F445" s="20" t="s">
        <v>105</v>
      </c>
      <c r="G445" s="20" t="s">
        <v>180</v>
      </c>
      <c r="H445" s="20" t="s">
        <v>180</v>
      </c>
      <c r="I445" s="21">
        <v>44125</v>
      </c>
      <c r="J445" s="21">
        <v>44153</v>
      </c>
      <c r="K445" s="110">
        <v>0</v>
      </c>
    </row>
    <row r="446" spans="1:11" x14ac:dyDescent="0.25">
      <c r="A446" s="118" t="str">
        <f>HYPERLINK("https://reports.ofsted.gov.uk/provider/16/EY552009","Provider web link")</f>
        <v>Provider web link</v>
      </c>
      <c r="B446" s="20" t="s">
        <v>712</v>
      </c>
      <c r="C446" s="20" t="s">
        <v>231</v>
      </c>
      <c r="D446" s="20" t="s">
        <v>67</v>
      </c>
      <c r="E446" s="20" t="s">
        <v>713</v>
      </c>
      <c r="F446" s="20" t="s">
        <v>160</v>
      </c>
      <c r="G446" s="20" t="s">
        <v>208</v>
      </c>
      <c r="H446" s="20" t="s">
        <v>208</v>
      </c>
      <c r="I446" s="21">
        <v>44130</v>
      </c>
      <c r="J446" s="21">
        <v>44130</v>
      </c>
      <c r="K446" s="110">
        <v>0</v>
      </c>
    </row>
    <row r="447" spans="1:11" x14ac:dyDescent="0.25">
      <c r="A447" s="118" t="str">
        <f>HYPERLINK("https://reports.ofsted.gov.uk/provider/17/EY348691","Provider web link")</f>
        <v>Provider web link</v>
      </c>
      <c r="B447" s="20" t="s">
        <v>406</v>
      </c>
      <c r="C447" s="20" t="s">
        <v>233</v>
      </c>
      <c r="D447" s="20" t="s">
        <v>66</v>
      </c>
      <c r="E447" s="20" t="s">
        <v>240</v>
      </c>
      <c r="F447" s="20" t="s">
        <v>94</v>
      </c>
      <c r="G447" s="20" t="s">
        <v>287</v>
      </c>
      <c r="H447" s="20" t="s">
        <v>199</v>
      </c>
      <c r="I447" s="21">
        <v>44125</v>
      </c>
      <c r="J447" s="21">
        <v>44131</v>
      </c>
      <c r="K447" s="110">
        <v>0</v>
      </c>
    </row>
    <row r="448" spans="1:11" x14ac:dyDescent="0.25">
      <c r="A448" s="118" t="str">
        <f>HYPERLINK("https://reports.ofsted.gov.uk/provider/16/110551  ","Provider web link")</f>
        <v>Provider web link</v>
      </c>
      <c r="B448" s="20">
        <v>110551</v>
      </c>
      <c r="C448" s="20" t="s">
        <v>233</v>
      </c>
      <c r="D448" s="20" t="s">
        <v>67</v>
      </c>
      <c r="E448" s="20" t="s">
        <v>245</v>
      </c>
      <c r="F448" s="20" t="s">
        <v>104</v>
      </c>
      <c r="G448" s="20" t="s">
        <v>215</v>
      </c>
      <c r="H448" s="20" t="s">
        <v>215</v>
      </c>
      <c r="I448" s="21">
        <v>44116</v>
      </c>
      <c r="J448" s="21">
        <v>44124</v>
      </c>
      <c r="K448" s="110">
        <v>0</v>
      </c>
    </row>
    <row r="449" spans="1:11" x14ac:dyDescent="0.25">
      <c r="A449" s="118" t="str">
        <f>HYPERLINK("https://reports.ofsted.gov.uk/provider/17/EY551178","Provider web link")</f>
        <v>Provider web link</v>
      </c>
      <c r="B449" s="20" t="s">
        <v>702</v>
      </c>
      <c r="C449" s="20" t="s">
        <v>233</v>
      </c>
      <c r="D449" s="20" t="s">
        <v>66</v>
      </c>
      <c r="E449" s="20" t="s">
        <v>240</v>
      </c>
      <c r="F449" s="20" t="s">
        <v>94</v>
      </c>
      <c r="G449" s="20" t="s">
        <v>287</v>
      </c>
      <c r="H449" s="20" t="s">
        <v>199</v>
      </c>
      <c r="I449" s="21">
        <v>44131</v>
      </c>
      <c r="J449" s="21">
        <v>44131</v>
      </c>
      <c r="K449" s="110">
        <v>0</v>
      </c>
    </row>
    <row r="450" spans="1:11" x14ac:dyDescent="0.25">
      <c r="A450" s="118" t="str">
        <f>HYPERLINK("https://reports.ofsted.gov.uk/provider/16/EY544928","Provider web link")</f>
        <v>Provider web link</v>
      </c>
      <c r="B450" s="20" t="s">
        <v>772</v>
      </c>
      <c r="C450" s="20" t="s">
        <v>233</v>
      </c>
      <c r="D450" s="20" t="s">
        <v>67</v>
      </c>
      <c r="E450" s="20" t="s">
        <v>773</v>
      </c>
      <c r="F450" s="20" t="s">
        <v>226</v>
      </c>
      <c r="G450" s="20" t="s">
        <v>225</v>
      </c>
      <c r="H450" s="20" t="s">
        <v>225</v>
      </c>
      <c r="I450" s="21">
        <v>44131</v>
      </c>
      <c r="J450" s="21">
        <v>44168</v>
      </c>
      <c r="K450" s="110">
        <v>0</v>
      </c>
    </row>
    <row r="451" spans="1:11" x14ac:dyDescent="0.25">
      <c r="A451" s="118" t="str">
        <f>HYPERLINK("https://reports.ofsted.gov.uk/provider/16/EY453859","Provider web link")</f>
        <v>Provider web link</v>
      </c>
      <c r="B451" s="20" t="s">
        <v>907</v>
      </c>
      <c r="C451" s="20" t="s">
        <v>236</v>
      </c>
      <c r="D451" s="20" t="s">
        <v>67</v>
      </c>
      <c r="E451" s="20" t="s">
        <v>908</v>
      </c>
      <c r="F451" s="20" t="s">
        <v>179</v>
      </c>
      <c r="G451" s="20" t="s">
        <v>175</v>
      </c>
      <c r="H451" s="20" t="s">
        <v>175</v>
      </c>
      <c r="I451" s="21">
        <v>44166</v>
      </c>
      <c r="J451" s="21">
        <v>44174</v>
      </c>
      <c r="K451" s="110">
        <v>0</v>
      </c>
    </row>
    <row r="452" spans="1:11" x14ac:dyDescent="0.25">
      <c r="A452" s="118" t="str">
        <f>HYPERLINK("https://reports.ofsted.gov.uk/provider/16/EY555046","Provider web link")</f>
        <v>Provider web link</v>
      </c>
      <c r="B452" s="20" t="s">
        <v>938</v>
      </c>
      <c r="C452" s="20" t="s">
        <v>233</v>
      </c>
      <c r="D452" s="20" t="s">
        <v>67</v>
      </c>
      <c r="E452" s="20" t="s">
        <v>939</v>
      </c>
      <c r="F452" s="20" t="s">
        <v>143</v>
      </c>
      <c r="G452" s="20" t="s">
        <v>225</v>
      </c>
      <c r="H452" s="20" t="s">
        <v>225</v>
      </c>
      <c r="I452" s="21">
        <v>44181</v>
      </c>
      <c r="J452" s="21">
        <v>44186</v>
      </c>
      <c r="K452" s="110">
        <v>0</v>
      </c>
    </row>
    <row r="453" spans="1:11" x14ac:dyDescent="0.25">
      <c r="A453" s="118" t="str">
        <f>HYPERLINK("https://reports.ofsted.gov.uk/provider/17/EY370236","Provider web link")</f>
        <v>Provider web link</v>
      </c>
      <c r="B453" s="20" t="s">
        <v>422</v>
      </c>
      <c r="C453" s="20" t="s">
        <v>233</v>
      </c>
      <c r="D453" s="20" t="s">
        <v>66</v>
      </c>
      <c r="E453" s="20" t="s">
        <v>240</v>
      </c>
      <c r="F453" s="20" t="s">
        <v>119</v>
      </c>
      <c r="G453" s="20" t="s">
        <v>208</v>
      </c>
      <c r="H453" s="20" t="s">
        <v>208</v>
      </c>
      <c r="I453" s="21">
        <v>44102</v>
      </c>
      <c r="J453" s="21">
        <v>44105</v>
      </c>
      <c r="K453" s="110">
        <v>0</v>
      </c>
    </row>
    <row r="454" spans="1:11" x14ac:dyDescent="0.25">
      <c r="A454" s="118" t="str">
        <f>HYPERLINK("https://reports.ofsted.gov.uk/provider/17/EY375776","Provider web link")</f>
        <v>Provider web link</v>
      </c>
      <c r="B454" s="20" t="s">
        <v>430</v>
      </c>
      <c r="C454" s="20" t="s">
        <v>233</v>
      </c>
      <c r="D454" s="20" t="s">
        <v>66</v>
      </c>
      <c r="E454" s="20" t="s">
        <v>240</v>
      </c>
      <c r="F454" s="20" t="s">
        <v>124</v>
      </c>
      <c r="G454" s="20" t="s">
        <v>175</v>
      </c>
      <c r="H454" s="20" t="s">
        <v>175</v>
      </c>
      <c r="I454" s="21">
        <v>44113</v>
      </c>
      <c r="J454" s="21">
        <v>44124</v>
      </c>
      <c r="K454" s="110">
        <v>0</v>
      </c>
    </row>
    <row r="455" spans="1:11" x14ac:dyDescent="0.25">
      <c r="A455" s="118" t="str">
        <f>HYPERLINK("https://reports.ofsted.gov.uk/provider/17/EY438769","Provider web link")</f>
        <v>Provider web link</v>
      </c>
      <c r="B455" s="20" t="s">
        <v>770</v>
      </c>
      <c r="C455" s="20" t="s">
        <v>233</v>
      </c>
      <c r="D455" s="20" t="s">
        <v>66</v>
      </c>
      <c r="E455" s="20" t="s">
        <v>240</v>
      </c>
      <c r="F455" s="20" t="s">
        <v>120</v>
      </c>
      <c r="G455" s="20" t="s">
        <v>215</v>
      </c>
      <c r="H455" s="20" t="s">
        <v>215</v>
      </c>
      <c r="I455" s="21">
        <v>44126</v>
      </c>
      <c r="J455" s="21">
        <v>44169</v>
      </c>
      <c r="K455" s="110">
        <v>0</v>
      </c>
    </row>
    <row r="456" spans="1:11" x14ac:dyDescent="0.25">
      <c r="A456" s="118" t="str">
        <f>HYPERLINK("https://reports.ofsted.gov.uk/provider/17/320280  ","Provider web link")</f>
        <v>Provider web link</v>
      </c>
      <c r="B456" s="20">
        <v>320280</v>
      </c>
      <c r="C456" s="20" t="s">
        <v>233</v>
      </c>
      <c r="D456" s="20" t="s">
        <v>66</v>
      </c>
      <c r="E456" s="20" t="s">
        <v>240</v>
      </c>
      <c r="F456" s="20" t="s">
        <v>114</v>
      </c>
      <c r="G456" s="20" t="s">
        <v>285</v>
      </c>
      <c r="H456" s="20" t="s">
        <v>199</v>
      </c>
      <c r="I456" s="21">
        <v>44124</v>
      </c>
      <c r="J456" s="21">
        <v>44127</v>
      </c>
      <c r="K456" s="110">
        <v>0</v>
      </c>
    </row>
    <row r="457" spans="1:11" x14ac:dyDescent="0.25">
      <c r="A457" s="118" t="str">
        <f>HYPERLINK("https://reports.ofsted.gov.uk/provider/17/EY476290","Provider web link")</f>
        <v>Provider web link</v>
      </c>
      <c r="B457" s="20" t="s">
        <v>562</v>
      </c>
      <c r="C457" s="20" t="s">
        <v>233</v>
      </c>
      <c r="D457" s="20" t="s">
        <v>66</v>
      </c>
      <c r="E457" s="20" t="s">
        <v>240</v>
      </c>
      <c r="F457" s="20" t="s">
        <v>138</v>
      </c>
      <c r="G457" s="20" t="s">
        <v>285</v>
      </c>
      <c r="H457" s="20" t="s">
        <v>199</v>
      </c>
      <c r="I457" s="21">
        <v>44131</v>
      </c>
      <c r="J457" s="21">
        <v>44131</v>
      </c>
      <c r="K457" s="110">
        <v>0</v>
      </c>
    </row>
    <row r="458" spans="1:11" x14ac:dyDescent="0.25">
      <c r="A458" s="118" t="str">
        <f>HYPERLINK("https://reports.ofsted.gov.uk/provider/16/2524312 ","Provider web link")</f>
        <v>Provider web link</v>
      </c>
      <c r="B458" s="20">
        <v>2524312</v>
      </c>
      <c r="C458" s="20" t="s">
        <v>233</v>
      </c>
      <c r="D458" s="20" t="s">
        <v>67</v>
      </c>
      <c r="E458" s="20" t="s">
        <v>304</v>
      </c>
      <c r="F458" s="20" t="s">
        <v>97</v>
      </c>
      <c r="G458" s="20" t="s">
        <v>175</v>
      </c>
      <c r="H458" s="20" t="s">
        <v>175</v>
      </c>
      <c r="I458" s="21">
        <v>44126</v>
      </c>
      <c r="J458" s="21">
        <v>44134</v>
      </c>
      <c r="K458" s="110">
        <v>0</v>
      </c>
    </row>
    <row r="459" spans="1:11" x14ac:dyDescent="0.25">
      <c r="A459" s="118" t="str">
        <f>HYPERLINK("https://reports.ofsted.gov.uk/provider/16/EY549373","Provider web link")</f>
        <v>Provider web link</v>
      </c>
      <c r="B459" s="20" t="s">
        <v>694</v>
      </c>
      <c r="C459" s="20" t="s">
        <v>231</v>
      </c>
      <c r="D459" s="20" t="s">
        <v>67</v>
      </c>
      <c r="E459" s="20" t="s">
        <v>695</v>
      </c>
      <c r="F459" s="20" t="s">
        <v>153</v>
      </c>
      <c r="G459" s="20" t="s">
        <v>215</v>
      </c>
      <c r="H459" s="20" t="s">
        <v>215</v>
      </c>
      <c r="I459" s="21">
        <v>44138</v>
      </c>
      <c r="J459" s="21">
        <v>44141</v>
      </c>
      <c r="K459" s="110">
        <v>0</v>
      </c>
    </row>
    <row r="460" spans="1:11" x14ac:dyDescent="0.25">
      <c r="A460" s="118" t="str">
        <f>HYPERLINK("https://reports.ofsted.gov.uk/provider/17/EY300706","Provider web link")</f>
        <v>Provider web link</v>
      </c>
      <c r="B460" s="20" t="s">
        <v>364</v>
      </c>
      <c r="C460" s="20" t="s">
        <v>233</v>
      </c>
      <c r="D460" s="20" t="s">
        <v>66</v>
      </c>
      <c r="E460" s="20" t="s">
        <v>240</v>
      </c>
      <c r="F460" s="20" t="s">
        <v>91</v>
      </c>
      <c r="G460" s="20" t="s">
        <v>221</v>
      </c>
      <c r="H460" s="20" t="s">
        <v>221</v>
      </c>
      <c r="I460" s="21">
        <v>44103</v>
      </c>
      <c r="J460" s="21">
        <v>44104</v>
      </c>
      <c r="K460" s="110">
        <v>0</v>
      </c>
    </row>
    <row r="461" spans="1:11" x14ac:dyDescent="0.25">
      <c r="A461" s="118" t="str">
        <f>HYPERLINK("https://reports.ofsted.gov.uk/provider/16/EY551855","Provider web link")</f>
        <v>Provider web link</v>
      </c>
      <c r="B461" s="20" t="s">
        <v>708</v>
      </c>
      <c r="C461" s="20" t="s">
        <v>231</v>
      </c>
      <c r="D461" s="20" t="s">
        <v>67</v>
      </c>
      <c r="E461" s="20" t="s">
        <v>709</v>
      </c>
      <c r="F461" s="20" t="s">
        <v>127</v>
      </c>
      <c r="G461" s="20" t="s">
        <v>285</v>
      </c>
      <c r="H461" s="20" t="s">
        <v>199</v>
      </c>
      <c r="I461" s="21">
        <v>44106</v>
      </c>
      <c r="J461" s="21">
        <v>44110</v>
      </c>
      <c r="K461" s="110">
        <v>0</v>
      </c>
    </row>
    <row r="462" spans="1:11" x14ac:dyDescent="0.25">
      <c r="A462" s="118" t="str">
        <f>HYPERLINK("https://reports.ofsted.gov.uk/provider/16/EY493306","Provider web link")</f>
        <v>Provider web link</v>
      </c>
      <c r="B462" s="20" t="s">
        <v>815</v>
      </c>
      <c r="C462" s="20" t="s">
        <v>233</v>
      </c>
      <c r="D462" s="20" t="s">
        <v>67</v>
      </c>
      <c r="E462" s="20" t="s">
        <v>816</v>
      </c>
      <c r="F462" s="20" t="s">
        <v>98</v>
      </c>
      <c r="G462" s="20" t="s">
        <v>287</v>
      </c>
      <c r="H462" s="20" t="s">
        <v>199</v>
      </c>
      <c r="I462" s="21">
        <v>44148</v>
      </c>
      <c r="J462" s="21">
        <v>44152</v>
      </c>
      <c r="K462" s="110">
        <v>0</v>
      </c>
    </row>
    <row r="463" spans="1:11" x14ac:dyDescent="0.25">
      <c r="A463" s="118" t="str">
        <f>HYPERLINK("https://reports.ofsted.gov.uk/provider/16/EY474346","Provider web link")</f>
        <v>Provider web link</v>
      </c>
      <c r="B463" s="20" t="s">
        <v>557</v>
      </c>
      <c r="C463" s="20" t="s">
        <v>231</v>
      </c>
      <c r="D463" s="20" t="s">
        <v>67</v>
      </c>
      <c r="E463" s="20" t="s">
        <v>558</v>
      </c>
      <c r="F463" s="20" t="s">
        <v>156</v>
      </c>
      <c r="G463" s="20" t="s">
        <v>208</v>
      </c>
      <c r="H463" s="20" t="s">
        <v>208</v>
      </c>
      <c r="I463" s="21">
        <v>44113</v>
      </c>
      <c r="J463" s="21">
        <v>44119</v>
      </c>
      <c r="K463" s="110">
        <v>0</v>
      </c>
    </row>
    <row r="464" spans="1:11" x14ac:dyDescent="0.25">
      <c r="A464" s="118" t="str">
        <f>HYPERLINK("https://reports.ofsted.gov.uk/provider/17/109495  ","Provider web link")</f>
        <v>Provider web link</v>
      </c>
      <c r="B464" s="20">
        <v>109495</v>
      </c>
      <c r="C464" s="20" t="s">
        <v>233</v>
      </c>
      <c r="D464" s="20" t="s">
        <v>66</v>
      </c>
      <c r="E464" s="20" t="s">
        <v>240</v>
      </c>
      <c r="F464" s="20" t="s">
        <v>136</v>
      </c>
      <c r="G464" s="20" t="s">
        <v>180</v>
      </c>
      <c r="H464" s="20" t="s">
        <v>180</v>
      </c>
      <c r="I464" s="21">
        <v>44112</v>
      </c>
      <c r="J464" s="21">
        <v>44112</v>
      </c>
      <c r="K464" s="110">
        <v>0</v>
      </c>
    </row>
    <row r="465" spans="1:11" x14ac:dyDescent="0.25">
      <c r="A465" s="118" t="str">
        <f>HYPERLINK("https://reports.ofsted.gov.uk/provider/16/302044  ","Provider web link")</f>
        <v>Provider web link</v>
      </c>
      <c r="B465" s="20">
        <v>302044</v>
      </c>
      <c r="C465" s="20" t="s">
        <v>236</v>
      </c>
      <c r="D465" s="20" t="s">
        <v>67</v>
      </c>
      <c r="E465" s="20" t="s">
        <v>284</v>
      </c>
      <c r="F465" s="20" t="s">
        <v>76</v>
      </c>
      <c r="G465" s="20" t="s">
        <v>285</v>
      </c>
      <c r="H465" s="20" t="s">
        <v>199</v>
      </c>
      <c r="I465" s="21">
        <v>44104</v>
      </c>
      <c r="J465" s="21">
        <v>44106</v>
      </c>
      <c r="K465" s="110">
        <v>0</v>
      </c>
    </row>
    <row r="466" spans="1:11" x14ac:dyDescent="0.25">
      <c r="A466" s="118" t="str">
        <f>HYPERLINK("https://reports.ofsted.gov.uk/provider/17/EY385617","Provider web link")</f>
        <v>Provider web link</v>
      </c>
      <c r="B466" s="20" t="s">
        <v>434</v>
      </c>
      <c r="C466" s="20" t="s">
        <v>233</v>
      </c>
      <c r="D466" s="20" t="s">
        <v>66</v>
      </c>
      <c r="E466" s="20" t="s">
        <v>240</v>
      </c>
      <c r="F466" s="20" t="s">
        <v>153</v>
      </c>
      <c r="G466" s="20" t="s">
        <v>215</v>
      </c>
      <c r="H466" s="20" t="s">
        <v>215</v>
      </c>
      <c r="I466" s="21">
        <v>44103</v>
      </c>
      <c r="J466" s="21">
        <v>44110</v>
      </c>
      <c r="K466" s="110">
        <v>0</v>
      </c>
    </row>
    <row r="467" spans="1:11" x14ac:dyDescent="0.25">
      <c r="A467" s="118" t="str">
        <f>HYPERLINK("https://reports.ofsted.gov.uk/provider/17/225287  ","Provider web link")</f>
        <v>Provider web link</v>
      </c>
      <c r="B467" s="20">
        <v>225287</v>
      </c>
      <c r="C467" s="20" t="s">
        <v>233</v>
      </c>
      <c r="D467" s="20" t="s">
        <v>66</v>
      </c>
      <c r="E467" s="20" t="s">
        <v>240</v>
      </c>
      <c r="F467" s="20" t="s">
        <v>116</v>
      </c>
      <c r="G467" s="20" t="s">
        <v>171</v>
      </c>
      <c r="H467" s="20" t="s">
        <v>171</v>
      </c>
      <c r="I467" s="21">
        <v>44099</v>
      </c>
      <c r="J467" s="21">
        <v>44105</v>
      </c>
      <c r="K467" s="110">
        <v>0</v>
      </c>
    </row>
    <row r="468" spans="1:11" x14ac:dyDescent="0.25">
      <c r="A468" s="118" t="str">
        <f>HYPERLINK("https://reports.ofsted.gov.uk/provider/17/137876  ","Provider web link")</f>
        <v>Provider web link</v>
      </c>
      <c r="B468" s="20">
        <v>137876</v>
      </c>
      <c r="C468" s="20" t="s">
        <v>233</v>
      </c>
      <c r="D468" s="20" t="s">
        <v>66</v>
      </c>
      <c r="E468" s="20" t="s">
        <v>240</v>
      </c>
      <c r="F468" s="20" t="s">
        <v>121</v>
      </c>
      <c r="G468" s="20" t="s">
        <v>180</v>
      </c>
      <c r="H468" s="20" t="s">
        <v>180</v>
      </c>
      <c r="I468" s="21">
        <v>44105</v>
      </c>
      <c r="J468" s="21">
        <v>44109</v>
      </c>
      <c r="K468" s="110">
        <v>0</v>
      </c>
    </row>
    <row r="469" spans="1:11" x14ac:dyDescent="0.25">
      <c r="A469" s="118" t="str">
        <f>HYPERLINK("https://reports.ofsted.gov.uk/provider/17/EY421513","Provider web link")</f>
        <v>Provider web link</v>
      </c>
      <c r="B469" s="20" t="s">
        <v>488</v>
      </c>
      <c r="C469" s="20" t="s">
        <v>233</v>
      </c>
      <c r="D469" s="20" t="s">
        <v>66</v>
      </c>
      <c r="E469" s="20" t="s">
        <v>240</v>
      </c>
      <c r="F469" s="20" t="s">
        <v>107</v>
      </c>
      <c r="G469" s="20" t="s">
        <v>215</v>
      </c>
      <c r="H469" s="20" t="s">
        <v>215</v>
      </c>
      <c r="I469" s="21">
        <v>44109</v>
      </c>
      <c r="J469" s="21">
        <v>44126</v>
      </c>
      <c r="K469" s="110">
        <v>1</v>
      </c>
    </row>
    <row r="470" spans="1:11" x14ac:dyDescent="0.25">
      <c r="A470" s="118" t="str">
        <f>HYPERLINK("https://reports.ofsted.gov.uk/provider/16/EY537446","Provider web link")</f>
        <v>Provider web link</v>
      </c>
      <c r="B470" s="20" t="s">
        <v>609</v>
      </c>
      <c r="C470" s="20" t="s">
        <v>231</v>
      </c>
      <c r="D470" s="20" t="s">
        <v>67</v>
      </c>
      <c r="E470" s="20" t="s">
        <v>610</v>
      </c>
      <c r="F470" s="20" t="s">
        <v>167</v>
      </c>
      <c r="G470" s="20" t="s">
        <v>215</v>
      </c>
      <c r="H470" s="20" t="s">
        <v>215</v>
      </c>
      <c r="I470" s="21">
        <v>44096</v>
      </c>
      <c r="J470" s="21">
        <v>44102</v>
      </c>
      <c r="K470" s="110">
        <v>0</v>
      </c>
    </row>
    <row r="471" spans="1:11" x14ac:dyDescent="0.25">
      <c r="A471" s="118" t="str">
        <f>HYPERLINK("https://reports.ofsted.gov.uk/provider/16/143008  ","Provider web link")</f>
        <v>Provider web link</v>
      </c>
      <c r="B471" s="20">
        <v>143008</v>
      </c>
      <c r="C471" s="20" t="s">
        <v>233</v>
      </c>
      <c r="D471" s="20" t="s">
        <v>67</v>
      </c>
      <c r="E471" s="20" t="s">
        <v>257</v>
      </c>
      <c r="F471" s="20" t="s">
        <v>144</v>
      </c>
      <c r="G471" s="20" t="s">
        <v>221</v>
      </c>
      <c r="H471" s="20" t="s">
        <v>221</v>
      </c>
      <c r="I471" s="21">
        <v>44089</v>
      </c>
      <c r="J471" s="21">
        <v>44097</v>
      </c>
      <c r="K471" s="110">
        <v>0</v>
      </c>
    </row>
    <row r="472" spans="1:11" x14ac:dyDescent="0.25">
      <c r="A472" s="118" t="str">
        <f>HYPERLINK("https://reports.ofsted.gov.uk/provider/16/EY363871","Provider web link")</f>
        <v>Provider web link</v>
      </c>
      <c r="B472" s="20" t="s">
        <v>415</v>
      </c>
      <c r="C472" s="20" t="s">
        <v>233</v>
      </c>
      <c r="D472" s="20" t="s">
        <v>67</v>
      </c>
      <c r="E472" s="20" t="s">
        <v>416</v>
      </c>
      <c r="F472" s="20" t="s">
        <v>162</v>
      </c>
      <c r="G472" s="20" t="s">
        <v>215</v>
      </c>
      <c r="H472" s="20" t="s">
        <v>215</v>
      </c>
      <c r="I472" s="21">
        <v>44097</v>
      </c>
      <c r="J472" s="21">
        <v>44118</v>
      </c>
      <c r="K472" s="110">
        <v>1</v>
      </c>
    </row>
    <row r="473" spans="1:11" x14ac:dyDescent="0.25">
      <c r="A473" s="118" t="str">
        <f>HYPERLINK("https://reports.ofsted.gov.uk/provider/17/122923  ","Provider web link")</f>
        <v>Provider web link</v>
      </c>
      <c r="B473" s="20">
        <v>122923</v>
      </c>
      <c r="C473" s="20" t="s">
        <v>233</v>
      </c>
      <c r="D473" s="20" t="s">
        <v>66</v>
      </c>
      <c r="E473" s="20" t="s">
        <v>240</v>
      </c>
      <c r="F473" s="20" t="s">
        <v>159</v>
      </c>
      <c r="G473" s="20" t="s">
        <v>180</v>
      </c>
      <c r="H473" s="20" t="s">
        <v>180</v>
      </c>
      <c r="I473" s="21">
        <v>44091</v>
      </c>
      <c r="J473" s="21">
        <v>44092</v>
      </c>
      <c r="K473" s="110">
        <v>0</v>
      </c>
    </row>
    <row r="474" spans="1:11" x14ac:dyDescent="0.25">
      <c r="A474" s="118" t="str">
        <f>HYPERLINK("https://reports.ofsted.gov.uk/provider/16/EY490865","Provider web link")</f>
        <v>Provider web link</v>
      </c>
      <c r="B474" s="20" t="s">
        <v>595</v>
      </c>
      <c r="C474" s="20" t="s">
        <v>236</v>
      </c>
      <c r="D474" s="20" t="s">
        <v>67</v>
      </c>
      <c r="E474" s="20" t="s">
        <v>596</v>
      </c>
      <c r="F474" s="20" t="s">
        <v>72</v>
      </c>
      <c r="G474" s="20" t="s">
        <v>225</v>
      </c>
      <c r="H474" s="20" t="s">
        <v>225</v>
      </c>
      <c r="I474" s="21">
        <v>44131</v>
      </c>
      <c r="J474" s="21">
        <v>44168</v>
      </c>
      <c r="K474" s="110">
        <v>0</v>
      </c>
    </row>
    <row r="475" spans="1:11" x14ac:dyDescent="0.25">
      <c r="A475" s="118" t="str">
        <f>HYPERLINK("https://reports.ofsted.gov.uk/provider/16/EY282060","Provider web link")</f>
        <v>Provider web link</v>
      </c>
      <c r="B475" s="20" t="s">
        <v>890</v>
      </c>
      <c r="C475" s="20" t="s">
        <v>233</v>
      </c>
      <c r="D475" s="20" t="s">
        <v>67</v>
      </c>
      <c r="E475" s="20" t="s">
        <v>891</v>
      </c>
      <c r="F475" s="20" t="s">
        <v>100</v>
      </c>
      <c r="G475" s="20" t="s">
        <v>180</v>
      </c>
      <c r="H475" s="20" t="s">
        <v>180</v>
      </c>
      <c r="I475" s="21">
        <v>44160</v>
      </c>
      <c r="J475" s="21">
        <v>44161</v>
      </c>
      <c r="K475" s="110">
        <v>0</v>
      </c>
    </row>
    <row r="476" spans="1:11" x14ac:dyDescent="0.25">
      <c r="A476" s="118" t="str">
        <f>HYPERLINK("https://reports.ofsted.gov.uk/provider/17/EY464442","Provider web link")</f>
        <v>Provider web link</v>
      </c>
      <c r="B476" s="20" t="s">
        <v>934</v>
      </c>
      <c r="C476" s="20" t="s">
        <v>233</v>
      </c>
      <c r="D476" s="20" t="s">
        <v>66</v>
      </c>
      <c r="E476" s="20" t="s">
        <v>240</v>
      </c>
      <c r="F476" s="20" t="s">
        <v>119</v>
      </c>
      <c r="G476" s="20" t="s">
        <v>208</v>
      </c>
      <c r="H476" s="20" t="s">
        <v>208</v>
      </c>
      <c r="I476" s="21">
        <v>44180</v>
      </c>
      <c r="J476" s="21">
        <v>44209</v>
      </c>
      <c r="K476" s="110">
        <v>2</v>
      </c>
    </row>
    <row r="477" spans="1:11" x14ac:dyDescent="0.25">
      <c r="A477" s="118" t="str">
        <f>HYPERLINK("https://reports.ofsted.gov.uk/provider/16/254224  ","Provider web link")</f>
        <v>Provider web link</v>
      </c>
      <c r="B477" s="20">
        <v>254224</v>
      </c>
      <c r="C477" s="20" t="s">
        <v>233</v>
      </c>
      <c r="D477" s="20" t="s">
        <v>67</v>
      </c>
      <c r="E477" s="20" t="s">
        <v>929</v>
      </c>
      <c r="F477" s="20" t="s">
        <v>124</v>
      </c>
      <c r="G477" s="20" t="s">
        <v>175</v>
      </c>
      <c r="H477" s="20" t="s">
        <v>175</v>
      </c>
      <c r="I477" s="21">
        <v>44175</v>
      </c>
      <c r="J477" s="21">
        <v>44182</v>
      </c>
      <c r="K477" s="110">
        <v>0</v>
      </c>
    </row>
    <row r="478" spans="1:11" x14ac:dyDescent="0.25">
      <c r="A478" s="118" t="str">
        <f>HYPERLINK("https://reports.ofsted.gov.uk/provider/16/254587  ","Provider web link")</f>
        <v>Provider web link</v>
      </c>
      <c r="B478" s="20">
        <v>254587</v>
      </c>
      <c r="C478" s="20" t="s">
        <v>233</v>
      </c>
      <c r="D478" s="20" t="s">
        <v>67</v>
      </c>
      <c r="E478" s="20" t="s">
        <v>281</v>
      </c>
      <c r="F478" s="20" t="s">
        <v>129</v>
      </c>
      <c r="G478" s="20" t="s">
        <v>171</v>
      </c>
      <c r="H478" s="20" t="s">
        <v>171</v>
      </c>
      <c r="I478" s="21">
        <v>44088</v>
      </c>
      <c r="J478" s="21">
        <v>44095</v>
      </c>
      <c r="K478" s="110">
        <v>0</v>
      </c>
    </row>
    <row r="479" spans="1:11" x14ac:dyDescent="0.25">
      <c r="A479" s="118" t="str">
        <f>HYPERLINK("https://reports.ofsted.gov.uk/provider/16/EY304491","Provider web link")</f>
        <v>Provider web link</v>
      </c>
      <c r="B479" s="20" t="s">
        <v>369</v>
      </c>
      <c r="C479" s="20" t="s">
        <v>233</v>
      </c>
      <c r="D479" s="20" t="s">
        <v>67</v>
      </c>
      <c r="E479" s="20" t="s">
        <v>370</v>
      </c>
      <c r="F479" s="20" t="s">
        <v>82</v>
      </c>
      <c r="G479" s="20" t="s">
        <v>285</v>
      </c>
      <c r="H479" s="20" t="s">
        <v>199</v>
      </c>
      <c r="I479" s="21">
        <v>44119</v>
      </c>
      <c r="J479" s="21">
        <v>44125</v>
      </c>
      <c r="K479" s="110">
        <v>0</v>
      </c>
    </row>
    <row r="480" spans="1:11" x14ac:dyDescent="0.25">
      <c r="A480" s="118" t="str">
        <f>HYPERLINK("https://reports.ofsted.gov.uk/provider/16/EY386813","Provider web link")</f>
        <v>Provider web link</v>
      </c>
      <c r="B480" s="20" t="s">
        <v>436</v>
      </c>
      <c r="C480" s="20" t="s">
        <v>233</v>
      </c>
      <c r="D480" s="20" t="s">
        <v>67</v>
      </c>
      <c r="E480" s="20" t="s">
        <v>437</v>
      </c>
      <c r="F480" s="20" t="s">
        <v>111</v>
      </c>
      <c r="G480" s="20" t="s">
        <v>285</v>
      </c>
      <c r="H480" s="20" t="s">
        <v>199</v>
      </c>
      <c r="I480" s="21">
        <v>44119</v>
      </c>
      <c r="J480" s="21">
        <v>44132</v>
      </c>
      <c r="K480" s="110">
        <v>1</v>
      </c>
    </row>
    <row r="481" spans="1:11" x14ac:dyDescent="0.25">
      <c r="A481" s="118" t="str">
        <f>HYPERLINK("https://reports.ofsted.gov.uk/provider/16/115232  ","Provider web link")</f>
        <v>Provider web link</v>
      </c>
      <c r="B481" s="20">
        <v>115232</v>
      </c>
      <c r="C481" s="20" t="s">
        <v>233</v>
      </c>
      <c r="D481" s="20" t="s">
        <v>67</v>
      </c>
      <c r="E481" s="20" t="s">
        <v>248</v>
      </c>
      <c r="F481" s="20" t="s">
        <v>125</v>
      </c>
      <c r="G481" s="20" t="s">
        <v>221</v>
      </c>
      <c r="H481" s="20" t="s">
        <v>221</v>
      </c>
      <c r="I481" s="21">
        <v>44088</v>
      </c>
      <c r="J481" s="21">
        <v>44090</v>
      </c>
      <c r="K481" s="110">
        <v>0</v>
      </c>
    </row>
    <row r="482" spans="1:11" x14ac:dyDescent="0.25">
      <c r="A482" s="118" t="str">
        <f>HYPERLINK("https://reports.ofsted.gov.uk/provider/17/EY441485","Provider web link")</f>
        <v>Provider web link</v>
      </c>
      <c r="B482" s="20" t="s">
        <v>513</v>
      </c>
      <c r="C482" s="20" t="s">
        <v>233</v>
      </c>
      <c r="D482" s="20" t="s">
        <v>66</v>
      </c>
      <c r="E482" s="20" t="s">
        <v>240</v>
      </c>
      <c r="F482" s="20" t="s">
        <v>161</v>
      </c>
      <c r="G482" s="20" t="s">
        <v>225</v>
      </c>
      <c r="H482" s="20" t="s">
        <v>225</v>
      </c>
      <c r="I482" s="21">
        <v>44117</v>
      </c>
      <c r="J482" s="21">
        <v>44167</v>
      </c>
      <c r="K482" s="110">
        <v>0</v>
      </c>
    </row>
    <row r="483" spans="1:11" x14ac:dyDescent="0.25">
      <c r="A483" s="118" t="str">
        <f>HYPERLINK("https://reports.ofsted.gov.uk/provider/17/EY436899","Provider web link")</f>
        <v>Provider web link</v>
      </c>
      <c r="B483" s="20" t="s">
        <v>505</v>
      </c>
      <c r="C483" s="20" t="s">
        <v>233</v>
      </c>
      <c r="D483" s="20" t="s">
        <v>66</v>
      </c>
      <c r="E483" s="20" t="s">
        <v>240</v>
      </c>
      <c r="F483" s="20" t="s">
        <v>111</v>
      </c>
      <c r="G483" s="20" t="s">
        <v>285</v>
      </c>
      <c r="H483" s="20" t="s">
        <v>199</v>
      </c>
      <c r="I483" s="21">
        <v>44092</v>
      </c>
      <c r="J483" s="21">
        <v>44103</v>
      </c>
      <c r="K483" s="110">
        <v>0</v>
      </c>
    </row>
    <row r="484" spans="1:11" x14ac:dyDescent="0.25">
      <c r="A484" s="118" t="str">
        <f>HYPERLINK("https://reports.ofsted.gov.uk/provider/16/256785  ","Provider web link")</f>
        <v>Provider web link</v>
      </c>
      <c r="B484" s="20">
        <v>256785</v>
      </c>
      <c r="C484" s="20" t="s">
        <v>233</v>
      </c>
      <c r="D484" s="20" t="s">
        <v>67</v>
      </c>
      <c r="E484" s="20" t="s">
        <v>282</v>
      </c>
      <c r="F484" s="20" t="s">
        <v>133</v>
      </c>
      <c r="G484" s="20" t="s">
        <v>175</v>
      </c>
      <c r="H484" s="20" t="s">
        <v>175</v>
      </c>
      <c r="I484" s="21">
        <v>44092</v>
      </c>
      <c r="J484" s="21">
        <v>44102</v>
      </c>
      <c r="K484" s="110">
        <v>0</v>
      </c>
    </row>
    <row r="485" spans="1:11" x14ac:dyDescent="0.25">
      <c r="A485" s="118" t="str">
        <f>HYPERLINK("https://reports.ofsted.gov.uk/provider/17/EY417259","Provider web link")</f>
        <v>Provider web link</v>
      </c>
      <c r="B485" s="20" t="s">
        <v>481</v>
      </c>
      <c r="C485" s="20" t="s">
        <v>233</v>
      </c>
      <c r="D485" s="20" t="s">
        <v>66</v>
      </c>
      <c r="E485" s="20" t="s">
        <v>240</v>
      </c>
      <c r="F485" s="20" t="s">
        <v>114</v>
      </c>
      <c r="G485" s="20" t="s">
        <v>285</v>
      </c>
      <c r="H485" s="20" t="s">
        <v>199</v>
      </c>
      <c r="I485" s="21">
        <v>44103</v>
      </c>
      <c r="J485" s="21">
        <v>44106</v>
      </c>
      <c r="K485" s="110">
        <v>0</v>
      </c>
    </row>
    <row r="486" spans="1:11" x14ac:dyDescent="0.25">
      <c r="A486" s="118" t="str">
        <f>HYPERLINK("https://reports.ofsted.gov.uk/provider/16/EY476283","Provider web link")</f>
        <v>Provider web link</v>
      </c>
      <c r="B486" s="20" t="s">
        <v>560</v>
      </c>
      <c r="C486" s="20" t="s">
        <v>231</v>
      </c>
      <c r="D486" s="20" t="s">
        <v>67</v>
      </c>
      <c r="E486" s="20" t="s">
        <v>561</v>
      </c>
      <c r="F486" s="20" t="s">
        <v>144</v>
      </c>
      <c r="G486" s="20" t="s">
        <v>221</v>
      </c>
      <c r="H486" s="20" t="s">
        <v>221</v>
      </c>
      <c r="I486" s="21">
        <v>44096</v>
      </c>
      <c r="J486" s="21">
        <v>44099</v>
      </c>
      <c r="K486" s="110">
        <v>0</v>
      </c>
    </row>
    <row r="487" spans="1:11" x14ac:dyDescent="0.25">
      <c r="A487" s="118" t="str">
        <f>HYPERLINK("https://reports.ofsted.gov.uk/provider/16/EY373721","Provider web link")</f>
        <v>Provider web link</v>
      </c>
      <c r="B487" s="20" t="s">
        <v>427</v>
      </c>
      <c r="C487" s="20" t="s">
        <v>233</v>
      </c>
      <c r="D487" s="20" t="s">
        <v>67</v>
      </c>
      <c r="E487" s="20" t="s">
        <v>428</v>
      </c>
      <c r="F487" s="20" t="s">
        <v>168</v>
      </c>
      <c r="G487" s="20" t="s">
        <v>225</v>
      </c>
      <c r="H487" s="20" t="s">
        <v>225</v>
      </c>
      <c r="I487" s="21">
        <v>44119</v>
      </c>
      <c r="J487" s="21">
        <v>44168</v>
      </c>
      <c r="K487" s="110">
        <v>0</v>
      </c>
    </row>
    <row r="488" spans="1:11" x14ac:dyDescent="0.25">
      <c r="A488" s="118" t="str">
        <f>HYPERLINK("https://reports.ofsted.gov.uk/provider/17/EY398474","Provider web link")</f>
        <v>Provider web link</v>
      </c>
      <c r="B488" s="20" t="s">
        <v>452</v>
      </c>
      <c r="C488" s="20" t="s">
        <v>236</v>
      </c>
      <c r="D488" s="20" t="s">
        <v>66</v>
      </c>
      <c r="E488" s="20" t="s">
        <v>240</v>
      </c>
      <c r="F488" s="20" t="s">
        <v>96</v>
      </c>
      <c r="G488" s="20" t="s">
        <v>180</v>
      </c>
      <c r="H488" s="20" t="s">
        <v>180</v>
      </c>
      <c r="I488" s="21">
        <v>44123</v>
      </c>
      <c r="J488" s="21">
        <v>44126</v>
      </c>
      <c r="K488" s="110">
        <v>0</v>
      </c>
    </row>
    <row r="489" spans="1:11" x14ac:dyDescent="0.25">
      <c r="A489" s="118" t="str">
        <f>HYPERLINK("https://reports.ofsted.gov.uk/provider/16/EY305333","Provider web link")</f>
        <v>Provider web link</v>
      </c>
      <c r="B489" s="20" t="s">
        <v>849</v>
      </c>
      <c r="C489" s="20" t="s">
        <v>233</v>
      </c>
      <c r="D489" s="20" t="s">
        <v>67</v>
      </c>
      <c r="E489" s="20" t="s">
        <v>850</v>
      </c>
      <c r="F489" s="20" t="s">
        <v>96</v>
      </c>
      <c r="G489" s="20" t="s">
        <v>180</v>
      </c>
      <c r="H489" s="20" t="s">
        <v>180</v>
      </c>
      <c r="I489" s="21">
        <v>44153</v>
      </c>
      <c r="J489" s="21">
        <v>44154</v>
      </c>
      <c r="K489" s="110">
        <v>0</v>
      </c>
    </row>
    <row r="490" spans="1:11" x14ac:dyDescent="0.25">
      <c r="A490" s="118" t="str">
        <f>HYPERLINK("https://reports.ofsted.gov.uk/provider/17/EY414412","Provider web link")</f>
        <v>Provider web link</v>
      </c>
      <c r="B490" s="20" t="s">
        <v>472</v>
      </c>
      <c r="C490" s="20" t="s">
        <v>233</v>
      </c>
      <c r="D490" s="20" t="s">
        <v>66</v>
      </c>
      <c r="E490" s="20" t="s">
        <v>240</v>
      </c>
      <c r="F490" s="20" t="s">
        <v>120</v>
      </c>
      <c r="G490" s="20" t="s">
        <v>215</v>
      </c>
      <c r="H490" s="20" t="s">
        <v>215</v>
      </c>
      <c r="I490" s="21">
        <v>44104</v>
      </c>
      <c r="J490" s="21">
        <v>44132</v>
      </c>
      <c r="K490" s="110">
        <v>1</v>
      </c>
    </row>
    <row r="491" spans="1:11" x14ac:dyDescent="0.25">
      <c r="A491" s="118" t="str">
        <f>HYPERLINK("https://reports.ofsted.gov.uk/provider/16/EY418533","Provider web link")</f>
        <v>Provider web link</v>
      </c>
      <c r="B491" s="20" t="s">
        <v>483</v>
      </c>
      <c r="C491" s="20" t="s">
        <v>236</v>
      </c>
      <c r="D491" s="20" t="s">
        <v>67</v>
      </c>
      <c r="E491" s="20" t="s">
        <v>484</v>
      </c>
      <c r="F491" s="20" t="s">
        <v>106</v>
      </c>
      <c r="G491" s="20" t="s">
        <v>175</v>
      </c>
      <c r="H491" s="20" t="s">
        <v>175</v>
      </c>
      <c r="I491" s="21">
        <v>44111</v>
      </c>
      <c r="J491" s="21">
        <v>44119</v>
      </c>
      <c r="K491" s="110">
        <v>0</v>
      </c>
    </row>
    <row r="492" spans="1:11" x14ac:dyDescent="0.25">
      <c r="A492" s="118" t="str">
        <f>HYPERLINK("https://reports.ofsted.gov.uk/provider/17/EY541685","Provider web link")</f>
        <v>Provider web link</v>
      </c>
      <c r="B492" s="20" t="s">
        <v>626</v>
      </c>
      <c r="C492" s="20" t="s">
        <v>236</v>
      </c>
      <c r="D492" s="20" t="s">
        <v>66</v>
      </c>
      <c r="E492" s="20" t="s">
        <v>240</v>
      </c>
      <c r="F492" s="20" t="s">
        <v>99</v>
      </c>
      <c r="G492" s="20" t="s">
        <v>221</v>
      </c>
      <c r="H492" s="20" t="s">
        <v>221</v>
      </c>
      <c r="I492" s="21">
        <v>44103</v>
      </c>
      <c r="J492" s="21">
        <v>44109</v>
      </c>
      <c r="K492" s="110">
        <v>0</v>
      </c>
    </row>
    <row r="493" spans="1:11" x14ac:dyDescent="0.25">
      <c r="A493" s="118" t="str">
        <f>HYPERLINK("https://reports.ofsted.gov.uk/provider/17/256426  ","Provider web link")</f>
        <v>Provider web link</v>
      </c>
      <c r="B493" s="20">
        <v>256426</v>
      </c>
      <c r="C493" s="20" t="s">
        <v>236</v>
      </c>
      <c r="D493" s="20" t="s">
        <v>66</v>
      </c>
      <c r="E493" s="20" t="s">
        <v>240</v>
      </c>
      <c r="F493" s="20" t="s">
        <v>124</v>
      </c>
      <c r="G493" s="20" t="s">
        <v>175</v>
      </c>
      <c r="H493" s="20" t="s">
        <v>175</v>
      </c>
      <c r="I493" s="21">
        <v>44103</v>
      </c>
      <c r="J493" s="21">
        <v>44110</v>
      </c>
      <c r="K493" s="110">
        <v>0</v>
      </c>
    </row>
    <row r="494" spans="1:11" x14ac:dyDescent="0.25">
      <c r="A494" s="118" t="str">
        <f>HYPERLINK("https://reports.ofsted.gov.uk/provider/17/EY102626","Provider web link")</f>
        <v>Provider web link</v>
      </c>
      <c r="B494" s="20" t="s">
        <v>306</v>
      </c>
      <c r="C494" s="20" t="s">
        <v>233</v>
      </c>
      <c r="D494" s="20" t="s">
        <v>66</v>
      </c>
      <c r="E494" s="20" t="s">
        <v>240</v>
      </c>
      <c r="F494" s="20" t="s">
        <v>140</v>
      </c>
      <c r="G494" s="20" t="s">
        <v>285</v>
      </c>
      <c r="H494" s="20" t="s">
        <v>199</v>
      </c>
      <c r="I494" s="21">
        <v>44103</v>
      </c>
      <c r="J494" s="21">
        <v>44106</v>
      </c>
      <c r="K494" s="110">
        <v>0</v>
      </c>
    </row>
    <row r="495" spans="1:11" x14ac:dyDescent="0.25">
      <c r="A495" s="118" t="str">
        <f>HYPERLINK("https://reports.ofsted.gov.uk/provider/16/EY330654","Provider web link")</f>
        <v>Provider web link</v>
      </c>
      <c r="B495" s="20" t="s">
        <v>383</v>
      </c>
      <c r="C495" s="20" t="s">
        <v>233</v>
      </c>
      <c r="D495" s="20" t="s">
        <v>67</v>
      </c>
      <c r="E495" s="20" t="s">
        <v>384</v>
      </c>
      <c r="F495" s="20" t="s">
        <v>72</v>
      </c>
      <c r="G495" s="20" t="s">
        <v>225</v>
      </c>
      <c r="H495" s="20" t="s">
        <v>225</v>
      </c>
      <c r="I495" s="21">
        <v>44109</v>
      </c>
      <c r="J495" s="21">
        <v>44168</v>
      </c>
      <c r="K495" s="110">
        <v>0</v>
      </c>
    </row>
    <row r="496" spans="1:11" x14ac:dyDescent="0.25">
      <c r="A496" s="118" t="str">
        <f>HYPERLINK("https://reports.ofsted.gov.uk/provider/17/EY550131","Provider web link")</f>
        <v>Provider web link</v>
      </c>
      <c r="B496" s="20" t="s">
        <v>698</v>
      </c>
      <c r="C496" s="20" t="s">
        <v>233</v>
      </c>
      <c r="D496" s="20" t="s">
        <v>66</v>
      </c>
      <c r="E496" s="20" t="s">
        <v>240</v>
      </c>
      <c r="F496" s="20" t="s">
        <v>165</v>
      </c>
      <c r="G496" s="20" t="s">
        <v>221</v>
      </c>
      <c r="H496" s="20" t="s">
        <v>221</v>
      </c>
      <c r="I496" s="21">
        <v>44117</v>
      </c>
      <c r="J496" s="21">
        <v>44118</v>
      </c>
      <c r="K496" s="110">
        <v>0</v>
      </c>
    </row>
    <row r="497" spans="1:11" x14ac:dyDescent="0.25">
      <c r="A497" s="118" t="str">
        <f>HYPERLINK("https://reports.ofsted.gov.uk/provider/17/320004  ","Provider web link")</f>
        <v>Provider web link</v>
      </c>
      <c r="B497" s="20">
        <v>320004</v>
      </c>
      <c r="C497" s="20" t="s">
        <v>233</v>
      </c>
      <c r="D497" s="20" t="s">
        <v>66</v>
      </c>
      <c r="E497" s="20" t="s">
        <v>240</v>
      </c>
      <c r="F497" s="20" t="s">
        <v>114</v>
      </c>
      <c r="G497" s="20" t="s">
        <v>285</v>
      </c>
      <c r="H497" s="20" t="s">
        <v>199</v>
      </c>
      <c r="I497" s="21">
        <v>44120</v>
      </c>
      <c r="J497" s="21">
        <v>44140</v>
      </c>
      <c r="K497" s="110">
        <v>0</v>
      </c>
    </row>
    <row r="498" spans="1:11" x14ac:dyDescent="0.25">
      <c r="A498" s="118" t="str">
        <f>HYPERLINK("https://reports.ofsted.gov.uk/provider/16/EY233531","Provider web link")</f>
        <v>Provider web link</v>
      </c>
      <c r="B498" s="20" t="s">
        <v>318</v>
      </c>
      <c r="C498" s="20" t="s">
        <v>233</v>
      </c>
      <c r="D498" s="20" t="s">
        <v>67</v>
      </c>
      <c r="E498" s="20" t="s">
        <v>319</v>
      </c>
      <c r="F498" s="20" t="s">
        <v>147</v>
      </c>
      <c r="G498" s="20" t="s">
        <v>225</v>
      </c>
      <c r="H498" s="20" t="s">
        <v>225</v>
      </c>
      <c r="I498" s="21">
        <v>44116</v>
      </c>
      <c r="J498" s="21">
        <v>44168</v>
      </c>
      <c r="K498" s="110">
        <v>0</v>
      </c>
    </row>
    <row r="499" spans="1:11" x14ac:dyDescent="0.25">
      <c r="A499" s="118" t="str">
        <f>HYPERLINK("https://reports.ofsted.gov.uk/provider/16/EY543127","Provider web link")</f>
        <v>Provider web link</v>
      </c>
      <c r="B499" s="20" t="s">
        <v>636</v>
      </c>
      <c r="C499" s="20" t="s">
        <v>233</v>
      </c>
      <c r="D499" s="20" t="s">
        <v>67</v>
      </c>
      <c r="E499" s="20" t="s">
        <v>753</v>
      </c>
      <c r="F499" s="20" t="s">
        <v>83</v>
      </c>
      <c r="G499" s="20" t="s">
        <v>175</v>
      </c>
      <c r="H499" s="20" t="s">
        <v>175</v>
      </c>
      <c r="I499" s="21">
        <v>44117</v>
      </c>
      <c r="J499" s="21">
        <v>44126</v>
      </c>
      <c r="K499" s="110">
        <v>0</v>
      </c>
    </row>
    <row r="500" spans="1:11" x14ac:dyDescent="0.25">
      <c r="A500" s="118" t="str">
        <f>HYPERLINK("https://reports.ofsted.gov.uk/provider/17/EY416978","Provider web link")</f>
        <v>Provider web link</v>
      </c>
      <c r="B500" s="20" t="s">
        <v>480</v>
      </c>
      <c r="C500" s="20" t="s">
        <v>236</v>
      </c>
      <c r="D500" s="20" t="s">
        <v>66</v>
      </c>
      <c r="E500" s="20" t="s">
        <v>240</v>
      </c>
      <c r="F500" s="20" t="s">
        <v>131</v>
      </c>
      <c r="G500" s="20" t="s">
        <v>208</v>
      </c>
      <c r="H500" s="20" t="s">
        <v>208</v>
      </c>
      <c r="I500" s="21">
        <v>44123</v>
      </c>
      <c r="J500" s="21">
        <v>44123</v>
      </c>
      <c r="K500" s="110">
        <v>0</v>
      </c>
    </row>
    <row r="501" spans="1:11" x14ac:dyDescent="0.25">
      <c r="A501" s="118" t="str">
        <f>HYPERLINK("https://reports.ofsted.gov.uk/provider/16/EY431631","Provider web link")</f>
        <v>Provider web link</v>
      </c>
      <c r="B501" s="20" t="s">
        <v>759</v>
      </c>
      <c r="C501" s="20" t="s">
        <v>233</v>
      </c>
      <c r="D501" s="20" t="s">
        <v>67</v>
      </c>
      <c r="E501" s="20" t="s">
        <v>760</v>
      </c>
      <c r="F501" s="20" t="s">
        <v>124</v>
      </c>
      <c r="G501" s="20" t="s">
        <v>175</v>
      </c>
      <c r="H501" s="20" t="s">
        <v>175</v>
      </c>
      <c r="I501" s="21">
        <v>44119</v>
      </c>
      <c r="J501" s="21">
        <v>44153</v>
      </c>
      <c r="K501" s="110">
        <v>0</v>
      </c>
    </row>
    <row r="502" spans="1:11" x14ac:dyDescent="0.25">
      <c r="A502" s="118" t="str">
        <f>HYPERLINK("https://reports.ofsted.gov.uk/provider/17/EY543005","Provider web link")</f>
        <v>Provider web link</v>
      </c>
      <c r="B502" s="20" t="s">
        <v>873</v>
      </c>
      <c r="C502" s="20" t="s">
        <v>233</v>
      </c>
      <c r="D502" s="20" t="s">
        <v>66</v>
      </c>
      <c r="E502" s="20" t="s">
        <v>240</v>
      </c>
      <c r="F502" s="20" t="s">
        <v>124</v>
      </c>
      <c r="G502" s="20" t="s">
        <v>175</v>
      </c>
      <c r="H502" s="20" t="s">
        <v>175</v>
      </c>
      <c r="I502" s="21">
        <v>44159</v>
      </c>
      <c r="J502" s="21">
        <v>44162</v>
      </c>
      <c r="K502" s="110">
        <v>0</v>
      </c>
    </row>
    <row r="503" spans="1:11" x14ac:dyDescent="0.25">
      <c r="A503" s="118" t="str">
        <f>HYPERLINK("https://reports.ofsted.gov.uk/provider/17/EY152384","Provider web link")</f>
        <v>Provider web link</v>
      </c>
      <c r="B503" s="20" t="s">
        <v>309</v>
      </c>
      <c r="C503" s="20" t="s">
        <v>233</v>
      </c>
      <c r="D503" s="20" t="s">
        <v>66</v>
      </c>
      <c r="E503" s="20" t="s">
        <v>240</v>
      </c>
      <c r="F503" s="20" t="s">
        <v>78</v>
      </c>
      <c r="G503" s="20" t="s">
        <v>221</v>
      </c>
      <c r="H503" s="20" t="s">
        <v>221</v>
      </c>
      <c r="I503" s="21">
        <v>44106</v>
      </c>
      <c r="J503" s="21">
        <v>44109</v>
      </c>
      <c r="K503" s="110">
        <v>0</v>
      </c>
    </row>
    <row r="504" spans="1:11" x14ac:dyDescent="0.25">
      <c r="A504" s="118" t="str">
        <f>HYPERLINK("https://reports.ofsted.gov.uk/provider/16/2508530 ","Provider web link")</f>
        <v>Provider web link</v>
      </c>
      <c r="B504" s="20">
        <v>2508530</v>
      </c>
      <c r="C504" s="20" t="s">
        <v>233</v>
      </c>
      <c r="D504" s="20" t="s">
        <v>67</v>
      </c>
      <c r="E504" s="20" t="s">
        <v>799</v>
      </c>
      <c r="F504" s="20" t="s">
        <v>134</v>
      </c>
      <c r="G504" s="20" t="s">
        <v>215</v>
      </c>
      <c r="H504" s="20" t="s">
        <v>215</v>
      </c>
      <c r="I504" s="21">
        <v>44144</v>
      </c>
      <c r="J504" s="21">
        <v>44152</v>
      </c>
      <c r="K504" s="110">
        <v>0</v>
      </c>
    </row>
    <row r="505" spans="1:11" x14ac:dyDescent="0.25">
      <c r="A505" s="118" t="str">
        <f>HYPERLINK("https://reports.ofsted.gov.uk/provider/16/EY294901","Provider web link")</f>
        <v>Provider web link</v>
      </c>
      <c r="B505" s="20" t="s">
        <v>358</v>
      </c>
      <c r="C505" s="20" t="s">
        <v>231</v>
      </c>
      <c r="D505" s="20" t="s">
        <v>67</v>
      </c>
      <c r="E505" s="20" t="s">
        <v>359</v>
      </c>
      <c r="F505" s="20" t="s">
        <v>151</v>
      </c>
      <c r="G505" s="20" t="s">
        <v>175</v>
      </c>
      <c r="H505" s="20" t="s">
        <v>175</v>
      </c>
      <c r="I505" s="21">
        <v>44120</v>
      </c>
      <c r="J505" s="21">
        <v>44133</v>
      </c>
      <c r="K505" s="110">
        <v>0</v>
      </c>
    </row>
    <row r="506" spans="1:11" x14ac:dyDescent="0.25">
      <c r="A506" s="118" t="str">
        <f>HYPERLINK("https://reports.ofsted.gov.uk/provider/17/EY420694","Provider web link")</f>
        <v>Provider web link</v>
      </c>
      <c r="B506" s="20" t="s">
        <v>872</v>
      </c>
      <c r="C506" s="20" t="s">
        <v>233</v>
      </c>
      <c r="D506" s="20" t="s">
        <v>66</v>
      </c>
      <c r="E506" s="20" t="s">
        <v>240</v>
      </c>
      <c r="F506" s="20" t="s">
        <v>106</v>
      </c>
      <c r="G506" s="20" t="s">
        <v>175</v>
      </c>
      <c r="H506" s="20" t="s">
        <v>175</v>
      </c>
      <c r="I506" s="21">
        <v>44159</v>
      </c>
      <c r="J506" s="21">
        <v>44163</v>
      </c>
      <c r="K506" s="110">
        <v>0</v>
      </c>
    </row>
    <row r="507" spans="1:11" x14ac:dyDescent="0.25">
      <c r="A507" s="118" t="str">
        <f>HYPERLINK("https://reports.ofsted.gov.uk/provider/16/EY559046","Provider web link")</f>
        <v>Provider web link</v>
      </c>
      <c r="B507" s="20" t="s">
        <v>870</v>
      </c>
      <c r="C507" s="20" t="s">
        <v>233</v>
      </c>
      <c r="D507" s="20" t="s">
        <v>67</v>
      </c>
      <c r="E507" s="20" t="s">
        <v>871</v>
      </c>
      <c r="F507" s="20" t="s">
        <v>139</v>
      </c>
      <c r="G507" s="20" t="s">
        <v>225</v>
      </c>
      <c r="H507" s="20" t="s">
        <v>225</v>
      </c>
      <c r="I507" s="21">
        <v>44158</v>
      </c>
      <c r="J507" s="21">
        <v>44165</v>
      </c>
      <c r="K507" s="110">
        <v>0</v>
      </c>
    </row>
    <row r="508" spans="1:11" x14ac:dyDescent="0.25">
      <c r="A508" s="118" t="str">
        <f>HYPERLINK("https://reports.ofsted.gov.uk/provider/16/EY547383","Provider web link")</f>
        <v>Provider web link</v>
      </c>
      <c r="B508" s="20" t="s">
        <v>665</v>
      </c>
      <c r="C508" s="20" t="s">
        <v>233</v>
      </c>
      <c r="D508" s="20" t="s">
        <v>67</v>
      </c>
      <c r="E508" s="20" t="s">
        <v>666</v>
      </c>
      <c r="F508" s="20" t="s">
        <v>90</v>
      </c>
      <c r="G508" s="20" t="s">
        <v>171</v>
      </c>
      <c r="H508" s="20" t="s">
        <v>171</v>
      </c>
      <c r="I508" s="21">
        <v>44085</v>
      </c>
      <c r="J508" s="21">
        <v>44092</v>
      </c>
      <c r="K508" s="110">
        <v>0</v>
      </c>
    </row>
    <row r="509" spans="1:11" x14ac:dyDescent="0.25">
      <c r="A509" s="118" t="str">
        <f>HYPERLINK("https://reports.ofsted.gov.uk/provider/16/2511236 ","Provider web link")</f>
        <v>Provider web link</v>
      </c>
      <c r="B509" s="20">
        <v>2511236</v>
      </c>
      <c r="C509" s="20" t="s">
        <v>233</v>
      </c>
      <c r="D509" s="20" t="s">
        <v>67</v>
      </c>
      <c r="E509" s="20" t="s">
        <v>303</v>
      </c>
      <c r="F509" s="20" t="s">
        <v>80</v>
      </c>
      <c r="G509" s="20" t="s">
        <v>215</v>
      </c>
      <c r="H509" s="20" t="s">
        <v>215</v>
      </c>
      <c r="I509" s="21">
        <v>44095</v>
      </c>
      <c r="J509" s="21">
        <v>44095</v>
      </c>
      <c r="K509" s="110">
        <v>0</v>
      </c>
    </row>
    <row r="510" spans="1:11" x14ac:dyDescent="0.25">
      <c r="A510" s="118" t="str">
        <f>HYPERLINK("https://reports.ofsted.gov.uk/provider/17/EY290155","Provider web link")</f>
        <v>Provider web link</v>
      </c>
      <c r="B510" s="20" t="s">
        <v>897</v>
      </c>
      <c r="C510" s="20" t="s">
        <v>233</v>
      </c>
      <c r="D510" s="20" t="s">
        <v>66</v>
      </c>
      <c r="E510" s="20" t="s">
        <v>240</v>
      </c>
      <c r="F510" s="20" t="s">
        <v>227</v>
      </c>
      <c r="G510" s="20" t="s">
        <v>225</v>
      </c>
      <c r="H510" s="20" t="s">
        <v>225</v>
      </c>
      <c r="I510" s="21">
        <v>44161</v>
      </c>
      <c r="J510" s="21">
        <v>44179</v>
      </c>
      <c r="K510" s="110">
        <v>0</v>
      </c>
    </row>
    <row r="511" spans="1:11" x14ac:dyDescent="0.25">
      <c r="A511" s="118" t="str">
        <f>HYPERLINK("https://reports.ofsted.gov.uk/provider/16/EY540761","Provider web link")</f>
        <v>Provider web link</v>
      </c>
      <c r="B511" s="20" t="s">
        <v>622</v>
      </c>
      <c r="C511" s="20" t="s">
        <v>233</v>
      </c>
      <c r="D511" s="20" t="s">
        <v>67</v>
      </c>
      <c r="E511" s="20" t="s">
        <v>623</v>
      </c>
      <c r="F511" s="20" t="s">
        <v>105</v>
      </c>
      <c r="G511" s="20" t="s">
        <v>180</v>
      </c>
      <c r="H511" s="20" t="s">
        <v>180</v>
      </c>
      <c r="I511" s="21">
        <v>44124</v>
      </c>
      <c r="J511" s="21">
        <v>44127</v>
      </c>
      <c r="K511" s="110">
        <v>0</v>
      </c>
    </row>
    <row r="512" spans="1:11" x14ac:dyDescent="0.25">
      <c r="A512" s="118" t="str">
        <f>HYPERLINK("https://reports.ofsted.gov.uk/provider/17/EY545970","Provider web link")</f>
        <v>Provider web link</v>
      </c>
      <c r="B512" s="20" t="s">
        <v>771</v>
      </c>
      <c r="C512" s="20" t="s">
        <v>233</v>
      </c>
      <c r="D512" s="20" t="s">
        <v>66</v>
      </c>
      <c r="E512" s="20" t="s">
        <v>240</v>
      </c>
      <c r="F512" s="20" t="s">
        <v>178</v>
      </c>
      <c r="G512" s="20" t="s">
        <v>175</v>
      </c>
      <c r="H512" s="20" t="s">
        <v>175</v>
      </c>
      <c r="I512" s="21">
        <v>44127</v>
      </c>
      <c r="J512" s="21">
        <v>44158</v>
      </c>
      <c r="K512" s="110">
        <v>0</v>
      </c>
    </row>
    <row r="513" spans="1:11" x14ac:dyDescent="0.25">
      <c r="A513" s="118" t="str">
        <f>HYPERLINK("https://reports.ofsted.gov.uk/provider/16/EY483597","Provider web link")</f>
        <v>Provider web link</v>
      </c>
      <c r="B513" s="20" t="s">
        <v>575</v>
      </c>
      <c r="C513" s="20" t="s">
        <v>231</v>
      </c>
      <c r="D513" s="20" t="s">
        <v>67</v>
      </c>
      <c r="E513" s="20" t="s">
        <v>576</v>
      </c>
      <c r="F513" s="20" t="s">
        <v>72</v>
      </c>
      <c r="G513" s="20" t="s">
        <v>225</v>
      </c>
      <c r="H513" s="20" t="s">
        <v>225</v>
      </c>
      <c r="I513" s="21">
        <v>44110</v>
      </c>
      <c r="J513" s="21">
        <v>44167</v>
      </c>
      <c r="K513" s="110">
        <v>0</v>
      </c>
    </row>
    <row r="514" spans="1:11" x14ac:dyDescent="0.25">
      <c r="A514" s="118" t="str">
        <f>HYPERLINK("https://reports.ofsted.gov.uk/provider/16/EY554521","Provider web link")</f>
        <v>Provider web link</v>
      </c>
      <c r="B514" s="20" t="s">
        <v>717</v>
      </c>
      <c r="C514" s="20" t="s">
        <v>231</v>
      </c>
      <c r="D514" s="20" t="s">
        <v>67</v>
      </c>
      <c r="E514" s="20" t="s">
        <v>718</v>
      </c>
      <c r="F514" s="20" t="s">
        <v>153</v>
      </c>
      <c r="G514" s="20" t="s">
        <v>215</v>
      </c>
      <c r="H514" s="20" t="s">
        <v>215</v>
      </c>
      <c r="I514" s="21">
        <v>44095</v>
      </c>
      <c r="J514" s="21">
        <v>44105</v>
      </c>
      <c r="K514" s="110">
        <v>0</v>
      </c>
    </row>
    <row r="515" spans="1:11" x14ac:dyDescent="0.25">
      <c r="A515" s="118" t="str">
        <f>HYPERLINK("https://reports.ofsted.gov.uk/provider/16/EY474854","Provider web link")</f>
        <v>Provider web link</v>
      </c>
      <c r="B515" s="20" t="s">
        <v>765</v>
      </c>
      <c r="C515" s="20" t="s">
        <v>231</v>
      </c>
      <c r="D515" s="20" t="s">
        <v>67</v>
      </c>
      <c r="E515" s="20" t="s">
        <v>766</v>
      </c>
      <c r="F515" s="20" t="s">
        <v>147</v>
      </c>
      <c r="G515" s="20" t="s">
        <v>225</v>
      </c>
      <c r="H515" s="20" t="s">
        <v>225</v>
      </c>
      <c r="I515" s="21">
        <v>44125</v>
      </c>
      <c r="J515" s="21">
        <v>44168</v>
      </c>
      <c r="K515" s="110">
        <v>0</v>
      </c>
    </row>
    <row r="516" spans="1:11" x14ac:dyDescent="0.25">
      <c r="A516" s="118" t="str">
        <f>HYPERLINK("https://reports.ofsted.gov.uk/provider/17/EY544099","Provider web link")</f>
        <v>Provider web link</v>
      </c>
      <c r="B516" s="20" t="s">
        <v>923</v>
      </c>
      <c r="C516" s="20" t="s">
        <v>233</v>
      </c>
      <c r="D516" s="20" t="s">
        <v>66</v>
      </c>
      <c r="E516" s="20" t="s">
        <v>240</v>
      </c>
      <c r="F516" s="20" t="s">
        <v>135</v>
      </c>
      <c r="G516" s="20" t="s">
        <v>180</v>
      </c>
      <c r="H516" s="20" t="s">
        <v>180</v>
      </c>
      <c r="I516" s="21">
        <v>44173</v>
      </c>
      <c r="J516" s="21">
        <v>44175</v>
      </c>
      <c r="K516" s="110">
        <v>0</v>
      </c>
    </row>
    <row r="517" spans="1:11" x14ac:dyDescent="0.25">
      <c r="A517" s="118" t="str">
        <f>HYPERLINK("https://reports.ofsted.gov.uk/provider/17/EY389339","Provider web link")</f>
        <v>Provider web link</v>
      </c>
      <c r="B517" s="20" t="s">
        <v>906</v>
      </c>
      <c r="C517" s="20" t="s">
        <v>233</v>
      </c>
      <c r="D517" s="20" t="s">
        <v>66</v>
      </c>
      <c r="E517" s="20" t="s">
        <v>240</v>
      </c>
      <c r="F517" s="20" t="s">
        <v>178</v>
      </c>
      <c r="G517" s="20" t="s">
        <v>175</v>
      </c>
      <c r="H517" s="20" t="s">
        <v>175</v>
      </c>
      <c r="I517" s="21">
        <v>44165</v>
      </c>
      <c r="J517" s="21">
        <v>44168</v>
      </c>
      <c r="K517" s="110">
        <v>0</v>
      </c>
    </row>
    <row r="518" spans="1:11" x14ac:dyDescent="0.25">
      <c r="A518" s="118" t="str">
        <f>HYPERLINK("https://reports.ofsted.gov.uk/provider/16/EY547352","Provider web link")</f>
        <v>Provider web link</v>
      </c>
      <c r="B518" s="20" t="s">
        <v>663</v>
      </c>
      <c r="C518" s="20" t="s">
        <v>231</v>
      </c>
      <c r="D518" s="20" t="s">
        <v>67</v>
      </c>
      <c r="E518" s="20" t="s">
        <v>664</v>
      </c>
      <c r="F518" s="20" t="s">
        <v>163</v>
      </c>
      <c r="G518" s="20" t="s">
        <v>215</v>
      </c>
      <c r="H518" s="20" t="s">
        <v>215</v>
      </c>
      <c r="I518" s="21">
        <v>44102</v>
      </c>
      <c r="J518" s="21">
        <v>44103</v>
      </c>
      <c r="K518" s="110">
        <v>0</v>
      </c>
    </row>
    <row r="519" spans="1:11" x14ac:dyDescent="0.25">
      <c r="A519" s="118" t="str">
        <f>HYPERLINK("https://reports.ofsted.gov.uk/provider/17/EY500671","Provider web link")</f>
        <v>Provider web link</v>
      </c>
      <c r="B519" s="20" t="s">
        <v>602</v>
      </c>
      <c r="C519" s="20" t="s">
        <v>233</v>
      </c>
      <c r="D519" s="20" t="s">
        <v>66</v>
      </c>
      <c r="E519" s="20" t="s">
        <v>240</v>
      </c>
      <c r="F519" s="20" t="s">
        <v>78</v>
      </c>
      <c r="G519" s="20" t="s">
        <v>221</v>
      </c>
      <c r="H519" s="20" t="s">
        <v>221</v>
      </c>
      <c r="I519" s="21">
        <v>44097</v>
      </c>
      <c r="J519" s="21">
        <v>44104</v>
      </c>
      <c r="K519" s="110">
        <v>0</v>
      </c>
    </row>
    <row r="520" spans="1:11" x14ac:dyDescent="0.25">
      <c r="A520" s="118" t="str">
        <f>HYPERLINK("https://reports.ofsted.gov.uk/provider/17/111538  ","Provider web link")</f>
        <v>Provider web link</v>
      </c>
      <c r="B520" s="20">
        <v>111538</v>
      </c>
      <c r="C520" s="20" t="s">
        <v>233</v>
      </c>
      <c r="D520" s="20" t="s">
        <v>66</v>
      </c>
      <c r="E520" s="20" t="s">
        <v>240</v>
      </c>
      <c r="F520" s="20" t="s">
        <v>104</v>
      </c>
      <c r="G520" s="20" t="s">
        <v>215</v>
      </c>
      <c r="H520" s="20" t="s">
        <v>215</v>
      </c>
      <c r="I520" s="21">
        <v>44097</v>
      </c>
      <c r="J520" s="21">
        <v>44104</v>
      </c>
      <c r="K520" s="110">
        <v>0</v>
      </c>
    </row>
    <row r="521" spans="1:11" x14ac:dyDescent="0.25">
      <c r="A521" s="118" t="str">
        <f>HYPERLINK("https://reports.ofsted.gov.uk/provider/17/EY303998","Provider web link")</f>
        <v>Provider web link</v>
      </c>
      <c r="B521" s="20" t="s">
        <v>367</v>
      </c>
      <c r="C521" s="20" t="s">
        <v>233</v>
      </c>
      <c r="D521" s="20" t="s">
        <v>66</v>
      </c>
      <c r="E521" s="20" t="s">
        <v>240</v>
      </c>
      <c r="F521" s="20" t="s">
        <v>124</v>
      </c>
      <c r="G521" s="20" t="s">
        <v>175</v>
      </c>
      <c r="H521" s="20" t="s">
        <v>175</v>
      </c>
      <c r="I521" s="21">
        <v>44106</v>
      </c>
      <c r="J521" s="21">
        <v>44109</v>
      </c>
      <c r="K521" s="110">
        <v>0</v>
      </c>
    </row>
    <row r="522" spans="1:11" x14ac:dyDescent="0.25">
      <c r="A522" s="118" t="str">
        <f>HYPERLINK("https://reports.ofsted.gov.uk/provider/16/EY486589","Provider web link")</f>
        <v>Provider web link</v>
      </c>
      <c r="B522" s="20" t="s">
        <v>585</v>
      </c>
      <c r="C522" s="20" t="s">
        <v>231</v>
      </c>
      <c r="D522" s="20" t="s">
        <v>67</v>
      </c>
      <c r="E522" s="20" t="s">
        <v>586</v>
      </c>
      <c r="F522" s="20" t="s">
        <v>82</v>
      </c>
      <c r="G522" s="20" t="s">
        <v>285</v>
      </c>
      <c r="H522" s="20" t="s">
        <v>199</v>
      </c>
      <c r="I522" s="21">
        <v>44126</v>
      </c>
      <c r="J522" s="21">
        <v>44127</v>
      </c>
      <c r="K522" s="110">
        <v>0</v>
      </c>
    </row>
    <row r="523" spans="1:11" x14ac:dyDescent="0.25">
      <c r="A523" s="118" t="str">
        <f>HYPERLINK("https://reports.ofsted.gov.uk/provider/17/EY539800","Provider web link")</f>
        <v>Provider web link</v>
      </c>
      <c r="B523" s="20" t="s">
        <v>618</v>
      </c>
      <c r="C523" s="20" t="s">
        <v>233</v>
      </c>
      <c r="D523" s="20" t="s">
        <v>66</v>
      </c>
      <c r="E523" s="20" t="s">
        <v>240</v>
      </c>
      <c r="F523" s="20" t="s">
        <v>149</v>
      </c>
      <c r="G523" s="20" t="s">
        <v>287</v>
      </c>
      <c r="H523" s="20" t="s">
        <v>199</v>
      </c>
      <c r="I523" s="21">
        <v>44124</v>
      </c>
      <c r="J523" s="21">
        <v>44133</v>
      </c>
      <c r="K523" s="110">
        <v>0</v>
      </c>
    </row>
    <row r="524" spans="1:11" x14ac:dyDescent="0.25">
      <c r="A524" s="118" t="str">
        <f>HYPERLINK("https://reports.ofsted.gov.uk/provider/17/204755  ","Provider web link")</f>
        <v>Provider web link</v>
      </c>
      <c r="B524" s="20">
        <v>204755</v>
      </c>
      <c r="C524" s="20" t="s">
        <v>233</v>
      </c>
      <c r="D524" s="20" t="s">
        <v>66</v>
      </c>
      <c r="E524" s="20" t="s">
        <v>240</v>
      </c>
      <c r="F524" s="20" t="s">
        <v>169</v>
      </c>
      <c r="G524" s="20" t="s">
        <v>225</v>
      </c>
      <c r="H524" s="20" t="s">
        <v>225</v>
      </c>
      <c r="I524" s="21">
        <v>44138</v>
      </c>
      <c r="J524" s="21">
        <v>44168</v>
      </c>
      <c r="K524" s="110">
        <v>0</v>
      </c>
    </row>
    <row r="525" spans="1:11" x14ac:dyDescent="0.25">
      <c r="A525" s="118" t="str">
        <f>HYPERLINK("https://reports.ofsted.gov.uk/provider/17/EY438853","Provider web link")</f>
        <v>Provider web link</v>
      </c>
      <c r="B525" s="20" t="s">
        <v>814</v>
      </c>
      <c r="C525" s="20" t="s">
        <v>236</v>
      </c>
      <c r="D525" s="20" t="s">
        <v>66</v>
      </c>
      <c r="E525" s="20" t="s">
        <v>240</v>
      </c>
      <c r="F525" s="20" t="s">
        <v>146</v>
      </c>
      <c r="G525" s="20" t="s">
        <v>215</v>
      </c>
      <c r="H525" s="20" t="s">
        <v>215</v>
      </c>
      <c r="I525" s="21">
        <v>44148</v>
      </c>
      <c r="J525" s="21">
        <v>44155</v>
      </c>
      <c r="K525" s="110">
        <v>0</v>
      </c>
    </row>
    <row r="526" spans="1:11" x14ac:dyDescent="0.25">
      <c r="A526" s="118" t="str">
        <f>HYPERLINK("https://reports.ofsted.gov.uk/provider/17/EY375416","Provider web link")</f>
        <v>Provider web link</v>
      </c>
      <c r="B526" s="20" t="s">
        <v>429</v>
      </c>
      <c r="C526" s="20" t="s">
        <v>233</v>
      </c>
      <c r="D526" s="20" t="s">
        <v>66</v>
      </c>
      <c r="E526" s="20" t="s">
        <v>240</v>
      </c>
      <c r="F526" s="20" t="s">
        <v>130</v>
      </c>
      <c r="G526" s="20" t="s">
        <v>171</v>
      </c>
      <c r="H526" s="20" t="s">
        <v>171</v>
      </c>
      <c r="I526" s="21">
        <v>44119</v>
      </c>
      <c r="J526" s="21">
        <v>44120</v>
      </c>
      <c r="K526" s="110">
        <v>0</v>
      </c>
    </row>
    <row r="527" spans="1:11" x14ac:dyDescent="0.25">
      <c r="A527" s="118" t="str">
        <f>HYPERLINK("https://reports.ofsted.gov.uk/provider/17/EY537176","Provider web link")</f>
        <v>Provider web link</v>
      </c>
      <c r="B527" s="20" t="s">
        <v>829</v>
      </c>
      <c r="C527" s="20" t="s">
        <v>233</v>
      </c>
      <c r="D527" s="20" t="s">
        <v>66</v>
      </c>
      <c r="E527" s="20" t="s">
        <v>240</v>
      </c>
      <c r="F527" s="20" t="s">
        <v>72</v>
      </c>
      <c r="G527" s="20" t="s">
        <v>225</v>
      </c>
      <c r="H527" s="20" t="s">
        <v>225</v>
      </c>
      <c r="I527" s="21">
        <v>44151</v>
      </c>
      <c r="J527" s="21">
        <v>44168</v>
      </c>
      <c r="K527" s="110">
        <v>0</v>
      </c>
    </row>
    <row r="528" spans="1:11" x14ac:dyDescent="0.25">
      <c r="A528" s="118" t="str">
        <f>HYPERLINK("https://reports.ofsted.gov.uk/provider/16/113839  ","Provider web link")</f>
        <v>Provider web link</v>
      </c>
      <c r="B528" s="20">
        <v>113839</v>
      </c>
      <c r="C528" s="20" t="s">
        <v>231</v>
      </c>
      <c r="D528" s="20" t="s">
        <v>67</v>
      </c>
      <c r="E528" s="20" t="s">
        <v>247</v>
      </c>
      <c r="F528" s="20" t="s">
        <v>163</v>
      </c>
      <c r="G528" s="20" t="s">
        <v>215</v>
      </c>
      <c r="H528" s="20" t="s">
        <v>215</v>
      </c>
      <c r="I528" s="21">
        <v>44117</v>
      </c>
      <c r="J528" s="21">
        <v>44123</v>
      </c>
      <c r="K528" s="110">
        <v>0</v>
      </c>
    </row>
    <row r="529" spans="1:11" x14ac:dyDescent="0.25">
      <c r="A529" s="118" t="str">
        <f>HYPERLINK("https://reports.ofsted.gov.uk/provider/16/206763  ","Provider web link")</f>
        <v>Provider web link</v>
      </c>
      <c r="B529" s="20">
        <v>206763</v>
      </c>
      <c r="C529" s="20" t="s">
        <v>231</v>
      </c>
      <c r="D529" s="20" t="s">
        <v>67</v>
      </c>
      <c r="E529" s="20" t="s">
        <v>268</v>
      </c>
      <c r="F529" s="20" t="s">
        <v>90</v>
      </c>
      <c r="G529" s="20" t="s">
        <v>171</v>
      </c>
      <c r="H529" s="20" t="s">
        <v>171</v>
      </c>
      <c r="I529" s="21">
        <v>44088</v>
      </c>
      <c r="J529" s="21">
        <v>44088</v>
      </c>
      <c r="K529" s="110">
        <v>0</v>
      </c>
    </row>
    <row r="530" spans="1:11" x14ac:dyDescent="0.25">
      <c r="A530" s="118" t="str">
        <f>HYPERLINK("https://reports.ofsted.gov.uk/provider/17/2502288 ","Provider web link")</f>
        <v>Provider web link</v>
      </c>
      <c r="B530" s="20">
        <v>2502288</v>
      </c>
      <c r="C530" s="20" t="s">
        <v>233</v>
      </c>
      <c r="D530" s="20" t="s">
        <v>66</v>
      </c>
      <c r="E530" s="20" t="s">
        <v>240</v>
      </c>
      <c r="F530" s="20" t="s">
        <v>113</v>
      </c>
      <c r="G530" s="20" t="s">
        <v>208</v>
      </c>
      <c r="H530" s="20" t="s">
        <v>208</v>
      </c>
      <c r="I530" s="21">
        <v>44092</v>
      </c>
      <c r="J530" s="21">
        <v>44097</v>
      </c>
      <c r="K530" s="110">
        <v>0</v>
      </c>
    </row>
    <row r="531" spans="1:11" x14ac:dyDescent="0.25">
      <c r="A531" s="118" t="str">
        <f>HYPERLINK("https://reports.ofsted.gov.uk/provider/16/EY486612","Provider web link")</f>
        <v>Provider web link</v>
      </c>
      <c r="B531" s="20" t="s">
        <v>587</v>
      </c>
      <c r="C531" s="20" t="s">
        <v>233</v>
      </c>
      <c r="D531" s="20" t="s">
        <v>67</v>
      </c>
      <c r="E531" s="20" t="s">
        <v>588</v>
      </c>
      <c r="F531" s="20" t="s">
        <v>84</v>
      </c>
      <c r="G531" s="20" t="s">
        <v>175</v>
      </c>
      <c r="H531" s="20" t="s">
        <v>175</v>
      </c>
      <c r="I531" s="21">
        <v>44090</v>
      </c>
      <c r="J531" s="21">
        <v>44091</v>
      </c>
      <c r="K531" s="110">
        <v>0</v>
      </c>
    </row>
    <row r="532" spans="1:11" x14ac:dyDescent="0.25">
      <c r="A532" s="118" t="str">
        <f>HYPERLINK("https://reports.ofsted.gov.uk/provider/17/EY365242","Provider web link")</f>
        <v>Provider web link</v>
      </c>
      <c r="B532" s="20" t="s">
        <v>419</v>
      </c>
      <c r="C532" s="20" t="s">
        <v>233</v>
      </c>
      <c r="D532" s="20" t="s">
        <v>66</v>
      </c>
      <c r="E532" s="20" t="s">
        <v>240</v>
      </c>
      <c r="F532" s="20" t="s">
        <v>119</v>
      </c>
      <c r="G532" s="20" t="s">
        <v>208</v>
      </c>
      <c r="H532" s="20" t="s">
        <v>208</v>
      </c>
      <c r="I532" s="21">
        <v>44124</v>
      </c>
      <c r="J532" s="21">
        <v>44125</v>
      </c>
      <c r="K532" s="110">
        <v>0</v>
      </c>
    </row>
    <row r="533" spans="1:11" x14ac:dyDescent="0.25">
      <c r="A533" s="118" t="str">
        <f>HYPERLINK("https://reports.ofsted.gov.uk/provider/17/EY495947","Provider web link")</f>
        <v>Provider web link</v>
      </c>
      <c r="B533" s="20" t="s">
        <v>597</v>
      </c>
      <c r="C533" s="20" t="s">
        <v>233</v>
      </c>
      <c r="D533" s="20" t="s">
        <v>66</v>
      </c>
      <c r="E533" s="20" t="s">
        <v>240</v>
      </c>
      <c r="F533" s="20" t="s">
        <v>108</v>
      </c>
      <c r="G533" s="20" t="s">
        <v>215</v>
      </c>
      <c r="H533" s="20" t="s">
        <v>215</v>
      </c>
      <c r="I533" s="21">
        <v>44103</v>
      </c>
      <c r="J533" s="21">
        <v>44104</v>
      </c>
      <c r="K533" s="110">
        <v>0</v>
      </c>
    </row>
    <row r="534" spans="1:11" x14ac:dyDescent="0.25">
      <c r="A534" s="118" t="str">
        <f>HYPERLINK("https://reports.ofsted.gov.uk/provider/16/EY560050","Provider web link")</f>
        <v>Provider web link</v>
      </c>
      <c r="B534" s="20" t="s">
        <v>837</v>
      </c>
      <c r="C534" s="20" t="s">
        <v>233</v>
      </c>
      <c r="D534" s="20" t="s">
        <v>67</v>
      </c>
      <c r="E534" s="20" t="s">
        <v>838</v>
      </c>
      <c r="F534" s="20" t="s">
        <v>117</v>
      </c>
      <c r="G534" s="20" t="s">
        <v>171</v>
      </c>
      <c r="H534" s="20" t="s">
        <v>171</v>
      </c>
      <c r="I534" s="21">
        <v>44152</v>
      </c>
      <c r="J534" s="21">
        <v>44158</v>
      </c>
      <c r="K534" s="110">
        <v>0</v>
      </c>
    </row>
    <row r="535" spans="1:11" x14ac:dyDescent="0.25">
      <c r="A535" s="118" t="str">
        <f>HYPERLINK("https://reports.ofsted.gov.uk/provider/16/146008  ","Provider web link")</f>
        <v>Provider web link</v>
      </c>
      <c r="B535" s="20">
        <v>146008</v>
      </c>
      <c r="C535" s="20" t="s">
        <v>233</v>
      </c>
      <c r="D535" s="20" t="s">
        <v>67</v>
      </c>
      <c r="E535" s="20" t="s">
        <v>259</v>
      </c>
      <c r="F535" s="20" t="s">
        <v>165</v>
      </c>
      <c r="G535" s="20" t="s">
        <v>221</v>
      </c>
      <c r="H535" s="20" t="s">
        <v>221</v>
      </c>
      <c r="I535" s="21">
        <v>44103</v>
      </c>
      <c r="J535" s="21">
        <v>44116</v>
      </c>
      <c r="K535" s="110">
        <v>0</v>
      </c>
    </row>
    <row r="536" spans="1:11" x14ac:dyDescent="0.25">
      <c r="A536" s="118" t="str">
        <f>HYPERLINK("https://reports.ofsted.gov.uk/provider/17/EY548919","Provider web link")</f>
        <v>Provider web link</v>
      </c>
      <c r="B536" s="20" t="s">
        <v>685</v>
      </c>
      <c r="C536" s="20" t="s">
        <v>233</v>
      </c>
      <c r="D536" s="20" t="s">
        <v>66</v>
      </c>
      <c r="E536" s="20" t="s">
        <v>240</v>
      </c>
      <c r="F536" s="20" t="s">
        <v>90</v>
      </c>
      <c r="G536" s="20" t="s">
        <v>171</v>
      </c>
      <c r="H536" s="20" t="s">
        <v>171</v>
      </c>
      <c r="I536" s="21">
        <v>44099</v>
      </c>
      <c r="J536" s="21">
        <v>44103</v>
      </c>
      <c r="K536" s="110">
        <v>0</v>
      </c>
    </row>
    <row r="537" spans="1:11" x14ac:dyDescent="0.25">
      <c r="A537" s="118" t="str">
        <f>HYPERLINK("https://reports.ofsted.gov.uk/provider/17/EY360623","Provider web link")</f>
        <v>Provider web link</v>
      </c>
      <c r="B537" s="20" t="s">
        <v>409</v>
      </c>
      <c r="C537" s="20" t="s">
        <v>233</v>
      </c>
      <c r="D537" s="20" t="s">
        <v>66</v>
      </c>
      <c r="E537" s="20" t="s">
        <v>240</v>
      </c>
      <c r="F537" s="20" t="s">
        <v>136</v>
      </c>
      <c r="G537" s="20" t="s">
        <v>180</v>
      </c>
      <c r="H537" s="20" t="s">
        <v>180</v>
      </c>
      <c r="I537" s="21">
        <v>44098</v>
      </c>
      <c r="J537" s="21">
        <v>44098</v>
      </c>
      <c r="K537" s="110">
        <v>0</v>
      </c>
    </row>
    <row r="538" spans="1:11" x14ac:dyDescent="0.25">
      <c r="A538" s="118" t="str">
        <f>HYPERLINK("https://reports.ofsted.gov.uk/provider/16/EY543342","Provider web link")</f>
        <v>Provider web link</v>
      </c>
      <c r="B538" s="20" t="s">
        <v>639</v>
      </c>
      <c r="C538" s="20" t="s">
        <v>233</v>
      </c>
      <c r="D538" s="20" t="s">
        <v>67</v>
      </c>
      <c r="E538" s="20" t="s">
        <v>640</v>
      </c>
      <c r="F538" s="20" t="s">
        <v>197</v>
      </c>
      <c r="G538" s="20" t="s">
        <v>180</v>
      </c>
      <c r="H538" s="20" t="s">
        <v>180</v>
      </c>
      <c r="I538" s="21">
        <v>44137</v>
      </c>
      <c r="J538" s="21">
        <v>44145</v>
      </c>
      <c r="K538" s="110">
        <v>0</v>
      </c>
    </row>
    <row r="539" spans="1:11" x14ac:dyDescent="0.25">
      <c r="A539" s="118" t="str">
        <f>HYPERLINK("https://reports.ofsted.gov.uk/provider/16/EY489442","Provider web link")</f>
        <v>Provider web link</v>
      </c>
      <c r="B539" s="20" t="s">
        <v>590</v>
      </c>
      <c r="C539" s="20" t="s">
        <v>233</v>
      </c>
      <c r="D539" s="20" t="s">
        <v>67</v>
      </c>
      <c r="E539" s="20" t="s">
        <v>591</v>
      </c>
      <c r="F539" s="20" t="s">
        <v>173</v>
      </c>
      <c r="G539" s="20" t="s">
        <v>171</v>
      </c>
      <c r="H539" s="20" t="s">
        <v>171</v>
      </c>
      <c r="I539" s="21">
        <v>44140</v>
      </c>
      <c r="J539" s="21">
        <v>44147</v>
      </c>
      <c r="K539" s="110">
        <v>0</v>
      </c>
    </row>
    <row r="540" spans="1:11" x14ac:dyDescent="0.25">
      <c r="A540" s="118" t="str">
        <f>HYPERLINK("https://reports.ofsted.gov.uk/provider/16/EY257456","Provider web link")</f>
        <v>Provider web link</v>
      </c>
      <c r="B540" s="20" t="s">
        <v>327</v>
      </c>
      <c r="C540" s="20" t="s">
        <v>233</v>
      </c>
      <c r="D540" s="20" t="s">
        <v>67</v>
      </c>
      <c r="E540" s="20" t="s">
        <v>328</v>
      </c>
      <c r="F540" s="20" t="s">
        <v>140</v>
      </c>
      <c r="G540" s="20" t="s">
        <v>285</v>
      </c>
      <c r="H540" s="20" t="s">
        <v>199</v>
      </c>
      <c r="I540" s="21">
        <v>44138</v>
      </c>
      <c r="J540" s="21">
        <v>44160</v>
      </c>
      <c r="K540" s="110">
        <v>1</v>
      </c>
    </row>
    <row r="541" spans="1:11" x14ac:dyDescent="0.25">
      <c r="A541" s="118" t="str">
        <f>HYPERLINK("https://reports.ofsted.gov.uk/provider/17/143656  ","Provider web link")</f>
        <v>Provider web link</v>
      </c>
      <c r="B541" s="20">
        <v>143656</v>
      </c>
      <c r="C541" s="20" t="s">
        <v>233</v>
      </c>
      <c r="D541" s="20" t="s">
        <v>66</v>
      </c>
      <c r="E541" s="20" t="s">
        <v>240</v>
      </c>
      <c r="F541" s="20" t="s">
        <v>103</v>
      </c>
      <c r="G541" s="20" t="s">
        <v>180</v>
      </c>
      <c r="H541" s="20" t="s">
        <v>180</v>
      </c>
      <c r="I541" s="21">
        <v>44153</v>
      </c>
      <c r="J541" s="21">
        <v>44154</v>
      </c>
      <c r="K541" s="110">
        <v>0</v>
      </c>
    </row>
    <row r="542" spans="1:11" x14ac:dyDescent="0.25">
      <c r="A542" s="118" t="str">
        <f>HYPERLINK("https://reports.ofsted.gov.uk/provider/17/EY415068","Provider web link")</f>
        <v>Provider web link</v>
      </c>
      <c r="B542" s="20" t="s">
        <v>918</v>
      </c>
      <c r="C542" s="20" t="s">
        <v>233</v>
      </c>
      <c r="D542" s="20" t="s">
        <v>66</v>
      </c>
      <c r="E542" s="20" t="s">
        <v>240</v>
      </c>
      <c r="F542" s="20" t="s">
        <v>148</v>
      </c>
      <c r="G542" s="20" t="s">
        <v>208</v>
      </c>
      <c r="H542" s="20" t="s">
        <v>208</v>
      </c>
      <c r="I542" s="21">
        <v>44168</v>
      </c>
      <c r="J542" s="21">
        <v>44169</v>
      </c>
      <c r="K542" s="110">
        <v>0</v>
      </c>
    </row>
    <row r="543" spans="1:11" x14ac:dyDescent="0.25">
      <c r="A543" s="118" t="str">
        <f>HYPERLINK("https://reports.ofsted.gov.uk/provider/17/EY411696","Provider web link")</f>
        <v>Provider web link</v>
      </c>
      <c r="B543" s="20" t="s">
        <v>930</v>
      </c>
      <c r="C543" s="20" t="s">
        <v>233</v>
      </c>
      <c r="D543" s="20" t="s">
        <v>66</v>
      </c>
      <c r="E543" s="20" t="s">
        <v>240</v>
      </c>
      <c r="F543" s="20" t="s">
        <v>114</v>
      </c>
      <c r="G543" s="20" t="s">
        <v>285</v>
      </c>
      <c r="H543" s="20" t="s">
        <v>199</v>
      </c>
      <c r="I543" s="21">
        <v>44175</v>
      </c>
      <c r="J543" s="21">
        <v>44175</v>
      </c>
      <c r="K543" s="110">
        <v>0</v>
      </c>
    </row>
    <row r="544" spans="1:11" x14ac:dyDescent="0.25">
      <c r="A544" s="118" t="str">
        <f>HYPERLINK("https://reports.ofsted.gov.uk/provider/17/EY462174","Provider web link")</f>
        <v>Provider web link</v>
      </c>
      <c r="B544" s="20" t="s">
        <v>533</v>
      </c>
      <c r="C544" s="20" t="s">
        <v>233</v>
      </c>
      <c r="D544" s="20" t="s">
        <v>66</v>
      </c>
      <c r="E544" s="20" t="s">
        <v>240</v>
      </c>
      <c r="F544" s="20" t="s">
        <v>86</v>
      </c>
      <c r="G544" s="20" t="s">
        <v>221</v>
      </c>
      <c r="H544" s="20" t="s">
        <v>221</v>
      </c>
      <c r="I544" s="21">
        <v>44125</v>
      </c>
      <c r="J544" s="21">
        <v>44130</v>
      </c>
      <c r="K544" s="110">
        <v>0</v>
      </c>
    </row>
    <row r="545" spans="1:11" x14ac:dyDescent="0.25">
      <c r="A545" s="118" t="str">
        <f>HYPERLINK("https://reports.ofsted.gov.uk/provider/17/EY465723","Provider web link")</f>
        <v>Provider web link</v>
      </c>
      <c r="B545" s="20" t="s">
        <v>540</v>
      </c>
      <c r="C545" s="20" t="s">
        <v>233</v>
      </c>
      <c r="D545" s="20" t="s">
        <v>66</v>
      </c>
      <c r="E545" s="20" t="s">
        <v>240</v>
      </c>
      <c r="F545" s="20" t="s">
        <v>169</v>
      </c>
      <c r="G545" s="20" t="s">
        <v>225</v>
      </c>
      <c r="H545" s="20" t="s">
        <v>225</v>
      </c>
      <c r="I545" s="21">
        <v>44085</v>
      </c>
      <c r="J545" s="21">
        <v>44195</v>
      </c>
      <c r="K545" s="110">
        <v>0</v>
      </c>
    </row>
    <row r="546" spans="1:11" x14ac:dyDescent="0.25">
      <c r="A546" s="118" t="str">
        <f>HYPERLINK("https://reports.ofsted.gov.uk/provider/17/316531  ","Provider web link")</f>
        <v>Provider web link</v>
      </c>
      <c r="B546" s="20">
        <v>316531</v>
      </c>
      <c r="C546" s="20" t="s">
        <v>233</v>
      </c>
      <c r="D546" s="20" t="s">
        <v>66</v>
      </c>
      <c r="E546" s="20" t="s">
        <v>240</v>
      </c>
      <c r="F546" s="20" t="s">
        <v>81</v>
      </c>
      <c r="G546" s="20" t="s">
        <v>208</v>
      </c>
      <c r="H546" s="20" t="s">
        <v>208</v>
      </c>
      <c r="I546" s="21">
        <v>44139</v>
      </c>
      <c r="J546" s="21">
        <v>44152</v>
      </c>
      <c r="K546" s="110">
        <v>0</v>
      </c>
    </row>
    <row r="547" spans="1:11" x14ac:dyDescent="0.25">
      <c r="A547" s="118" t="str">
        <f>HYPERLINK("https://reports.ofsted.gov.uk/provider/16/EY478216","Provider web link")</f>
        <v>Provider web link</v>
      </c>
      <c r="B547" s="20" t="s">
        <v>565</v>
      </c>
      <c r="C547" s="20" t="s">
        <v>236</v>
      </c>
      <c r="D547" s="20" t="s">
        <v>67</v>
      </c>
      <c r="E547" s="20" t="s">
        <v>566</v>
      </c>
      <c r="F547" s="20" t="s">
        <v>72</v>
      </c>
      <c r="G547" s="20" t="s">
        <v>225</v>
      </c>
      <c r="H547" s="20" t="s">
        <v>225</v>
      </c>
      <c r="I547" s="21">
        <v>44139</v>
      </c>
      <c r="J547" s="21">
        <v>44165</v>
      </c>
      <c r="K547" s="110">
        <v>0</v>
      </c>
    </row>
    <row r="548" spans="1:11" x14ac:dyDescent="0.25">
      <c r="A548" s="118" t="str">
        <f>HYPERLINK("https://reports.ofsted.gov.uk/provider/16/EY547285","Provider web link")</f>
        <v>Provider web link</v>
      </c>
      <c r="B548" s="20" t="s">
        <v>834</v>
      </c>
      <c r="C548" s="20" t="s">
        <v>231</v>
      </c>
      <c r="D548" s="20" t="s">
        <v>67</v>
      </c>
      <c r="E548" s="20" t="s">
        <v>835</v>
      </c>
      <c r="F548" s="20" t="s">
        <v>188</v>
      </c>
      <c r="G548" s="20" t="s">
        <v>180</v>
      </c>
      <c r="H548" s="20" t="s">
        <v>180</v>
      </c>
      <c r="I548" s="21">
        <v>44151</v>
      </c>
      <c r="J548" s="21">
        <v>44153</v>
      </c>
      <c r="K548" s="110">
        <v>0</v>
      </c>
    </row>
    <row r="549" spans="1:11" x14ac:dyDescent="0.25">
      <c r="A549" s="118" t="str">
        <f>HYPERLINK("https://reports.ofsted.gov.uk/provider/17/205077  ","Provider web link")</f>
        <v>Provider web link</v>
      </c>
      <c r="B549" s="20">
        <v>205077</v>
      </c>
      <c r="C549" s="20" t="s">
        <v>233</v>
      </c>
      <c r="D549" s="20" t="s">
        <v>66</v>
      </c>
      <c r="E549" s="20" t="s">
        <v>240</v>
      </c>
      <c r="F549" s="20" t="s">
        <v>169</v>
      </c>
      <c r="G549" s="20" t="s">
        <v>225</v>
      </c>
      <c r="H549" s="20" t="s">
        <v>225</v>
      </c>
      <c r="I549" s="21">
        <v>44148</v>
      </c>
      <c r="J549" s="21">
        <v>44176</v>
      </c>
      <c r="K549" s="110">
        <v>1</v>
      </c>
    </row>
    <row r="550" spans="1:11" x14ac:dyDescent="0.25">
      <c r="A550" s="118" t="str">
        <f>HYPERLINK("https://reports.ofsted.gov.uk/provider/16/205125  ","Provider web link")</f>
        <v>Provider web link</v>
      </c>
      <c r="B550" s="20">
        <v>205125</v>
      </c>
      <c r="C550" s="20" t="s">
        <v>231</v>
      </c>
      <c r="D550" s="20" t="s">
        <v>67</v>
      </c>
      <c r="E550" s="20" t="s">
        <v>266</v>
      </c>
      <c r="F550" s="20" t="s">
        <v>169</v>
      </c>
      <c r="G550" s="20" t="s">
        <v>225</v>
      </c>
      <c r="H550" s="20" t="s">
        <v>225</v>
      </c>
      <c r="I550" s="21">
        <v>44119</v>
      </c>
      <c r="J550" s="21">
        <v>44168</v>
      </c>
      <c r="K550" s="110">
        <v>0</v>
      </c>
    </row>
    <row r="551" spans="1:11" x14ac:dyDescent="0.25">
      <c r="A551" s="118" t="str">
        <f>HYPERLINK("https://reports.ofsted.gov.uk/provider/16/EY556300","Provider web link")</f>
        <v>Provider web link</v>
      </c>
      <c r="B551" s="20" t="s">
        <v>787</v>
      </c>
      <c r="C551" s="20" t="s">
        <v>231</v>
      </c>
      <c r="D551" s="20" t="s">
        <v>67</v>
      </c>
      <c r="E551" s="20" t="s">
        <v>788</v>
      </c>
      <c r="F551" s="20" t="s">
        <v>115</v>
      </c>
      <c r="G551" s="20" t="s">
        <v>171</v>
      </c>
      <c r="H551" s="20" t="s">
        <v>171</v>
      </c>
      <c r="I551" s="21">
        <v>44139</v>
      </c>
      <c r="J551" s="21">
        <v>44161</v>
      </c>
      <c r="K551" s="110">
        <v>1</v>
      </c>
    </row>
    <row r="552" spans="1:11" x14ac:dyDescent="0.25">
      <c r="A552" s="118" t="str">
        <f>HYPERLINK("https://reports.ofsted.gov.uk/provider/17/319761  ","Provider web link")</f>
        <v>Provider web link</v>
      </c>
      <c r="B552" s="20">
        <v>319761</v>
      </c>
      <c r="C552" s="20" t="s">
        <v>233</v>
      </c>
      <c r="D552" s="20" t="s">
        <v>66</v>
      </c>
      <c r="E552" s="20" t="s">
        <v>240</v>
      </c>
      <c r="F552" s="20" t="s">
        <v>114</v>
      </c>
      <c r="G552" s="20" t="s">
        <v>285</v>
      </c>
      <c r="H552" s="20" t="s">
        <v>199</v>
      </c>
      <c r="I552" s="21">
        <v>44148</v>
      </c>
      <c r="J552" s="21">
        <v>44151</v>
      </c>
      <c r="K552" s="110">
        <v>2</v>
      </c>
    </row>
    <row r="553" spans="1:11" x14ac:dyDescent="0.25">
      <c r="A553" s="118" t="str">
        <f>HYPERLINK("https://reports.ofsted.gov.uk/provider/17/EY310912","Provider web link")</f>
        <v>Provider web link</v>
      </c>
      <c r="B553" s="20" t="s">
        <v>377</v>
      </c>
      <c r="C553" s="20" t="s">
        <v>233</v>
      </c>
      <c r="D553" s="20" t="s">
        <v>66</v>
      </c>
      <c r="E553" s="20" t="s">
        <v>240</v>
      </c>
      <c r="F553" s="20" t="s">
        <v>76</v>
      </c>
      <c r="G553" s="20" t="s">
        <v>285</v>
      </c>
      <c r="H553" s="20" t="s">
        <v>199</v>
      </c>
      <c r="I553" s="21">
        <v>44144</v>
      </c>
      <c r="J553" s="21">
        <v>44147</v>
      </c>
      <c r="K553" s="110">
        <v>0</v>
      </c>
    </row>
    <row r="554" spans="1:11" x14ac:dyDescent="0.25">
      <c r="A554" s="118" t="str">
        <f>HYPERLINK("https://reports.ofsted.gov.uk/provider/17/EY372912","Provider web link")</f>
        <v>Provider web link</v>
      </c>
      <c r="B554" s="20" t="s">
        <v>426</v>
      </c>
      <c r="C554" s="20" t="s">
        <v>233</v>
      </c>
      <c r="D554" s="20" t="s">
        <v>66</v>
      </c>
      <c r="E554" s="20" t="s">
        <v>240</v>
      </c>
      <c r="F554" s="20" t="s">
        <v>115</v>
      </c>
      <c r="G554" s="20" t="s">
        <v>171</v>
      </c>
      <c r="H554" s="20" t="s">
        <v>171</v>
      </c>
      <c r="I554" s="21">
        <v>44139</v>
      </c>
      <c r="J554" s="21">
        <v>44200</v>
      </c>
      <c r="K554" s="110">
        <v>0</v>
      </c>
    </row>
    <row r="555" spans="1:11" x14ac:dyDescent="0.25">
      <c r="A555" s="118" t="str">
        <f>HYPERLINK("https://reports.ofsted.gov.uk/provider/16/EY231736","Provider web link")</f>
        <v>Provider web link</v>
      </c>
      <c r="B555" s="20" t="s">
        <v>315</v>
      </c>
      <c r="C555" s="20" t="s">
        <v>233</v>
      </c>
      <c r="D555" s="20" t="s">
        <v>67</v>
      </c>
      <c r="E555" s="20" t="s">
        <v>316</v>
      </c>
      <c r="F555" s="20" t="s">
        <v>194</v>
      </c>
      <c r="G555" s="20" t="s">
        <v>180</v>
      </c>
      <c r="H555" s="20" t="s">
        <v>180</v>
      </c>
      <c r="I555" s="21">
        <v>44137</v>
      </c>
      <c r="J555" s="21">
        <v>44144</v>
      </c>
      <c r="K555" s="110">
        <v>0</v>
      </c>
    </row>
    <row r="556" spans="1:11" x14ac:dyDescent="0.25">
      <c r="A556" s="118" t="str">
        <f>HYPERLINK("https://reports.ofsted.gov.uk/provider/16/EY563167","Provider web link")</f>
        <v>Provider web link</v>
      </c>
      <c r="B556" s="20" t="s">
        <v>739</v>
      </c>
      <c r="C556" s="20" t="s">
        <v>236</v>
      </c>
      <c r="D556" s="20" t="s">
        <v>67</v>
      </c>
      <c r="E556" s="20" t="s">
        <v>740</v>
      </c>
      <c r="F556" s="20" t="s">
        <v>144</v>
      </c>
      <c r="G556" s="20" t="s">
        <v>221</v>
      </c>
      <c r="H556" s="20" t="s">
        <v>221</v>
      </c>
      <c r="I556" s="21">
        <v>44102</v>
      </c>
      <c r="J556" s="21">
        <v>44112</v>
      </c>
      <c r="K556" s="110">
        <v>0</v>
      </c>
    </row>
    <row r="557" spans="1:11" x14ac:dyDescent="0.25">
      <c r="A557" s="118" t="str">
        <f>HYPERLINK("https://reports.ofsted.gov.uk/provider/17/128906  ","Provider web link")</f>
        <v>Provider web link</v>
      </c>
      <c r="B557" s="20">
        <v>128906</v>
      </c>
      <c r="C557" s="20" t="s">
        <v>233</v>
      </c>
      <c r="D557" s="20" t="s">
        <v>66</v>
      </c>
      <c r="E557" s="20" t="s">
        <v>240</v>
      </c>
      <c r="F557" s="20" t="s">
        <v>194</v>
      </c>
      <c r="G557" s="20" t="s">
        <v>180</v>
      </c>
      <c r="H557" s="20" t="s">
        <v>180</v>
      </c>
      <c r="I557" s="21">
        <v>44187</v>
      </c>
      <c r="J557" s="21">
        <v>44188</v>
      </c>
      <c r="K557" s="110">
        <v>0</v>
      </c>
    </row>
    <row r="558" spans="1:11" x14ac:dyDescent="0.25">
      <c r="A558" s="118" t="str">
        <f>HYPERLINK("https://reports.ofsted.gov.uk/provider/16/EY309106","Provider web link")</f>
        <v>Provider web link</v>
      </c>
      <c r="B558" s="20" t="s">
        <v>927</v>
      </c>
      <c r="C558" s="20" t="s">
        <v>236</v>
      </c>
      <c r="D558" s="20" t="s">
        <v>67</v>
      </c>
      <c r="E558" s="20" t="s">
        <v>928</v>
      </c>
      <c r="F558" s="20" t="s">
        <v>108</v>
      </c>
      <c r="G558" s="20" t="s">
        <v>215</v>
      </c>
      <c r="H558" s="20" t="s">
        <v>215</v>
      </c>
      <c r="I558" s="21">
        <v>44174</v>
      </c>
      <c r="J558" s="21">
        <v>44186</v>
      </c>
      <c r="K558" s="110">
        <v>0</v>
      </c>
    </row>
    <row r="559" spans="1:11" x14ac:dyDescent="0.25">
      <c r="A559" s="118" t="str">
        <f>HYPERLINK("https://reports.ofsted.gov.uk/provider/16/EY319443","Provider web link")</f>
        <v>Provider web link</v>
      </c>
      <c r="B559" s="20" t="s">
        <v>795</v>
      </c>
      <c r="C559" s="20" t="s">
        <v>233</v>
      </c>
      <c r="D559" s="20" t="s">
        <v>67</v>
      </c>
      <c r="E559" s="20" t="s">
        <v>796</v>
      </c>
      <c r="F559" s="20" t="s">
        <v>143</v>
      </c>
      <c r="G559" s="20" t="s">
        <v>225</v>
      </c>
      <c r="H559" s="20" t="s">
        <v>225</v>
      </c>
      <c r="I559" s="21">
        <v>44141</v>
      </c>
      <c r="J559" s="21">
        <v>44152</v>
      </c>
      <c r="K559" s="110">
        <v>0</v>
      </c>
    </row>
    <row r="560" spans="1:11" x14ac:dyDescent="0.25">
      <c r="A560" s="118" t="str">
        <f>HYPERLINK("https://reports.ofsted.gov.uk/provider/16/EY245107","Provider web link")</f>
        <v>Provider web link</v>
      </c>
      <c r="B560" s="20" t="s">
        <v>886</v>
      </c>
      <c r="C560" s="20" t="s">
        <v>233</v>
      </c>
      <c r="D560" s="20" t="s">
        <v>67</v>
      </c>
      <c r="E560" s="20" t="s">
        <v>887</v>
      </c>
      <c r="F560" s="20" t="s">
        <v>118</v>
      </c>
      <c r="G560" s="20" t="s">
        <v>208</v>
      </c>
      <c r="H560" s="20" t="s">
        <v>208</v>
      </c>
      <c r="I560" s="21">
        <v>44160</v>
      </c>
      <c r="J560" s="21">
        <v>44200</v>
      </c>
      <c r="K560" s="110">
        <v>1</v>
      </c>
    </row>
    <row r="561" spans="1:11" x14ac:dyDescent="0.25">
      <c r="A561" s="118" t="str">
        <f>HYPERLINK("https://reports.ofsted.gov.uk/provider/17/EY232845","Provider web link")</f>
        <v>Provider web link</v>
      </c>
      <c r="B561" s="20" t="s">
        <v>317</v>
      </c>
      <c r="C561" s="20" t="s">
        <v>233</v>
      </c>
      <c r="D561" s="20" t="s">
        <v>66</v>
      </c>
      <c r="E561" s="20" t="s">
        <v>240</v>
      </c>
      <c r="F561" s="20" t="s">
        <v>105</v>
      </c>
      <c r="G561" s="20" t="s">
        <v>180</v>
      </c>
      <c r="H561" s="20" t="s">
        <v>180</v>
      </c>
      <c r="I561" s="21">
        <v>44144</v>
      </c>
      <c r="J561" s="21">
        <v>44148</v>
      </c>
      <c r="K561" s="110">
        <v>0</v>
      </c>
    </row>
    <row r="562" spans="1:11" x14ac:dyDescent="0.25">
      <c r="A562" s="118" t="str">
        <f>HYPERLINK("https://reports.ofsted.gov.uk/provider/17/EY411201","Provider web link")</f>
        <v>Provider web link</v>
      </c>
      <c r="B562" s="20" t="s">
        <v>768</v>
      </c>
      <c r="C562" s="20" t="s">
        <v>769</v>
      </c>
      <c r="D562" s="20" t="s">
        <v>66</v>
      </c>
      <c r="E562" s="20" t="s">
        <v>240</v>
      </c>
      <c r="F562" s="20" t="s">
        <v>72</v>
      </c>
      <c r="G562" s="20" t="s">
        <v>225</v>
      </c>
      <c r="H562" s="20" t="s">
        <v>225</v>
      </c>
      <c r="I562" s="21">
        <v>44126</v>
      </c>
      <c r="J562" s="21">
        <v>44167</v>
      </c>
      <c r="K562" s="110">
        <v>0</v>
      </c>
    </row>
    <row r="563" spans="1:11" x14ac:dyDescent="0.25">
      <c r="A563" s="118" t="str">
        <f>HYPERLINK("https://reports.ofsted.gov.uk/provider/17/EY278616","Provider web link")</f>
        <v>Provider web link</v>
      </c>
      <c r="B563" s="20" t="s">
        <v>802</v>
      </c>
      <c r="C563" s="20" t="s">
        <v>233</v>
      </c>
      <c r="D563" s="20" t="s">
        <v>66</v>
      </c>
      <c r="E563" s="20" t="s">
        <v>240</v>
      </c>
      <c r="F563" s="20" t="s">
        <v>226</v>
      </c>
      <c r="G563" s="20" t="s">
        <v>225</v>
      </c>
      <c r="H563" s="20" t="s">
        <v>225</v>
      </c>
      <c r="I563" s="21">
        <v>44145</v>
      </c>
      <c r="J563" s="21">
        <v>44165</v>
      </c>
      <c r="K563" s="110">
        <v>0</v>
      </c>
    </row>
    <row r="564" spans="1:11" x14ac:dyDescent="0.25">
      <c r="A564" s="118" t="str">
        <f>HYPERLINK("https://reports.ofsted.gov.uk/provider/17/222527  ","Provider web link")</f>
        <v>Provider web link</v>
      </c>
      <c r="B564" s="20">
        <v>222527</v>
      </c>
      <c r="C564" s="20" t="s">
        <v>233</v>
      </c>
      <c r="D564" s="20" t="s">
        <v>66</v>
      </c>
      <c r="E564" s="20" t="s">
        <v>240</v>
      </c>
      <c r="F564" s="20" t="s">
        <v>83</v>
      </c>
      <c r="G564" s="20" t="s">
        <v>175</v>
      </c>
      <c r="H564" s="20" t="s">
        <v>175</v>
      </c>
      <c r="I564" s="21">
        <v>44125</v>
      </c>
      <c r="J564" s="21">
        <v>44127</v>
      </c>
      <c r="K564" s="110">
        <v>0</v>
      </c>
    </row>
    <row r="565" spans="1:11" x14ac:dyDescent="0.25">
      <c r="A565" s="118" t="str">
        <f>HYPERLINK("https://reports.ofsted.gov.uk/provider/17/EY429356","Provider web link")</f>
        <v>Provider web link</v>
      </c>
      <c r="B565" s="20" t="s">
        <v>495</v>
      </c>
      <c r="C565" s="20" t="s">
        <v>233</v>
      </c>
      <c r="D565" s="20" t="s">
        <v>66</v>
      </c>
      <c r="E565" s="20" t="s">
        <v>240</v>
      </c>
      <c r="F565" s="20" t="s">
        <v>127</v>
      </c>
      <c r="G565" s="20" t="s">
        <v>285</v>
      </c>
      <c r="H565" s="20" t="s">
        <v>199</v>
      </c>
      <c r="I565" s="21">
        <v>44131</v>
      </c>
      <c r="J565" s="21">
        <v>44133</v>
      </c>
      <c r="K565" s="110">
        <v>0</v>
      </c>
    </row>
    <row r="566" spans="1:11" x14ac:dyDescent="0.25">
      <c r="A566" s="118" t="str">
        <f>HYPERLINK("https://reports.ofsted.gov.uk/provider/17/102127  ","Provider web link")</f>
        <v>Provider web link</v>
      </c>
      <c r="B566" s="20">
        <v>102127</v>
      </c>
      <c r="C566" s="20" t="s">
        <v>233</v>
      </c>
      <c r="D566" s="20" t="s">
        <v>66</v>
      </c>
      <c r="E566" s="20" t="s">
        <v>240</v>
      </c>
      <c r="F566" s="20" t="s">
        <v>184</v>
      </c>
      <c r="G566" s="20" t="s">
        <v>180</v>
      </c>
      <c r="H566" s="20" t="s">
        <v>180</v>
      </c>
      <c r="I566" s="21">
        <v>44179</v>
      </c>
      <c r="J566" s="21">
        <v>44186</v>
      </c>
      <c r="K566" s="110">
        <v>0</v>
      </c>
    </row>
    <row r="567" spans="1:11" s="111" customFormat="1" x14ac:dyDescent="0.25">
      <c r="A567" s="119" t="str">
        <f>HYPERLINK("https://reports.ofsted.gov.uk/provider/17/EY370595","Provider web link")</f>
        <v>Provider web link</v>
      </c>
      <c r="B567" s="111" t="s">
        <v>5428</v>
      </c>
      <c r="C567" s="111" t="s">
        <v>233</v>
      </c>
      <c r="D567" s="111" t="s">
        <v>66</v>
      </c>
      <c r="E567" s="111" t="s">
        <v>240</v>
      </c>
      <c r="F567" s="111" t="s">
        <v>169</v>
      </c>
      <c r="G567" s="111" t="s">
        <v>225</v>
      </c>
      <c r="H567" s="111" t="s">
        <v>225</v>
      </c>
      <c r="I567" s="112">
        <v>44088</v>
      </c>
      <c r="J567" s="112">
        <v>44111</v>
      </c>
      <c r="K567" s="113">
        <v>0</v>
      </c>
    </row>
    <row r="568" spans="1:11" s="111" customFormat="1" x14ac:dyDescent="0.25">
      <c r="A568" s="119" t="str">
        <f>HYPERLINK("https://reports.ofsted.gov.uk/provider/16/EY500638","Provider web link")</f>
        <v>Provider web link</v>
      </c>
      <c r="B568" s="111" t="s">
        <v>5430</v>
      </c>
      <c r="C568" s="111" t="s">
        <v>233</v>
      </c>
      <c r="D568" s="111" t="s">
        <v>67</v>
      </c>
      <c r="E568" s="111" t="s">
        <v>1178</v>
      </c>
      <c r="F568" s="111" t="s">
        <v>153</v>
      </c>
      <c r="G568" s="111" t="s">
        <v>215</v>
      </c>
      <c r="H568" s="111" t="s">
        <v>215</v>
      </c>
      <c r="I568" s="112">
        <v>44105</v>
      </c>
      <c r="J568" s="112">
        <v>44144</v>
      </c>
      <c r="K568" s="113">
        <v>1</v>
      </c>
    </row>
    <row r="569" spans="1:11" s="111" customFormat="1" x14ac:dyDescent="0.25">
      <c r="A569" s="119" t="str">
        <f>HYPERLINK("https://reports.ofsted.gov.uk/provider/16/EY500638","Provider web link")</f>
        <v>Provider web link</v>
      </c>
      <c r="B569" s="111" t="s">
        <v>5430</v>
      </c>
      <c r="C569" s="111" t="s">
        <v>233</v>
      </c>
      <c r="D569" s="111" t="s">
        <v>67</v>
      </c>
      <c r="E569" s="111" t="s">
        <v>1178</v>
      </c>
      <c r="F569" s="111" t="s">
        <v>153</v>
      </c>
      <c r="G569" s="111" t="s">
        <v>215</v>
      </c>
      <c r="H569" s="111" t="s">
        <v>215</v>
      </c>
      <c r="I569" s="112">
        <v>44141</v>
      </c>
      <c r="J569" s="112">
        <v>44144</v>
      </c>
      <c r="K569" s="113">
        <v>1</v>
      </c>
    </row>
    <row r="570" spans="1:11" s="111" customFormat="1" x14ac:dyDescent="0.25">
      <c r="A570" s="119" t="str">
        <f>HYPERLINK("https://reports.ofsted.gov.uk/provider/16/EY550174","Provider web link")</f>
        <v>Provider web link</v>
      </c>
      <c r="B570" s="111" t="s">
        <v>6732</v>
      </c>
      <c r="C570" s="111" t="s">
        <v>236</v>
      </c>
      <c r="D570" s="111" t="s">
        <v>67</v>
      </c>
      <c r="E570" s="111" t="s">
        <v>1219</v>
      </c>
      <c r="F570" s="111" t="s">
        <v>97</v>
      </c>
      <c r="G570" s="111" t="s">
        <v>175</v>
      </c>
      <c r="H570" s="111" t="s">
        <v>175</v>
      </c>
      <c r="I570" s="112">
        <v>44181</v>
      </c>
      <c r="J570" s="112">
        <v>44182</v>
      </c>
      <c r="K570" s="113">
        <v>0</v>
      </c>
    </row>
  </sheetData>
  <sheetProtection sheet="1" objects="1" scenarios="1" sort="0" autoFilter="0"/>
  <autoFilter ref="A1:K570" xr:uid="{5A967419-B639-43DD-99BA-30D58C7F5943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BD519-ABF2-4C27-931E-F7084F21DDB8}">
  <sheetPr>
    <tabColor theme="9" tint="0.79998168889431442"/>
  </sheetPr>
  <dimension ref="A1:K166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25"/>
  <cols>
    <col min="1" max="1" width="17.33203125" style="23" customWidth="1"/>
    <col min="2" max="2" width="10.44140625" style="71" bestFit="1" customWidth="1"/>
    <col min="3" max="3" width="20.88671875" style="23" bestFit="1" customWidth="1"/>
    <col min="4" max="4" width="31.44140625" style="23" bestFit="1" customWidth="1"/>
    <col min="5" max="5" width="34.5546875" style="23" customWidth="1"/>
    <col min="6" max="6" width="30.6640625" style="23" bestFit="1" customWidth="1"/>
    <col min="7" max="7" width="23.33203125" style="23" bestFit="1" customWidth="1"/>
    <col min="8" max="8" width="18.88671875" style="23" customWidth="1"/>
    <col min="9" max="9" width="14" style="71" bestFit="1" customWidth="1"/>
    <col min="10" max="10" width="22.5546875" style="23" bestFit="1" customWidth="1"/>
    <col min="11" max="11" width="18.33203125" style="71" bestFit="1" customWidth="1"/>
    <col min="12" max="16384" width="8.88671875" style="23"/>
  </cols>
  <sheetData>
    <row r="1" spans="1:11" ht="26.4" x14ac:dyDescent="0.25">
      <c r="A1" s="68" t="s">
        <v>38</v>
      </c>
      <c r="B1" s="69" t="s">
        <v>40</v>
      </c>
      <c r="C1" s="69" t="s">
        <v>42</v>
      </c>
      <c r="D1" s="69" t="s">
        <v>44</v>
      </c>
      <c r="E1" s="69" t="s">
        <v>45</v>
      </c>
      <c r="F1" s="69" t="s">
        <v>47</v>
      </c>
      <c r="G1" s="69" t="s">
        <v>49</v>
      </c>
      <c r="H1" s="69" t="s">
        <v>230</v>
      </c>
      <c r="I1" s="69" t="s">
        <v>7554</v>
      </c>
      <c r="J1" s="69" t="s">
        <v>1253</v>
      </c>
      <c r="K1" s="69" t="s">
        <v>54</v>
      </c>
    </row>
    <row r="2" spans="1:11" x14ac:dyDescent="0.25">
      <c r="A2" s="109" t="str">
        <f>HYPERLINK("https://reports.ofsted.gov.uk/provider/17/EY422382","Provider web link")</f>
        <v>Provider web link</v>
      </c>
      <c r="B2" s="71" t="s">
        <v>1699</v>
      </c>
      <c r="C2" s="23" t="s">
        <v>769</v>
      </c>
      <c r="D2" s="23" t="s">
        <v>66</v>
      </c>
      <c r="E2" s="23" t="s">
        <v>240</v>
      </c>
      <c r="F2" s="23" t="s">
        <v>179</v>
      </c>
      <c r="G2" s="23" t="s">
        <v>175</v>
      </c>
      <c r="H2" s="23" t="s">
        <v>175</v>
      </c>
      <c r="I2" s="70">
        <v>44085</v>
      </c>
      <c r="J2" s="23" t="s">
        <v>1700</v>
      </c>
      <c r="K2" s="70">
        <v>44147</v>
      </c>
    </row>
    <row r="3" spans="1:11" x14ac:dyDescent="0.25">
      <c r="A3" s="109" t="str">
        <f>HYPERLINK("https://reports.ofsted.gov.uk/provider/18/EY400949","Provider web link")</f>
        <v>Provider web link</v>
      </c>
      <c r="B3" s="71" t="s">
        <v>1999</v>
      </c>
      <c r="C3" s="23" t="s">
        <v>1255</v>
      </c>
      <c r="D3" s="23" t="s">
        <v>1294</v>
      </c>
      <c r="E3" s="23" t="s">
        <v>240</v>
      </c>
      <c r="F3" s="23" t="s">
        <v>103</v>
      </c>
      <c r="G3" s="23" t="s">
        <v>180</v>
      </c>
      <c r="H3" s="23" t="s">
        <v>180</v>
      </c>
      <c r="I3" s="70">
        <v>44088</v>
      </c>
      <c r="J3" s="23" t="s">
        <v>1254</v>
      </c>
      <c r="K3" s="70">
        <v>44106</v>
      </c>
    </row>
    <row r="4" spans="1:11" x14ac:dyDescent="0.25">
      <c r="A4" s="109" t="str">
        <f>HYPERLINK("https://reports.ofsted.gov.uk/provider/17/EY438225","Provider web link")</f>
        <v>Provider web link</v>
      </c>
      <c r="B4" s="71" t="s">
        <v>1597</v>
      </c>
      <c r="C4" s="23" t="s">
        <v>769</v>
      </c>
      <c r="D4" s="23" t="s">
        <v>66</v>
      </c>
      <c r="E4" s="23" t="s">
        <v>240</v>
      </c>
      <c r="F4" s="23" t="s">
        <v>158</v>
      </c>
      <c r="G4" s="23" t="s">
        <v>180</v>
      </c>
      <c r="H4" s="23" t="s">
        <v>180</v>
      </c>
      <c r="I4" s="70">
        <v>44090</v>
      </c>
      <c r="J4" s="23" t="s">
        <v>1254</v>
      </c>
      <c r="K4" s="70">
        <v>44110</v>
      </c>
    </row>
    <row r="5" spans="1:11" x14ac:dyDescent="0.25">
      <c r="A5" s="109" t="str">
        <f>HYPERLINK("https://reports.ofsted.gov.uk/provider/18/EY404295","Provider web link")</f>
        <v>Provider web link</v>
      </c>
      <c r="B5" s="71" t="s">
        <v>1375</v>
      </c>
      <c r="C5" s="23" t="s">
        <v>1255</v>
      </c>
      <c r="D5" s="23" t="s">
        <v>1294</v>
      </c>
      <c r="E5" s="23" t="s">
        <v>240</v>
      </c>
      <c r="F5" s="23" t="s">
        <v>186</v>
      </c>
      <c r="G5" s="23" t="s">
        <v>180</v>
      </c>
      <c r="H5" s="23" t="s">
        <v>180</v>
      </c>
      <c r="I5" s="70">
        <v>44090</v>
      </c>
      <c r="J5" s="23" t="s">
        <v>1254</v>
      </c>
      <c r="K5" s="70">
        <v>44109</v>
      </c>
    </row>
    <row r="6" spans="1:11" x14ac:dyDescent="0.25">
      <c r="A6" s="109" t="str">
        <f>HYPERLINK("https://reports.ofsted.gov.uk/provider/18/EY391472","Provider web link")</f>
        <v>Provider web link</v>
      </c>
      <c r="B6" s="71" t="s">
        <v>1382</v>
      </c>
      <c r="C6" s="23" t="s">
        <v>1255</v>
      </c>
      <c r="D6" s="23" t="s">
        <v>1294</v>
      </c>
      <c r="E6" s="23" t="s">
        <v>240</v>
      </c>
      <c r="F6" s="23" t="s">
        <v>186</v>
      </c>
      <c r="G6" s="23" t="s">
        <v>180</v>
      </c>
      <c r="H6" s="23" t="s">
        <v>180</v>
      </c>
      <c r="I6" s="70">
        <v>44090</v>
      </c>
      <c r="J6" s="23" t="s">
        <v>1254</v>
      </c>
      <c r="K6" s="70">
        <v>44109</v>
      </c>
    </row>
    <row r="7" spans="1:11" x14ac:dyDescent="0.25">
      <c r="A7" s="109" t="str">
        <f>HYPERLINK("https://reports.ofsted.gov.uk/provider/18/EY411197","Provider web link")</f>
        <v>Provider web link</v>
      </c>
      <c r="B7" s="71" t="s">
        <v>1369</v>
      </c>
      <c r="C7" s="23" t="s">
        <v>1255</v>
      </c>
      <c r="D7" s="23" t="s">
        <v>1294</v>
      </c>
      <c r="E7" s="23" t="s">
        <v>240</v>
      </c>
      <c r="F7" s="23" t="s">
        <v>70</v>
      </c>
      <c r="G7" s="23" t="s">
        <v>180</v>
      </c>
      <c r="H7" s="23" t="s">
        <v>180</v>
      </c>
      <c r="I7" s="70">
        <v>44090</v>
      </c>
      <c r="J7" s="23" t="s">
        <v>1254</v>
      </c>
      <c r="K7" s="70">
        <v>44110</v>
      </c>
    </row>
    <row r="8" spans="1:11" x14ac:dyDescent="0.25">
      <c r="A8" s="109" t="str">
        <f>HYPERLINK("https://reports.ofsted.gov.uk/provider/18/VC365340","Provider web link")</f>
        <v>Provider web link</v>
      </c>
      <c r="B8" s="71" t="s">
        <v>1684</v>
      </c>
      <c r="C8" s="23" t="s">
        <v>1255</v>
      </c>
      <c r="D8" s="23" t="s">
        <v>1294</v>
      </c>
      <c r="E8" s="23" t="s">
        <v>240</v>
      </c>
      <c r="F8" s="23" t="s">
        <v>186</v>
      </c>
      <c r="G8" s="23" t="s">
        <v>180</v>
      </c>
      <c r="H8" s="23" t="s">
        <v>180</v>
      </c>
      <c r="I8" s="70">
        <v>44090</v>
      </c>
      <c r="J8" s="23" t="s">
        <v>1254</v>
      </c>
      <c r="K8" s="70">
        <v>44109</v>
      </c>
    </row>
    <row r="9" spans="1:11" x14ac:dyDescent="0.25">
      <c r="A9" s="109" t="str">
        <f>HYPERLINK("https://reports.ofsted.gov.uk/provider/18/EY402472","Provider web link")</f>
        <v>Provider web link</v>
      </c>
      <c r="B9" s="71" t="s">
        <v>1358</v>
      </c>
      <c r="C9" s="23" t="s">
        <v>1255</v>
      </c>
      <c r="D9" s="23" t="s">
        <v>1294</v>
      </c>
      <c r="E9" s="23" t="s">
        <v>240</v>
      </c>
      <c r="F9" s="23" t="s">
        <v>103</v>
      </c>
      <c r="G9" s="23" t="s">
        <v>180</v>
      </c>
      <c r="H9" s="23" t="s">
        <v>180</v>
      </c>
      <c r="I9" s="70">
        <v>44090</v>
      </c>
      <c r="J9" s="23" t="s">
        <v>1254</v>
      </c>
      <c r="K9" s="70">
        <v>44109</v>
      </c>
    </row>
    <row r="10" spans="1:11" x14ac:dyDescent="0.25">
      <c r="A10" s="109" t="str">
        <f>HYPERLINK("https://reports.ofsted.gov.uk/provider/18/EY419043","Provider web link")</f>
        <v>Provider web link</v>
      </c>
      <c r="B10" s="71" t="s">
        <v>1374</v>
      </c>
      <c r="C10" s="23" t="s">
        <v>1255</v>
      </c>
      <c r="D10" s="23" t="s">
        <v>1294</v>
      </c>
      <c r="E10" s="23" t="s">
        <v>240</v>
      </c>
      <c r="F10" s="23" t="s">
        <v>186</v>
      </c>
      <c r="G10" s="23" t="s">
        <v>180</v>
      </c>
      <c r="H10" s="23" t="s">
        <v>180</v>
      </c>
      <c r="I10" s="70">
        <v>44090</v>
      </c>
      <c r="J10" s="23" t="s">
        <v>1254</v>
      </c>
      <c r="K10" s="70">
        <v>44110</v>
      </c>
    </row>
    <row r="11" spans="1:11" x14ac:dyDescent="0.25">
      <c r="A11" s="109" t="str">
        <f>HYPERLINK("https://reports.ofsted.gov.uk/provider/17/EY420663","Provider web link")</f>
        <v>Provider web link</v>
      </c>
      <c r="B11" s="71" t="s">
        <v>1897</v>
      </c>
      <c r="C11" s="23" t="s">
        <v>769</v>
      </c>
      <c r="D11" s="23" t="s">
        <v>66</v>
      </c>
      <c r="E11" s="23" t="s">
        <v>240</v>
      </c>
      <c r="F11" s="23" t="s">
        <v>73</v>
      </c>
      <c r="G11" s="23" t="s">
        <v>208</v>
      </c>
      <c r="H11" s="23" t="s">
        <v>208</v>
      </c>
      <c r="I11" s="70">
        <v>44090</v>
      </c>
      <c r="J11" s="23" t="s">
        <v>1254</v>
      </c>
      <c r="K11" s="70">
        <v>44109</v>
      </c>
    </row>
    <row r="12" spans="1:11" x14ac:dyDescent="0.25">
      <c r="A12" s="109" t="str">
        <f>HYPERLINK("https://reports.ofsted.gov.uk/provider/18/EY405370","Provider web link")</f>
        <v>Provider web link</v>
      </c>
      <c r="B12" s="71" t="s">
        <v>1361</v>
      </c>
      <c r="C12" s="23" t="s">
        <v>1255</v>
      </c>
      <c r="D12" s="23" t="s">
        <v>1294</v>
      </c>
      <c r="E12" s="23" t="s">
        <v>240</v>
      </c>
      <c r="F12" s="23" t="s">
        <v>196</v>
      </c>
      <c r="G12" s="23" t="s">
        <v>180</v>
      </c>
      <c r="H12" s="23" t="s">
        <v>180</v>
      </c>
      <c r="I12" s="70">
        <v>44090</v>
      </c>
      <c r="J12" s="23" t="s">
        <v>1257</v>
      </c>
      <c r="K12" s="70">
        <v>44111</v>
      </c>
    </row>
    <row r="13" spans="1:11" x14ac:dyDescent="0.25">
      <c r="A13" s="109" t="str">
        <f>HYPERLINK("https://reports.ofsted.gov.uk/provider/18/EY385535","Provider web link")</f>
        <v>Provider web link</v>
      </c>
      <c r="B13" s="71" t="s">
        <v>1399</v>
      </c>
      <c r="C13" s="23" t="s">
        <v>1255</v>
      </c>
      <c r="D13" s="23" t="s">
        <v>1294</v>
      </c>
      <c r="E13" s="23" t="s">
        <v>240</v>
      </c>
      <c r="F13" s="23" t="s">
        <v>70</v>
      </c>
      <c r="G13" s="23" t="s">
        <v>180</v>
      </c>
      <c r="H13" s="23" t="s">
        <v>180</v>
      </c>
      <c r="I13" s="70">
        <v>44090</v>
      </c>
      <c r="J13" s="23" t="s">
        <v>1254</v>
      </c>
      <c r="K13" s="70">
        <v>44110</v>
      </c>
    </row>
    <row r="14" spans="1:11" x14ac:dyDescent="0.25">
      <c r="A14" s="109" t="str">
        <f>HYPERLINK("https://reports.ofsted.gov.uk/provider/18/EY396923","Provider web link")</f>
        <v>Provider web link</v>
      </c>
      <c r="B14" s="71" t="s">
        <v>1702</v>
      </c>
      <c r="C14" s="23" t="s">
        <v>1255</v>
      </c>
      <c r="D14" s="23" t="s">
        <v>1294</v>
      </c>
      <c r="E14" s="23" t="s">
        <v>240</v>
      </c>
      <c r="F14" s="23" t="s">
        <v>186</v>
      </c>
      <c r="G14" s="23" t="s">
        <v>180</v>
      </c>
      <c r="H14" s="23" t="s">
        <v>180</v>
      </c>
      <c r="I14" s="70">
        <v>44090</v>
      </c>
      <c r="J14" s="23" t="s">
        <v>1254</v>
      </c>
      <c r="K14" s="70">
        <v>44110</v>
      </c>
    </row>
    <row r="15" spans="1:11" x14ac:dyDescent="0.25">
      <c r="A15" s="109" t="str">
        <f>HYPERLINK("https://reports.ofsted.gov.uk/provider/17/EY493501","Provider web link")</f>
        <v>Provider web link</v>
      </c>
      <c r="B15" s="71" t="s">
        <v>2136</v>
      </c>
      <c r="C15" s="23" t="s">
        <v>769</v>
      </c>
      <c r="D15" s="23" t="s">
        <v>66</v>
      </c>
      <c r="E15" s="23" t="s">
        <v>240</v>
      </c>
      <c r="F15" s="23" t="s">
        <v>188</v>
      </c>
      <c r="G15" s="23" t="s">
        <v>180</v>
      </c>
      <c r="H15" s="23" t="s">
        <v>180</v>
      </c>
      <c r="I15" s="70">
        <v>44091</v>
      </c>
      <c r="J15" s="23" t="s">
        <v>1254</v>
      </c>
      <c r="K15" s="70">
        <v>44110</v>
      </c>
    </row>
    <row r="16" spans="1:11" x14ac:dyDescent="0.25">
      <c r="A16" s="109" t="str">
        <f>HYPERLINK("https://reports.ofsted.gov.uk/provider/18/EY563421","Provider web link")</f>
        <v>Provider web link</v>
      </c>
      <c r="B16" s="71" t="s">
        <v>1698</v>
      </c>
      <c r="C16" s="23" t="s">
        <v>1255</v>
      </c>
      <c r="D16" s="23" t="s">
        <v>1294</v>
      </c>
      <c r="E16" s="23" t="s">
        <v>240</v>
      </c>
      <c r="F16" s="23" t="s">
        <v>131</v>
      </c>
      <c r="G16" s="23" t="s">
        <v>208</v>
      </c>
      <c r="H16" s="23" t="s">
        <v>208</v>
      </c>
      <c r="I16" s="70">
        <v>44091</v>
      </c>
      <c r="J16" s="23" t="s">
        <v>1254</v>
      </c>
      <c r="K16" s="70">
        <v>44118</v>
      </c>
    </row>
    <row r="17" spans="1:11" x14ac:dyDescent="0.25">
      <c r="A17" s="109" t="str">
        <f>HYPERLINK("https://reports.ofsted.gov.uk/provider/17/EY296838","Provider web link")</f>
        <v>Provider web link</v>
      </c>
      <c r="B17" s="71" t="s">
        <v>1324</v>
      </c>
      <c r="C17" s="23" t="s">
        <v>769</v>
      </c>
      <c r="D17" s="23" t="s">
        <v>66</v>
      </c>
      <c r="E17" s="23" t="s">
        <v>240</v>
      </c>
      <c r="F17" s="23" t="s">
        <v>79</v>
      </c>
      <c r="G17" s="23" t="s">
        <v>180</v>
      </c>
      <c r="H17" s="23" t="s">
        <v>180</v>
      </c>
      <c r="I17" s="70">
        <v>44091</v>
      </c>
      <c r="J17" s="23" t="s">
        <v>1254</v>
      </c>
      <c r="K17" s="70">
        <v>44110</v>
      </c>
    </row>
    <row r="18" spans="1:11" x14ac:dyDescent="0.25">
      <c r="A18" s="109" t="str">
        <f>HYPERLINK("https://reports.ofsted.gov.uk/provider/17/EY340408","Provider web link")</f>
        <v>Provider web link</v>
      </c>
      <c r="B18" s="71" t="s">
        <v>1320</v>
      </c>
      <c r="C18" s="23" t="s">
        <v>769</v>
      </c>
      <c r="D18" s="23" t="s">
        <v>66</v>
      </c>
      <c r="E18" s="23" t="s">
        <v>240</v>
      </c>
      <c r="F18" s="23" t="s">
        <v>137</v>
      </c>
      <c r="G18" s="23" t="s">
        <v>208</v>
      </c>
      <c r="H18" s="23" t="s">
        <v>208</v>
      </c>
      <c r="I18" s="70">
        <v>44091</v>
      </c>
      <c r="J18" s="23" t="s">
        <v>1254</v>
      </c>
      <c r="K18" s="70">
        <v>44112</v>
      </c>
    </row>
    <row r="19" spans="1:11" x14ac:dyDescent="0.25">
      <c r="A19" s="109" t="str">
        <f>HYPERLINK("https://reports.ofsted.gov.uk/provider/18/EY541877","Provider web link")</f>
        <v>Provider web link</v>
      </c>
      <c r="B19" s="71" t="s">
        <v>1951</v>
      </c>
      <c r="C19" s="23" t="s">
        <v>1255</v>
      </c>
      <c r="D19" s="23" t="s">
        <v>1294</v>
      </c>
      <c r="E19" s="23" t="s">
        <v>240</v>
      </c>
      <c r="F19" s="23" t="s">
        <v>106</v>
      </c>
      <c r="G19" s="23" t="s">
        <v>175</v>
      </c>
      <c r="H19" s="23" t="s">
        <v>175</v>
      </c>
      <c r="I19" s="70">
        <v>44091</v>
      </c>
      <c r="J19" s="23" t="s">
        <v>1254</v>
      </c>
      <c r="K19" s="70">
        <v>44118</v>
      </c>
    </row>
    <row r="20" spans="1:11" x14ac:dyDescent="0.25">
      <c r="A20" s="109" t="str">
        <f>HYPERLINK("https://reports.ofsted.gov.uk/provider/17/EY416975","Provider web link")</f>
        <v>Provider web link</v>
      </c>
      <c r="B20" s="71" t="s">
        <v>1594</v>
      </c>
      <c r="C20" s="23" t="s">
        <v>769</v>
      </c>
      <c r="D20" s="23" t="s">
        <v>66</v>
      </c>
      <c r="E20" s="23" t="s">
        <v>240</v>
      </c>
      <c r="F20" s="23" t="s">
        <v>79</v>
      </c>
      <c r="G20" s="23" t="s">
        <v>180</v>
      </c>
      <c r="H20" s="23" t="s">
        <v>180</v>
      </c>
      <c r="I20" s="70">
        <v>44091</v>
      </c>
      <c r="J20" s="23" t="s">
        <v>1254</v>
      </c>
      <c r="K20" s="70">
        <v>44110</v>
      </c>
    </row>
    <row r="21" spans="1:11" x14ac:dyDescent="0.25">
      <c r="A21" s="109" t="str">
        <f>HYPERLINK("https://reports.ofsted.gov.uk/provider/18/VC367411","Provider web link")</f>
        <v>Provider web link</v>
      </c>
      <c r="B21" s="71" t="s">
        <v>1543</v>
      </c>
      <c r="C21" s="23" t="s">
        <v>1255</v>
      </c>
      <c r="D21" s="23" t="s">
        <v>1294</v>
      </c>
      <c r="E21" s="23" t="s">
        <v>240</v>
      </c>
      <c r="F21" s="23" t="s">
        <v>79</v>
      </c>
      <c r="G21" s="23" t="s">
        <v>180</v>
      </c>
      <c r="H21" s="23" t="s">
        <v>180</v>
      </c>
      <c r="I21" s="70">
        <v>44091</v>
      </c>
      <c r="J21" s="23" t="s">
        <v>1254</v>
      </c>
      <c r="K21" s="70">
        <v>44110</v>
      </c>
    </row>
    <row r="22" spans="1:11" x14ac:dyDescent="0.25">
      <c r="A22" s="109" t="str">
        <f>HYPERLINK("https://reports.ofsted.gov.uk/provider/18/EY484892","Provider web link")</f>
        <v>Provider web link</v>
      </c>
      <c r="B22" s="71" t="s">
        <v>2077</v>
      </c>
      <c r="C22" s="23" t="s">
        <v>1255</v>
      </c>
      <c r="D22" s="23" t="s">
        <v>1294</v>
      </c>
      <c r="E22" s="23" t="s">
        <v>240</v>
      </c>
      <c r="F22" s="23" t="s">
        <v>182</v>
      </c>
      <c r="G22" s="23" t="s">
        <v>180</v>
      </c>
      <c r="H22" s="23" t="s">
        <v>180</v>
      </c>
      <c r="I22" s="70">
        <v>44091</v>
      </c>
      <c r="J22" s="23" t="s">
        <v>1254</v>
      </c>
      <c r="K22" s="70">
        <v>44110</v>
      </c>
    </row>
    <row r="23" spans="1:11" x14ac:dyDescent="0.25">
      <c r="A23" s="109" t="str">
        <f>HYPERLINK("https://reports.ofsted.gov.uk/provider/17/EY266728","Provider web link")</f>
        <v>Provider web link</v>
      </c>
      <c r="B23" s="71" t="s">
        <v>1304</v>
      </c>
      <c r="C23" s="23" t="s">
        <v>769</v>
      </c>
      <c r="D23" s="23" t="s">
        <v>66</v>
      </c>
      <c r="E23" s="23" t="s">
        <v>240</v>
      </c>
      <c r="F23" s="23" t="s">
        <v>182</v>
      </c>
      <c r="G23" s="23" t="s">
        <v>180</v>
      </c>
      <c r="H23" s="23" t="s">
        <v>180</v>
      </c>
      <c r="I23" s="70">
        <v>44091</v>
      </c>
      <c r="J23" s="23" t="s">
        <v>1254</v>
      </c>
      <c r="K23" s="70">
        <v>44110</v>
      </c>
    </row>
    <row r="24" spans="1:11" x14ac:dyDescent="0.25">
      <c r="A24" s="109" t="str">
        <f>HYPERLINK("https://reports.ofsted.gov.uk/provider/18/EY546849","Provider web link")</f>
        <v>Provider web link</v>
      </c>
      <c r="B24" s="71" t="s">
        <v>1467</v>
      </c>
      <c r="C24" s="23" t="s">
        <v>1255</v>
      </c>
      <c r="D24" s="23" t="s">
        <v>1294</v>
      </c>
      <c r="E24" s="23" t="s">
        <v>240</v>
      </c>
      <c r="F24" s="23" t="s">
        <v>216</v>
      </c>
      <c r="G24" s="23" t="s">
        <v>215</v>
      </c>
      <c r="H24" s="23" t="s">
        <v>215</v>
      </c>
      <c r="I24" s="70">
        <v>44091</v>
      </c>
      <c r="J24" s="23" t="s">
        <v>1254</v>
      </c>
      <c r="K24" s="70">
        <v>44118</v>
      </c>
    </row>
    <row r="25" spans="1:11" x14ac:dyDescent="0.25">
      <c r="A25" s="109" t="str">
        <f>HYPERLINK("https://reports.ofsted.gov.uk/provider/17/301308  ","Provider web link")</f>
        <v>Provider web link</v>
      </c>
      <c r="B25" s="71">
        <v>301308</v>
      </c>
      <c r="C25" s="23" t="s">
        <v>769</v>
      </c>
      <c r="D25" s="23" t="s">
        <v>66</v>
      </c>
      <c r="E25" s="23" t="s">
        <v>240</v>
      </c>
      <c r="F25" s="23" t="s">
        <v>131</v>
      </c>
      <c r="G25" s="23" t="s">
        <v>208</v>
      </c>
      <c r="H25" s="23" t="s">
        <v>208</v>
      </c>
      <c r="I25" s="70">
        <v>44092</v>
      </c>
      <c r="J25" s="23" t="s">
        <v>1254</v>
      </c>
      <c r="K25" s="70">
        <v>44120</v>
      </c>
    </row>
    <row r="26" spans="1:11" x14ac:dyDescent="0.25">
      <c r="A26" s="109" t="str">
        <f>HYPERLINK("https://reports.ofsted.gov.uk/provider/17/EY361832","Provider web link")</f>
        <v>Provider web link</v>
      </c>
      <c r="B26" s="71" t="s">
        <v>1325</v>
      </c>
      <c r="C26" s="23" t="s">
        <v>769</v>
      </c>
      <c r="D26" s="23" t="s">
        <v>66</v>
      </c>
      <c r="E26" s="23" t="s">
        <v>240</v>
      </c>
      <c r="F26" s="23" t="s">
        <v>88</v>
      </c>
      <c r="G26" s="23" t="s">
        <v>180</v>
      </c>
      <c r="H26" s="23" t="s">
        <v>180</v>
      </c>
      <c r="I26" s="70">
        <v>44092</v>
      </c>
      <c r="J26" s="23" t="s">
        <v>1254</v>
      </c>
      <c r="K26" s="70">
        <v>44112</v>
      </c>
    </row>
    <row r="27" spans="1:11" x14ac:dyDescent="0.25">
      <c r="A27" s="109" t="str">
        <f>HYPERLINK("https://reports.ofsted.gov.uk/provider/18/EY558242","Provider web link")</f>
        <v>Provider web link</v>
      </c>
      <c r="B27" s="71" t="s">
        <v>2138</v>
      </c>
      <c r="C27" s="23" t="s">
        <v>1255</v>
      </c>
      <c r="D27" s="23" t="s">
        <v>1294</v>
      </c>
      <c r="E27" s="23" t="s">
        <v>240</v>
      </c>
      <c r="F27" s="23" t="s">
        <v>128</v>
      </c>
      <c r="G27" s="23" t="s">
        <v>287</v>
      </c>
      <c r="H27" s="23" t="s">
        <v>199</v>
      </c>
      <c r="I27" s="70">
        <v>44092</v>
      </c>
      <c r="J27" s="23" t="s">
        <v>1254</v>
      </c>
      <c r="K27" s="70">
        <v>44111</v>
      </c>
    </row>
    <row r="28" spans="1:11" x14ac:dyDescent="0.25">
      <c r="A28" s="109" t="str">
        <f>HYPERLINK("https://reports.ofsted.gov.uk/provider/18/EY380946","Provider web link")</f>
        <v>Provider web link</v>
      </c>
      <c r="B28" s="71" t="s">
        <v>1332</v>
      </c>
      <c r="C28" s="23" t="s">
        <v>1255</v>
      </c>
      <c r="D28" s="23" t="s">
        <v>1294</v>
      </c>
      <c r="E28" s="23" t="s">
        <v>240</v>
      </c>
      <c r="F28" s="23" t="s">
        <v>192</v>
      </c>
      <c r="G28" s="23" t="s">
        <v>180</v>
      </c>
      <c r="H28" s="23" t="s">
        <v>180</v>
      </c>
      <c r="I28" s="70">
        <v>44092</v>
      </c>
      <c r="J28" s="23" t="s">
        <v>1254</v>
      </c>
      <c r="K28" s="70">
        <v>44111</v>
      </c>
    </row>
    <row r="29" spans="1:11" x14ac:dyDescent="0.25">
      <c r="A29" s="109" t="str">
        <f>HYPERLINK("https://reports.ofsted.gov.uk/provider/17/EY298675","Provider web link")</f>
        <v>Provider web link</v>
      </c>
      <c r="B29" s="71" t="s">
        <v>1322</v>
      </c>
      <c r="C29" s="23" t="s">
        <v>769</v>
      </c>
      <c r="D29" s="23" t="s">
        <v>66</v>
      </c>
      <c r="E29" s="23" t="s">
        <v>240</v>
      </c>
      <c r="F29" s="23" t="s">
        <v>131</v>
      </c>
      <c r="G29" s="23" t="s">
        <v>208</v>
      </c>
      <c r="H29" s="23" t="s">
        <v>208</v>
      </c>
      <c r="I29" s="70">
        <v>44092</v>
      </c>
      <c r="J29" s="23" t="s">
        <v>1254</v>
      </c>
      <c r="K29" s="70">
        <v>44112</v>
      </c>
    </row>
    <row r="30" spans="1:11" x14ac:dyDescent="0.25">
      <c r="A30" s="109" t="str">
        <f>HYPERLINK("https://reports.ofsted.gov.uk/provider/18/EY538345","Provider web link")</f>
        <v>Provider web link</v>
      </c>
      <c r="B30" s="71" t="s">
        <v>1472</v>
      </c>
      <c r="C30" s="23" t="s">
        <v>1255</v>
      </c>
      <c r="D30" s="23" t="s">
        <v>1294</v>
      </c>
      <c r="E30" s="23" t="s">
        <v>240</v>
      </c>
      <c r="F30" s="23" t="s">
        <v>183</v>
      </c>
      <c r="G30" s="23" t="s">
        <v>180</v>
      </c>
      <c r="H30" s="23" t="s">
        <v>180</v>
      </c>
      <c r="I30" s="70">
        <v>44092</v>
      </c>
      <c r="J30" s="23" t="s">
        <v>1254</v>
      </c>
      <c r="K30" s="70">
        <v>44117</v>
      </c>
    </row>
    <row r="31" spans="1:11" x14ac:dyDescent="0.25">
      <c r="A31" s="109" t="str">
        <f>HYPERLINK("https://reports.ofsted.gov.uk/provider/18/EY461524","Provider web link")</f>
        <v>Provider web link</v>
      </c>
      <c r="B31" s="71" t="s">
        <v>2117</v>
      </c>
      <c r="C31" s="23" t="s">
        <v>1255</v>
      </c>
      <c r="D31" s="23" t="s">
        <v>1294</v>
      </c>
      <c r="E31" s="23" t="s">
        <v>240</v>
      </c>
      <c r="F31" s="23" t="s">
        <v>88</v>
      </c>
      <c r="G31" s="23" t="s">
        <v>180</v>
      </c>
      <c r="H31" s="23" t="s">
        <v>180</v>
      </c>
      <c r="I31" s="70">
        <v>44092</v>
      </c>
      <c r="J31" s="23" t="s">
        <v>1254</v>
      </c>
      <c r="K31" s="70">
        <v>44117</v>
      </c>
    </row>
    <row r="32" spans="1:11" x14ac:dyDescent="0.25">
      <c r="A32" s="109" t="str">
        <f>HYPERLINK("https://reports.ofsted.gov.uk/provider/18/EY492559","Provider web link")</f>
        <v>Provider web link</v>
      </c>
      <c r="B32" s="71" t="s">
        <v>1828</v>
      </c>
      <c r="C32" s="23" t="s">
        <v>1255</v>
      </c>
      <c r="D32" s="23" t="s">
        <v>1294</v>
      </c>
      <c r="E32" s="23" t="s">
        <v>240</v>
      </c>
      <c r="F32" s="23" t="s">
        <v>196</v>
      </c>
      <c r="G32" s="23" t="s">
        <v>180</v>
      </c>
      <c r="H32" s="23" t="s">
        <v>180</v>
      </c>
      <c r="I32" s="70">
        <v>44092</v>
      </c>
      <c r="J32" s="23" t="s">
        <v>1254</v>
      </c>
      <c r="K32" s="70">
        <v>44117</v>
      </c>
    </row>
    <row r="33" spans="1:11" x14ac:dyDescent="0.25">
      <c r="A33" s="109" t="str">
        <f>HYPERLINK("https://reports.ofsted.gov.uk/provider/18/EY470148","Provider web link")</f>
        <v>Provider web link</v>
      </c>
      <c r="B33" s="71" t="s">
        <v>1605</v>
      </c>
      <c r="C33" s="23" t="s">
        <v>1255</v>
      </c>
      <c r="D33" s="23" t="s">
        <v>1294</v>
      </c>
      <c r="E33" s="23" t="s">
        <v>240</v>
      </c>
      <c r="F33" s="23" t="s">
        <v>182</v>
      </c>
      <c r="G33" s="23" t="s">
        <v>180</v>
      </c>
      <c r="H33" s="23" t="s">
        <v>180</v>
      </c>
      <c r="I33" s="70">
        <v>44092</v>
      </c>
      <c r="J33" s="23" t="s">
        <v>1254</v>
      </c>
      <c r="K33" s="70">
        <v>44111</v>
      </c>
    </row>
    <row r="34" spans="1:11" x14ac:dyDescent="0.25">
      <c r="A34" s="109" t="str">
        <f>HYPERLINK("https://reports.ofsted.gov.uk/provider/18/EY405277","Provider web link")</f>
        <v>Provider web link</v>
      </c>
      <c r="B34" s="71" t="s">
        <v>1385</v>
      </c>
      <c r="C34" s="23" t="s">
        <v>1255</v>
      </c>
      <c r="D34" s="23" t="s">
        <v>1294</v>
      </c>
      <c r="E34" s="23" t="s">
        <v>240</v>
      </c>
      <c r="F34" s="23" t="s">
        <v>158</v>
      </c>
      <c r="G34" s="23" t="s">
        <v>180</v>
      </c>
      <c r="H34" s="23" t="s">
        <v>180</v>
      </c>
      <c r="I34" s="70">
        <v>44092</v>
      </c>
      <c r="J34" s="23" t="s">
        <v>1254</v>
      </c>
      <c r="K34" s="70">
        <v>44112</v>
      </c>
    </row>
    <row r="35" spans="1:11" x14ac:dyDescent="0.25">
      <c r="A35" s="109" t="str">
        <f>HYPERLINK("https://reports.ofsted.gov.uk/provider/18/EY480501","Provider web link")</f>
        <v>Provider web link</v>
      </c>
      <c r="B35" s="71" t="s">
        <v>2124</v>
      </c>
      <c r="C35" s="23" t="s">
        <v>1255</v>
      </c>
      <c r="D35" s="23" t="s">
        <v>1294</v>
      </c>
      <c r="E35" s="23" t="s">
        <v>240</v>
      </c>
      <c r="F35" s="23" t="s">
        <v>182</v>
      </c>
      <c r="G35" s="23" t="s">
        <v>180</v>
      </c>
      <c r="H35" s="23" t="s">
        <v>180</v>
      </c>
      <c r="I35" s="70">
        <v>44095</v>
      </c>
      <c r="J35" s="23" t="s">
        <v>1254</v>
      </c>
      <c r="K35" s="70">
        <v>44112</v>
      </c>
    </row>
    <row r="36" spans="1:11" x14ac:dyDescent="0.25">
      <c r="A36" s="109" t="str">
        <f>HYPERLINK("https://reports.ofsted.gov.uk/provider/18/2510812 ","Provider web link")</f>
        <v>Provider web link</v>
      </c>
      <c r="B36" s="71">
        <v>2510812</v>
      </c>
      <c r="C36" s="23" t="s">
        <v>1255</v>
      </c>
      <c r="D36" s="23" t="s">
        <v>1294</v>
      </c>
      <c r="E36" s="23" t="s">
        <v>240</v>
      </c>
      <c r="F36" s="23" t="s">
        <v>119</v>
      </c>
      <c r="G36" s="23" t="s">
        <v>208</v>
      </c>
      <c r="H36" s="23" t="s">
        <v>208</v>
      </c>
      <c r="I36" s="70">
        <v>44095</v>
      </c>
      <c r="J36" s="23" t="s">
        <v>1254</v>
      </c>
      <c r="K36" s="70">
        <v>44112</v>
      </c>
    </row>
    <row r="37" spans="1:11" x14ac:dyDescent="0.25">
      <c r="A37" s="109" t="str">
        <f>HYPERLINK("https://reports.ofsted.gov.uk/provider/18/VC366844","Provider web link")</f>
        <v>Provider web link</v>
      </c>
      <c r="B37" s="71" t="s">
        <v>1566</v>
      </c>
      <c r="C37" s="23" t="s">
        <v>1255</v>
      </c>
      <c r="D37" s="23" t="s">
        <v>1294</v>
      </c>
      <c r="E37" s="23" t="s">
        <v>240</v>
      </c>
      <c r="F37" s="23" t="s">
        <v>186</v>
      </c>
      <c r="G37" s="23" t="s">
        <v>180</v>
      </c>
      <c r="H37" s="23" t="s">
        <v>180</v>
      </c>
      <c r="I37" s="70">
        <v>44095</v>
      </c>
      <c r="J37" s="23" t="s">
        <v>1254</v>
      </c>
      <c r="K37" s="70">
        <v>44120</v>
      </c>
    </row>
    <row r="38" spans="1:11" x14ac:dyDescent="0.25">
      <c r="A38" s="109" t="str">
        <f>HYPERLINK("https://reports.ofsted.gov.uk/provider/18/EY540470","Provider web link")</f>
        <v>Provider web link</v>
      </c>
      <c r="B38" s="71" t="s">
        <v>2157</v>
      </c>
      <c r="C38" s="23" t="s">
        <v>1255</v>
      </c>
      <c r="D38" s="23" t="s">
        <v>1294</v>
      </c>
      <c r="E38" s="23" t="s">
        <v>240</v>
      </c>
      <c r="F38" s="23" t="s">
        <v>119</v>
      </c>
      <c r="G38" s="23" t="s">
        <v>208</v>
      </c>
      <c r="H38" s="23" t="s">
        <v>208</v>
      </c>
      <c r="I38" s="70">
        <v>44095</v>
      </c>
      <c r="J38" s="23" t="s">
        <v>1257</v>
      </c>
      <c r="K38" s="70">
        <v>44113</v>
      </c>
    </row>
    <row r="39" spans="1:11" x14ac:dyDescent="0.25">
      <c r="A39" s="109" t="str">
        <f>HYPERLINK("https://reports.ofsted.gov.uk/provider/17/136830  ","Provider web link")</f>
        <v>Provider web link</v>
      </c>
      <c r="B39" s="71">
        <v>136830</v>
      </c>
      <c r="C39" s="23" t="s">
        <v>769</v>
      </c>
      <c r="D39" s="23" t="s">
        <v>66</v>
      </c>
      <c r="E39" s="23" t="s">
        <v>240</v>
      </c>
      <c r="F39" s="23" t="s">
        <v>79</v>
      </c>
      <c r="G39" s="23" t="s">
        <v>180</v>
      </c>
      <c r="H39" s="23" t="s">
        <v>180</v>
      </c>
      <c r="I39" s="70">
        <v>44095</v>
      </c>
      <c r="J39" s="23" t="s">
        <v>1254</v>
      </c>
      <c r="K39" s="70">
        <v>44112</v>
      </c>
    </row>
    <row r="40" spans="1:11" x14ac:dyDescent="0.25">
      <c r="A40" s="109" t="str">
        <f>HYPERLINK("https://reports.ofsted.gov.uk/provider/18/EY501410","Provider web link")</f>
        <v>Provider web link</v>
      </c>
      <c r="B40" s="71" t="s">
        <v>1746</v>
      </c>
      <c r="C40" s="23" t="s">
        <v>1255</v>
      </c>
      <c r="D40" s="23" t="s">
        <v>1294</v>
      </c>
      <c r="E40" s="23" t="s">
        <v>240</v>
      </c>
      <c r="F40" s="23" t="s">
        <v>80</v>
      </c>
      <c r="G40" s="23" t="s">
        <v>215</v>
      </c>
      <c r="H40" s="23" t="s">
        <v>215</v>
      </c>
      <c r="I40" s="70">
        <v>44095</v>
      </c>
      <c r="J40" s="23" t="s">
        <v>1254</v>
      </c>
      <c r="K40" s="70">
        <v>44112</v>
      </c>
    </row>
    <row r="41" spans="1:11" x14ac:dyDescent="0.25">
      <c r="A41" s="109" t="str">
        <f>HYPERLINK("https://reports.ofsted.gov.uk/provider/18/EY536102","Provider web link")</f>
        <v>Provider web link</v>
      </c>
      <c r="B41" s="71" t="s">
        <v>2131</v>
      </c>
      <c r="C41" s="23" t="s">
        <v>1255</v>
      </c>
      <c r="D41" s="23" t="s">
        <v>1294</v>
      </c>
      <c r="E41" s="23" t="s">
        <v>240</v>
      </c>
      <c r="F41" s="23" t="s">
        <v>182</v>
      </c>
      <c r="G41" s="23" t="s">
        <v>180</v>
      </c>
      <c r="H41" s="23" t="s">
        <v>180</v>
      </c>
      <c r="I41" s="70">
        <v>44095</v>
      </c>
      <c r="J41" s="23" t="s">
        <v>1254</v>
      </c>
      <c r="K41" s="70">
        <v>44112</v>
      </c>
    </row>
    <row r="42" spans="1:11" x14ac:dyDescent="0.25">
      <c r="A42" s="109" t="str">
        <f>HYPERLINK("https://reports.ofsted.gov.uk/provider/18/EY556081","Provider web link")</f>
        <v>Provider web link</v>
      </c>
      <c r="B42" s="71" t="s">
        <v>1976</v>
      </c>
      <c r="C42" s="23" t="s">
        <v>1255</v>
      </c>
      <c r="D42" s="23" t="s">
        <v>1294</v>
      </c>
      <c r="E42" s="23" t="s">
        <v>240</v>
      </c>
      <c r="F42" s="23" t="s">
        <v>156</v>
      </c>
      <c r="G42" s="23" t="s">
        <v>208</v>
      </c>
      <c r="H42" s="23" t="s">
        <v>208</v>
      </c>
      <c r="I42" s="70">
        <v>44095</v>
      </c>
      <c r="J42" s="23" t="s">
        <v>1254</v>
      </c>
      <c r="K42" s="70">
        <v>44112</v>
      </c>
    </row>
    <row r="43" spans="1:11" x14ac:dyDescent="0.25">
      <c r="A43" s="109" t="str">
        <f>HYPERLINK("https://reports.ofsted.gov.uk/provider/18/EY456273","Provider web link")</f>
        <v>Provider web link</v>
      </c>
      <c r="B43" s="71" t="s">
        <v>1916</v>
      </c>
      <c r="C43" s="23" t="s">
        <v>1255</v>
      </c>
      <c r="D43" s="23" t="s">
        <v>1294</v>
      </c>
      <c r="E43" s="23" t="s">
        <v>240</v>
      </c>
      <c r="F43" s="23" t="s">
        <v>104</v>
      </c>
      <c r="G43" s="23" t="s">
        <v>215</v>
      </c>
      <c r="H43" s="23" t="s">
        <v>215</v>
      </c>
      <c r="I43" s="70">
        <v>44095</v>
      </c>
      <c r="J43" s="23" t="s">
        <v>1254</v>
      </c>
      <c r="K43" s="70">
        <v>44118</v>
      </c>
    </row>
    <row r="44" spans="1:11" x14ac:dyDescent="0.25">
      <c r="A44" s="109" t="str">
        <f>HYPERLINK("https://reports.ofsted.gov.uk/provider/18/EY481469","Provider web link")</f>
        <v>Provider web link</v>
      </c>
      <c r="B44" s="71" t="s">
        <v>1729</v>
      </c>
      <c r="C44" s="23" t="s">
        <v>1255</v>
      </c>
      <c r="D44" s="23" t="s">
        <v>1294</v>
      </c>
      <c r="E44" s="23" t="s">
        <v>240</v>
      </c>
      <c r="F44" s="23" t="s">
        <v>198</v>
      </c>
      <c r="G44" s="23" t="s">
        <v>180</v>
      </c>
      <c r="H44" s="23" t="s">
        <v>180</v>
      </c>
      <c r="I44" s="70">
        <v>44095</v>
      </c>
      <c r="J44" s="23" t="s">
        <v>1257</v>
      </c>
      <c r="K44" s="70">
        <v>44112</v>
      </c>
    </row>
    <row r="45" spans="1:11" x14ac:dyDescent="0.25">
      <c r="A45" s="109" t="str">
        <f>HYPERLINK("https://reports.ofsted.gov.uk/provider/17/EY417664","Provider web link")</f>
        <v>Provider web link</v>
      </c>
      <c r="B45" s="71" t="s">
        <v>1892</v>
      </c>
      <c r="C45" s="23" t="s">
        <v>769</v>
      </c>
      <c r="D45" s="23" t="s">
        <v>66</v>
      </c>
      <c r="E45" s="23" t="s">
        <v>240</v>
      </c>
      <c r="F45" s="23" t="s">
        <v>135</v>
      </c>
      <c r="G45" s="23" t="s">
        <v>180</v>
      </c>
      <c r="H45" s="23" t="s">
        <v>180</v>
      </c>
      <c r="I45" s="70">
        <v>44095</v>
      </c>
      <c r="J45" s="23" t="s">
        <v>1254</v>
      </c>
      <c r="K45" s="70">
        <v>44154</v>
      </c>
    </row>
    <row r="46" spans="1:11" x14ac:dyDescent="0.25">
      <c r="A46" s="109" t="str">
        <f>HYPERLINK("https://reports.ofsted.gov.uk/provider/18/EY500594","Provider web link")</f>
        <v>Provider web link</v>
      </c>
      <c r="B46" s="71" t="s">
        <v>1764</v>
      </c>
      <c r="C46" s="23" t="s">
        <v>1255</v>
      </c>
      <c r="D46" s="23" t="s">
        <v>1294</v>
      </c>
      <c r="E46" s="23" t="s">
        <v>240</v>
      </c>
      <c r="F46" s="23" t="s">
        <v>88</v>
      </c>
      <c r="G46" s="23" t="s">
        <v>180</v>
      </c>
      <c r="H46" s="23" t="s">
        <v>180</v>
      </c>
      <c r="I46" s="70">
        <v>44095</v>
      </c>
      <c r="J46" s="23" t="s">
        <v>1254</v>
      </c>
      <c r="K46" s="70">
        <v>44112</v>
      </c>
    </row>
    <row r="47" spans="1:11" x14ac:dyDescent="0.25">
      <c r="A47" s="109" t="str">
        <f>HYPERLINK("https://reports.ofsted.gov.uk/provider/18/EY544420","Provider web link")</f>
        <v>Provider web link</v>
      </c>
      <c r="B47" s="71" t="s">
        <v>1550</v>
      </c>
      <c r="C47" s="23" t="s">
        <v>1255</v>
      </c>
      <c r="D47" s="23" t="s">
        <v>1294</v>
      </c>
      <c r="E47" s="23" t="s">
        <v>240</v>
      </c>
      <c r="F47" s="23" t="s">
        <v>218</v>
      </c>
      <c r="G47" s="23" t="s">
        <v>215</v>
      </c>
      <c r="H47" s="23" t="s">
        <v>215</v>
      </c>
      <c r="I47" s="70">
        <v>44095</v>
      </c>
      <c r="J47" s="23" t="s">
        <v>1254</v>
      </c>
      <c r="K47" s="70">
        <v>44120</v>
      </c>
    </row>
    <row r="48" spans="1:11" x14ac:dyDescent="0.25">
      <c r="A48" s="109" t="str">
        <f>HYPERLINK("https://reports.ofsted.gov.uk/provider/18/EY416874","Provider web link")</f>
        <v>Provider web link</v>
      </c>
      <c r="B48" s="71" t="s">
        <v>1890</v>
      </c>
      <c r="C48" s="23" t="s">
        <v>1255</v>
      </c>
      <c r="D48" s="23" t="s">
        <v>1294</v>
      </c>
      <c r="E48" s="23" t="s">
        <v>240</v>
      </c>
      <c r="F48" s="23" t="s">
        <v>100</v>
      </c>
      <c r="G48" s="23" t="s">
        <v>180</v>
      </c>
      <c r="H48" s="23" t="s">
        <v>180</v>
      </c>
      <c r="I48" s="70">
        <v>44096</v>
      </c>
      <c r="J48" s="23" t="s">
        <v>1254</v>
      </c>
      <c r="K48" s="70">
        <v>44126</v>
      </c>
    </row>
    <row r="49" spans="1:11" x14ac:dyDescent="0.25">
      <c r="A49" s="109" t="str">
        <f>HYPERLINK("https://reports.ofsted.gov.uk/provider/18/EY436635","Provider web link")</f>
        <v>Provider web link</v>
      </c>
      <c r="B49" s="71" t="s">
        <v>1600</v>
      </c>
      <c r="C49" s="23" t="s">
        <v>1255</v>
      </c>
      <c r="D49" s="23" t="s">
        <v>1294</v>
      </c>
      <c r="E49" s="23" t="s">
        <v>240</v>
      </c>
      <c r="F49" s="23" t="s">
        <v>182</v>
      </c>
      <c r="G49" s="23" t="s">
        <v>180</v>
      </c>
      <c r="H49" s="23" t="s">
        <v>180</v>
      </c>
      <c r="I49" s="70">
        <v>44096</v>
      </c>
      <c r="J49" s="23" t="s">
        <v>1254</v>
      </c>
      <c r="K49" s="70">
        <v>44125</v>
      </c>
    </row>
    <row r="50" spans="1:11" x14ac:dyDescent="0.25">
      <c r="A50" s="109" t="str">
        <f>HYPERLINK("https://reports.ofsted.gov.uk/provider/18/EY447343","Provider web link")</f>
        <v>Provider web link</v>
      </c>
      <c r="B50" s="71" t="s">
        <v>2115</v>
      </c>
      <c r="C50" s="23" t="s">
        <v>1255</v>
      </c>
      <c r="D50" s="23" t="s">
        <v>1294</v>
      </c>
      <c r="E50" s="23" t="s">
        <v>240</v>
      </c>
      <c r="F50" s="23" t="s">
        <v>100</v>
      </c>
      <c r="G50" s="23" t="s">
        <v>180</v>
      </c>
      <c r="H50" s="23" t="s">
        <v>180</v>
      </c>
      <c r="I50" s="70">
        <v>44096</v>
      </c>
      <c r="J50" s="23" t="s">
        <v>1257</v>
      </c>
      <c r="K50" s="70">
        <v>44151</v>
      </c>
    </row>
    <row r="51" spans="1:11" x14ac:dyDescent="0.25">
      <c r="A51" s="109" t="str">
        <f>HYPERLINK("https://reports.ofsted.gov.uk/provider/17/EY435201","Provider web link")</f>
        <v>Provider web link</v>
      </c>
      <c r="B51" s="71" t="s">
        <v>1412</v>
      </c>
      <c r="C51" s="23" t="s">
        <v>769</v>
      </c>
      <c r="D51" s="23" t="s">
        <v>66</v>
      </c>
      <c r="E51" s="23" t="s">
        <v>240</v>
      </c>
      <c r="F51" s="23" t="s">
        <v>195</v>
      </c>
      <c r="G51" s="23" t="s">
        <v>180</v>
      </c>
      <c r="H51" s="23" t="s">
        <v>180</v>
      </c>
      <c r="I51" s="70">
        <v>44096</v>
      </c>
      <c r="J51" s="23" t="s">
        <v>1254</v>
      </c>
      <c r="K51" s="70">
        <v>44117</v>
      </c>
    </row>
    <row r="52" spans="1:11" x14ac:dyDescent="0.25">
      <c r="A52" s="109" t="str">
        <f>HYPERLINK("https://reports.ofsted.gov.uk/provider/18/EY452994","Provider web link")</f>
        <v>Provider web link</v>
      </c>
      <c r="B52" s="71" t="s">
        <v>1409</v>
      </c>
      <c r="C52" s="23" t="s">
        <v>1255</v>
      </c>
      <c r="D52" s="23" t="s">
        <v>1294</v>
      </c>
      <c r="E52" s="23" t="s">
        <v>240</v>
      </c>
      <c r="F52" s="23" t="s">
        <v>182</v>
      </c>
      <c r="G52" s="23" t="s">
        <v>180</v>
      </c>
      <c r="H52" s="23" t="s">
        <v>180</v>
      </c>
      <c r="I52" s="70">
        <v>44096</v>
      </c>
      <c r="J52" s="23" t="s">
        <v>1254</v>
      </c>
      <c r="K52" s="70">
        <v>44113</v>
      </c>
    </row>
    <row r="53" spans="1:11" x14ac:dyDescent="0.25">
      <c r="A53" s="109" t="str">
        <f>HYPERLINK("https://reports.ofsted.gov.uk/provider/16/EY538239","Provider web link")</f>
        <v>Provider web link</v>
      </c>
      <c r="B53" s="71" t="s">
        <v>2020</v>
      </c>
      <c r="C53" s="23" t="s">
        <v>769</v>
      </c>
      <c r="D53" s="23" t="s">
        <v>67</v>
      </c>
      <c r="E53" s="23" t="s">
        <v>2021</v>
      </c>
      <c r="F53" s="23" t="s">
        <v>158</v>
      </c>
      <c r="G53" s="23" t="s">
        <v>180</v>
      </c>
      <c r="H53" s="23" t="s">
        <v>180</v>
      </c>
      <c r="I53" s="70">
        <v>44096</v>
      </c>
      <c r="J53" s="23" t="s">
        <v>1257</v>
      </c>
      <c r="K53" s="70">
        <v>44126</v>
      </c>
    </row>
    <row r="54" spans="1:11" x14ac:dyDescent="0.25">
      <c r="A54" s="109" t="str">
        <f>HYPERLINK("https://reports.ofsted.gov.uk/provider/18/EY440209","Provider web link")</f>
        <v>Provider web link</v>
      </c>
      <c r="B54" s="71" t="s">
        <v>1909</v>
      </c>
      <c r="C54" s="23" t="s">
        <v>1255</v>
      </c>
      <c r="D54" s="23" t="s">
        <v>1294</v>
      </c>
      <c r="E54" s="23" t="s">
        <v>240</v>
      </c>
      <c r="F54" s="23" t="s">
        <v>70</v>
      </c>
      <c r="G54" s="23" t="s">
        <v>180</v>
      </c>
      <c r="H54" s="23" t="s">
        <v>180</v>
      </c>
      <c r="I54" s="70">
        <v>44096</v>
      </c>
      <c r="J54" s="23" t="s">
        <v>1254</v>
      </c>
      <c r="K54" s="70">
        <v>44116</v>
      </c>
    </row>
    <row r="55" spans="1:11" x14ac:dyDescent="0.25">
      <c r="A55" s="109" t="str">
        <f>HYPERLINK("https://reports.ofsted.gov.uk/provider/18/EY496666","Provider web link")</f>
        <v>Provider web link</v>
      </c>
      <c r="B55" s="71" t="s">
        <v>1536</v>
      </c>
      <c r="C55" s="23" t="s">
        <v>1255</v>
      </c>
      <c r="D55" s="23" t="s">
        <v>1294</v>
      </c>
      <c r="E55" s="23" t="s">
        <v>240</v>
      </c>
      <c r="F55" s="23" t="s">
        <v>159</v>
      </c>
      <c r="G55" s="23" t="s">
        <v>180</v>
      </c>
      <c r="H55" s="23" t="s">
        <v>180</v>
      </c>
      <c r="I55" s="70">
        <v>44096</v>
      </c>
      <c r="J55" s="23" t="s">
        <v>1254</v>
      </c>
      <c r="K55" s="70">
        <v>44113</v>
      </c>
    </row>
    <row r="56" spans="1:11" x14ac:dyDescent="0.25">
      <c r="A56" s="109" t="str">
        <f>HYPERLINK("https://reports.ofsted.gov.uk/provider/17/EY409201","Provider web link")</f>
        <v>Provider web link</v>
      </c>
      <c r="B56" s="71" t="s">
        <v>1370</v>
      </c>
      <c r="C56" s="23" t="s">
        <v>769</v>
      </c>
      <c r="D56" s="23" t="s">
        <v>66</v>
      </c>
      <c r="E56" s="23" t="s">
        <v>240</v>
      </c>
      <c r="F56" s="23" t="s">
        <v>79</v>
      </c>
      <c r="G56" s="23" t="s">
        <v>180</v>
      </c>
      <c r="H56" s="23" t="s">
        <v>180</v>
      </c>
      <c r="I56" s="70">
        <v>44096</v>
      </c>
      <c r="J56" s="23" t="s">
        <v>1254</v>
      </c>
      <c r="K56" s="70">
        <v>44113</v>
      </c>
    </row>
    <row r="57" spans="1:11" x14ac:dyDescent="0.25">
      <c r="A57" s="109" t="str">
        <f>HYPERLINK("https://reports.ofsted.gov.uk/provider/18/2550781 ","Provider web link")</f>
        <v>Provider web link</v>
      </c>
      <c r="B57" s="71">
        <v>2550781</v>
      </c>
      <c r="C57" s="23" t="s">
        <v>1255</v>
      </c>
      <c r="D57" s="23" t="s">
        <v>1294</v>
      </c>
      <c r="E57" s="23" t="s">
        <v>240</v>
      </c>
      <c r="F57" s="23" t="s">
        <v>119</v>
      </c>
      <c r="G57" s="23" t="s">
        <v>208</v>
      </c>
      <c r="H57" s="23" t="s">
        <v>208</v>
      </c>
      <c r="I57" s="70">
        <v>44096</v>
      </c>
      <c r="J57" s="23" t="s">
        <v>1254</v>
      </c>
      <c r="K57" s="70">
        <v>44113</v>
      </c>
    </row>
    <row r="58" spans="1:11" x14ac:dyDescent="0.25">
      <c r="A58" s="109" t="str">
        <f>HYPERLINK("https://reports.ofsted.gov.uk/provider/18/EY548731","Provider web link")</f>
        <v>Provider web link</v>
      </c>
      <c r="B58" s="71" t="s">
        <v>2181</v>
      </c>
      <c r="C58" s="23" t="s">
        <v>1255</v>
      </c>
      <c r="D58" s="23" t="s">
        <v>1294</v>
      </c>
      <c r="E58" s="23" t="s">
        <v>240</v>
      </c>
      <c r="F58" s="23" t="s">
        <v>119</v>
      </c>
      <c r="G58" s="23" t="s">
        <v>208</v>
      </c>
      <c r="H58" s="23" t="s">
        <v>208</v>
      </c>
      <c r="I58" s="70">
        <v>44096</v>
      </c>
      <c r="J58" s="23" t="s">
        <v>1254</v>
      </c>
      <c r="K58" s="70">
        <v>44113</v>
      </c>
    </row>
    <row r="59" spans="1:11" x14ac:dyDescent="0.25">
      <c r="A59" s="109" t="str">
        <f>HYPERLINK("https://reports.ofsted.gov.uk/provider/18/EY416713","Provider web link")</f>
        <v>Provider web link</v>
      </c>
      <c r="B59" s="71" t="s">
        <v>1389</v>
      </c>
      <c r="C59" s="23" t="s">
        <v>1255</v>
      </c>
      <c r="D59" s="23" t="s">
        <v>1294</v>
      </c>
      <c r="E59" s="23" t="s">
        <v>240</v>
      </c>
      <c r="F59" s="23" t="s">
        <v>182</v>
      </c>
      <c r="G59" s="23" t="s">
        <v>180</v>
      </c>
      <c r="H59" s="23" t="s">
        <v>180</v>
      </c>
      <c r="I59" s="70">
        <v>44096</v>
      </c>
      <c r="J59" s="23" t="s">
        <v>1254</v>
      </c>
      <c r="K59" s="70">
        <v>44113</v>
      </c>
    </row>
    <row r="60" spans="1:11" x14ac:dyDescent="0.25">
      <c r="A60" s="109" t="str">
        <f>HYPERLINK("https://reports.ofsted.gov.uk/provider/18/EY553692","Provider web link")</f>
        <v>Provider web link</v>
      </c>
      <c r="B60" s="71" t="s">
        <v>1678</v>
      </c>
      <c r="C60" s="23" t="s">
        <v>1255</v>
      </c>
      <c r="D60" s="23" t="s">
        <v>1294</v>
      </c>
      <c r="E60" s="23" t="s">
        <v>240</v>
      </c>
      <c r="F60" s="23" t="s">
        <v>104</v>
      </c>
      <c r="G60" s="23" t="s">
        <v>215</v>
      </c>
      <c r="H60" s="23" t="s">
        <v>215</v>
      </c>
      <c r="I60" s="70">
        <v>44096</v>
      </c>
      <c r="J60" s="23" t="s">
        <v>1254</v>
      </c>
      <c r="K60" s="70">
        <v>44113</v>
      </c>
    </row>
    <row r="61" spans="1:11" x14ac:dyDescent="0.25">
      <c r="A61" s="109" t="str">
        <f>HYPERLINK("https://reports.ofsted.gov.uk/provider/18/EY495865","Provider web link")</f>
        <v>Provider web link</v>
      </c>
      <c r="B61" s="71" t="s">
        <v>1651</v>
      </c>
      <c r="C61" s="23" t="s">
        <v>1255</v>
      </c>
      <c r="D61" s="23" t="s">
        <v>1294</v>
      </c>
      <c r="E61" s="23" t="s">
        <v>240</v>
      </c>
      <c r="F61" s="23" t="s">
        <v>159</v>
      </c>
      <c r="G61" s="23" t="s">
        <v>180</v>
      </c>
      <c r="H61" s="23" t="s">
        <v>180</v>
      </c>
      <c r="I61" s="70">
        <v>44096</v>
      </c>
      <c r="J61" s="23" t="s">
        <v>1257</v>
      </c>
      <c r="K61" s="70">
        <v>44113</v>
      </c>
    </row>
    <row r="62" spans="1:11" x14ac:dyDescent="0.25">
      <c r="A62" s="109" t="str">
        <f>HYPERLINK("https://reports.ofsted.gov.uk/provider/18/VC368782","Provider web link")</f>
        <v>Provider web link</v>
      </c>
      <c r="B62" s="71" t="s">
        <v>1454</v>
      </c>
      <c r="C62" s="23" t="s">
        <v>1255</v>
      </c>
      <c r="D62" s="23" t="s">
        <v>1294</v>
      </c>
      <c r="E62" s="23" t="s">
        <v>240</v>
      </c>
      <c r="F62" s="23" t="s">
        <v>195</v>
      </c>
      <c r="G62" s="23" t="s">
        <v>180</v>
      </c>
      <c r="H62" s="23" t="s">
        <v>180</v>
      </c>
      <c r="I62" s="70">
        <v>44096</v>
      </c>
      <c r="J62" s="23" t="s">
        <v>1254</v>
      </c>
      <c r="K62" s="70">
        <v>44117</v>
      </c>
    </row>
    <row r="63" spans="1:11" x14ac:dyDescent="0.25">
      <c r="A63" s="109" t="str">
        <f>HYPERLINK("https://reports.ofsted.gov.uk/provider/18/EY538815","Provider web link")</f>
        <v>Provider web link</v>
      </c>
      <c r="B63" s="71" t="s">
        <v>1474</v>
      </c>
      <c r="C63" s="23" t="s">
        <v>1255</v>
      </c>
      <c r="D63" s="23" t="s">
        <v>1294</v>
      </c>
      <c r="E63" s="23" t="s">
        <v>240</v>
      </c>
      <c r="F63" s="23" t="s">
        <v>135</v>
      </c>
      <c r="G63" s="23" t="s">
        <v>180</v>
      </c>
      <c r="H63" s="23" t="s">
        <v>180</v>
      </c>
      <c r="I63" s="70">
        <v>44097</v>
      </c>
      <c r="J63" s="23" t="s">
        <v>1254</v>
      </c>
      <c r="K63" s="70">
        <v>44117</v>
      </c>
    </row>
    <row r="64" spans="1:11" x14ac:dyDescent="0.25">
      <c r="A64" s="109" t="str">
        <f>HYPERLINK("https://reports.ofsted.gov.uk/provider/18/EY400581","Provider web link")</f>
        <v>Provider web link</v>
      </c>
      <c r="B64" s="71" t="s">
        <v>1396</v>
      </c>
      <c r="C64" s="23" t="s">
        <v>1255</v>
      </c>
      <c r="D64" s="23" t="s">
        <v>1294</v>
      </c>
      <c r="E64" s="23" t="s">
        <v>240</v>
      </c>
      <c r="F64" s="23" t="s">
        <v>109</v>
      </c>
      <c r="G64" s="23" t="s">
        <v>285</v>
      </c>
      <c r="H64" s="23" t="s">
        <v>199</v>
      </c>
      <c r="I64" s="70">
        <v>44097</v>
      </c>
      <c r="J64" s="23" t="s">
        <v>1254</v>
      </c>
      <c r="K64" s="70">
        <v>44116</v>
      </c>
    </row>
    <row r="65" spans="1:11" x14ac:dyDescent="0.25">
      <c r="A65" s="109" t="str">
        <f>HYPERLINK("https://reports.ofsted.gov.uk/provider/18/EY465666","Provider web link")</f>
        <v>Provider web link</v>
      </c>
      <c r="B65" s="71" t="s">
        <v>1822</v>
      </c>
      <c r="C65" s="23" t="s">
        <v>1255</v>
      </c>
      <c r="D65" s="23" t="s">
        <v>1294</v>
      </c>
      <c r="E65" s="23" t="s">
        <v>240</v>
      </c>
      <c r="F65" s="23" t="s">
        <v>190</v>
      </c>
      <c r="G65" s="23" t="s">
        <v>180</v>
      </c>
      <c r="H65" s="23" t="s">
        <v>180</v>
      </c>
      <c r="I65" s="70">
        <v>44097</v>
      </c>
      <c r="J65" s="23" t="s">
        <v>1257</v>
      </c>
      <c r="K65" s="70">
        <v>44126</v>
      </c>
    </row>
    <row r="66" spans="1:11" x14ac:dyDescent="0.25">
      <c r="A66" s="109" t="str">
        <f>HYPERLINK("https://reports.ofsted.gov.uk/provider/18/EY484629","Provider web link")</f>
        <v>Provider web link</v>
      </c>
      <c r="B66" s="71" t="s">
        <v>1736</v>
      </c>
      <c r="C66" s="23" t="s">
        <v>1255</v>
      </c>
      <c r="D66" s="23" t="s">
        <v>1294</v>
      </c>
      <c r="E66" s="23" t="s">
        <v>240</v>
      </c>
      <c r="F66" s="23" t="s">
        <v>186</v>
      </c>
      <c r="G66" s="23" t="s">
        <v>180</v>
      </c>
      <c r="H66" s="23" t="s">
        <v>180</v>
      </c>
      <c r="I66" s="70">
        <v>44097</v>
      </c>
      <c r="J66" s="23" t="s">
        <v>1254</v>
      </c>
      <c r="K66" s="70">
        <v>44120</v>
      </c>
    </row>
    <row r="67" spans="1:11" x14ac:dyDescent="0.25">
      <c r="A67" s="109" t="str">
        <f>HYPERLINK("https://reports.ofsted.gov.uk/provider/18/EY553162","Provider web link")</f>
        <v>Provider web link</v>
      </c>
      <c r="B67" s="71" t="s">
        <v>1950</v>
      </c>
      <c r="C67" s="23" t="s">
        <v>1255</v>
      </c>
      <c r="D67" s="23" t="s">
        <v>1294</v>
      </c>
      <c r="E67" s="23" t="s">
        <v>240</v>
      </c>
      <c r="F67" s="23" t="s">
        <v>153</v>
      </c>
      <c r="G67" s="23" t="s">
        <v>215</v>
      </c>
      <c r="H67" s="23" t="s">
        <v>215</v>
      </c>
      <c r="I67" s="70">
        <v>44097</v>
      </c>
      <c r="J67" s="23" t="s">
        <v>1254</v>
      </c>
      <c r="K67" s="70">
        <v>44116</v>
      </c>
    </row>
    <row r="68" spans="1:11" x14ac:dyDescent="0.25">
      <c r="A68" s="109" t="str">
        <f>HYPERLINK("https://reports.ofsted.gov.uk/provider/18/EY492507","Provider web link")</f>
        <v>Provider web link</v>
      </c>
      <c r="B68" s="71" t="s">
        <v>2137</v>
      </c>
      <c r="C68" s="23" t="s">
        <v>1255</v>
      </c>
      <c r="D68" s="23" t="s">
        <v>1294</v>
      </c>
      <c r="E68" s="23" t="s">
        <v>240</v>
      </c>
      <c r="F68" s="23" t="s">
        <v>159</v>
      </c>
      <c r="G68" s="23" t="s">
        <v>180</v>
      </c>
      <c r="H68" s="23" t="s">
        <v>180</v>
      </c>
      <c r="I68" s="70">
        <v>44097</v>
      </c>
      <c r="J68" s="23" t="s">
        <v>1254</v>
      </c>
      <c r="K68" s="70">
        <v>44116</v>
      </c>
    </row>
    <row r="69" spans="1:11" x14ac:dyDescent="0.25">
      <c r="A69" s="109" t="str">
        <f>HYPERLINK("https://reports.ofsted.gov.uk/provider/18/EY427140","Provider web link")</f>
        <v>Provider web link</v>
      </c>
      <c r="B69" s="71" t="s">
        <v>1803</v>
      </c>
      <c r="C69" s="23" t="s">
        <v>1255</v>
      </c>
      <c r="D69" s="23" t="s">
        <v>1294</v>
      </c>
      <c r="E69" s="23" t="s">
        <v>240</v>
      </c>
      <c r="F69" s="23" t="s">
        <v>79</v>
      </c>
      <c r="G69" s="23" t="s">
        <v>180</v>
      </c>
      <c r="H69" s="23" t="s">
        <v>180</v>
      </c>
      <c r="I69" s="70">
        <v>44097</v>
      </c>
      <c r="J69" s="23" t="s">
        <v>1254</v>
      </c>
      <c r="K69" s="70">
        <v>44126</v>
      </c>
    </row>
    <row r="70" spans="1:11" x14ac:dyDescent="0.25">
      <c r="A70" s="109" t="str">
        <f>HYPERLINK("https://reports.ofsted.gov.uk/provider/18/EY473669","Provider web link")</f>
        <v>Provider web link</v>
      </c>
      <c r="B70" s="71" t="s">
        <v>1731</v>
      </c>
      <c r="C70" s="23" t="s">
        <v>1255</v>
      </c>
      <c r="D70" s="23" t="s">
        <v>1294</v>
      </c>
      <c r="E70" s="23" t="s">
        <v>240</v>
      </c>
      <c r="F70" s="23" t="s">
        <v>79</v>
      </c>
      <c r="G70" s="23" t="s">
        <v>180</v>
      </c>
      <c r="H70" s="23" t="s">
        <v>180</v>
      </c>
      <c r="I70" s="70">
        <v>44097</v>
      </c>
      <c r="J70" s="23" t="s">
        <v>1254</v>
      </c>
      <c r="K70" s="70">
        <v>44126</v>
      </c>
    </row>
    <row r="71" spans="1:11" x14ac:dyDescent="0.25">
      <c r="A71" s="109" t="str">
        <f>HYPERLINK("https://reports.ofsted.gov.uk/provider/18/EY549033","Provider web link")</f>
        <v>Provider web link</v>
      </c>
      <c r="B71" s="71" t="s">
        <v>1979</v>
      </c>
      <c r="C71" s="23" t="s">
        <v>1255</v>
      </c>
      <c r="D71" s="23" t="s">
        <v>1294</v>
      </c>
      <c r="E71" s="23" t="s">
        <v>240</v>
      </c>
      <c r="F71" s="23" t="s">
        <v>97</v>
      </c>
      <c r="G71" s="23" t="s">
        <v>175</v>
      </c>
      <c r="H71" s="23" t="s">
        <v>175</v>
      </c>
      <c r="I71" s="70">
        <v>44097</v>
      </c>
      <c r="J71" s="23" t="s">
        <v>1254</v>
      </c>
      <c r="K71" s="70">
        <v>44120</v>
      </c>
    </row>
    <row r="72" spans="1:11" x14ac:dyDescent="0.25">
      <c r="A72" s="109" t="str">
        <f>HYPERLINK("https://reports.ofsted.gov.uk/provider/18/EY401616","Provider web link")</f>
        <v>Provider web link</v>
      </c>
      <c r="B72" s="71" t="s">
        <v>1891</v>
      </c>
      <c r="C72" s="23" t="s">
        <v>1255</v>
      </c>
      <c r="D72" s="23" t="s">
        <v>1294</v>
      </c>
      <c r="E72" s="23" t="s">
        <v>240</v>
      </c>
      <c r="F72" s="23" t="s">
        <v>96</v>
      </c>
      <c r="G72" s="23" t="s">
        <v>180</v>
      </c>
      <c r="H72" s="23" t="s">
        <v>180</v>
      </c>
      <c r="I72" s="70">
        <v>44097</v>
      </c>
      <c r="J72" s="23" t="s">
        <v>1254</v>
      </c>
      <c r="K72" s="70">
        <v>44120</v>
      </c>
    </row>
    <row r="73" spans="1:11" x14ac:dyDescent="0.25">
      <c r="A73" s="109" t="str">
        <f>HYPERLINK("https://reports.ofsted.gov.uk/provider/18/EY557463","Provider web link")</f>
        <v>Provider web link</v>
      </c>
      <c r="B73" s="71" t="s">
        <v>1648</v>
      </c>
      <c r="C73" s="23" t="s">
        <v>1255</v>
      </c>
      <c r="D73" s="23" t="s">
        <v>1294</v>
      </c>
      <c r="E73" s="23" t="s">
        <v>240</v>
      </c>
      <c r="F73" s="23" t="s">
        <v>104</v>
      </c>
      <c r="G73" s="23" t="s">
        <v>215</v>
      </c>
      <c r="H73" s="23" t="s">
        <v>215</v>
      </c>
      <c r="I73" s="70">
        <v>44097</v>
      </c>
      <c r="J73" s="23" t="s">
        <v>1254</v>
      </c>
      <c r="K73" s="70">
        <v>44120</v>
      </c>
    </row>
    <row r="74" spans="1:11" x14ac:dyDescent="0.25">
      <c r="A74" s="109" t="str">
        <f>HYPERLINK("https://reports.ofsted.gov.uk/provider/18/EY382722","Provider web link")</f>
        <v>Provider web link</v>
      </c>
      <c r="B74" s="71" t="s">
        <v>1349</v>
      </c>
      <c r="C74" s="23" t="s">
        <v>1255</v>
      </c>
      <c r="D74" s="23" t="s">
        <v>1294</v>
      </c>
      <c r="E74" s="23" t="s">
        <v>240</v>
      </c>
      <c r="F74" s="23" t="s">
        <v>96</v>
      </c>
      <c r="G74" s="23" t="s">
        <v>180</v>
      </c>
      <c r="H74" s="23" t="s">
        <v>180</v>
      </c>
      <c r="I74" s="70">
        <v>44097</v>
      </c>
      <c r="J74" s="23" t="s">
        <v>1254</v>
      </c>
      <c r="K74" s="70">
        <v>44120</v>
      </c>
    </row>
    <row r="75" spans="1:11" x14ac:dyDescent="0.25">
      <c r="A75" s="109" t="str">
        <f>HYPERLINK("https://reports.ofsted.gov.uk/provider/18/EY470840","Provider web link")</f>
        <v>Provider web link</v>
      </c>
      <c r="B75" s="71" t="s">
        <v>1911</v>
      </c>
      <c r="C75" s="23" t="s">
        <v>1255</v>
      </c>
      <c r="D75" s="23" t="s">
        <v>1294</v>
      </c>
      <c r="E75" s="23" t="s">
        <v>240</v>
      </c>
      <c r="F75" s="23" t="s">
        <v>153</v>
      </c>
      <c r="G75" s="23" t="s">
        <v>215</v>
      </c>
      <c r="H75" s="23" t="s">
        <v>215</v>
      </c>
      <c r="I75" s="70">
        <v>44097</v>
      </c>
      <c r="J75" s="23" t="s">
        <v>1254</v>
      </c>
      <c r="K75" s="70">
        <v>44116</v>
      </c>
    </row>
    <row r="76" spans="1:11" x14ac:dyDescent="0.25">
      <c r="A76" s="109" t="str">
        <f>HYPERLINK("https://reports.ofsted.gov.uk/provider/18/EY398141","Provider web link")</f>
        <v>Provider web link</v>
      </c>
      <c r="B76" s="71" t="s">
        <v>1391</v>
      </c>
      <c r="C76" s="23" t="s">
        <v>1255</v>
      </c>
      <c r="D76" s="23" t="s">
        <v>1294</v>
      </c>
      <c r="E76" s="23" t="s">
        <v>240</v>
      </c>
      <c r="F76" s="23" t="s">
        <v>96</v>
      </c>
      <c r="G76" s="23" t="s">
        <v>180</v>
      </c>
      <c r="H76" s="23" t="s">
        <v>180</v>
      </c>
      <c r="I76" s="70">
        <v>44097</v>
      </c>
      <c r="J76" s="23" t="s">
        <v>1254</v>
      </c>
      <c r="K76" s="70">
        <v>44120</v>
      </c>
    </row>
    <row r="77" spans="1:11" x14ac:dyDescent="0.25">
      <c r="A77" s="109" t="str">
        <f>HYPERLINK("https://reports.ofsted.gov.uk/provider/17/EY295811","Provider web link")</f>
        <v>Provider web link</v>
      </c>
      <c r="B77" s="71" t="s">
        <v>1313</v>
      </c>
      <c r="C77" s="23" t="s">
        <v>769</v>
      </c>
      <c r="D77" s="23" t="s">
        <v>66</v>
      </c>
      <c r="E77" s="23" t="s">
        <v>240</v>
      </c>
      <c r="F77" s="23" t="s">
        <v>190</v>
      </c>
      <c r="G77" s="23" t="s">
        <v>180</v>
      </c>
      <c r="H77" s="23" t="s">
        <v>180</v>
      </c>
      <c r="I77" s="70">
        <v>44097</v>
      </c>
      <c r="J77" s="23" t="s">
        <v>1254</v>
      </c>
      <c r="K77" s="70">
        <v>44126</v>
      </c>
    </row>
    <row r="78" spans="1:11" x14ac:dyDescent="0.25">
      <c r="A78" s="109" t="str">
        <f>HYPERLINK("https://reports.ofsted.gov.uk/provider/18/EY488641","Provider web link")</f>
        <v>Provider web link</v>
      </c>
      <c r="B78" s="71" t="s">
        <v>2129</v>
      </c>
      <c r="C78" s="23" t="s">
        <v>1255</v>
      </c>
      <c r="D78" s="23" t="s">
        <v>1294</v>
      </c>
      <c r="E78" s="23" t="s">
        <v>240</v>
      </c>
      <c r="F78" s="23" t="s">
        <v>196</v>
      </c>
      <c r="G78" s="23" t="s">
        <v>180</v>
      </c>
      <c r="H78" s="23" t="s">
        <v>180</v>
      </c>
      <c r="I78" s="70">
        <v>44097</v>
      </c>
      <c r="J78" s="23" t="s">
        <v>1254</v>
      </c>
      <c r="K78" s="70">
        <v>44109</v>
      </c>
    </row>
    <row r="79" spans="1:11" x14ac:dyDescent="0.25">
      <c r="A79" s="109" t="str">
        <f>HYPERLINK("https://reports.ofsted.gov.uk/provider/18/EY498183","Provider web link")</f>
        <v>Provider web link</v>
      </c>
      <c r="B79" s="71" t="s">
        <v>1538</v>
      </c>
      <c r="C79" s="23" t="s">
        <v>1255</v>
      </c>
      <c r="D79" s="23" t="s">
        <v>1294</v>
      </c>
      <c r="E79" s="23" t="s">
        <v>240</v>
      </c>
      <c r="F79" s="23" t="s">
        <v>79</v>
      </c>
      <c r="G79" s="23" t="s">
        <v>180</v>
      </c>
      <c r="H79" s="23" t="s">
        <v>180</v>
      </c>
      <c r="I79" s="70">
        <v>44097</v>
      </c>
      <c r="J79" s="23" t="s">
        <v>1254</v>
      </c>
      <c r="K79" s="70">
        <v>44130</v>
      </c>
    </row>
    <row r="80" spans="1:11" x14ac:dyDescent="0.25">
      <c r="A80" s="109" t="str">
        <f>HYPERLINK("https://reports.ofsted.gov.uk/provider/18/EY455244","Provider web link")</f>
        <v>Provider web link</v>
      </c>
      <c r="B80" s="71" t="s">
        <v>1715</v>
      </c>
      <c r="C80" s="23" t="s">
        <v>1255</v>
      </c>
      <c r="D80" s="23" t="s">
        <v>1294</v>
      </c>
      <c r="E80" s="23" t="s">
        <v>240</v>
      </c>
      <c r="F80" s="23" t="s">
        <v>79</v>
      </c>
      <c r="G80" s="23" t="s">
        <v>180</v>
      </c>
      <c r="H80" s="23" t="s">
        <v>180</v>
      </c>
      <c r="I80" s="70">
        <v>44097</v>
      </c>
      <c r="J80" s="23" t="s">
        <v>1254</v>
      </c>
      <c r="K80" s="70">
        <v>44126</v>
      </c>
    </row>
    <row r="81" spans="1:11" x14ac:dyDescent="0.25">
      <c r="A81" s="109" t="str">
        <f>HYPERLINK("https://reports.ofsted.gov.uk/provider/18/EY477681","Provider web link")</f>
        <v>Provider web link</v>
      </c>
      <c r="B81" s="71" t="s">
        <v>1915</v>
      </c>
      <c r="C81" s="23" t="s">
        <v>1255</v>
      </c>
      <c r="D81" s="23" t="s">
        <v>1294</v>
      </c>
      <c r="E81" s="23" t="s">
        <v>240</v>
      </c>
      <c r="F81" s="23" t="s">
        <v>216</v>
      </c>
      <c r="G81" s="23" t="s">
        <v>215</v>
      </c>
      <c r="H81" s="23" t="s">
        <v>215</v>
      </c>
      <c r="I81" s="70">
        <v>44098</v>
      </c>
      <c r="J81" s="23" t="s">
        <v>1254</v>
      </c>
      <c r="K81" s="70">
        <v>44120</v>
      </c>
    </row>
    <row r="82" spans="1:11" x14ac:dyDescent="0.25">
      <c r="A82" s="109" t="str">
        <f>HYPERLINK("https://reports.ofsted.gov.uk/provider/18/EY497733","Provider web link")</f>
        <v>Provider web link</v>
      </c>
      <c r="B82" s="71" t="s">
        <v>1447</v>
      </c>
      <c r="C82" s="23" t="s">
        <v>1255</v>
      </c>
      <c r="D82" s="23" t="s">
        <v>1294</v>
      </c>
      <c r="E82" s="23" t="s">
        <v>240</v>
      </c>
      <c r="F82" s="23" t="s">
        <v>160</v>
      </c>
      <c r="G82" s="23" t="s">
        <v>208</v>
      </c>
      <c r="H82" s="23" t="s">
        <v>208</v>
      </c>
      <c r="I82" s="70">
        <v>44098</v>
      </c>
      <c r="J82" s="23" t="s">
        <v>1254</v>
      </c>
      <c r="K82" s="70">
        <v>44120</v>
      </c>
    </row>
    <row r="83" spans="1:11" x14ac:dyDescent="0.25">
      <c r="A83" s="109" t="str">
        <f>HYPERLINK("https://reports.ofsted.gov.uk/provider/18/EY474580","Provider web link")</f>
        <v>Provider web link</v>
      </c>
      <c r="B83" s="71" t="s">
        <v>1917</v>
      </c>
      <c r="C83" s="23" t="s">
        <v>1255</v>
      </c>
      <c r="D83" s="23" t="s">
        <v>1294</v>
      </c>
      <c r="E83" s="23" t="s">
        <v>240</v>
      </c>
      <c r="F83" s="23" t="s">
        <v>88</v>
      </c>
      <c r="G83" s="23" t="s">
        <v>180</v>
      </c>
      <c r="H83" s="23" t="s">
        <v>180</v>
      </c>
      <c r="I83" s="70">
        <v>44098</v>
      </c>
      <c r="J83" s="23" t="s">
        <v>1254</v>
      </c>
      <c r="K83" s="70">
        <v>44120</v>
      </c>
    </row>
    <row r="84" spans="1:11" x14ac:dyDescent="0.25">
      <c r="A84" s="109" t="str">
        <f>HYPERLINK("https://reports.ofsted.gov.uk/provider/17/EY492345","Provider web link")</f>
        <v>Provider web link</v>
      </c>
      <c r="B84" s="71" t="s">
        <v>1552</v>
      </c>
      <c r="C84" s="23" t="s">
        <v>769</v>
      </c>
      <c r="D84" s="23" t="s">
        <v>66</v>
      </c>
      <c r="E84" s="23" t="s">
        <v>240</v>
      </c>
      <c r="F84" s="23" t="s">
        <v>182</v>
      </c>
      <c r="G84" s="23" t="s">
        <v>180</v>
      </c>
      <c r="H84" s="23" t="s">
        <v>180</v>
      </c>
      <c r="I84" s="70">
        <v>44098</v>
      </c>
      <c r="J84" s="23" t="s">
        <v>1254</v>
      </c>
      <c r="K84" s="70">
        <v>44120</v>
      </c>
    </row>
    <row r="85" spans="1:11" x14ac:dyDescent="0.25">
      <c r="A85" s="109" t="str">
        <f>HYPERLINK("https://reports.ofsted.gov.uk/provider/18/EY497666","Provider web link")</f>
        <v>Provider web link</v>
      </c>
      <c r="B85" s="71" t="s">
        <v>2040</v>
      </c>
      <c r="C85" s="23" t="s">
        <v>1255</v>
      </c>
      <c r="D85" s="23" t="s">
        <v>1294</v>
      </c>
      <c r="E85" s="23" t="s">
        <v>240</v>
      </c>
      <c r="F85" s="23" t="s">
        <v>70</v>
      </c>
      <c r="G85" s="23" t="s">
        <v>180</v>
      </c>
      <c r="H85" s="23" t="s">
        <v>180</v>
      </c>
      <c r="I85" s="70">
        <v>44098</v>
      </c>
      <c r="J85" s="23" t="s">
        <v>1257</v>
      </c>
      <c r="K85" s="70">
        <v>44120</v>
      </c>
    </row>
    <row r="86" spans="1:11" x14ac:dyDescent="0.25">
      <c r="A86" s="109" t="str">
        <f>HYPERLINK("https://reports.ofsted.gov.uk/provider/18/EY383044","Provider web link")</f>
        <v>Provider web link</v>
      </c>
      <c r="B86" s="71" t="s">
        <v>1337</v>
      </c>
      <c r="C86" s="23" t="s">
        <v>1255</v>
      </c>
      <c r="D86" s="23" t="s">
        <v>1294</v>
      </c>
      <c r="E86" s="23" t="s">
        <v>240</v>
      </c>
      <c r="F86" s="23" t="s">
        <v>183</v>
      </c>
      <c r="G86" s="23" t="s">
        <v>180</v>
      </c>
      <c r="H86" s="23" t="s">
        <v>180</v>
      </c>
      <c r="I86" s="70">
        <v>44098</v>
      </c>
      <c r="J86" s="23" t="s">
        <v>1254</v>
      </c>
      <c r="K86" s="70">
        <v>44120</v>
      </c>
    </row>
    <row r="87" spans="1:11" x14ac:dyDescent="0.25">
      <c r="A87" s="109" t="str">
        <f>HYPERLINK("https://reports.ofsted.gov.uk/provider/18/EY435419","Provider web link")</f>
        <v>Provider web link</v>
      </c>
      <c r="B87" s="71" t="s">
        <v>2112</v>
      </c>
      <c r="C87" s="23" t="s">
        <v>1255</v>
      </c>
      <c r="D87" s="23" t="s">
        <v>1294</v>
      </c>
      <c r="E87" s="23" t="s">
        <v>240</v>
      </c>
      <c r="F87" s="23" t="s">
        <v>88</v>
      </c>
      <c r="G87" s="23" t="s">
        <v>180</v>
      </c>
      <c r="H87" s="23" t="s">
        <v>180</v>
      </c>
      <c r="I87" s="70">
        <v>44098</v>
      </c>
      <c r="J87" s="23" t="s">
        <v>1254</v>
      </c>
      <c r="K87" s="70">
        <v>44120</v>
      </c>
    </row>
    <row r="88" spans="1:11" x14ac:dyDescent="0.25">
      <c r="A88" s="109" t="str">
        <f>HYPERLINK("https://reports.ofsted.gov.uk/provider/18/EY488179","Provider web link")</f>
        <v>Provider web link</v>
      </c>
      <c r="B88" s="71" t="s">
        <v>1541</v>
      </c>
      <c r="C88" s="23" t="s">
        <v>1255</v>
      </c>
      <c r="D88" s="23" t="s">
        <v>1294</v>
      </c>
      <c r="E88" s="23" t="s">
        <v>240</v>
      </c>
      <c r="F88" s="23" t="s">
        <v>88</v>
      </c>
      <c r="G88" s="23" t="s">
        <v>180</v>
      </c>
      <c r="H88" s="23" t="s">
        <v>180</v>
      </c>
      <c r="I88" s="70">
        <v>44098</v>
      </c>
      <c r="J88" s="23" t="s">
        <v>1254</v>
      </c>
      <c r="K88" s="70">
        <v>44120</v>
      </c>
    </row>
    <row r="89" spans="1:11" x14ac:dyDescent="0.25">
      <c r="A89" s="109" t="str">
        <f>HYPERLINK("https://reports.ofsted.gov.uk/provider/18/EY420667","Provider web link")</f>
        <v>Provider web link</v>
      </c>
      <c r="B89" s="71" t="s">
        <v>1896</v>
      </c>
      <c r="C89" s="23" t="s">
        <v>1255</v>
      </c>
      <c r="D89" s="23" t="s">
        <v>1294</v>
      </c>
      <c r="E89" s="23" t="s">
        <v>240</v>
      </c>
      <c r="F89" s="23" t="s">
        <v>79</v>
      </c>
      <c r="G89" s="23" t="s">
        <v>180</v>
      </c>
      <c r="H89" s="23" t="s">
        <v>180</v>
      </c>
      <c r="I89" s="70">
        <v>44098</v>
      </c>
      <c r="J89" s="23" t="s">
        <v>1257</v>
      </c>
      <c r="K89" s="70">
        <v>44126</v>
      </c>
    </row>
    <row r="90" spans="1:11" x14ac:dyDescent="0.25">
      <c r="A90" s="109" t="str">
        <f>HYPERLINK("https://reports.ofsted.gov.uk/provider/18/EY553387","Provider web link")</f>
        <v>Provider web link</v>
      </c>
      <c r="B90" s="71" t="s">
        <v>1966</v>
      </c>
      <c r="C90" s="23" t="s">
        <v>1255</v>
      </c>
      <c r="D90" s="23" t="s">
        <v>1294</v>
      </c>
      <c r="E90" s="23" t="s">
        <v>240</v>
      </c>
      <c r="F90" s="23" t="s">
        <v>106</v>
      </c>
      <c r="G90" s="23" t="s">
        <v>175</v>
      </c>
      <c r="H90" s="23" t="s">
        <v>175</v>
      </c>
      <c r="I90" s="70">
        <v>44098</v>
      </c>
      <c r="J90" s="23" t="s">
        <v>1254</v>
      </c>
      <c r="K90" s="70">
        <v>44120</v>
      </c>
    </row>
    <row r="91" spans="1:11" x14ac:dyDescent="0.25">
      <c r="A91" s="109" t="str">
        <f>HYPERLINK("https://reports.ofsted.gov.uk/provider/18/EY468732","Provider web link")</f>
        <v>Provider web link</v>
      </c>
      <c r="B91" s="71" t="s">
        <v>2114</v>
      </c>
      <c r="C91" s="23" t="s">
        <v>1255</v>
      </c>
      <c r="D91" s="23" t="s">
        <v>1294</v>
      </c>
      <c r="E91" s="23" t="s">
        <v>240</v>
      </c>
      <c r="F91" s="23" t="s">
        <v>194</v>
      </c>
      <c r="G91" s="23" t="s">
        <v>180</v>
      </c>
      <c r="H91" s="23" t="s">
        <v>180</v>
      </c>
      <c r="I91" s="70">
        <v>44098</v>
      </c>
      <c r="J91" s="23" t="s">
        <v>1254</v>
      </c>
      <c r="K91" s="70">
        <v>44120</v>
      </c>
    </row>
    <row r="92" spans="1:11" x14ac:dyDescent="0.25">
      <c r="A92" s="109" t="str">
        <f>HYPERLINK("https://reports.ofsted.gov.uk/provider/18/EY380403","Provider web link")</f>
        <v>Provider web link</v>
      </c>
      <c r="B92" s="71" t="s">
        <v>1342</v>
      </c>
      <c r="C92" s="23" t="s">
        <v>1255</v>
      </c>
      <c r="D92" s="23" t="s">
        <v>1294</v>
      </c>
      <c r="E92" s="23" t="s">
        <v>240</v>
      </c>
      <c r="F92" s="23" t="s">
        <v>190</v>
      </c>
      <c r="G92" s="23" t="s">
        <v>180</v>
      </c>
      <c r="H92" s="23" t="s">
        <v>180</v>
      </c>
      <c r="I92" s="70">
        <v>44098</v>
      </c>
      <c r="J92" s="23" t="s">
        <v>1254</v>
      </c>
      <c r="K92" s="70">
        <v>44120</v>
      </c>
    </row>
    <row r="93" spans="1:11" x14ac:dyDescent="0.25">
      <c r="A93" s="109" t="str">
        <f>HYPERLINK("https://reports.ofsted.gov.uk/provider/18/EY378826","Provider web link")</f>
        <v>Provider web link</v>
      </c>
      <c r="B93" s="71" t="s">
        <v>1335</v>
      </c>
      <c r="C93" s="23" t="s">
        <v>1255</v>
      </c>
      <c r="D93" s="23" t="s">
        <v>1294</v>
      </c>
      <c r="E93" s="23" t="s">
        <v>240</v>
      </c>
      <c r="F93" s="23" t="s">
        <v>119</v>
      </c>
      <c r="G93" s="23" t="s">
        <v>208</v>
      </c>
      <c r="H93" s="23" t="s">
        <v>208</v>
      </c>
      <c r="I93" s="70">
        <v>44098</v>
      </c>
      <c r="J93" s="23" t="s">
        <v>1254</v>
      </c>
      <c r="K93" s="70">
        <v>44117</v>
      </c>
    </row>
    <row r="94" spans="1:11" x14ac:dyDescent="0.25">
      <c r="A94" s="109" t="str">
        <f>HYPERLINK("https://reports.ofsted.gov.uk/provider/18/EY537972","Provider web link")</f>
        <v>Provider web link</v>
      </c>
      <c r="B94" s="71" t="s">
        <v>1778</v>
      </c>
      <c r="C94" s="23" t="s">
        <v>1255</v>
      </c>
      <c r="D94" s="23" t="s">
        <v>1294</v>
      </c>
      <c r="E94" s="23" t="s">
        <v>240</v>
      </c>
      <c r="F94" s="23" t="s">
        <v>156</v>
      </c>
      <c r="G94" s="23" t="s">
        <v>208</v>
      </c>
      <c r="H94" s="23" t="s">
        <v>208</v>
      </c>
      <c r="I94" s="70">
        <v>44098</v>
      </c>
      <c r="J94" s="23" t="s">
        <v>1254</v>
      </c>
      <c r="K94" s="70">
        <v>44117</v>
      </c>
    </row>
    <row r="95" spans="1:11" x14ac:dyDescent="0.25">
      <c r="A95" s="109" t="str">
        <f>HYPERLINK("https://reports.ofsted.gov.uk/provider/18/EY561408","Provider web link")</f>
        <v>Provider web link</v>
      </c>
      <c r="B95" s="71" t="s">
        <v>1781</v>
      </c>
      <c r="C95" s="23" t="s">
        <v>1255</v>
      </c>
      <c r="D95" s="23" t="s">
        <v>1294</v>
      </c>
      <c r="E95" s="23" t="s">
        <v>240</v>
      </c>
      <c r="F95" s="23" t="s">
        <v>217</v>
      </c>
      <c r="G95" s="23" t="s">
        <v>215</v>
      </c>
      <c r="H95" s="23" t="s">
        <v>215</v>
      </c>
      <c r="I95" s="70">
        <v>44098</v>
      </c>
      <c r="J95" s="23" t="s">
        <v>1254</v>
      </c>
      <c r="K95" s="70">
        <v>44117</v>
      </c>
    </row>
    <row r="96" spans="1:11" x14ac:dyDescent="0.25">
      <c r="A96" s="109" t="str">
        <f>HYPERLINK("https://reports.ofsted.gov.uk/provider/18/EY501313","Provider web link")</f>
        <v>Provider web link</v>
      </c>
      <c r="B96" s="71" t="s">
        <v>1431</v>
      </c>
      <c r="C96" s="23" t="s">
        <v>1255</v>
      </c>
      <c r="D96" s="23" t="s">
        <v>1294</v>
      </c>
      <c r="E96" s="23" t="s">
        <v>240</v>
      </c>
      <c r="F96" s="23" t="s">
        <v>84</v>
      </c>
      <c r="G96" s="23" t="s">
        <v>175</v>
      </c>
      <c r="H96" s="23" t="s">
        <v>175</v>
      </c>
      <c r="I96" s="70">
        <v>44098</v>
      </c>
      <c r="J96" s="23" t="s">
        <v>1254</v>
      </c>
      <c r="K96" s="70">
        <v>44120</v>
      </c>
    </row>
    <row r="97" spans="1:11" x14ac:dyDescent="0.25">
      <c r="A97" s="109" t="str">
        <f>HYPERLINK("https://reports.ofsted.gov.uk/provider/18/EY497899","Provider web link")</f>
        <v>Provider web link</v>
      </c>
      <c r="B97" s="71" t="s">
        <v>1443</v>
      </c>
      <c r="C97" s="23" t="s">
        <v>1255</v>
      </c>
      <c r="D97" s="23" t="s">
        <v>1294</v>
      </c>
      <c r="E97" s="23" t="s">
        <v>240</v>
      </c>
      <c r="F97" s="23" t="s">
        <v>186</v>
      </c>
      <c r="G97" s="23" t="s">
        <v>180</v>
      </c>
      <c r="H97" s="23" t="s">
        <v>180</v>
      </c>
      <c r="I97" s="70">
        <v>44098</v>
      </c>
      <c r="J97" s="23" t="s">
        <v>1254</v>
      </c>
      <c r="K97" s="70">
        <v>44120</v>
      </c>
    </row>
    <row r="98" spans="1:11" x14ac:dyDescent="0.25">
      <c r="A98" s="109" t="str">
        <f>HYPERLINK("https://reports.ofsted.gov.uk/provider/18/EY412484","Provider web link")</f>
        <v>Provider web link</v>
      </c>
      <c r="B98" s="71" t="s">
        <v>2107</v>
      </c>
      <c r="C98" s="23" t="s">
        <v>1255</v>
      </c>
      <c r="D98" s="23" t="s">
        <v>1294</v>
      </c>
      <c r="E98" s="23" t="s">
        <v>240</v>
      </c>
      <c r="F98" s="23" t="s">
        <v>190</v>
      </c>
      <c r="G98" s="23" t="s">
        <v>180</v>
      </c>
      <c r="H98" s="23" t="s">
        <v>180</v>
      </c>
      <c r="I98" s="70">
        <v>44098</v>
      </c>
      <c r="J98" s="23" t="s">
        <v>1254</v>
      </c>
      <c r="K98" s="70">
        <v>44120</v>
      </c>
    </row>
    <row r="99" spans="1:11" x14ac:dyDescent="0.25">
      <c r="A99" s="109" t="str">
        <f>HYPERLINK("https://reports.ofsted.gov.uk/provider/18/EY539196","Provider web link")</f>
        <v>Provider web link</v>
      </c>
      <c r="B99" s="71" t="s">
        <v>1575</v>
      </c>
      <c r="C99" s="23" t="s">
        <v>1255</v>
      </c>
      <c r="D99" s="23" t="s">
        <v>1294</v>
      </c>
      <c r="E99" s="23" t="s">
        <v>240</v>
      </c>
      <c r="F99" s="23" t="s">
        <v>158</v>
      </c>
      <c r="G99" s="23" t="s">
        <v>180</v>
      </c>
      <c r="H99" s="23" t="s">
        <v>180</v>
      </c>
      <c r="I99" s="70">
        <v>44098</v>
      </c>
      <c r="J99" s="23" t="s">
        <v>1254</v>
      </c>
      <c r="K99" s="70">
        <v>44120</v>
      </c>
    </row>
    <row r="100" spans="1:11" x14ac:dyDescent="0.25">
      <c r="A100" s="109" t="str">
        <f>HYPERLINK("https://reports.ofsted.gov.uk/provider/18/EY541514","Provider web link")</f>
        <v>Provider web link</v>
      </c>
      <c r="B100" s="71" t="s">
        <v>2075</v>
      </c>
      <c r="C100" s="23" t="s">
        <v>1255</v>
      </c>
      <c r="D100" s="23" t="s">
        <v>1294</v>
      </c>
      <c r="E100" s="23" t="s">
        <v>240</v>
      </c>
      <c r="F100" s="23" t="s">
        <v>84</v>
      </c>
      <c r="G100" s="23" t="s">
        <v>175</v>
      </c>
      <c r="H100" s="23" t="s">
        <v>175</v>
      </c>
      <c r="I100" s="70">
        <v>44098</v>
      </c>
      <c r="J100" s="23" t="s">
        <v>1254</v>
      </c>
      <c r="K100" s="70">
        <v>44120</v>
      </c>
    </row>
    <row r="101" spans="1:11" x14ac:dyDescent="0.25">
      <c r="A101" s="109" t="str">
        <f>HYPERLINK("https://reports.ofsted.gov.uk/provider/18/EY430264","Provider web link")</f>
        <v>Provider web link</v>
      </c>
      <c r="B101" s="71" t="s">
        <v>1504</v>
      </c>
      <c r="C101" s="23" t="s">
        <v>1255</v>
      </c>
      <c r="D101" s="23" t="s">
        <v>1294</v>
      </c>
      <c r="E101" s="23" t="s">
        <v>240</v>
      </c>
      <c r="F101" s="23" t="s">
        <v>121</v>
      </c>
      <c r="G101" s="23" t="s">
        <v>180</v>
      </c>
      <c r="H101" s="23" t="s">
        <v>180</v>
      </c>
      <c r="I101" s="70">
        <v>44098</v>
      </c>
      <c r="J101" s="23" t="s">
        <v>1254</v>
      </c>
      <c r="K101" s="70">
        <v>44120</v>
      </c>
    </row>
    <row r="102" spans="1:11" x14ac:dyDescent="0.25">
      <c r="A102" s="109" t="str">
        <f>HYPERLINK("https://reports.ofsted.gov.uk/provider/18/EY400292","Provider web link")</f>
        <v>Provider web link</v>
      </c>
      <c r="B102" s="71" t="s">
        <v>1371</v>
      </c>
      <c r="C102" s="23" t="s">
        <v>1255</v>
      </c>
      <c r="D102" s="23" t="s">
        <v>1294</v>
      </c>
      <c r="E102" s="23" t="s">
        <v>240</v>
      </c>
      <c r="F102" s="23" t="s">
        <v>186</v>
      </c>
      <c r="G102" s="23" t="s">
        <v>180</v>
      </c>
      <c r="H102" s="23" t="s">
        <v>180</v>
      </c>
      <c r="I102" s="70">
        <v>44098</v>
      </c>
      <c r="J102" s="23" t="s">
        <v>1254</v>
      </c>
      <c r="K102" s="70">
        <v>44120</v>
      </c>
    </row>
    <row r="103" spans="1:11" x14ac:dyDescent="0.25">
      <c r="A103" s="109" t="str">
        <f>HYPERLINK("https://reports.ofsted.gov.uk/provider/18/VC370190","Provider web link")</f>
        <v>Provider web link</v>
      </c>
      <c r="B103" s="71" t="s">
        <v>1686</v>
      </c>
      <c r="C103" s="23" t="s">
        <v>1255</v>
      </c>
      <c r="D103" s="23" t="s">
        <v>1294</v>
      </c>
      <c r="E103" s="23" t="s">
        <v>240</v>
      </c>
      <c r="F103" s="23" t="s">
        <v>183</v>
      </c>
      <c r="G103" s="23" t="s">
        <v>180</v>
      </c>
      <c r="H103" s="23" t="s">
        <v>180</v>
      </c>
      <c r="I103" s="70">
        <v>44098</v>
      </c>
      <c r="J103" s="23" t="s">
        <v>1254</v>
      </c>
      <c r="K103" s="70">
        <v>44120</v>
      </c>
    </row>
    <row r="104" spans="1:11" x14ac:dyDescent="0.25">
      <c r="A104" s="109" t="str">
        <f>HYPERLINK("https://reports.ofsted.gov.uk/provider/18/EY499457","Provider web link")</f>
        <v>Provider web link</v>
      </c>
      <c r="B104" s="71" t="s">
        <v>2028</v>
      </c>
      <c r="C104" s="23" t="s">
        <v>1255</v>
      </c>
      <c r="D104" s="23" t="s">
        <v>1294</v>
      </c>
      <c r="E104" s="23" t="s">
        <v>240</v>
      </c>
      <c r="F104" s="23" t="s">
        <v>190</v>
      </c>
      <c r="G104" s="23" t="s">
        <v>180</v>
      </c>
      <c r="H104" s="23" t="s">
        <v>180</v>
      </c>
      <c r="I104" s="70">
        <v>44099</v>
      </c>
      <c r="J104" s="23" t="s">
        <v>1254</v>
      </c>
      <c r="K104" s="70">
        <v>44120</v>
      </c>
    </row>
    <row r="105" spans="1:11" x14ac:dyDescent="0.25">
      <c r="A105" s="109" t="str">
        <f>HYPERLINK("https://reports.ofsted.gov.uk/provider/18/EY560490","Provider web link")</f>
        <v>Provider web link</v>
      </c>
      <c r="B105" s="71" t="s">
        <v>1800</v>
      </c>
      <c r="C105" s="23" t="s">
        <v>1255</v>
      </c>
      <c r="D105" s="23" t="s">
        <v>1294</v>
      </c>
      <c r="E105" s="23" t="s">
        <v>240</v>
      </c>
      <c r="F105" s="23" t="s">
        <v>153</v>
      </c>
      <c r="G105" s="23" t="s">
        <v>215</v>
      </c>
      <c r="H105" s="23" t="s">
        <v>215</v>
      </c>
      <c r="I105" s="70">
        <v>44099</v>
      </c>
      <c r="J105" s="23" t="s">
        <v>1254</v>
      </c>
      <c r="K105" s="70">
        <v>44120</v>
      </c>
    </row>
    <row r="106" spans="1:11" x14ac:dyDescent="0.25">
      <c r="A106" s="109" t="str">
        <f>HYPERLINK("https://reports.ofsted.gov.uk/provider/18/EY465819","Provider web link")</f>
        <v>Provider web link</v>
      </c>
      <c r="B106" s="71" t="s">
        <v>1416</v>
      </c>
      <c r="C106" s="23" t="s">
        <v>1255</v>
      </c>
      <c r="D106" s="23" t="s">
        <v>1294</v>
      </c>
      <c r="E106" s="23" t="s">
        <v>240</v>
      </c>
      <c r="F106" s="23" t="s">
        <v>158</v>
      </c>
      <c r="G106" s="23" t="s">
        <v>180</v>
      </c>
      <c r="H106" s="23" t="s">
        <v>180</v>
      </c>
      <c r="I106" s="70">
        <v>44099</v>
      </c>
      <c r="J106" s="23" t="s">
        <v>1254</v>
      </c>
      <c r="K106" s="70">
        <v>44117</v>
      </c>
    </row>
    <row r="107" spans="1:11" x14ac:dyDescent="0.25">
      <c r="A107" s="109" t="str">
        <f>HYPERLINK("https://reports.ofsted.gov.uk/provider/18/EY499321","Provider web link")</f>
        <v>Provider web link</v>
      </c>
      <c r="B107" s="71" t="s">
        <v>2147</v>
      </c>
      <c r="C107" s="23" t="s">
        <v>1255</v>
      </c>
      <c r="D107" s="23" t="s">
        <v>1294</v>
      </c>
      <c r="E107" s="23" t="s">
        <v>240</v>
      </c>
      <c r="F107" s="23" t="s">
        <v>159</v>
      </c>
      <c r="G107" s="23" t="s">
        <v>180</v>
      </c>
      <c r="H107" s="23" t="s">
        <v>180</v>
      </c>
      <c r="I107" s="70">
        <v>44099</v>
      </c>
      <c r="J107" s="23" t="s">
        <v>1254</v>
      </c>
      <c r="K107" s="70">
        <v>44120</v>
      </c>
    </row>
    <row r="108" spans="1:11" x14ac:dyDescent="0.25">
      <c r="A108" s="109" t="str">
        <f>HYPERLINK("https://reports.ofsted.gov.uk/provider/18/EY389714","Provider web link")</f>
        <v>Provider web link</v>
      </c>
      <c r="B108" s="71" t="s">
        <v>1387</v>
      </c>
      <c r="C108" s="23" t="s">
        <v>1255</v>
      </c>
      <c r="D108" s="23" t="s">
        <v>1294</v>
      </c>
      <c r="E108" s="23" t="s">
        <v>240</v>
      </c>
      <c r="F108" s="23" t="s">
        <v>194</v>
      </c>
      <c r="G108" s="23" t="s">
        <v>180</v>
      </c>
      <c r="H108" s="23" t="s">
        <v>180</v>
      </c>
      <c r="I108" s="70">
        <v>44099</v>
      </c>
      <c r="J108" s="23" t="s">
        <v>1257</v>
      </c>
      <c r="K108" s="70">
        <v>44120</v>
      </c>
    </row>
    <row r="109" spans="1:11" x14ac:dyDescent="0.25">
      <c r="A109" s="109" t="str">
        <f>HYPERLINK("https://reports.ofsted.gov.uk/provider/18/EY494037","Provider web link")</f>
        <v>Provider web link</v>
      </c>
      <c r="B109" s="71" t="s">
        <v>1937</v>
      </c>
      <c r="C109" s="23" t="s">
        <v>1255</v>
      </c>
      <c r="D109" s="23" t="s">
        <v>1294</v>
      </c>
      <c r="E109" s="23" t="s">
        <v>240</v>
      </c>
      <c r="F109" s="23" t="s">
        <v>190</v>
      </c>
      <c r="G109" s="23" t="s">
        <v>180</v>
      </c>
      <c r="H109" s="23" t="s">
        <v>180</v>
      </c>
      <c r="I109" s="70">
        <v>44099</v>
      </c>
      <c r="J109" s="23" t="s">
        <v>1254</v>
      </c>
      <c r="K109" s="70">
        <v>44120</v>
      </c>
    </row>
    <row r="110" spans="1:11" x14ac:dyDescent="0.25">
      <c r="A110" s="109" t="str">
        <f>HYPERLINK("https://reports.ofsted.gov.uk/provider/18/2530790 ","Provider web link")</f>
        <v>Provider web link</v>
      </c>
      <c r="B110" s="71">
        <v>2530790</v>
      </c>
      <c r="C110" s="23" t="s">
        <v>1255</v>
      </c>
      <c r="D110" s="23" t="s">
        <v>1294</v>
      </c>
      <c r="E110" s="23" t="s">
        <v>240</v>
      </c>
      <c r="F110" s="23" t="s">
        <v>160</v>
      </c>
      <c r="G110" s="23" t="s">
        <v>208</v>
      </c>
      <c r="H110" s="23" t="s">
        <v>208</v>
      </c>
      <c r="I110" s="70">
        <v>44099</v>
      </c>
      <c r="J110" s="23" t="s">
        <v>1254</v>
      </c>
      <c r="K110" s="70">
        <v>44120</v>
      </c>
    </row>
    <row r="111" spans="1:11" x14ac:dyDescent="0.25">
      <c r="A111" s="109" t="str">
        <f>HYPERLINK("https://reports.ofsted.gov.uk/provider/17/107161  ","Provider web link")</f>
        <v>Provider web link</v>
      </c>
      <c r="B111" s="71">
        <v>107161</v>
      </c>
      <c r="C111" s="23" t="s">
        <v>1255</v>
      </c>
      <c r="D111" s="23" t="s">
        <v>66</v>
      </c>
      <c r="E111" s="23" t="s">
        <v>240</v>
      </c>
      <c r="F111" s="23" t="s">
        <v>195</v>
      </c>
      <c r="G111" s="23" t="s">
        <v>180</v>
      </c>
      <c r="H111" s="23" t="s">
        <v>180</v>
      </c>
      <c r="I111" s="70">
        <v>44099</v>
      </c>
      <c r="J111" s="23" t="s">
        <v>1254</v>
      </c>
      <c r="K111" s="70">
        <v>44123</v>
      </c>
    </row>
    <row r="112" spans="1:11" x14ac:dyDescent="0.25">
      <c r="A112" s="109" t="str">
        <f>HYPERLINK("https://reports.ofsted.gov.uk/provider/18/2528370 ","Provider web link")</f>
        <v>Provider web link</v>
      </c>
      <c r="B112" s="71">
        <v>2528370</v>
      </c>
      <c r="C112" s="23" t="s">
        <v>1255</v>
      </c>
      <c r="D112" s="23" t="s">
        <v>1294</v>
      </c>
      <c r="E112" s="23" t="s">
        <v>240</v>
      </c>
      <c r="F112" s="23" t="s">
        <v>119</v>
      </c>
      <c r="G112" s="23" t="s">
        <v>208</v>
      </c>
      <c r="H112" s="23" t="s">
        <v>208</v>
      </c>
      <c r="I112" s="70">
        <v>44099</v>
      </c>
      <c r="J112" s="23" t="s">
        <v>1254</v>
      </c>
      <c r="K112" s="70">
        <v>44120</v>
      </c>
    </row>
    <row r="113" spans="1:11" x14ac:dyDescent="0.25">
      <c r="A113" s="109" t="str">
        <f>HYPERLINK("https://reports.ofsted.gov.uk/provider/17/EY395770","Provider web link")</f>
        <v>Provider web link</v>
      </c>
      <c r="B113" s="71" t="s">
        <v>2106</v>
      </c>
      <c r="C113" s="23" t="s">
        <v>769</v>
      </c>
      <c r="D113" s="23" t="s">
        <v>66</v>
      </c>
      <c r="E113" s="23" t="s">
        <v>240</v>
      </c>
      <c r="F113" s="23" t="s">
        <v>194</v>
      </c>
      <c r="G113" s="23" t="s">
        <v>180</v>
      </c>
      <c r="H113" s="23" t="s">
        <v>180</v>
      </c>
      <c r="I113" s="70">
        <v>44099</v>
      </c>
      <c r="J113" s="23" t="s">
        <v>1254</v>
      </c>
      <c r="K113" s="70">
        <v>44120</v>
      </c>
    </row>
    <row r="114" spans="1:11" x14ac:dyDescent="0.25">
      <c r="A114" s="109" t="str">
        <f>HYPERLINK("https://reports.ofsted.gov.uk/provider/18/EY467760","Provider web link")</f>
        <v>Provider web link</v>
      </c>
      <c r="B114" s="71" t="s">
        <v>1811</v>
      </c>
      <c r="C114" s="23" t="s">
        <v>1255</v>
      </c>
      <c r="D114" s="23" t="s">
        <v>1294</v>
      </c>
      <c r="E114" s="23" t="s">
        <v>240</v>
      </c>
      <c r="F114" s="23" t="s">
        <v>183</v>
      </c>
      <c r="G114" s="23" t="s">
        <v>180</v>
      </c>
      <c r="H114" s="23" t="s">
        <v>180</v>
      </c>
      <c r="I114" s="70">
        <v>44099</v>
      </c>
      <c r="J114" s="23" t="s">
        <v>1257</v>
      </c>
      <c r="K114" s="70">
        <v>44120</v>
      </c>
    </row>
    <row r="115" spans="1:11" x14ac:dyDescent="0.25">
      <c r="A115" s="109" t="str">
        <f>HYPERLINK("https://reports.ofsted.gov.uk/provider/18/EY498964","Provider web link")</f>
        <v>Provider web link</v>
      </c>
      <c r="B115" s="71" t="s">
        <v>1544</v>
      </c>
      <c r="C115" s="23" t="s">
        <v>1255</v>
      </c>
      <c r="D115" s="23" t="s">
        <v>1294</v>
      </c>
      <c r="E115" s="23" t="s">
        <v>240</v>
      </c>
      <c r="F115" s="23" t="s">
        <v>182</v>
      </c>
      <c r="G115" s="23" t="s">
        <v>180</v>
      </c>
      <c r="H115" s="23" t="s">
        <v>180</v>
      </c>
      <c r="I115" s="70">
        <v>44099</v>
      </c>
      <c r="J115" s="23" t="s">
        <v>1254</v>
      </c>
      <c r="K115" s="70">
        <v>44120</v>
      </c>
    </row>
    <row r="116" spans="1:11" x14ac:dyDescent="0.25">
      <c r="A116" s="109" t="str">
        <f>HYPERLINK("https://reports.ofsted.gov.uk/provider/18/EY379808","Provider web link")</f>
        <v>Provider web link</v>
      </c>
      <c r="B116" s="71" t="s">
        <v>1336</v>
      </c>
      <c r="C116" s="23" t="s">
        <v>1255</v>
      </c>
      <c r="D116" s="23" t="s">
        <v>1294</v>
      </c>
      <c r="E116" s="23" t="s">
        <v>240</v>
      </c>
      <c r="F116" s="23" t="s">
        <v>80</v>
      </c>
      <c r="G116" s="23" t="s">
        <v>215</v>
      </c>
      <c r="H116" s="23" t="s">
        <v>215</v>
      </c>
      <c r="I116" s="70">
        <v>44099</v>
      </c>
      <c r="J116" s="23" t="s">
        <v>1254</v>
      </c>
      <c r="K116" s="70">
        <v>44120</v>
      </c>
    </row>
    <row r="117" spans="1:11" x14ac:dyDescent="0.25">
      <c r="A117" s="109" t="str">
        <f>HYPERLINK("https://reports.ofsted.gov.uk/provider/18/EY454054","Provider web link")</f>
        <v>Provider web link</v>
      </c>
      <c r="B117" s="71" t="s">
        <v>1810</v>
      </c>
      <c r="C117" s="23" t="s">
        <v>1255</v>
      </c>
      <c r="D117" s="23" t="s">
        <v>1294</v>
      </c>
      <c r="E117" s="23" t="s">
        <v>240</v>
      </c>
      <c r="F117" s="23" t="s">
        <v>96</v>
      </c>
      <c r="G117" s="23" t="s">
        <v>180</v>
      </c>
      <c r="H117" s="23" t="s">
        <v>180</v>
      </c>
      <c r="I117" s="70">
        <v>44099</v>
      </c>
      <c r="J117" s="23" t="s">
        <v>1257</v>
      </c>
      <c r="K117" s="70">
        <v>44120</v>
      </c>
    </row>
    <row r="118" spans="1:11" x14ac:dyDescent="0.25">
      <c r="A118" s="109" t="str">
        <f>HYPERLINK("https://reports.ofsted.gov.uk/provider/18/EY499769","Provider web link")</f>
        <v>Provider web link</v>
      </c>
      <c r="B118" s="71" t="s">
        <v>2033</v>
      </c>
      <c r="C118" s="23" t="s">
        <v>1255</v>
      </c>
      <c r="D118" s="23" t="s">
        <v>1294</v>
      </c>
      <c r="E118" s="23" t="s">
        <v>240</v>
      </c>
      <c r="F118" s="23" t="s">
        <v>153</v>
      </c>
      <c r="G118" s="23" t="s">
        <v>215</v>
      </c>
      <c r="H118" s="23" t="s">
        <v>215</v>
      </c>
      <c r="I118" s="70">
        <v>44099</v>
      </c>
      <c r="J118" s="23" t="s">
        <v>1254</v>
      </c>
      <c r="K118" s="70">
        <v>44120</v>
      </c>
    </row>
    <row r="119" spans="1:11" x14ac:dyDescent="0.25">
      <c r="A119" s="109" t="str">
        <f>HYPERLINK("https://reports.ofsted.gov.uk/provider/18/EY398909","Provider web link")</f>
        <v>Provider web link</v>
      </c>
      <c r="B119" s="71" t="s">
        <v>1344</v>
      </c>
      <c r="C119" s="23" t="s">
        <v>1255</v>
      </c>
      <c r="D119" s="23" t="s">
        <v>1294</v>
      </c>
      <c r="E119" s="23" t="s">
        <v>240</v>
      </c>
      <c r="F119" s="23" t="s">
        <v>159</v>
      </c>
      <c r="G119" s="23" t="s">
        <v>180</v>
      </c>
      <c r="H119" s="23" t="s">
        <v>180</v>
      </c>
      <c r="I119" s="70">
        <v>44099</v>
      </c>
      <c r="J119" s="23" t="s">
        <v>1257</v>
      </c>
      <c r="K119" s="70">
        <v>44123</v>
      </c>
    </row>
    <row r="120" spans="1:11" x14ac:dyDescent="0.25">
      <c r="A120" s="109" t="str">
        <f>HYPERLINK("https://reports.ofsted.gov.uk/provider/17/313312  ","Provider web link")</f>
        <v>Provider web link</v>
      </c>
      <c r="B120" s="71">
        <v>313312</v>
      </c>
      <c r="C120" s="23" t="s">
        <v>769</v>
      </c>
      <c r="D120" s="23" t="s">
        <v>66</v>
      </c>
      <c r="E120" s="23" t="s">
        <v>240</v>
      </c>
      <c r="F120" s="23" t="s">
        <v>109</v>
      </c>
      <c r="G120" s="23" t="s">
        <v>285</v>
      </c>
      <c r="H120" s="23" t="s">
        <v>199</v>
      </c>
      <c r="I120" s="70">
        <v>44099</v>
      </c>
      <c r="J120" s="23" t="s">
        <v>1254</v>
      </c>
      <c r="K120" s="70">
        <v>44120</v>
      </c>
    </row>
    <row r="121" spans="1:11" x14ac:dyDescent="0.25">
      <c r="A121" s="109" t="str">
        <f>HYPERLINK("https://reports.ofsted.gov.uk/provider/18/EY491422","Provider web link")</f>
        <v>Provider web link</v>
      </c>
      <c r="B121" s="71" t="s">
        <v>1759</v>
      </c>
      <c r="C121" s="23" t="s">
        <v>1255</v>
      </c>
      <c r="D121" s="23" t="s">
        <v>1294</v>
      </c>
      <c r="E121" s="23" t="s">
        <v>240</v>
      </c>
      <c r="F121" s="23" t="s">
        <v>106</v>
      </c>
      <c r="G121" s="23" t="s">
        <v>175</v>
      </c>
      <c r="H121" s="23" t="s">
        <v>175</v>
      </c>
      <c r="I121" s="70">
        <v>44099</v>
      </c>
      <c r="J121" s="23" t="s">
        <v>1254</v>
      </c>
      <c r="K121" s="70">
        <v>44120</v>
      </c>
    </row>
    <row r="122" spans="1:11" x14ac:dyDescent="0.25">
      <c r="A122" s="109" t="str">
        <f>HYPERLINK("https://reports.ofsted.gov.uk/provider/18/EY488992","Provider web link")</f>
        <v>Provider web link</v>
      </c>
      <c r="B122" s="71" t="s">
        <v>2132</v>
      </c>
      <c r="C122" s="23" t="s">
        <v>1255</v>
      </c>
      <c r="D122" s="23" t="s">
        <v>1294</v>
      </c>
      <c r="E122" s="23" t="s">
        <v>240</v>
      </c>
      <c r="F122" s="23" t="s">
        <v>194</v>
      </c>
      <c r="G122" s="23" t="s">
        <v>180</v>
      </c>
      <c r="H122" s="23" t="s">
        <v>180</v>
      </c>
      <c r="I122" s="70">
        <v>44099</v>
      </c>
      <c r="J122" s="23" t="s">
        <v>1257</v>
      </c>
      <c r="K122" s="70">
        <v>44120</v>
      </c>
    </row>
    <row r="123" spans="1:11" x14ac:dyDescent="0.25">
      <c r="A123" s="109" t="str">
        <f>HYPERLINK("https://reports.ofsted.gov.uk/provider/18/EY409482","Provider web link")</f>
        <v>Provider web link</v>
      </c>
      <c r="B123" s="71" t="s">
        <v>1383</v>
      </c>
      <c r="C123" s="23" t="s">
        <v>1255</v>
      </c>
      <c r="D123" s="23" t="s">
        <v>1294</v>
      </c>
      <c r="E123" s="23" t="s">
        <v>240</v>
      </c>
      <c r="F123" s="23" t="s">
        <v>183</v>
      </c>
      <c r="G123" s="23" t="s">
        <v>180</v>
      </c>
      <c r="H123" s="23" t="s">
        <v>180</v>
      </c>
      <c r="I123" s="70">
        <v>44099</v>
      </c>
      <c r="J123" s="23" t="s">
        <v>1257</v>
      </c>
      <c r="K123" s="70">
        <v>44120</v>
      </c>
    </row>
    <row r="124" spans="1:11" x14ac:dyDescent="0.25">
      <c r="A124" s="109" t="str">
        <f>HYPERLINK("https://reports.ofsted.gov.uk/provider/18/EY553505","Provider web link")</f>
        <v>Provider web link</v>
      </c>
      <c r="B124" s="71" t="s">
        <v>1949</v>
      </c>
      <c r="C124" s="23" t="s">
        <v>1255</v>
      </c>
      <c r="D124" s="23" t="s">
        <v>1294</v>
      </c>
      <c r="E124" s="23" t="s">
        <v>240</v>
      </c>
      <c r="F124" s="23" t="s">
        <v>83</v>
      </c>
      <c r="G124" s="23" t="s">
        <v>175</v>
      </c>
      <c r="H124" s="23" t="s">
        <v>175</v>
      </c>
      <c r="I124" s="70">
        <v>44099</v>
      </c>
      <c r="J124" s="23" t="s">
        <v>1254</v>
      </c>
      <c r="K124" s="70">
        <v>44126</v>
      </c>
    </row>
    <row r="125" spans="1:11" x14ac:dyDescent="0.25">
      <c r="A125" s="109" t="str">
        <f>HYPERLINK("https://reports.ofsted.gov.uk/provider/18/2510431 ","Provider web link")</f>
        <v>Provider web link</v>
      </c>
      <c r="B125" s="71">
        <v>2510431</v>
      </c>
      <c r="C125" s="23" t="s">
        <v>1255</v>
      </c>
      <c r="D125" s="23" t="s">
        <v>1294</v>
      </c>
      <c r="E125" s="23" t="s">
        <v>240</v>
      </c>
      <c r="F125" s="23" t="s">
        <v>217</v>
      </c>
      <c r="G125" s="23" t="s">
        <v>215</v>
      </c>
      <c r="H125" s="23" t="s">
        <v>215</v>
      </c>
      <c r="I125" s="70">
        <v>44099</v>
      </c>
      <c r="J125" s="23" t="s">
        <v>1254</v>
      </c>
      <c r="K125" s="70">
        <v>44120</v>
      </c>
    </row>
    <row r="126" spans="1:11" x14ac:dyDescent="0.25">
      <c r="A126" s="109" t="str">
        <f>HYPERLINK("https://reports.ofsted.gov.uk/provider/18/EY471115","Provider web link")</f>
        <v>Provider web link</v>
      </c>
      <c r="B126" s="71" t="s">
        <v>1510</v>
      </c>
      <c r="C126" s="23" t="s">
        <v>1255</v>
      </c>
      <c r="D126" s="23" t="s">
        <v>1294</v>
      </c>
      <c r="E126" s="23" t="s">
        <v>240</v>
      </c>
      <c r="F126" s="23" t="s">
        <v>159</v>
      </c>
      <c r="G126" s="23" t="s">
        <v>180</v>
      </c>
      <c r="H126" s="23" t="s">
        <v>180</v>
      </c>
      <c r="I126" s="70">
        <v>44099</v>
      </c>
      <c r="J126" s="23" t="s">
        <v>1254</v>
      </c>
      <c r="K126" s="70">
        <v>44120</v>
      </c>
    </row>
    <row r="127" spans="1:11" x14ac:dyDescent="0.25">
      <c r="A127" s="109" t="str">
        <f>HYPERLINK("https://reports.ofsted.gov.uk/provider/16/EY370196","Provider web link")</f>
        <v>Provider web link</v>
      </c>
      <c r="B127" s="71" t="s">
        <v>1262</v>
      </c>
      <c r="C127" s="23" t="s">
        <v>769</v>
      </c>
      <c r="D127" s="23" t="s">
        <v>67</v>
      </c>
      <c r="E127" s="23" t="s">
        <v>1263</v>
      </c>
      <c r="F127" s="23" t="s">
        <v>92</v>
      </c>
      <c r="G127" s="23" t="s">
        <v>285</v>
      </c>
      <c r="H127" s="23" t="s">
        <v>199</v>
      </c>
      <c r="I127" s="70">
        <v>44102</v>
      </c>
      <c r="J127" s="23" t="s">
        <v>1254</v>
      </c>
      <c r="K127" s="70">
        <v>44132</v>
      </c>
    </row>
    <row r="128" spans="1:11" x14ac:dyDescent="0.25">
      <c r="A128" s="109" t="str">
        <f>HYPERLINK("https://reports.ofsted.gov.uk/provider/18/EY438949","Provider web link")</f>
        <v>Provider web link</v>
      </c>
      <c r="B128" s="71" t="s">
        <v>1710</v>
      </c>
      <c r="C128" s="23" t="s">
        <v>1255</v>
      </c>
      <c r="D128" s="23" t="s">
        <v>1294</v>
      </c>
      <c r="E128" s="23" t="s">
        <v>240</v>
      </c>
      <c r="F128" s="23" t="s">
        <v>100</v>
      </c>
      <c r="G128" s="23" t="s">
        <v>180</v>
      </c>
      <c r="H128" s="23" t="s">
        <v>180</v>
      </c>
      <c r="I128" s="70">
        <v>44102</v>
      </c>
      <c r="J128" s="23" t="s">
        <v>1254</v>
      </c>
      <c r="K128" s="70">
        <v>44124</v>
      </c>
    </row>
    <row r="129" spans="1:11" x14ac:dyDescent="0.25">
      <c r="A129" s="109" t="str">
        <f>HYPERLINK("https://reports.ofsted.gov.uk/provider/18/EY538012","Provider web link")</f>
        <v>Provider web link</v>
      </c>
      <c r="B129" s="71" t="s">
        <v>1830</v>
      </c>
      <c r="C129" s="23" t="s">
        <v>1255</v>
      </c>
      <c r="D129" s="23" t="s">
        <v>1294</v>
      </c>
      <c r="E129" s="23" t="s">
        <v>240</v>
      </c>
      <c r="F129" s="23" t="s">
        <v>159</v>
      </c>
      <c r="G129" s="23" t="s">
        <v>180</v>
      </c>
      <c r="H129" s="23" t="s">
        <v>180</v>
      </c>
      <c r="I129" s="70">
        <v>44102</v>
      </c>
      <c r="J129" s="23" t="s">
        <v>1254</v>
      </c>
      <c r="K129" s="70">
        <v>44120</v>
      </c>
    </row>
    <row r="130" spans="1:11" x14ac:dyDescent="0.25">
      <c r="A130" s="109" t="str">
        <f>HYPERLINK("https://reports.ofsted.gov.uk/provider/18/EY540925","Provider web link")</f>
        <v>Provider web link</v>
      </c>
      <c r="B130" s="71" t="s">
        <v>2050</v>
      </c>
      <c r="C130" s="23" t="s">
        <v>1255</v>
      </c>
      <c r="D130" s="23" t="s">
        <v>1294</v>
      </c>
      <c r="E130" s="23" t="s">
        <v>240</v>
      </c>
      <c r="F130" s="23" t="s">
        <v>80</v>
      </c>
      <c r="G130" s="23" t="s">
        <v>215</v>
      </c>
      <c r="H130" s="23" t="s">
        <v>215</v>
      </c>
      <c r="I130" s="70">
        <v>44102</v>
      </c>
      <c r="J130" s="23" t="s">
        <v>1257</v>
      </c>
      <c r="K130" s="70">
        <v>44120</v>
      </c>
    </row>
    <row r="131" spans="1:11" x14ac:dyDescent="0.25">
      <c r="A131" s="109" t="str">
        <f>HYPERLINK("https://reports.ofsted.gov.uk/provider/18/EY546285","Provider web link")</f>
        <v>Provider web link</v>
      </c>
      <c r="B131" s="71" t="s">
        <v>1567</v>
      </c>
      <c r="C131" s="23" t="s">
        <v>1255</v>
      </c>
      <c r="D131" s="23" t="s">
        <v>1294</v>
      </c>
      <c r="E131" s="23" t="s">
        <v>240</v>
      </c>
      <c r="F131" s="23" t="s">
        <v>97</v>
      </c>
      <c r="G131" s="23" t="s">
        <v>175</v>
      </c>
      <c r="H131" s="23" t="s">
        <v>175</v>
      </c>
      <c r="I131" s="70">
        <v>44102</v>
      </c>
      <c r="J131" s="23" t="s">
        <v>1254</v>
      </c>
      <c r="K131" s="70">
        <v>44120</v>
      </c>
    </row>
    <row r="132" spans="1:11" x14ac:dyDescent="0.25">
      <c r="A132" s="109" t="str">
        <f>HYPERLINK("https://reports.ofsted.gov.uk/provider/18/EY490311","Provider web link")</f>
        <v>Provider web link</v>
      </c>
      <c r="B132" s="71" t="s">
        <v>1546</v>
      </c>
      <c r="C132" s="23" t="s">
        <v>1255</v>
      </c>
      <c r="D132" s="23" t="s">
        <v>1294</v>
      </c>
      <c r="E132" s="23" t="s">
        <v>240</v>
      </c>
      <c r="F132" s="23" t="s">
        <v>123</v>
      </c>
      <c r="G132" s="23" t="s">
        <v>180</v>
      </c>
      <c r="H132" s="23" t="s">
        <v>180</v>
      </c>
      <c r="I132" s="70">
        <v>44102</v>
      </c>
      <c r="J132" s="23" t="s">
        <v>1257</v>
      </c>
      <c r="K132" s="70">
        <v>44120</v>
      </c>
    </row>
    <row r="133" spans="1:11" x14ac:dyDescent="0.25">
      <c r="A133" s="109" t="str">
        <f>HYPERLINK("https://reports.ofsted.gov.uk/provider/18/EY536620","Provider web link")</f>
        <v>Provider web link</v>
      </c>
      <c r="B133" s="71" t="s">
        <v>1547</v>
      </c>
      <c r="C133" s="23" t="s">
        <v>1255</v>
      </c>
      <c r="D133" s="23" t="s">
        <v>1294</v>
      </c>
      <c r="E133" s="23" t="s">
        <v>240</v>
      </c>
      <c r="F133" s="23" t="s">
        <v>105</v>
      </c>
      <c r="G133" s="23" t="s">
        <v>180</v>
      </c>
      <c r="H133" s="23" t="s">
        <v>180</v>
      </c>
      <c r="I133" s="70">
        <v>44102</v>
      </c>
      <c r="J133" s="23" t="s">
        <v>1254</v>
      </c>
      <c r="K133" s="70">
        <v>44120</v>
      </c>
    </row>
    <row r="134" spans="1:11" x14ac:dyDescent="0.25">
      <c r="A134" s="109" t="str">
        <f>HYPERLINK("https://reports.ofsted.gov.uk/provider/18/EY544300","Provider web link")</f>
        <v>Provider web link</v>
      </c>
      <c r="B134" s="71" t="s">
        <v>1450</v>
      </c>
      <c r="C134" s="23" t="s">
        <v>1255</v>
      </c>
      <c r="D134" s="23" t="s">
        <v>1294</v>
      </c>
      <c r="E134" s="23" t="s">
        <v>240</v>
      </c>
      <c r="F134" s="23" t="s">
        <v>106</v>
      </c>
      <c r="G134" s="23" t="s">
        <v>175</v>
      </c>
      <c r="H134" s="23" t="s">
        <v>175</v>
      </c>
      <c r="I134" s="70">
        <v>44102</v>
      </c>
      <c r="J134" s="23" t="s">
        <v>1254</v>
      </c>
      <c r="K134" s="70">
        <v>44124</v>
      </c>
    </row>
    <row r="135" spans="1:11" x14ac:dyDescent="0.25">
      <c r="A135" s="109" t="str">
        <f>HYPERLINK("https://reports.ofsted.gov.uk/provider/17/EY232710","Provider web link")</f>
        <v>Provider web link</v>
      </c>
      <c r="B135" s="71" t="s">
        <v>1307</v>
      </c>
      <c r="C135" s="23" t="s">
        <v>769</v>
      </c>
      <c r="D135" s="23" t="s">
        <v>66</v>
      </c>
      <c r="E135" s="23" t="s">
        <v>240</v>
      </c>
      <c r="F135" s="23" t="s">
        <v>105</v>
      </c>
      <c r="G135" s="23" t="s">
        <v>180</v>
      </c>
      <c r="H135" s="23" t="s">
        <v>180</v>
      </c>
      <c r="I135" s="70">
        <v>44102</v>
      </c>
      <c r="J135" s="23" t="s">
        <v>1254</v>
      </c>
      <c r="K135" s="70">
        <v>44124</v>
      </c>
    </row>
    <row r="136" spans="1:11" x14ac:dyDescent="0.25">
      <c r="A136" s="109" t="str">
        <f>HYPERLINK("https://reports.ofsted.gov.uk/provider/17/EY483599","Provider web link")</f>
        <v>Provider web link</v>
      </c>
      <c r="B136" s="71" t="s">
        <v>1523</v>
      </c>
      <c r="C136" s="23" t="s">
        <v>769</v>
      </c>
      <c r="D136" s="23" t="s">
        <v>66</v>
      </c>
      <c r="E136" s="23" t="s">
        <v>240</v>
      </c>
      <c r="F136" s="23" t="s">
        <v>88</v>
      </c>
      <c r="G136" s="23" t="s">
        <v>180</v>
      </c>
      <c r="H136" s="23" t="s">
        <v>180</v>
      </c>
      <c r="I136" s="70">
        <v>44102</v>
      </c>
      <c r="J136" s="23" t="s">
        <v>1254</v>
      </c>
      <c r="K136" s="70">
        <v>44124</v>
      </c>
    </row>
    <row r="137" spans="1:11" x14ac:dyDescent="0.25">
      <c r="A137" s="109" t="str">
        <f>HYPERLINK("https://reports.ofsted.gov.uk/provider/18/EY540221","Provider web link")</f>
        <v>Provider web link</v>
      </c>
      <c r="B137" s="71" t="s">
        <v>1494</v>
      </c>
      <c r="C137" s="23" t="s">
        <v>1255</v>
      </c>
      <c r="D137" s="23" t="s">
        <v>1294</v>
      </c>
      <c r="E137" s="23" t="s">
        <v>240</v>
      </c>
      <c r="F137" s="23" t="s">
        <v>80</v>
      </c>
      <c r="G137" s="23" t="s">
        <v>215</v>
      </c>
      <c r="H137" s="23" t="s">
        <v>215</v>
      </c>
      <c r="I137" s="70">
        <v>44102</v>
      </c>
      <c r="J137" s="23" t="s">
        <v>1254</v>
      </c>
      <c r="K137" s="70">
        <v>44120</v>
      </c>
    </row>
    <row r="138" spans="1:11" x14ac:dyDescent="0.25">
      <c r="A138" s="109" t="str">
        <f>HYPERLINK("https://reports.ofsted.gov.uk/provider/18/EY493724","Provider web link")</f>
        <v>Provider web link</v>
      </c>
      <c r="B138" s="71" t="s">
        <v>1643</v>
      </c>
      <c r="C138" s="23" t="s">
        <v>1255</v>
      </c>
      <c r="D138" s="23" t="s">
        <v>1294</v>
      </c>
      <c r="E138" s="23" t="s">
        <v>240</v>
      </c>
      <c r="F138" s="23" t="s">
        <v>159</v>
      </c>
      <c r="G138" s="23" t="s">
        <v>180</v>
      </c>
      <c r="H138" s="23" t="s">
        <v>180</v>
      </c>
      <c r="I138" s="70">
        <v>44102</v>
      </c>
      <c r="J138" s="23" t="s">
        <v>1254</v>
      </c>
      <c r="K138" s="70">
        <v>44120</v>
      </c>
    </row>
    <row r="139" spans="1:11" x14ac:dyDescent="0.25">
      <c r="A139" s="109" t="str">
        <f>HYPERLINK("https://reports.ofsted.gov.uk/provider/18/EY553784","Provider web link")</f>
        <v>Provider web link</v>
      </c>
      <c r="B139" s="71" t="s">
        <v>1675</v>
      </c>
      <c r="C139" s="23" t="s">
        <v>1255</v>
      </c>
      <c r="D139" s="23" t="s">
        <v>1294</v>
      </c>
      <c r="E139" s="23" t="s">
        <v>240</v>
      </c>
      <c r="F139" s="23" t="s">
        <v>97</v>
      </c>
      <c r="G139" s="23" t="s">
        <v>175</v>
      </c>
      <c r="H139" s="23" t="s">
        <v>175</v>
      </c>
      <c r="I139" s="70">
        <v>44102</v>
      </c>
      <c r="J139" s="23" t="s">
        <v>1254</v>
      </c>
      <c r="K139" s="70">
        <v>44123</v>
      </c>
    </row>
    <row r="140" spans="1:11" x14ac:dyDescent="0.25">
      <c r="A140" s="109" t="str">
        <f>HYPERLINK("https://reports.ofsted.gov.uk/provider/18/EY495930","Provider web link")</f>
        <v>Provider web link</v>
      </c>
      <c r="B140" s="71" t="s">
        <v>1667</v>
      </c>
      <c r="C140" s="23" t="s">
        <v>1255</v>
      </c>
      <c r="D140" s="23" t="s">
        <v>1294</v>
      </c>
      <c r="E140" s="23" t="s">
        <v>240</v>
      </c>
      <c r="F140" s="23" t="s">
        <v>196</v>
      </c>
      <c r="G140" s="23" t="s">
        <v>180</v>
      </c>
      <c r="H140" s="23" t="s">
        <v>180</v>
      </c>
      <c r="I140" s="70">
        <v>44102</v>
      </c>
      <c r="J140" s="23" t="s">
        <v>1254</v>
      </c>
      <c r="K140" s="70">
        <v>44124</v>
      </c>
    </row>
    <row r="141" spans="1:11" x14ac:dyDescent="0.25">
      <c r="A141" s="109" t="str">
        <f>HYPERLINK("https://reports.ofsted.gov.uk/provider/18/EY554619","Provider web link")</f>
        <v>Provider web link</v>
      </c>
      <c r="B141" s="71" t="s">
        <v>2067</v>
      </c>
      <c r="C141" s="23" t="s">
        <v>1255</v>
      </c>
      <c r="D141" s="23" t="s">
        <v>1294</v>
      </c>
      <c r="E141" s="23" t="s">
        <v>240</v>
      </c>
      <c r="F141" s="23" t="s">
        <v>97</v>
      </c>
      <c r="G141" s="23" t="s">
        <v>175</v>
      </c>
      <c r="H141" s="23" t="s">
        <v>175</v>
      </c>
      <c r="I141" s="70">
        <v>44102</v>
      </c>
      <c r="J141" s="23" t="s">
        <v>1254</v>
      </c>
      <c r="K141" s="70">
        <v>44120</v>
      </c>
    </row>
    <row r="142" spans="1:11" x14ac:dyDescent="0.25">
      <c r="A142" s="109" t="str">
        <f>HYPERLINK("https://reports.ofsted.gov.uk/provider/18/EY498228","Provider web link")</f>
        <v>Provider web link</v>
      </c>
      <c r="B142" s="71" t="s">
        <v>1926</v>
      </c>
      <c r="C142" s="23" t="s">
        <v>1255</v>
      </c>
      <c r="D142" s="23" t="s">
        <v>1294</v>
      </c>
      <c r="E142" s="23" t="s">
        <v>240</v>
      </c>
      <c r="F142" s="23" t="s">
        <v>83</v>
      </c>
      <c r="G142" s="23" t="s">
        <v>175</v>
      </c>
      <c r="H142" s="23" t="s">
        <v>175</v>
      </c>
      <c r="I142" s="70">
        <v>44102</v>
      </c>
      <c r="J142" s="23" t="s">
        <v>1254</v>
      </c>
      <c r="K142" s="70">
        <v>44126</v>
      </c>
    </row>
    <row r="143" spans="1:11" x14ac:dyDescent="0.25">
      <c r="A143" s="109" t="str">
        <f>HYPERLINK("https://reports.ofsted.gov.uk/provider/18/EY545227","Provider web link")</f>
        <v>Provider web link</v>
      </c>
      <c r="B143" s="71" t="s">
        <v>1664</v>
      </c>
      <c r="C143" s="23" t="s">
        <v>1255</v>
      </c>
      <c r="D143" s="23" t="s">
        <v>1294</v>
      </c>
      <c r="E143" s="23" t="s">
        <v>240</v>
      </c>
      <c r="F143" s="23" t="s">
        <v>204</v>
      </c>
      <c r="G143" s="23" t="s">
        <v>285</v>
      </c>
      <c r="H143" s="23" t="s">
        <v>199</v>
      </c>
      <c r="I143" s="70">
        <v>44102</v>
      </c>
      <c r="J143" s="23" t="s">
        <v>1254</v>
      </c>
      <c r="K143" s="70">
        <v>44120</v>
      </c>
    </row>
    <row r="144" spans="1:11" x14ac:dyDescent="0.25">
      <c r="A144" s="109" t="str">
        <f>HYPERLINK("https://reports.ofsted.gov.uk/provider/16/EY556705","Provider web link")</f>
        <v>Provider web link</v>
      </c>
      <c r="B144" s="71" t="s">
        <v>2083</v>
      </c>
      <c r="C144" s="23" t="s">
        <v>769</v>
      </c>
      <c r="D144" s="23" t="s">
        <v>67</v>
      </c>
      <c r="E144" s="23" t="s">
        <v>2084</v>
      </c>
      <c r="F144" s="23" t="s">
        <v>116</v>
      </c>
      <c r="G144" s="23" t="s">
        <v>171</v>
      </c>
      <c r="H144" s="23" t="s">
        <v>171</v>
      </c>
      <c r="I144" s="70">
        <v>44102</v>
      </c>
      <c r="J144" s="23" t="s">
        <v>1257</v>
      </c>
      <c r="K144" s="70">
        <v>44124</v>
      </c>
    </row>
    <row r="145" spans="1:11" x14ac:dyDescent="0.25">
      <c r="A145" s="109" t="str">
        <f>HYPERLINK("https://reports.ofsted.gov.uk/provider/18/EY447371","Provider web link")</f>
        <v>Provider web link</v>
      </c>
      <c r="B145" s="71" t="s">
        <v>1903</v>
      </c>
      <c r="C145" s="23" t="s">
        <v>1255</v>
      </c>
      <c r="D145" s="23" t="s">
        <v>1294</v>
      </c>
      <c r="E145" s="23" t="s">
        <v>240</v>
      </c>
      <c r="F145" s="23" t="s">
        <v>121</v>
      </c>
      <c r="G145" s="23" t="s">
        <v>180</v>
      </c>
      <c r="H145" s="23" t="s">
        <v>180</v>
      </c>
      <c r="I145" s="70">
        <v>44103</v>
      </c>
      <c r="J145" s="23" t="s">
        <v>1254</v>
      </c>
      <c r="K145" s="70">
        <v>44123</v>
      </c>
    </row>
    <row r="146" spans="1:11" x14ac:dyDescent="0.25">
      <c r="A146" s="109" t="str">
        <f>HYPERLINK("https://reports.ofsted.gov.uk/provider/17/EY305097","Provider web link")</f>
        <v>Provider web link</v>
      </c>
      <c r="B146" s="71" t="s">
        <v>1321</v>
      </c>
      <c r="C146" s="23" t="s">
        <v>769</v>
      </c>
      <c r="D146" s="23" t="s">
        <v>66</v>
      </c>
      <c r="E146" s="23" t="s">
        <v>240</v>
      </c>
      <c r="F146" s="23" t="s">
        <v>123</v>
      </c>
      <c r="G146" s="23" t="s">
        <v>180</v>
      </c>
      <c r="H146" s="23" t="s">
        <v>180</v>
      </c>
      <c r="I146" s="70">
        <v>44103</v>
      </c>
      <c r="J146" s="23" t="s">
        <v>1254</v>
      </c>
      <c r="K146" s="70">
        <v>44125</v>
      </c>
    </row>
    <row r="147" spans="1:11" x14ac:dyDescent="0.25">
      <c r="A147" s="109" t="str">
        <f>HYPERLINK("https://reports.ofsted.gov.uk/provider/18/EY491959","Provider web link")</f>
        <v>Provider web link</v>
      </c>
      <c r="B147" s="71" t="s">
        <v>1957</v>
      </c>
      <c r="C147" s="23" t="s">
        <v>1255</v>
      </c>
      <c r="D147" s="23" t="s">
        <v>1294</v>
      </c>
      <c r="E147" s="23" t="s">
        <v>240</v>
      </c>
      <c r="F147" s="23" t="s">
        <v>135</v>
      </c>
      <c r="G147" s="23" t="s">
        <v>180</v>
      </c>
      <c r="H147" s="23" t="s">
        <v>180</v>
      </c>
      <c r="I147" s="70">
        <v>44103</v>
      </c>
      <c r="J147" s="23" t="s">
        <v>1254</v>
      </c>
      <c r="K147" s="70">
        <v>44127</v>
      </c>
    </row>
    <row r="148" spans="1:11" x14ac:dyDescent="0.25">
      <c r="A148" s="109" t="str">
        <f>HYPERLINK("https://reports.ofsted.gov.uk/provider/18/EY551583","Provider web link")</f>
        <v>Provider web link</v>
      </c>
      <c r="B148" s="71" t="s">
        <v>1672</v>
      </c>
      <c r="C148" s="23" t="s">
        <v>1255</v>
      </c>
      <c r="D148" s="23" t="s">
        <v>1294</v>
      </c>
      <c r="E148" s="23" t="s">
        <v>240</v>
      </c>
      <c r="F148" s="23" t="s">
        <v>127</v>
      </c>
      <c r="G148" s="23" t="s">
        <v>285</v>
      </c>
      <c r="H148" s="23" t="s">
        <v>199</v>
      </c>
      <c r="I148" s="70">
        <v>44103</v>
      </c>
      <c r="J148" s="23" t="s">
        <v>1254</v>
      </c>
      <c r="K148" s="70">
        <v>44120</v>
      </c>
    </row>
    <row r="149" spans="1:11" x14ac:dyDescent="0.25">
      <c r="A149" s="109" t="str">
        <f>HYPERLINK("https://reports.ofsted.gov.uk/provider/18/EY547223","Provider web link")</f>
        <v>Provider web link</v>
      </c>
      <c r="B149" s="71" t="s">
        <v>1674</v>
      </c>
      <c r="C149" s="23" t="s">
        <v>1255</v>
      </c>
      <c r="D149" s="23" t="s">
        <v>1294</v>
      </c>
      <c r="E149" s="23" t="s">
        <v>240</v>
      </c>
      <c r="F149" s="23" t="s">
        <v>148</v>
      </c>
      <c r="G149" s="23" t="s">
        <v>208</v>
      </c>
      <c r="H149" s="23" t="s">
        <v>208</v>
      </c>
      <c r="I149" s="70">
        <v>44103</v>
      </c>
      <c r="J149" s="23" t="s">
        <v>1254</v>
      </c>
      <c r="K149" s="70">
        <v>44123</v>
      </c>
    </row>
    <row r="150" spans="1:11" x14ac:dyDescent="0.25">
      <c r="A150" s="109" t="str">
        <f>HYPERLINK("https://reports.ofsted.gov.uk/provider/18/VC372249","Provider web link")</f>
        <v>Provider web link</v>
      </c>
      <c r="B150" s="71" t="s">
        <v>1981</v>
      </c>
      <c r="C150" s="23" t="s">
        <v>1255</v>
      </c>
      <c r="D150" s="23" t="s">
        <v>1294</v>
      </c>
      <c r="E150" s="23" t="s">
        <v>240</v>
      </c>
      <c r="F150" s="23" t="s">
        <v>110</v>
      </c>
      <c r="G150" s="23" t="s">
        <v>180</v>
      </c>
      <c r="H150" s="23" t="s">
        <v>180</v>
      </c>
      <c r="I150" s="70">
        <v>44103</v>
      </c>
      <c r="J150" s="23" t="s">
        <v>1254</v>
      </c>
      <c r="K150" s="70">
        <v>44120</v>
      </c>
    </row>
    <row r="151" spans="1:11" x14ac:dyDescent="0.25">
      <c r="A151" s="109" t="str">
        <f>HYPERLINK("https://reports.ofsted.gov.uk/provider/18/EY498352","Provider web link")</f>
        <v>Provider web link</v>
      </c>
      <c r="B151" s="71" t="s">
        <v>1753</v>
      </c>
      <c r="C151" s="23" t="s">
        <v>1255</v>
      </c>
      <c r="D151" s="23" t="s">
        <v>1294</v>
      </c>
      <c r="E151" s="23" t="s">
        <v>240</v>
      </c>
      <c r="F151" s="23" t="s">
        <v>196</v>
      </c>
      <c r="G151" s="23" t="s">
        <v>180</v>
      </c>
      <c r="H151" s="23" t="s">
        <v>180</v>
      </c>
      <c r="I151" s="70">
        <v>44103</v>
      </c>
      <c r="J151" s="23" t="s">
        <v>1254</v>
      </c>
      <c r="K151" s="70">
        <v>44130</v>
      </c>
    </row>
    <row r="152" spans="1:11" x14ac:dyDescent="0.25">
      <c r="A152" s="109" t="str">
        <f>HYPERLINK("https://reports.ofsted.gov.uk/provider/17/EY419289","Provider web link")</f>
        <v>Provider web link</v>
      </c>
      <c r="B152" s="71" t="s">
        <v>1393</v>
      </c>
      <c r="C152" s="23" t="s">
        <v>769</v>
      </c>
      <c r="D152" s="23" t="s">
        <v>66</v>
      </c>
      <c r="E152" s="23" t="s">
        <v>240</v>
      </c>
      <c r="F152" s="23" t="s">
        <v>119</v>
      </c>
      <c r="G152" s="23" t="s">
        <v>208</v>
      </c>
      <c r="H152" s="23" t="s">
        <v>208</v>
      </c>
      <c r="I152" s="70">
        <v>44103</v>
      </c>
      <c r="J152" s="23" t="s">
        <v>1254</v>
      </c>
      <c r="K152" s="70">
        <v>44127</v>
      </c>
    </row>
    <row r="153" spans="1:11" x14ac:dyDescent="0.25">
      <c r="A153" s="109" t="str">
        <f>HYPERLINK("https://reports.ofsted.gov.uk/provider/17/EY488094","Provider web link")</f>
        <v>Provider web link</v>
      </c>
      <c r="B153" s="71" t="s">
        <v>1616</v>
      </c>
      <c r="C153" s="23" t="s">
        <v>1255</v>
      </c>
      <c r="D153" s="23" t="s">
        <v>66</v>
      </c>
      <c r="E153" s="23" t="s">
        <v>240</v>
      </c>
      <c r="F153" s="23" t="s">
        <v>100</v>
      </c>
      <c r="G153" s="23" t="s">
        <v>180</v>
      </c>
      <c r="H153" s="23" t="s">
        <v>180</v>
      </c>
      <c r="I153" s="70">
        <v>44103</v>
      </c>
      <c r="J153" s="23" t="s">
        <v>1254</v>
      </c>
      <c r="K153" s="70">
        <v>44123</v>
      </c>
    </row>
    <row r="154" spans="1:11" x14ac:dyDescent="0.25">
      <c r="A154" s="109" t="str">
        <f>HYPERLINK("https://reports.ofsted.gov.uk/provider/18/EY495105","Provider web link")</f>
        <v>Provider web link</v>
      </c>
      <c r="B154" s="71" t="s">
        <v>1528</v>
      </c>
      <c r="C154" s="23" t="s">
        <v>1255</v>
      </c>
      <c r="D154" s="23" t="s">
        <v>1294</v>
      </c>
      <c r="E154" s="23" t="s">
        <v>240</v>
      </c>
      <c r="F154" s="23" t="s">
        <v>110</v>
      </c>
      <c r="G154" s="23" t="s">
        <v>180</v>
      </c>
      <c r="H154" s="23" t="s">
        <v>180</v>
      </c>
      <c r="I154" s="70">
        <v>44103</v>
      </c>
      <c r="J154" s="23" t="s">
        <v>1254</v>
      </c>
      <c r="K154" s="70">
        <v>44123</v>
      </c>
    </row>
    <row r="155" spans="1:11" x14ac:dyDescent="0.25">
      <c r="A155" s="109" t="str">
        <f>HYPERLINK("https://reports.ofsted.gov.uk/provider/18/EY434943","Provider web link")</f>
        <v>Provider web link</v>
      </c>
      <c r="B155" s="71" t="s">
        <v>2111</v>
      </c>
      <c r="C155" s="23" t="s">
        <v>1255</v>
      </c>
      <c r="D155" s="23" t="s">
        <v>1294</v>
      </c>
      <c r="E155" s="23" t="s">
        <v>240</v>
      </c>
      <c r="F155" s="23" t="s">
        <v>79</v>
      </c>
      <c r="G155" s="23" t="s">
        <v>180</v>
      </c>
      <c r="H155" s="23" t="s">
        <v>180</v>
      </c>
      <c r="I155" s="70">
        <v>44103</v>
      </c>
      <c r="J155" s="23" t="s">
        <v>1254</v>
      </c>
      <c r="K155" s="70">
        <v>44123</v>
      </c>
    </row>
    <row r="156" spans="1:11" x14ac:dyDescent="0.25">
      <c r="A156" s="109" t="str">
        <f>HYPERLINK("https://reports.ofsted.gov.uk/provider/18/EY481215","Provider web link")</f>
        <v>Provider web link</v>
      </c>
      <c r="B156" s="71" t="s">
        <v>1818</v>
      </c>
      <c r="C156" s="23" t="s">
        <v>1255</v>
      </c>
      <c r="D156" s="23" t="s">
        <v>1294</v>
      </c>
      <c r="E156" s="23" t="s">
        <v>240</v>
      </c>
      <c r="F156" s="23" t="s">
        <v>123</v>
      </c>
      <c r="G156" s="23" t="s">
        <v>180</v>
      </c>
      <c r="H156" s="23" t="s">
        <v>180</v>
      </c>
      <c r="I156" s="70">
        <v>44103</v>
      </c>
      <c r="J156" s="23" t="s">
        <v>1254</v>
      </c>
      <c r="K156" s="70">
        <v>44123</v>
      </c>
    </row>
    <row r="157" spans="1:11" x14ac:dyDescent="0.25">
      <c r="A157" s="109" t="str">
        <f>HYPERLINK("https://reports.ofsted.gov.uk/provider/18/EY474201","Provider web link")</f>
        <v>Provider web link</v>
      </c>
      <c r="B157" s="71" t="s">
        <v>1606</v>
      </c>
      <c r="C157" s="23" t="s">
        <v>1255</v>
      </c>
      <c r="D157" s="23" t="s">
        <v>1294</v>
      </c>
      <c r="E157" s="23" t="s">
        <v>240</v>
      </c>
      <c r="F157" s="23" t="s">
        <v>190</v>
      </c>
      <c r="G157" s="23" t="s">
        <v>180</v>
      </c>
      <c r="H157" s="23" t="s">
        <v>180</v>
      </c>
      <c r="I157" s="70">
        <v>44103</v>
      </c>
      <c r="J157" s="23" t="s">
        <v>1254</v>
      </c>
      <c r="K157" s="70">
        <v>44123</v>
      </c>
    </row>
    <row r="158" spans="1:11" x14ac:dyDescent="0.25">
      <c r="A158" s="109" t="str">
        <f>HYPERLINK("https://reports.ofsted.gov.uk/provider/18/EY479975","Provider web link")</f>
        <v>Provider web link</v>
      </c>
      <c r="B158" s="71" t="s">
        <v>1814</v>
      </c>
      <c r="C158" s="23" t="s">
        <v>1255</v>
      </c>
      <c r="D158" s="23" t="s">
        <v>1294</v>
      </c>
      <c r="E158" s="23" t="s">
        <v>240</v>
      </c>
      <c r="F158" s="23" t="s">
        <v>110</v>
      </c>
      <c r="G158" s="23" t="s">
        <v>180</v>
      </c>
      <c r="H158" s="23" t="s">
        <v>180</v>
      </c>
      <c r="I158" s="70">
        <v>44103</v>
      </c>
      <c r="J158" s="23" t="s">
        <v>1254</v>
      </c>
      <c r="K158" s="70">
        <v>44120</v>
      </c>
    </row>
    <row r="159" spans="1:11" x14ac:dyDescent="0.25">
      <c r="A159" s="109" t="str">
        <f>HYPERLINK("https://reports.ofsted.gov.uk/provider/18/EY387827","Provider web link")</f>
        <v>Provider web link</v>
      </c>
      <c r="B159" s="71" t="s">
        <v>6745</v>
      </c>
      <c r="C159" s="23" t="s">
        <v>1255</v>
      </c>
      <c r="D159" s="23" t="s">
        <v>1294</v>
      </c>
      <c r="E159" s="23" t="s">
        <v>240</v>
      </c>
      <c r="F159" s="23" t="s">
        <v>97</v>
      </c>
      <c r="G159" s="23" t="s">
        <v>175</v>
      </c>
      <c r="H159" s="23" t="s">
        <v>175</v>
      </c>
      <c r="I159" s="70">
        <v>44103</v>
      </c>
      <c r="J159" s="23" t="s">
        <v>1257</v>
      </c>
      <c r="K159" s="70">
        <v>44124</v>
      </c>
    </row>
    <row r="160" spans="1:11" x14ac:dyDescent="0.25">
      <c r="A160" s="109" t="str">
        <f>HYPERLINK("https://reports.ofsted.gov.uk/provider/18/2533519 ","Provider web link")</f>
        <v>Provider web link</v>
      </c>
      <c r="B160" s="71">
        <v>2533519</v>
      </c>
      <c r="C160" s="23" t="s">
        <v>1255</v>
      </c>
      <c r="D160" s="23" t="s">
        <v>1294</v>
      </c>
      <c r="E160" s="23" t="s">
        <v>240</v>
      </c>
      <c r="F160" s="23" t="s">
        <v>213</v>
      </c>
      <c r="G160" s="23" t="s">
        <v>208</v>
      </c>
      <c r="H160" s="23" t="s">
        <v>208</v>
      </c>
      <c r="I160" s="70">
        <v>44103</v>
      </c>
      <c r="J160" s="23" t="s">
        <v>1254</v>
      </c>
      <c r="K160" s="70">
        <v>44124</v>
      </c>
    </row>
    <row r="161" spans="1:11" x14ac:dyDescent="0.25">
      <c r="A161" s="109" t="str">
        <f>HYPERLINK("https://reports.ofsted.gov.uk/provider/18/EY474937","Provider web link")</f>
        <v>Provider web link</v>
      </c>
      <c r="B161" s="71" t="s">
        <v>1517</v>
      </c>
      <c r="C161" s="23" t="s">
        <v>1255</v>
      </c>
      <c r="D161" s="23" t="s">
        <v>1294</v>
      </c>
      <c r="E161" s="23" t="s">
        <v>240</v>
      </c>
      <c r="F161" s="23" t="s">
        <v>182</v>
      </c>
      <c r="G161" s="23" t="s">
        <v>180</v>
      </c>
      <c r="H161" s="23" t="s">
        <v>180</v>
      </c>
      <c r="I161" s="70">
        <v>44103</v>
      </c>
      <c r="J161" s="23" t="s">
        <v>1257</v>
      </c>
      <c r="K161" s="70">
        <v>44120</v>
      </c>
    </row>
    <row r="162" spans="1:11" x14ac:dyDescent="0.25">
      <c r="A162" s="109" t="str">
        <f>HYPERLINK("https://reports.ofsted.gov.uk/provider/17/EY234451","Provider web link")</f>
        <v>Provider web link</v>
      </c>
      <c r="B162" s="71" t="s">
        <v>1312</v>
      </c>
      <c r="C162" s="23" t="s">
        <v>769</v>
      </c>
      <c r="D162" s="23" t="s">
        <v>66</v>
      </c>
      <c r="E162" s="23" t="s">
        <v>240</v>
      </c>
      <c r="F162" s="23" t="s">
        <v>203</v>
      </c>
      <c r="G162" s="23" t="s">
        <v>285</v>
      </c>
      <c r="H162" s="23" t="s">
        <v>199</v>
      </c>
      <c r="I162" s="70">
        <v>44103</v>
      </c>
      <c r="J162" s="23" t="s">
        <v>1257</v>
      </c>
      <c r="K162" s="70">
        <v>44132</v>
      </c>
    </row>
    <row r="163" spans="1:11" x14ac:dyDescent="0.25">
      <c r="A163" s="109" t="str">
        <f>HYPERLINK("https://reports.ofsted.gov.uk/provider/18/EY490857","Provider web link")</f>
        <v>Provider web link</v>
      </c>
      <c r="B163" s="71" t="s">
        <v>1623</v>
      </c>
      <c r="C163" s="23" t="s">
        <v>1255</v>
      </c>
      <c r="D163" s="23" t="s">
        <v>1294</v>
      </c>
      <c r="E163" s="23" t="s">
        <v>240</v>
      </c>
      <c r="F163" s="23" t="s">
        <v>79</v>
      </c>
      <c r="G163" s="23" t="s">
        <v>180</v>
      </c>
      <c r="H163" s="23" t="s">
        <v>180</v>
      </c>
      <c r="I163" s="70">
        <v>44103</v>
      </c>
      <c r="J163" s="23" t="s">
        <v>1254</v>
      </c>
      <c r="K163" s="70">
        <v>44159</v>
      </c>
    </row>
    <row r="164" spans="1:11" x14ac:dyDescent="0.25">
      <c r="A164" s="109" t="str">
        <f>HYPERLINK("https://reports.ofsted.gov.uk/provider/18/VC371412","Provider web link")</f>
        <v>Provider web link</v>
      </c>
      <c r="B164" s="71" t="s">
        <v>1782</v>
      </c>
      <c r="C164" s="23" t="s">
        <v>1255</v>
      </c>
      <c r="D164" s="23" t="s">
        <v>1294</v>
      </c>
      <c r="E164" s="23" t="s">
        <v>240</v>
      </c>
      <c r="F164" s="23" t="s">
        <v>110</v>
      </c>
      <c r="G164" s="23" t="s">
        <v>180</v>
      </c>
      <c r="H164" s="23" t="s">
        <v>180</v>
      </c>
      <c r="I164" s="70">
        <v>44103</v>
      </c>
      <c r="J164" s="23" t="s">
        <v>1254</v>
      </c>
      <c r="K164" s="70">
        <v>44123</v>
      </c>
    </row>
    <row r="165" spans="1:11" x14ac:dyDescent="0.25">
      <c r="A165" s="109" t="str">
        <f>HYPERLINK("https://reports.ofsted.gov.uk/provider/18/EY494885","Provider web link")</f>
        <v>Provider web link</v>
      </c>
      <c r="B165" s="71" t="s">
        <v>1931</v>
      </c>
      <c r="C165" s="23" t="s">
        <v>1255</v>
      </c>
      <c r="D165" s="23" t="s">
        <v>1294</v>
      </c>
      <c r="E165" s="23" t="s">
        <v>240</v>
      </c>
      <c r="F165" s="23" t="s">
        <v>196</v>
      </c>
      <c r="G165" s="23" t="s">
        <v>180</v>
      </c>
      <c r="H165" s="23" t="s">
        <v>180</v>
      </c>
      <c r="I165" s="70">
        <v>44103</v>
      </c>
      <c r="J165" s="23" t="s">
        <v>1254</v>
      </c>
      <c r="K165" s="70">
        <v>44124</v>
      </c>
    </row>
    <row r="166" spans="1:11" x14ac:dyDescent="0.25">
      <c r="A166" s="109" t="str">
        <f>HYPERLINK("https://reports.ofsted.gov.uk/provider/18/EY419138","Provider web link")</f>
        <v>Provider web link</v>
      </c>
      <c r="B166" s="71" t="s">
        <v>1384</v>
      </c>
      <c r="C166" s="23" t="s">
        <v>1255</v>
      </c>
      <c r="D166" s="23" t="s">
        <v>1294</v>
      </c>
      <c r="E166" s="23" t="s">
        <v>240</v>
      </c>
      <c r="F166" s="23" t="s">
        <v>195</v>
      </c>
      <c r="G166" s="23" t="s">
        <v>180</v>
      </c>
      <c r="H166" s="23" t="s">
        <v>180</v>
      </c>
      <c r="I166" s="70">
        <v>44103</v>
      </c>
      <c r="J166" s="23" t="s">
        <v>1257</v>
      </c>
      <c r="K166" s="70">
        <v>44123</v>
      </c>
    </row>
    <row r="167" spans="1:11" x14ac:dyDescent="0.25">
      <c r="A167" s="109" t="str">
        <f>HYPERLINK("https://reports.ofsted.gov.uk/provider/18/EY418302","Provider web link")</f>
        <v>Provider web link</v>
      </c>
      <c r="B167" s="71" t="s">
        <v>1392</v>
      </c>
      <c r="C167" s="23" t="s">
        <v>1255</v>
      </c>
      <c r="D167" s="23" t="s">
        <v>1294</v>
      </c>
      <c r="E167" s="23" t="s">
        <v>240</v>
      </c>
      <c r="F167" s="23" t="s">
        <v>103</v>
      </c>
      <c r="G167" s="23" t="s">
        <v>180</v>
      </c>
      <c r="H167" s="23" t="s">
        <v>180</v>
      </c>
      <c r="I167" s="70">
        <v>44103</v>
      </c>
      <c r="J167" s="23" t="s">
        <v>1257</v>
      </c>
      <c r="K167" s="70">
        <v>44126</v>
      </c>
    </row>
    <row r="168" spans="1:11" x14ac:dyDescent="0.25">
      <c r="A168" s="109" t="str">
        <f>HYPERLINK("https://reports.ofsted.gov.uk/provider/18/EY446925","Provider web link")</f>
        <v>Provider web link</v>
      </c>
      <c r="B168" s="71" t="s">
        <v>1410</v>
      </c>
      <c r="C168" s="23" t="s">
        <v>1255</v>
      </c>
      <c r="D168" s="23" t="s">
        <v>1294</v>
      </c>
      <c r="E168" s="23" t="s">
        <v>240</v>
      </c>
      <c r="F168" s="23" t="s">
        <v>110</v>
      </c>
      <c r="G168" s="23" t="s">
        <v>180</v>
      </c>
      <c r="H168" s="23" t="s">
        <v>180</v>
      </c>
      <c r="I168" s="70">
        <v>44103</v>
      </c>
      <c r="J168" s="23" t="s">
        <v>1254</v>
      </c>
      <c r="K168" s="70">
        <v>44123</v>
      </c>
    </row>
    <row r="169" spans="1:11" x14ac:dyDescent="0.25">
      <c r="A169" s="109" t="str">
        <f>HYPERLINK("https://reports.ofsted.gov.uk/provider/18/EY551004","Provider web link")</f>
        <v>Provider web link</v>
      </c>
      <c r="B169" s="71" t="s">
        <v>1659</v>
      </c>
      <c r="C169" s="23" t="s">
        <v>1255</v>
      </c>
      <c r="D169" s="23" t="s">
        <v>1294</v>
      </c>
      <c r="E169" s="23" t="s">
        <v>240</v>
      </c>
      <c r="F169" s="23" t="s">
        <v>97</v>
      </c>
      <c r="G169" s="23" t="s">
        <v>175</v>
      </c>
      <c r="H169" s="23" t="s">
        <v>175</v>
      </c>
      <c r="I169" s="70">
        <v>44104</v>
      </c>
      <c r="J169" s="23" t="s">
        <v>1254</v>
      </c>
      <c r="K169" s="70">
        <v>44123</v>
      </c>
    </row>
    <row r="170" spans="1:11" x14ac:dyDescent="0.25">
      <c r="A170" s="109" t="str">
        <f>HYPERLINK("https://reports.ofsted.gov.uk/provider/17/317858  ","Provider web link")</f>
        <v>Provider web link</v>
      </c>
      <c r="B170" s="71">
        <v>317858</v>
      </c>
      <c r="C170" s="23" t="s">
        <v>769</v>
      </c>
      <c r="D170" s="23" t="s">
        <v>66</v>
      </c>
      <c r="E170" s="23" t="s">
        <v>240</v>
      </c>
      <c r="F170" s="23" t="s">
        <v>92</v>
      </c>
      <c r="G170" s="23" t="s">
        <v>285</v>
      </c>
      <c r="H170" s="23" t="s">
        <v>199</v>
      </c>
      <c r="I170" s="70">
        <v>44104</v>
      </c>
      <c r="J170" s="23" t="s">
        <v>1254</v>
      </c>
      <c r="K170" s="70">
        <v>44123</v>
      </c>
    </row>
    <row r="171" spans="1:11" x14ac:dyDescent="0.25">
      <c r="A171" s="109" t="str">
        <f>HYPERLINK("https://reports.ofsted.gov.uk/provider/18/EY413628","Provider web link")</f>
        <v>Provider web link</v>
      </c>
      <c r="B171" s="71" t="s">
        <v>1364</v>
      </c>
      <c r="C171" s="23" t="s">
        <v>1255</v>
      </c>
      <c r="D171" s="23" t="s">
        <v>1294</v>
      </c>
      <c r="E171" s="23" t="s">
        <v>240</v>
      </c>
      <c r="F171" s="23" t="s">
        <v>188</v>
      </c>
      <c r="G171" s="23" t="s">
        <v>180</v>
      </c>
      <c r="H171" s="23" t="s">
        <v>180</v>
      </c>
      <c r="I171" s="70">
        <v>44104</v>
      </c>
      <c r="J171" s="23" t="s">
        <v>1257</v>
      </c>
      <c r="K171" s="70">
        <v>44127</v>
      </c>
    </row>
    <row r="172" spans="1:11" x14ac:dyDescent="0.25">
      <c r="A172" s="109" t="str">
        <f>HYPERLINK("https://reports.ofsted.gov.uk/provider/18/EY500260","Provider web link")</f>
        <v>Provider web link</v>
      </c>
      <c r="B172" s="71" t="s">
        <v>1930</v>
      </c>
      <c r="C172" s="23" t="s">
        <v>1255</v>
      </c>
      <c r="D172" s="23" t="s">
        <v>1294</v>
      </c>
      <c r="E172" s="23" t="s">
        <v>240</v>
      </c>
      <c r="F172" s="23" t="s">
        <v>146</v>
      </c>
      <c r="G172" s="23" t="s">
        <v>215</v>
      </c>
      <c r="H172" s="23" t="s">
        <v>215</v>
      </c>
      <c r="I172" s="70">
        <v>44104</v>
      </c>
      <c r="J172" s="23" t="s">
        <v>1254</v>
      </c>
      <c r="K172" s="70">
        <v>44125</v>
      </c>
    </row>
    <row r="173" spans="1:11" x14ac:dyDescent="0.25">
      <c r="A173" s="109" t="str">
        <f>HYPERLINK("https://reports.ofsted.gov.uk/provider/18/EY418679","Provider web link")</f>
        <v>Provider web link</v>
      </c>
      <c r="B173" s="71" t="s">
        <v>1595</v>
      </c>
      <c r="C173" s="23" t="s">
        <v>1255</v>
      </c>
      <c r="D173" s="23" t="s">
        <v>1294</v>
      </c>
      <c r="E173" s="23" t="s">
        <v>240</v>
      </c>
      <c r="F173" s="23" t="s">
        <v>186</v>
      </c>
      <c r="G173" s="23" t="s">
        <v>180</v>
      </c>
      <c r="H173" s="23" t="s">
        <v>180</v>
      </c>
      <c r="I173" s="70">
        <v>44104</v>
      </c>
      <c r="J173" s="23" t="s">
        <v>1254</v>
      </c>
      <c r="K173" s="70">
        <v>44125</v>
      </c>
    </row>
    <row r="174" spans="1:11" x14ac:dyDescent="0.25">
      <c r="A174" s="109" t="str">
        <f>HYPERLINK("https://reports.ofsted.gov.uk/provider/18/EY478229","Provider web link")</f>
        <v>Provider web link</v>
      </c>
      <c r="B174" s="71" t="s">
        <v>1918</v>
      </c>
      <c r="C174" s="23" t="s">
        <v>1255</v>
      </c>
      <c r="D174" s="23" t="s">
        <v>1294</v>
      </c>
      <c r="E174" s="23" t="s">
        <v>240</v>
      </c>
      <c r="F174" s="23" t="s">
        <v>121</v>
      </c>
      <c r="G174" s="23" t="s">
        <v>180</v>
      </c>
      <c r="H174" s="23" t="s">
        <v>180</v>
      </c>
      <c r="I174" s="70">
        <v>44104</v>
      </c>
      <c r="J174" s="23" t="s">
        <v>1254</v>
      </c>
      <c r="K174" s="70">
        <v>44123</v>
      </c>
    </row>
    <row r="175" spans="1:11" x14ac:dyDescent="0.25">
      <c r="A175" s="109" t="str">
        <f>HYPERLINK("https://reports.ofsted.gov.uk/provider/18/401729  ","Provider web link")</f>
        <v>Provider web link</v>
      </c>
      <c r="B175" s="71">
        <v>401729</v>
      </c>
      <c r="C175" s="23" t="s">
        <v>1255</v>
      </c>
      <c r="D175" s="23" t="s">
        <v>1294</v>
      </c>
      <c r="E175" s="23" t="s">
        <v>240</v>
      </c>
      <c r="F175" s="23" t="s">
        <v>182</v>
      </c>
      <c r="G175" s="23" t="s">
        <v>180</v>
      </c>
      <c r="H175" s="23" t="s">
        <v>180</v>
      </c>
      <c r="I175" s="70">
        <v>44104</v>
      </c>
      <c r="J175" s="23" t="s">
        <v>1254</v>
      </c>
      <c r="K175" s="70">
        <v>44124</v>
      </c>
    </row>
    <row r="176" spans="1:11" x14ac:dyDescent="0.25">
      <c r="A176" s="109" t="str">
        <f>HYPERLINK("https://reports.ofsted.gov.uk/provider/18/2505013 ","Provider web link")</f>
        <v>Provider web link</v>
      </c>
      <c r="B176" s="71">
        <v>2505013</v>
      </c>
      <c r="C176" s="23" t="s">
        <v>1255</v>
      </c>
      <c r="D176" s="23" t="s">
        <v>1294</v>
      </c>
      <c r="E176" s="23" t="s">
        <v>240</v>
      </c>
      <c r="F176" s="23" t="s">
        <v>210</v>
      </c>
      <c r="G176" s="23" t="s">
        <v>208</v>
      </c>
      <c r="H176" s="23" t="s">
        <v>208</v>
      </c>
      <c r="I176" s="70">
        <v>44104</v>
      </c>
      <c r="J176" s="23" t="s">
        <v>1254</v>
      </c>
      <c r="K176" s="70">
        <v>44123</v>
      </c>
    </row>
    <row r="177" spans="1:11" x14ac:dyDescent="0.25">
      <c r="A177" s="109" t="str">
        <f>HYPERLINK("https://reports.ofsted.gov.uk/provider/18/EY547697","Provider web link")</f>
        <v>Provider web link</v>
      </c>
      <c r="B177" s="71" t="s">
        <v>1965</v>
      </c>
      <c r="C177" s="23" t="s">
        <v>1255</v>
      </c>
      <c r="D177" s="23" t="s">
        <v>1294</v>
      </c>
      <c r="E177" s="23" t="s">
        <v>240</v>
      </c>
      <c r="F177" s="23" t="s">
        <v>160</v>
      </c>
      <c r="G177" s="23" t="s">
        <v>208</v>
      </c>
      <c r="H177" s="23" t="s">
        <v>208</v>
      </c>
      <c r="I177" s="70">
        <v>44104</v>
      </c>
      <c r="J177" s="23" t="s">
        <v>1254</v>
      </c>
      <c r="K177" s="70">
        <v>44123</v>
      </c>
    </row>
    <row r="178" spans="1:11" x14ac:dyDescent="0.25">
      <c r="A178" s="109" t="str">
        <f>HYPERLINK("https://reports.ofsted.gov.uk/provider/17/221264  ","Provider web link")</f>
        <v>Provider web link</v>
      </c>
      <c r="B178" s="71">
        <v>221264</v>
      </c>
      <c r="C178" s="23" t="s">
        <v>1301</v>
      </c>
      <c r="D178" s="23" t="s">
        <v>66</v>
      </c>
      <c r="E178" s="23" t="s">
        <v>240</v>
      </c>
      <c r="F178" s="23" t="s">
        <v>173</v>
      </c>
      <c r="G178" s="23" t="s">
        <v>171</v>
      </c>
      <c r="H178" s="23" t="s">
        <v>171</v>
      </c>
      <c r="I178" s="70">
        <v>44104</v>
      </c>
      <c r="J178" s="23" t="s">
        <v>1254</v>
      </c>
      <c r="K178" s="70">
        <v>44123</v>
      </c>
    </row>
    <row r="179" spans="1:11" x14ac:dyDescent="0.25">
      <c r="A179" s="109" t="str">
        <f>HYPERLINK("https://reports.ofsted.gov.uk/provider/18/EY562946","Provider web link")</f>
        <v>Provider web link</v>
      </c>
      <c r="B179" s="71" t="s">
        <v>1797</v>
      </c>
      <c r="C179" s="23" t="s">
        <v>1255</v>
      </c>
      <c r="D179" s="23" t="s">
        <v>1294</v>
      </c>
      <c r="E179" s="23" t="s">
        <v>240</v>
      </c>
      <c r="F179" s="23" t="s">
        <v>153</v>
      </c>
      <c r="G179" s="23" t="s">
        <v>215</v>
      </c>
      <c r="H179" s="23" t="s">
        <v>215</v>
      </c>
      <c r="I179" s="70">
        <v>44104</v>
      </c>
      <c r="J179" s="23" t="s">
        <v>1254</v>
      </c>
      <c r="K179" s="70">
        <v>44123</v>
      </c>
    </row>
    <row r="180" spans="1:11" x14ac:dyDescent="0.25">
      <c r="A180" s="109" t="str">
        <f>HYPERLINK("https://reports.ofsted.gov.uk/provider/18/EY387168","Provider web link")</f>
        <v>Provider web link</v>
      </c>
      <c r="B180" s="71" t="s">
        <v>1357</v>
      </c>
      <c r="C180" s="23" t="s">
        <v>1255</v>
      </c>
      <c r="D180" s="23" t="s">
        <v>1294</v>
      </c>
      <c r="E180" s="23" t="s">
        <v>240</v>
      </c>
      <c r="F180" s="23" t="s">
        <v>100</v>
      </c>
      <c r="G180" s="23" t="s">
        <v>180</v>
      </c>
      <c r="H180" s="23" t="s">
        <v>180</v>
      </c>
      <c r="I180" s="70">
        <v>44104</v>
      </c>
      <c r="J180" s="23" t="s">
        <v>1254</v>
      </c>
      <c r="K180" s="70">
        <v>44123</v>
      </c>
    </row>
    <row r="181" spans="1:11" x14ac:dyDescent="0.25">
      <c r="A181" s="109" t="str">
        <f>HYPERLINK("https://reports.ofsted.gov.uk/provider/18/EY499617","Provider web link")</f>
        <v>Provider web link</v>
      </c>
      <c r="B181" s="71" t="s">
        <v>1635</v>
      </c>
      <c r="C181" s="23" t="s">
        <v>1255</v>
      </c>
      <c r="D181" s="23" t="s">
        <v>1294</v>
      </c>
      <c r="E181" s="23" t="s">
        <v>240</v>
      </c>
      <c r="F181" s="23" t="s">
        <v>194</v>
      </c>
      <c r="G181" s="23" t="s">
        <v>180</v>
      </c>
      <c r="H181" s="23" t="s">
        <v>180</v>
      </c>
      <c r="I181" s="70">
        <v>44104</v>
      </c>
      <c r="J181" s="23" t="s">
        <v>1254</v>
      </c>
      <c r="K181" s="70">
        <v>44123</v>
      </c>
    </row>
    <row r="182" spans="1:11" x14ac:dyDescent="0.25">
      <c r="A182" s="109" t="str">
        <f>HYPERLINK("https://reports.ofsted.gov.uk/provider/17/EY489920","Provider web link")</f>
        <v>Provider web link</v>
      </c>
      <c r="B182" s="71" t="s">
        <v>1640</v>
      </c>
      <c r="C182" s="23" t="s">
        <v>1301</v>
      </c>
      <c r="D182" s="23" t="s">
        <v>66</v>
      </c>
      <c r="E182" s="23" t="s">
        <v>240</v>
      </c>
      <c r="F182" s="23" t="s">
        <v>112</v>
      </c>
      <c r="G182" s="23" t="s">
        <v>208</v>
      </c>
      <c r="H182" s="23" t="s">
        <v>208</v>
      </c>
      <c r="I182" s="70">
        <v>44104</v>
      </c>
      <c r="J182" s="23" t="s">
        <v>1254</v>
      </c>
      <c r="K182" s="70">
        <v>44123</v>
      </c>
    </row>
    <row r="183" spans="1:11" x14ac:dyDescent="0.25">
      <c r="A183" s="109" t="str">
        <f>HYPERLINK("https://reports.ofsted.gov.uk/provider/18/VC375379","Provider web link")</f>
        <v>Provider web link</v>
      </c>
      <c r="B183" s="71" t="s">
        <v>1459</v>
      </c>
      <c r="C183" s="23" t="s">
        <v>1255</v>
      </c>
      <c r="D183" s="23" t="s">
        <v>1294</v>
      </c>
      <c r="E183" s="23" t="s">
        <v>240</v>
      </c>
      <c r="F183" s="23" t="s">
        <v>190</v>
      </c>
      <c r="G183" s="23" t="s">
        <v>180</v>
      </c>
      <c r="H183" s="23" t="s">
        <v>180</v>
      </c>
      <c r="I183" s="70">
        <v>44104</v>
      </c>
      <c r="J183" s="23" t="s">
        <v>1254</v>
      </c>
      <c r="K183" s="70">
        <v>44126</v>
      </c>
    </row>
    <row r="184" spans="1:11" x14ac:dyDescent="0.25">
      <c r="A184" s="109" t="str">
        <f>HYPERLINK("https://reports.ofsted.gov.uk/provider/18/EY547687","Provider web link")</f>
        <v>Provider web link</v>
      </c>
      <c r="B184" s="71" t="s">
        <v>1856</v>
      </c>
      <c r="C184" s="23" t="s">
        <v>1255</v>
      </c>
      <c r="D184" s="23" t="s">
        <v>1294</v>
      </c>
      <c r="E184" s="23" t="s">
        <v>240</v>
      </c>
      <c r="F184" s="23" t="s">
        <v>80</v>
      </c>
      <c r="G184" s="23" t="s">
        <v>215</v>
      </c>
      <c r="H184" s="23" t="s">
        <v>215</v>
      </c>
      <c r="I184" s="70">
        <v>44104</v>
      </c>
      <c r="J184" s="23" t="s">
        <v>1254</v>
      </c>
      <c r="K184" s="70">
        <v>44127</v>
      </c>
    </row>
    <row r="185" spans="1:11" x14ac:dyDescent="0.25">
      <c r="A185" s="109" t="str">
        <f>HYPERLINK("https://reports.ofsted.gov.uk/provider/17/EY484224","Provider web link")</f>
        <v>Provider web link</v>
      </c>
      <c r="B185" s="71" t="s">
        <v>1738</v>
      </c>
      <c r="C185" s="23" t="s">
        <v>769</v>
      </c>
      <c r="D185" s="23" t="s">
        <v>66</v>
      </c>
      <c r="E185" s="23" t="s">
        <v>240</v>
      </c>
      <c r="F185" s="23" t="s">
        <v>105</v>
      </c>
      <c r="G185" s="23" t="s">
        <v>180</v>
      </c>
      <c r="H185" s="23" t="s">
        <v>180</v>
      </c>
      <c r="I185" s="70">
        <v>44104</v>
      </c>
      <c r="J185" s="23" t="s">
        <v>1254</v>
      </c>
      <c r="K185" s="70">
        <v>44125</v>
      </c>
    </row>
    <row r="186" spans="1:11" x14ac:dyDescent="0.25">
      <c r="A186" s="109" t="str">
        <f>HYPERLINK("https://reports.ofsted.gov.uk/provider/18/EY494741","Provider web link")</f>
        <v>Provider web link</v>
      </c>
      <c r="B186" s="71" t="s">
        <v>2029</v>
      </c>
      <c r="C186" s="23" t="s">
        <v>1255</v>
      </c>
      <c r="D186" s="23" t="s">
        <v>1294</v>
      </c>
      <c r="E186" s="23" t="s">
        <v>240</v>
      </c>
      <c r="F186" s="23" t="s">
        <v>153</v>
      </c>
      <c r="G186" s="23" t="s">
        <v>215</v>
      </c>
      <c r="H186" s="23" t="s">
        <v>215</v>
      </c>
      <c r="I186" s="70">
        <v>44104</v>
      </c>
      <c r="J186" s="23" t="s">
        <v>1254</v>
      </c>
      <c r="K186" s="70">
        <v>44123</v>
      </c>
    </row>
    <row r="187" spans="1:11" x14ac:dyDescent="0.25">
      <c r="A187" s="109" t="str">
        <f>HYPERLINK("https://reports.ofsted.gov.uk/provider/17/312157  ","Provider web link")</f>
        <v>Provider web link</v>
      </c>
      <c r="B187" s="71">
        <v>312157</v>
      </c>
      <c r="C187" s="23" t="s">
        <v>769</v>
      </c>
      <c r="D187" s="23" t="s">
        <v>66</v>
      </c>
      <c r="E187" s="23" t="s">
        <v>240</v>
      </c>
      <c r="F187" s="23" t="s">
        <v>155</v>
      </c>
      <c r="G187" s="23" t="s">
        <v>208</v>
      </c>
      <c r="H187" s="23" t="s">
        <v>208</v>
      </c>
      <c r="I187" s="70">
        <v>44104</v>
      </c>
      <c r="J187" s="23" t="s">
        <v>1257</v>
      </c>
      <c r="K187" s="70">
        <v>44123</v>
      </c>
    </row>
    <row r="188" spans="1:11" x14ac:dyDescent="0.25">
      <c r="A188" s="109" t="str">
        <f>HYPERLINK("https://reports.ofsted.gov.uk/provider/18/EY537044","Provider web link")</f>
        <v>Provider web link</v>
      </c>
      <c r="B188" s="71" t="s">
        <v>1557</v>
      </c>
      <c r="C188" s="23" t="s">
        <v>1255</v>
      </c>
      <c r="D188" s="23" t="s">
        <v>1294</v>
      </c>
      <c r="E188" s="23" t="s">
        <v>240</v>
      </c>
      <c r="F188" s="23" t="s">
        <v>121</v>
      </c>
      <c r="G188" s="23" t="s">
        <v>180</v>
      </c>
      <c r="H188" s="23" t="s">
        <v>180</v>
      </c>
      <c r="I188" s="70">
        <v>44104</v>
      </c>
      <c r="J188" s="23" t="s">
        <v>1257</v>
      </c>
      <c r="K188" s="70">
        <v>44126</v>
      </c>
    </row>
    <row r="189" spans="1:11" x14ac:dyDescent="0.25">
      <c r="A189" s="109" t="str">
        <f>HYPERLINK("https://reports.ofsted.gov.uk/provider/18/EY488337","Provider web link")</f>
        <v>Provider web link</v>
      </c>
      <c r="B189" s="71" t="s">
        <v>1927</v>
      </c>
      <c r="C189" s="23" t="s">
        <v>1255</v>
      </c>
      <c r="D189" s="23" t="s">
        <v>1294</v>
      </c>
      <c r="E189" s="23" t="s">
        <v>240</v>
      </c>
      <c r="F189" s="23" t="s">
        <v>134</v>
      </c>
      <c r="G189" s="23" t="s">
        <v>215</v>
      </c>
      <c r="H189" s="23" t="s">
        <v>215</v>
      </c>
      <c r="I189" s="70">
        <v>44104</v>
      </c>
      <c r="J189" s="23" t="s">
        <v>1254</v>
      </c>
      <c r="K189" s="70">
        <v>44124</v>
      </c>
    </row>
    <row r="190" spans="1:11" x14ac:dyDescent="0.25">
      <c r="A190" s="109" t="str">
        <f>HYPERLINK("https://reports.ofsted.gov.uk/provider/18/EY441042","Provider web link")</f>
        <v>Provider web link</v>
      </c>
      <c r="B190" s="71" t="s">
        <v>1706</v>
      </c>
      <c r="C190" s="23" t="s">
        <v>1255</v>
      </c>
      <c r="D190" s="23" t="s">
        <v>1294</v>
      </c>
      <c r="E190" s="23" t="s">
        <v>240</v>
      </c>
      <c r="F190" s="23" t="s">
        <v>121</v>
      </c>
      <c r="G190" s="23" t="s">
        <v>180</v>
      </c>
      <c r="H190" s="23" t="s">
        <v>180</v>
      </c>
      <c r="I190" s="70">
        <v>44104</v>
      </c>
      <c r="J190" s="23" t="s">
        <v>1254</v>
      </c>
      <c r="K190" s="70">
        <v>44126</v>
      </c>
    </row>
    <row r="191" spans="1:11" x14ac:dyDescent="0.25">
      <c r="A191" s="109" t="str">
        <f>HYPERLINK("https://reports.ofsted.gov.uk/provider/18/EY452211","Provider web link")</f>
        <v>Provider web link</v>
      </c>
      <c r="B191" s="71" t="s">
        <v>1507</v>
      </c>
      <c r="C191" s="23" t="s">
        <v>1255</v>
      </c>
      <c r="D191" s="23" t="s">
        <v>1294</v>
      </c>
      <c r="E191" s="23" t="s">
        <v>240</v>
      </c>
      <c r="F191" s="23" t="s">
        <v>80</v>
      </c>
      <c r="G191" s="23" t="s">
        <v>215</v>
      </c>
      <c r="H191" s="23" t="s">
        <v>215</v>
      </c>
      <c r="I191" s="70">
        <v>44104</v>
      </c>
      <c r="J191" s="23" t="s">
        <v>1254</v>
      </c>
      <c r="K191" s="70">
        <v>44123</v>
      </c>
    </row>
    <row r="192" spans="1:11" x14ac:dyDescent="0.25">
      <c r="A192" s="109" t="str">
        <f>HYPERLINK("https://reports.ofsted.gov.uk/provider/17/2551889 ","Provider web link")</f>
        <v>Provider web link</v>
      </c>
      <c r="B192" s="71">
        <v>2551889</v>
      </c>
      <c r="C192" s="23" t="s">
        <v>769</v>
      </c>
      <c r="D192" s="23" t="s">
        <v>66</v>
      </c>
      <c r="E192" s="23" t="s">
        <v>240</v>
      </c>
      <c r="F192" s="23" t="s">
        <v>119</v>
      </c>
      <c r="G192" s="23" t="s">
        <v>208</v>
      </c>
      <c r="H192" s="23" t="s">
        <v>208</v>
      </c>
      <c r="I192" s="70">
        <v>44104</v>
      </c>
      <c r="J192" s="23" t="s">
        <v>1254</v>
      </c>
      <c r="K192" s="70">
        <v>44123</v>
      </c>
    </row>
    <row r="193" spans="1:11" x14ac:dyDescent="0.25">
      <c r="A193" s="109" t="str">
        <f>HYPERLINK("https://reports.ofsted.gov.uk/provider/17/EY221955","Provider web link")</f>
        <v>Provider web link</v>
      </c>
      <c r="B193" s="71" t="s">
        <v>1305</v>
      </c>
      <c r="C193" s="23" t="s">
        <v>769</v>
      </c>
      <c r="D193" s="23" t="s">
        <v>66</v>
      </c>
      <c r="E193" s="23" t="s">
        <v>240</v>
      </c>
      <c r="F193" s="23" t="s">
        <v>182</v>
      </c>
      <c r="G193" s="23" t="s">
        <v>180</v>
      </c>
      <c r="H193" s="23" t="s">
        <v>180</v>
      </c>
      <c r="I193" s="70">
        <v>44104</v>
      </c>
      <c r="J193" s="23" t="s">
        <v>1254</v>
      </c>
      <c r="K193" s="70">
        <v>44123</v>
      </c>
    </row>
    <row r="194" spans="1:11" x14ac:dyDescent="0.25">
      <c r="A194" s="109" t="str">
        <f>HYPERLINK("https://reports.ofsted.gov.uk/provider/18/2514005 ","Provider web link")</f>
        <v>Provider web link</v>
      </c>
      <c r="B194" s="71">
        <v>2514005</v>
      </c>
      <c r="C194" s="23" t="s">
        <v>1255</v>
      </c>
      <c r="D194" s="23" t="s">
        <v>1294</v>
      </c>
      <c r="E194" s="23" t="s">
        <v>240</v>
      </c>
      <c r="F194" s="23" t="s">
        <v>201</v>
      </c>
      <c r="G194" s="23" t="s">
        <v>287</v>
      </c>
      <c r="H194" s="23" t="s">
        <v>199</v>
      </c>
      <c r="I194" s="70">
        <v>44104</v>
      </c>
      <c r="J194" s="23" t="s">
        <v>1254</v>
      </c>
      <c r="K194" s="70">
        <v>44117</v>
      </c>
    </row>
    <row r="195" spans="1:11" x14ac:dyDescent="0.25">
      <c r="A195" s="109" t="str">
        <f>HYPERLINK("https://reports.ofsted.gov.uk/provider/18/EY435947","Provider web link")</f>
        <v>Provider web link</v>
      </c>
      <c r="B195" s="71" t="s">
        <v>2000</v>
      </c>
      <c r="C195" s="23" t="s">
        <v>1255</v>
      </c>
      <c r="D195" s="23" t="s">
        <v>1294</v>
      </c>
      <c r="E195" s="23" t="s">
        <v>240</v>
      </c>
      <c r="F195" s="23" t="s">
        <v>186</v>
      </c>
      <c r="G195" s="23" t="s">
        <v>180</v>
      </c>
      <c r="H195" s="23" t="s">
        <v>180</v>
      </c>
      <c r="I195" s="70">
        <v>44104</v>
      </c>
      <c r="J195" s="23" t="s">
        <v>1254</v>
      </c>
      <c r="K195" s="70">
        <v>44125</v>
      </c>
    </row>
    <row r="196" spans="1:11" x14ac:dyDescent="0.25">
      <c r="A196" s="109" t="str">
        <f>HYPERLINK("https://reports.ofsted.gov.uk/provider/18/EY563418","Provider web link")</f>
        <v>Provider web link</v>
      </c>
      <c r="B196" s="71" t="s">
        <v>2206</v>
      </c>
      <c r="C196" s="23" t="s">
        <v>1255</v>
      </c>
      <c r="D196" s="23" t="s">
        <v>1294</v>
      </c>
      <c r="E196" s="23" t="s">
        <v>240</v>
      </c>
      <c r="F196" s="23" t="s">
        <v>216</v>
      </c>
      <c r="G196" s="23" t="s">
        <v>215</v>
      </c>
      <c r="H196" s="23" t="s">
        <v>215</v>
      </c>
      <c r="I196" s="70">
        <v>44105</v>
      </c>
      <c r="J196" s="23" t="s">
        <v>1257</v>
      </c>
      <c r="K196" s="70">
        <v>44126</v>
      </c>
    </row>
    <row r="197" spans="1:11" x14ac:dyDescent="0.25">
      <c r="A197" s="109" t="str">
        <f>HYPERLINK("https://reports.ofsted.gov.uk/provider/18/EY492714","Provider web link")</f>
        <v>Provider web link</v>
      </c>
      <c r="B197" s="71" t="s">
        <v>1437</v>
      </c>
      <c r="C197" s="23" t="s">
        <v>1255</v>
      </c>
      <c r="D197" s="23" t="s">
        <v>1294</v>
      </c>
      <c r="E197" s="23" t="s">
        <v>240</v>
      </c>
      <c r="F197" s="23" t="s">
        <v>139</v>
      </c>
      <c r="G197" s="23" t="s">
        <v>225</v>
      </c>
      <c r="H197" s="23" t="s">
        <v>225</v>
      </c>
      <c r="I197" s="70">
        <v>44105</v>
      </c>
      <c r="J197" s="23" t="s">
        <v>1257</v>
      </c>
      <c r="K197" s="70">
        <v>44124</v>
      </c>
    </row>
    <row r="198" spans="1:11" x14ac:dyDescent="0.25">
      <c r="A198" s="109" t="str">
        <f>HYPERLINK("https://reports.ofsted.gov.uk/provider/18/EY432292","Provider web link")</f>
        <v>Provider web link</v>
      </c>
      <c r="B198" s="71" t="s">
        <v>1804</v>
      </c>
      <c r="C198" s="23" t="s">
        <v>1255</v>
      </c>
      <c r="D198" s="23" t="s">
        <v>1294</v>
      </c>
      <c r="E198" s="23" t="s">
        <v>240</v>
      </c>
      <c r="F198" s="23" t="s">
        <v>190</v>
      </c>
      <c r="G198" s="23" t="s">
        <v>180</v>
      </c>
      <c r="H198" s="23" t="s">
        <v>180</v>
      </c>
      <c r="I198" s="70">
        <v>44105</v>
      </c>
      <c r="J198" s="23" t="s">
        <v>1254</v>
      </c>
      <c r="K198" s="70">
        <v>44126</v>
      </c>
    </row>
    <row r="199" spans="1:11" x14ac:dyDescent="0.25">
      <c r="A199" s="109" t="str">
        <f>HYPERLINK("https://reports.ofsted.gov.uk/provider/18/2537613 ","Provider web link")</f>
        <v>Provider web link</v>
      </c>
      <c r="B199" s="71">
        <v>2537613</v>
      </c>
      <c r="C199" s="23" t="s">
        <v>1255</v>
      </c>
      <c r="D199" s="23" t="s">
        <v>1294</v>
      </c>
      <c r="E199" s="23" t="s">
        <v>240</v>
      </c>
      <c r="F199" s="23" t="s">
        <v>114</v>
      </c>
      <c r="G199" s="23" t="s">
        <v>285</v>
      </c>
      <c r="H199" s="23" t="s">
        <v>199</v>
      </c>
      <c r="I199" s="70">
        <v>44105</v>
      </c>
      <c r="J199" s="23" t="s">
        <v>1254</v>
      </c>
      <c r="K199" s="70">
        <v>44125</v>
      </c>
    </row>
    <row r="200" spans="1:11" x14ac:dyDescent="0.25">
      <c r="A200" s="109" t="str">
        <f>HYPERLINK("https://reports.ofsted.gov.uk/provider/18/EY501624","Provider web link")</f>
        <v>Provider web link</v>
      </c>
      <c r="B200" s="71" t="s">
        <v>2156</v>
      </c>
      <c r="C200" s="23" t="s">
        <v>1255</v>
      </c>
      <c r="D200" s="23" t="s">
        <v>1294</v>
      </c>
      <c r="E200" s="23" t="s">
        <v>240</v>
      </c>
      <c r="F200" s="23" t="s">
        <v>216</v>
      </c>
      <c r="G200" s="23" t="s">
        <v>215</v>
      </c>
      <c r="H200" s="23" t="s">
        <v>215</v>
      </c>
      <c r="I200" s="70">
        <v>44105</v>
      </c>
      <c r="J200" s="23" t="s">
        <v>1254</v>
      </c>
      <c r="K200" s="70">
        <v>44124</v>
      </c>
    </row>
    <row r="201" spans="1:11" x14ac:dyDescent="0.25">
      <c r="A201" s="109" t="str">
        <f>HYPERLINK("https://reports.ofsted.gov.uk/provider/18/EY445215","Provider web link")</f>
        <v>Provider web link</v>
      </c>
      <c r="B201" s="71" t="s">
        <v>1604</v>
      </c>
      <c r="C201" s="23" t="s">
        <v>1255</v>
      </c>
      <c r="D201" s="23" t="s">
        <v>1294</v>
      </c>
      <c r="E201" s="23" t="s">
        <v>240</v>
      </c>
      <c r="F201" s="23" t="s">
        <v>167</v>
      </c>
      <c r="G201" s="23" t="s">
        <v>215</v>
      </c>
      <c r="H201" s="23" t="s">
        <v>215</v>
      </c>
      <c r="I201" s="70">
        <v>44105</v>
      </c>
      <c r="J201" s="23" t="s">
        <v>1254</v>
      </c>
      <c r="K201" s="70">
        <v>44124</v>
      </c>
    </row>
    <row r="202" spans="1:11" x14ac:dyDescent="0.25">
      <c r="A202" s="109" t="str">
        <f>HYPERLINK("https://reports.ofsted.gov.uk/provider/18/EY491561","Provider web link")</f>
        <v>Provider web link</v>
      </c>
      <c r="B202" s="71" t="s">
        <v>1545</v>
      </c>
      <c r="C202" s="23" t="s">
        <v>1255</v>
      </c>
      <c r="D202" s="23" t="s">
        <v>1294</v>
      </c>
      <c r="E202" s="23" t="s">
        <v>240</v>
      </c>
      <c r="F202" s="23" t="s">
        <v>190</v>
      </c>
      <c r="G202" s="23" t="s">
        <v>180</v>
      </c>
      <c r="H202" s="23" t="s">
        <v>180</v>
      </c>
      <c r="I202" s="70">
        <v>44105</v>
      </c>
      <c r="J202" s="23" t="s">
        <v>1257</v>
      </c>
      <c r="K202" s="70">
        <v>44125</v>
      </c>
    </row>
    <row r="203" spans="1:11" x14ac:dyDescent="0.25">
      <c r="A203" s="109" t="str">
        <f>HYPERLINK("https://reports.ofsted.gov.uk/provider/18/EY499957","Provider web link")</f>
        <v>Provider web link</v>
      </c>
      <c r="B203" s="71" t="s">
        <v>1932</v>
      </c>
      <c r="C203" s="23" t="s">
        <v>1255</v>
      </c>
      <c r="D203" s="23" t="s">
        <v>1294</v>
      </c>
      <c r="E203" s="23" t="s">
        <v>240</v>
      </c>
      <c r="F203" s="23" t="s">
        <v>136</v>
      </c>
      <c r="G203" s="23" t="s">
        <v>180</v>
      </c>
      <c r="H203" s="23" t="s">
        <v>180</v>
      </c>
      <c r="I203" s="70">
        <v>44105</v>
      </c>
      <c r="J203" s="23" t="s">
        <v>1254</v>
      </c>
      <c r="K203" s="70">
        <v>44125</v>
      </c>
    </row>
    <row r="204" spans="1:11" x14ac:dyDescent="0.25">
      <c r="A204" s="109" t="str">
        <f>HYPERLINK("https://reports.ofsted.gov.uk/provider/17/138030  ","Provider web link")</f>
        <v>Provider web link</v>
      </c>
      <c r="B204" s="71">
        <v>138030</v>
      </c>
      <c r="C204" s="23" t="s">
        <v>769</v>
      </c>
      <c r="D204" s="23" t="s">
        <v>66</v>
      </c>
      <c r="E204" s="23" t="s">
        <v>240</v>
      </c>
      <c r="F204" s="23" t="s">
        <v>121</v>
      </c>
      <c r="G204" s="23" t="s">
        <v>180</v>
      </c>
      <c r="H204" s="23" t="s">
        <v>180</v>
      </c>
      <c r="I204" s="70">
        <v>44105</v>
      </c>
      <c r="J204" s="23" t="s">
        <v>1254</v>
      </c>
      <c r="K204" s="70">
        <v>44126</v>
      </c>
    </row>
    <row r="205" spans="1:11" x14ac:dyDescent="0.25">
      <c r="A205" s="109" t="str">
        <f>HYPERLINK("https://reports.ofsted.gov.uk/provider/18/EY498556","Provider web link")</f>
        <v>Provider web link</v>
      </c>
      <c r="B205" s="71" t="s">
        <v>1453</v>
      </c>
      <c r="C205" s="23" t="s">
        <v>1255</v>
      </c>
      <c r="D205" s="23" t="s">
        <v>1294</v>
      </c>
      <c r="E205" s="23" t="s">
        <v>240</v>
      </c>
      <c r="F205" s="23" t="s">
        <v>114</v>
      </c>
      <c r="G205" s="23" t="s">
        <v>285</v>
      </c>
      <c r="H205" s="23" t="s">
        <v>199</v>
      </c>
      <c r="I205" s="70">
        <v>44105</v>
      </c>
      <c r="J205" s="23" t="s">
        <v>1254</v>
      </c>
      <c r="K205" s="70">
        <v>44124</v>
      </c>
    </row>
    <row r="206" spans="1:11" x14ac:dyDescent="0.25">
      <c r="A206" s="109" t="str">
        <f>HYPERLINK("https://reports.ofsted.gov.uk/provider/16/152880  ","Provider web link")</f>
        <v>Provider web link</v>
      </c>
      <c r="B206" s="71">
        <v>152880</v>
      </c>
      <c r="C206" s="23" t="s">
        <v>1255</v>
      </c>
      <c r="D206" s="23" t="s">
        <v>67</v>
      </c>
      <c r="E206" s="23" t="s">
        <v>1303</v>
      </c>
      <c r="F206" s="23" t="s">
        <v>110</v>
      </c>
      <c r="G206" s="23" t="s">
        <v>180</v>
      </c>
      <c r="H206" s="23" t="s">
        <v>180</v>
      </c>
      <c r="I206" s="70">
        <v>44105</v>
      </c>
      <c r="J206" s="23" t="s">
        <v>1254</v>
      </c>
      <c r="K206" s="70">
        <v>44124</v>
      </c>
    </row>
    <row r="207" spans="1:11" x14ac:dyDescent="0.25">
      <c r="A207" s="109" t="str">
        <f>HYPERLINK("https://reports.ofsted.gov.uk/provider/18/EY488310","Provider web link")</f>
        <v>Provider web link</v>
      </c>
      <c r="B207" s="71" t="s">
        <v>1461</v>
      </c>
      <c r="C207" s="23" t="s">
        <v>1255</v>
      </c>
      <c r="D207" s="23" t="s">
        <v>1294</v>
      </c>
      <c r="E207" s="23" t="s">
        <v>240</v>
      </c>
      <c r="F207" s="23" t="s">
        <v>179</v>
      </c>
      <c r="G207" s="23" t="s">
        <v>175</v>
      </c>
      <c r="H207" s="23" t="s">
        <v>175</v>
      </c>
      <c r="I207" s="70">
        <v>44105</v>
      </c>
      <c r="J207" s="23" t="s">
        <v>1254</v>
      </c>
      <c r="K207" s="70">
        <v>44124</v>
      </c>
    </row>
    <row r="208" spans="1:11" x14ac:dyDescent="0.25">
      <c r="A208" s="109" t="str">
        <f>HYPERLINK("https://reports.ofsted.gov.uk/provider/18/EY558474","Provider web link")</f>
        <v>Provider web link</v>
      </c>
      <c r="B208" s="71" t="s">
        <v>1580</v>
      </c>
      <c r="C208" s="23" t="s">
        <v>1255</v>
      </c>
      <c r="D208" s="23" t="s">
        <v>1294</v>
      </c>
      <c r="E208" s="23" t="s">
        <v>240</v>
      </c>
      <c r="F208" s="23" t="s">
        <v>212</v>
      </c>
      <c r="G208" s="23" t="s">
        <v>208</v>
      </c>
      <c r="H208" s="23" t="s">
        <v>208</v>
      </c>
      <c r="I208" s="70">
        <v>44105</v>
      </c>
      <c r="J208" s="23" t="s">
        <v>1254</v>
      </c>
      <c r="K208" s="70">
        <v>44124</v>
      </c>
    </row>
    <row r="209" spans="1:11" x14ac:dyDescent="0.25">
      <c r="A209" s="109" t="str">
        <f>HYPERLINK("https://reports.ofsted.gov.uk/provider/18/EY495966","Provider web link")</f>
        <v>Provider web link</v>
      </c>
      <c r="B209" s="71" t="s">
        <v>1527</v>
      </c>
      <c r="C209" s="23" t="s">
        <v>1255</v>
      </c>
      <c r="D209" s="23" t="s">
        <v>1294</v>
      </c>
      <c r="E209" s="23" t="s">
        <v>240</v>
      </c>
      <c r="F209" s="23" t="s">
        <v>101</v>
      </c>
      <c r="G209" s="23" t="s">
        <v>180</v>
      </c>
      <c r="H209" s="23" t="s">
        <v>180</v>
      </c>
      <c r="I209" s="70">
        <v>44105</v>
      </c>
      <c r="J209" s="23" t="s">
        <v>1254</v>
      </c>
      <c r="K209" s="70">
        <v>44125</v>
      </c>
    </row>
    <row r="210" spans="1:11" x14ac:dyDescent="0.25">
      <c r="A210" s="109" t="str">
        <f>HYPERLINK("https://reports.ofsted.gov.uk/provider/18/EY477705","Provider web link")</f>
        <v>Provider web link</v>
      </c>
      <c r="B210" s="71" t="s">
        <v>2122</v>
      </c>
      <c r="C210" s="23" t="s">
        <v>1255</v>
      </c>
      <c r="D210" s="23" t="s">
        <v>1294</v>
      </c>
      <c r="E210" s="23" t="s">
        <v>240</v>
      </c>
      <c r="F210" s="23" t="s">
        <v>173</v>
      </c>
      <c r="G210" s="23" t="s">
        <v>171</v>
      </c>
      <c r="H210" s="23" t="s">
        <v>171</v>
      </c>
      <c r="I210" s="70">
        <v>44105</v>
      </c>
      <c r="J210" s="23" t="s">
        <v>1254</v>
      </c>
      <c r="K210" s="70">
        <v>44125</v>
      </c>
    </row>
    <row r="211" spans="1:11" x14ac:dyDescent="0.25">
      <c r="A211" s="109" t="str">
        <f>HYPERLINK("https://reports.ofsted.gov.uk/provider/18/EY392686","Provider web link")</f>
        <v>Provider web link</v>
      </c>
      <c r="B211" s="71" t="s">
        <v>1362</v>
      </c>
      <c r="C211" s="23" t="s">
        <v>1255</v>
      </c>
      <c r="D211" s="23" t="s">
        <v>1294</v>
      </c>
      <c r="E211" s="23" t="s">
        <v>240</v>
      </c>
      <c r="F211" s="23" t="s">
        <v>79</v>
      </c>
      <c r="G211" s="23" t="s">
        <v>180</v>
      </c>
      <c r="H211" s="23" t="s">
        <v>180</v>
      </c>
      <c r="I211" s="70">
        <v>44105</v>
      </c>
      <c r="J211" s="23" t="s">
        <v>1254</v>
      </c>
      <c r="K211" s="70">
        <v>44127</v>
      </c>
    </row>
    <row r="212" spans="1:11" x14ac:dyDescent="0.25">
      <c r="A212" s="109" t="str">
        <f>HYPERLINK("https://reports.ofsted.gov.uk/provider/18/EY485942","Provider web link")</f>
        <v>Provider web link</v>
      </c>
      <c r="B212" s="71" t="s">
        <v>2125</v>
      </c>
      <c r="C212" s="23" t="s">
        <v>1255</v>
      </c>
      <c r="D212" s="23" t="s">
        <v>1294</v>
      </c>
      <c r="E212" s="23" t="s">
        <v>240</v>
      </c>
      <c r="F212" s="23" t="s">
        <v>83</v>
      </c>
      <c r="G212" s="23" t="s">
        <v>175</v>
      </c>
      <c r="H212" s="23" t="s">
        <v>175</v>
      </c>
      <c r="I212" s="70">
        <v>44105</v>
      </c>
      <c r="J212" s="23" t="s">
        <v>1254</v>
      </c>
      <c r="K212" s="70">
        <v>44125</v>
      </c>
    </row>
    <row r="213" spans="1:11" x14ac:dyDescent="0.25">
      <c r="A213" s="109" t="str">
        <f>HYPERLINK("https://reports.ofsted.gov.uk/provider/18/VC369818","Provider web link")</f>
        <v>Provider web link</v>
      </c>
      <c r="B213" s="71" t="s">
        <v>1683</v>
      </c>
      <c r="C213" s="23" t="s">
        <v>1255</v>
      </c>
      <c r="D213" s="23" t="s">
        <v>1294</v>
      </c>
      <c r="E213" s="23" t="s">
        <v>240</v>
      </c>
      <c r="F213" s="23" t="s">
        <v>83</v>
      </c>
      <c r="G213" s="23" t="s">
        <v>175</v>
      </c>
      <c r="H213" s="23" t="s">
        <v>175</v>
      </c>
      <c r="I213" s="70">
        <v>44105</v>
      </c>
      <c r="J213" s="23" t="s">
        <v>1254</v>
      </c>
      <c r="K213" s="70">
        <v>44127</v>
      </c>
    </row>
    <row r="214" spans="1:11" x14ac:dyDescent="0.25">
      <c r="A214" s="109" t="str">
        <f>HYPERLINK("https://reports.ofsted.gov.uk/provider/17/EY270856","Provider web link")</f>
        <v>Provider web link</v>
      </c>
      <c r="B214" s="71" t="s">
        <v>1309</v>
      </c>
      <c r="C214" s="23" t="s">
        <v>769</v>
      </c>
      <c r="D214" s="23" t="s">
        <v>66</v>
      </c>
      <c r="E214" s="23" t="s">
        <v>240</v>
      </c>
      <c r="F214" s="23" t="s">
        <v>92</v>
      </c>
      <c r="G214" s="23" t="s">
        <v>285</v>
      </c>
      <c r="H214" s="23" t="s">
        <v>199</v>
      </c>
      <c r="I214" s="70">
        <v>44105</v>
      </c>
      <c r="J214" s="23" t="s">
        <v>1254</v>
      </c>
      <c r="K214" s="70">
        <v>44132</v>
      </c>
    </row>
    <row r="215" spans="1:11" x14ac:dyDescent="0.25">
      <c r="A215" s="109" t="str">
        <f>HYPERLINK("https://reports.ofsted.gov.uk/provider/18/EY486870","Provider web link")</f>
        <v>Provider web link</v>
      </c>
      <c r="B215" s="71" t="s">
        <v>1617</v>
      </c>
      <c r="C215" s="23" t="s">
        <v>1255</v>
      </c>
      <c r="D215" s="23" t="s">
        <v>1294</v>
      </c>
      <c r="E215" s="23" t="s">
        <v>240</v>
      </c>
      <c r="F215" s="23" t="s">
        <v>70</v>
      </c>
      <c r="G215" s="23" t="s">
        <v>180</v>
      </c>
      <c r="H215" s="23" t="s">
        <v>180</v>
      </c>
      <c r="I215" s="70">
        <v>44105</v>
      </c>
      <c r="J215" s="23" t="s">
        <v>1254</v>
      </c>
      <c r="K215" s="70">
        <v>44125</v>
      </c>
    </row>
    <row r="216" spans="1:11" x14ac:dyDescent="0.25">
      <c r="A216" s="109" t="str">
        <f>HYPERLINK("https://reports.ofsted.gov.uk/provider/18/2530547 ","Provider web link")</f>
        <v>Provider web link</v>
      </c>
      <c r="B216" s="71">
        <v>2530547</v>
      </c>
      <c r="C216" s="23" t="s">
        <v>1255</v>
      </c>
      <c r="D216" s="23" t="s">
        <v>1294</v>
      </c>
      <c r="E216" s="23" t="s">
        <v>240</v>
      </c>
      <c r="F216" s="23" t="s">
        <v>114</v>
      </c>
      <c r="G216" s="23" t="s">
        <v>285</v>
      </c>
      <c r="H216" s="23" t="s">
        <v>199</v>
      </c>
      <c r="I216" s="70">
        <v>44105</v>
      </c>
      <c r="J216" s="23" t="s">
        <v>1254</v>
      </c>
      <c r="K216" s="70">
        <v>44124</v>
      </c>
    </row>
    <row r="217" spans="1:11" x14ac:dyDescent="0.25">
      <c r="A217" s="109" t="str">
        <f>HYPERLINK("https://reports.ofsted.gov.uk/provider/18/EY498328","Provider web link")</f>
        <v>Provider web link</v>
      </c>
      <c r="B217" s="71" t="s">
        <v>1837</v>
      </c>
      <c r="C217" s="23" t="s">
        <v>1255</v>
      </c>
      <c r="D217" s="23" t="s">
        <v>1294</v>
      </c>
      <c r="E217" s="23" t="s">
        <v>240</v>
      </c>
      <c r="F217" s="23" t="s">
        <v>153</v>
      </c>
      <c r="G217" s="23" t="s">
        <v>215</v>
      </c>
      <c r="H217" s="23" t="s">
        <v>215</v>
      </c>
      <c r="I217" s="70">
        <v>44105</v>
      </c>
      <c r="J217" s="23" t="s">
        <v>1254</v>
      </c>
      <c r="K217" s="70">
        <v>44127</v>
      </c>
    </row>
    <row r="218" spans="1:11" x14ac:dyDescent="0.25">
      <c r="A218" s="109" t="str">
        <f>HYPERLINK("https://reports.ofsted.gov.uk/provider/17/EY556004","Provider web link")</f>
        <v>Provider web link</v>
      </c>
      <c r="B218" s="71" t="s">
        <v>1690</v>
      </c>
      <c r="C218" s="23" t="s">
        <v>769</v>
      </c>
      <c r="D218" s="23" t="s">
        <v>66</v>
      </c>
      <c r="E218" s="23" t="s">
        <v>240</v>
      </c>
      <c r="F218" s="23" t="s">
        <v>105</v>
      </c>
      <c r="G218" s="23" t="s">
        <v>180</v>
      </c>
      <c r="H218" s="23" t="s">
        <v>180</v>
      </c>
      <c r="I218" s="70">
        <v>44105</v>
      </c>
      <c r="J218" s="23" t="s">
        <v>1254</v>
      </c>
      <c r="K218" s="70">
        <v>44126</v>
      </c>
    </row>
    <row r="219" spans="1:11" x14ac:dyDescent="0.25">
      <c r="A219" s="109" t="str">
        <f>HYPERLINK("https://reports.ofsted.gov.uk/provider/18/EY473180","Provider web link")</f>
        <v>Provider web link</v>
      </c>
      <c r="B219" s="71" t="s">
        <v>2116</v>
      </c>
      <c r="C219" s="23" t="s">
        <v>1255</v>
      </c>
      <c r="D219" s="23" t="s">
        <v>1294</v>
      </c>
      <c r="E219" s="23" t="s">
        <v>240</v>
      </c>
      <c r="F219" s="23" t="s">
        <v>195</v>
      </c>
      <c r="G219" s="23" t="s">
        <v>180</v>
      </c>
      <c r="H219" s="23" t="s">
        <v>180</v>
      </c>
      <c r="I219" s="70">
        <v>44105</v>
      </c>
      <c r="J219" s="23" t="s">
        <v>1254</v>
      </c>
      <c r="K219" s="70">
        <v>44151</v>
      </c>
    </row>
    <row r="220" spans="1:11" x14ac:dyDescent="0.25">
      <c r="A220" s="109" t="str">
        <f>HYPERLINK("https://reports.ofsted.gov.uk/provider/18/EY485190","Provider web link")</f>
        <v>Provider web link</v>
      </c>
      <c r="B220" s="71" t="s">
        <v>1940</v>
      </c>
      <c r="C220" s="23" t="s">
        <v>1255</v>
      </c>
      <c r="D220" s="23" t="s">
        <v>1294</v>
      </c>
      <c r="E220" s="23" t="s">
        <v>240</v>
      </c>
      <c r="F220" s="23" t="s">
        <v>163</v>
      </c>
      <c r="G220" s="23" t="s">
        <v>215</v>
      </c>
      <c r="H220" s="23" t="s">
        <v>215</v>
      </c>
      <c r="I220" s="70">
        <v>44105</v>
      </c>
      <c r="J220" s="23" t="s">
        <v>1254</v>
      </c>
      <c r="K220" s="70">
        <v>44124</v>
      </c>
    </row>
    <row r="221" spans="1:11" x14ac:dyDescent="0.25">
      <c r="A221" s="109" t="str">
        <f>HYPERLINK("https://reports.ofsted.gov.uk/provider/18/EY545490","Provider web link")</f>
        <v>Provider web link</v>
      </c>
      <c r="B221" s="71" t="s">
        <v>1559</v>
      </c>
      <c r="C221" s="23" t="s">
        <v>1255</v>
      </c>
      <c r="D221" s="23" t="s">
        <v>1294</v>
      </c>
      <c r="E221" s="23" t="s">
        <v>240</v>
      </c>
      <c r="F221" s="23" t="s">
        <v>106</v>
      </c>
      <c r="G221" s="23" t="s">
        <v>175</v>
      </c>
      <c r="H221" s="23" t="s">
        <v>175</v>
      </c>
      <c r="I221" s="70">
        <v>44105</v>
      </c>
      <c r="J221" s="23" t="s">
        <v>1254</v>
      </c>
      <c r="K221" s="70">
        <v>44124</v>
      </c>
    </row>
    <row r="222" spans="1:11" x14ac:dyDescent="0.25">
      <c r="A222" s="109" t="str">
        <f>HYPERLINK("https://reports.ofsted.gov.uk/provider/18/2511111 ","Provider web link")</f>
        <v>Provider web link</v>
      </c>
      <c r="B222" s="71">
        <v>2511111</v>
      </c>
      <c r="C222" s="23" t="s">
        <v>1255</v>
      </c>
      <c r="D222" s="23" t="s">
        <v>1294</v>
      </c>
      <c r="E222" s="23" t="s">
        <v>240</v>
      </c>
      <c r="F222" s="23" t="s">
        <v>119</v>
      </c>
      <c r="G222" s="23" t="s">
        <v>208</v>
      </c>
      <c r="H222" s="23" t="s">
        <v>208</v>
      </c>
      <c r="I222" s="70">
        <v>44105</v>
      </c>
      <c r="J222" s="23" t="s">
        <v>1257</v>
      </c>
      <c r="K222" s="70">
        <v>44124</v>
      </c>
    </row>
    <row r="223" spans="1:11" x14ac:dyDescent="0.25">
      <c r="A223" s="109" t="str">
        <f>HYPERLINK("https://reports.ofsted.gov.uk/provider/18/EY497579","Provider web link")</f>
        <v>Provider web link</v>
      </c>
      <c r="B223" s="71" t="s">
        <v>1449</v>
      </c>
      <c r="C223" s="23" t="s">
        <v>1255</v>
      </c>
      <c r="D223" s="23" t="s">
        <v>1294</v>
      </c>
      <c r="E223" s="23" t="s">
        <v>240</v>
      </c>
      <c r="F223" s="23" t="s">
        <v>229</v>
      </c>
      <c r="G223" s="23" t="s">
        <v>225</v>
      </c>
      <c r="H223" s="23" t="s">
        <v>225</v>
      </c>
      <c r="I223" s="70">
        <v>44105</v>
      </c>
      <c r="J223" s="23" t="s">
        <v>1254</v>
      </c>
      <c r="K223" s="70">
        <v>44124</v>
      </c>
    </row>
    <row r="224" spans="1:11" x14ac:dyDescent="0.25">
      <c r="A224" s="109" t="str">
        <f>HYPERLINK("https://reports.ofsted.gov.uk/provider/18/EY552653","Provider web link")</f>
        <v>Provider web link</v>
      </c>
      <c r="B224" s="71" t="s">
        <v>1789</v>
      </c>
      <c r="C224" s="23" t="s">
        <v>1255</v>
      </c>
      <c r="D224" s="23" t="s">
        <v>1294</v>
      </c>
      <c r="E224" s="23" t="s">
        <v>240</v>
      </c>
      <c r="F224" s="23" t="s">
        <v>80</v>
      </c>
      <c r="G224" s="23" t="s">
        <v>215</v>
      </c>
      <c r="H224" s="23" t="s">
        <v>215</v>
      </c>
      <c r="I224" s="70">
        <v>44105</v>
      </c>
      <c r="J224" s="23" t="s">
        <v>1254</v>
      </c>
      <c r="K224" s="70">
        <v>44124</v>
      </c>
    </row>
    <row r="225" spans="1:11" x14ac:dyDescent="0.25">
      <c r="A225" s="109" t="str">
        <f>HYPERLINK("https://reports.ofsted.gov.uk/provider/17/132525  ","Provider web link")</f>
        <v>Provider web link</v>
      </c>
      <c r="B225" s="71">
        <v>132525</v>
      </c>
      <c r="C225" s="23" t="s">
        <v>769</v>
      </c>
      <c r="D225" s="23" t="s">
        <v>66</v>
      </c>
      <c r="E225" s="23" t="s">
        <v>240</v>
      </c>
      <c r="F225" s="23" t="s">
        <v>123</v>
      </c>
      <c r="G225" s="23" t="s">
        <v>180</v>
      </c>
      <c r="H225" s="23" t="s">
        <v>180</v>
      </c>
      <c r="I225" s="70">
        <v>44105</v>
      </c>
      <c r="J225" s="23" t="s">
        <v>1257</v>
      </c>
      <c r="K225" s="70">
        <v>44127</v>
      </c>
    </row>
    <row r="226" spans="1:11" x14ac:dyDescent="0.25">
      <c r="A226" s="109" t="str">
        <f>HYPERLINK("https://reports.ofsted.gov.uk/provider/18/EY548072","Provider web link")</f>
        <v>Provider web link</v>
      </c>
      <c r="B226" s="71" t="s">
        <v>1761</v>
      </c>
      <c r="C226" s="23" t="s">
        <v>1255</v>
      </c>
      <c r="D226" s="23" t="s">
        <v>1294</v>
      </c>
      <c r="E226" s="23" t="s">
        <v>240</v>
      </c>
      <c r="F226" s="23" t="s">
        <v>129</v>
      </c>
      <c r="G226" s="23" t="s">
        <v>171</v>
      </c>
      <c r="H226" s="23" t="s">
        <v>171</v>
      </c>
      <c r="I226" s="70">
        <v>44105</v>
      </c>
      <c r="J226" s="23" t="s">
        <v>1254</v>
      </c>
      <c r="K226" s="70">
        <v>44124</v>
      </c>
    </row>
    <row r="227" spans="1:11" x14ac:dyDescent="0.25">
      <c r="A227" s="109" t="str">
        <f>HYPERLINK("https://reports.ofsted.gov.uk/provider/18/2516614 ","Provider web link")</f>
        <v>Provider web link</v>
      </c>
      <c r="B227" s="71">
        <v>2516614</v>
      </c>
      <c r="C227" s="23" t="s">
        <v>1255</v>
      </c>
      <c r="D227" s="23" t="s">
        <v>1294</v>
      </c>
      <c r="E227" s="23" t="s">
        <v>240</v>
      </c>
      <c r="F227" s="23" t="s">
        <v>119</v>
      </c>
      <c r="G227" s="23" t="s">
        <v>208</v>
      </c>
      <c r="H227" s="23" t="s">
        <v>208</v>
      </c>
      <c r="I227" s="70">
        <v>44105</v>
      </c>
      <c r="J227" s="23" t="s">
        <v>1254</v>
      </c>
      <c r="K227" s="70">
        <v>44124</v>
      </c>
    </row>
    <row r="228" spans="1:11" x14ac:dyDescent="0.25">
      <c r="A228" s="109" t="str">
        <f>HYPERLINK("https://reports.ofsted.gov.uk/provider/18/EY471936","Provider web link")</f>
        <v>Provider web link</v>
      </c>
      <c r="B228" s="71" t="s">
        <v>6746</v>
      </c>
      <c r="C228" s="23" t="s">
        <v>1255</v>
      </c>
      <c r="D228" s="23" t="s">
        <v>1294</v>
      </c>
      <c r="E228" s="23" t="s">
        <v>240</v>
      </c>
      <c r="F228" s="23" t="s">
        <v>163</v>
      </c>
      <c r="G228" s="23" t="s">
        <v>215</v>
      </c>
      <c r="H228" s="23" t="s">
        <v>215</v>
      </c>
      <c r="I228" s="70">
        <v>44105</v>
      </c>
      <c r="J228" s="23" t="s">
        <v>1257</v>
      </c>
      <c r="K228" s="70">
        <v>44127</v>
      </c>
    </row>
    <row r="229" spans="1:11" x14ac:dyDescent="0.25">
      <c r="A229" s="109" t="str">
        <f>HYPERLINK("https://reports.ofsted.gov.uk/provider/18/EY500975","Provider web link")</f>
        <v>Provider web link</v>
      </c>
      <c r="B229" s="71" t="s">
        <v>1533</v>
      </c>
      <c r="C229" s="23" t="s">
        <v>1255</v>
      </c>
      <c r="D229" s="23" t="s">
        <v>1294</v>
      </c>
      <c r="E229" s="23" t="s">
        <v>240</v>
      </c>
      <c r="F229" s="23" t="s">
        <v>184</v>
      </c>
      <c r="G229" s="23" t="s">
        <v>180</v>
      </c>
      <c r="H229" s="23" t="s">
        <v>180</v>
      </c>
      <c r="I229" s="70">
        <v>44105</v>
      </c>
      <c r="J229" s="23" t="s">
        <v>1254</v>
      </c>
      <c r="K229" s="70">
        <v>44126</v>
      </c>
    </row>
    <row r="230" spans="1:11" x14ac:dyDescent="0.25">
      <c r="A230" s="109" t="str">
        <f>HYPERLINK("https://reports.ofsted.gov.uk/provider/18/2551987 ","Provider web link")</f>
        <v>Provider web link</v>
      </c>
      <c r="B230" s="71">
        <v>2551987</v>
      </c>
      <c r="C230" s="23" t="s">
        <v>1255</v>
      </c>
      <c r="D230" s="23" t="s">
        <v>1294</v>
      </c>
      <c r="E230" s="23" t="s">
        <v>240</v>
      </c>
      <c r="F230" s="23" t="s">
        <v>212</v>
      </c>
      <c r="G230" s="23" t="s">
        <v>208</v>
      </c>
      <c r="H230" s="23" t="s">
        <v>208</v>
      </c>
      <c r="I230" s="70">
        <v>44105</v>
      </c>
      <c r="J230" s="23" t="s">
        <v>1257</v>
      </c>
      <c r="K230" s="70">
        <v>44124</v>
      </c>
    </row>
    <row r="231" spans="1:11" x14ac:dyDescent="0.25">
      <c r="A231" s="109" t="str">
        <f>HYPERLINK("https://reports.ofsted.gov.uk/provider/18/EY482256","Provider web link")</f>
        <v>Provider web link</v>
      </c>
      <c r="B231" s="71" t="s">
        <v>2017</v>
      </c>
      <c r="C231" s="23" t="s">
        <v>1255</v>
      </c>
      <c r="D231" s="23" t="s">
        <v>1294</v>
      </c>
      <c r="E231" s="23" t="s">
        <v>240</v>
      </c>
      <c r="F231" s="23" t="s">
        <v>190</v>
      </c>
      <c r="G231" s="23" t="s">
        <v>180</v>
      </c>
      <c r="H231" s="23" t="s">
        <v>180</v>
      </c>
      <c r="I231" s="70">
        <v>44105</v>
      </c>
      <c r="J231" s="23" t="s">
        <v>1257</v>
      </c>
      <c r="K231" s="70">
        <v>44126</v>
      </c>
    </row>
    <row r="232" spans="1:11" x14ac:dyDescent="0.25">
      <c r="A232" s="109" t="str">
        <f>HYPERLINK("https://reports.ofsted.gov.uk/provider/18/EY458191","Provider web link")</f>
        <v>Provider web link</v>
      </c>
      <c r="B232" s="71" t="s">
        <v>1726</v>
      </c>
      <c r="C232" s="23" t="s">
        <v>1255</v>
      </c>
      <c r="D232" s="23" t="s">
        <v>1294</v>
      </c>
      <c r="E232" s="23" t="s">
        <v>240</v>
      </c>
      <c r="F232" s="23" t="s">
        <v>101</v>
      </c>
      <c r="G232" s="23" t="s">
        <v>180</v>
      </c>
      <c r="H232" s="23" t="s">
        <v>180</v>
      </c>
      <c r="I232" s="70">
        <v>44106</v>
      </c>
      <c r="J232" s="23" t="s">
        <v>1254</v>
      </c>
      <c r="K232" s="70">
        <v>44126</v>
      </c>
    </row>
    <row r="233" spans="1:11" x14ac:dyDescent="0.25">
      <c r="A233" s="109" t="str">
        <f>HYPERLINK("https://reports.ofsted.gov.uk/provider/18/EY561131","Provider web link")</f>
        <v>Provider web link</v>
      </c>
      <c r="B233" s="71" t="s">
        <v>1774</v>
      </c>
      <c r="C233" s="23" t="s">
        <v>1255</v>
      </c>
      <c r="D233" s="23" t="s">
        <v>1294</v>
      </c>
      <c r="E233" s="23" t="s">
        <v>240</v>
      </c>
      <c r="F233" s="23" t="s">
        <v>74</v>
      </c>
      <c r="G233" s="23" t="s">
        <v>208</v>
      </c>
      <c r="H233" s="23" t="s">
        <v>208</v>
      </c>
      <c r="I233" s="70">
        <v>44106</v>
      </c>
      <c r="J233" s="23" t="s">
        <v>1257</v>
      </c>
      <c r="K233" s="70">
        <v>44127</v>
      </c>
    </row>
    <row r="234" spans="1:11" x14ac:dyDescent="0.25">
      <c r="A234" s="109" t="str">
        <f>HYPERLINK("https://reports.ofsted.gov.uk/provider/18/EY535660","Provider web link")</f>
        <v>Provider web link</v>
      </c>
      <c r="B234" s="71" t="s">
        <v>1436</v>
      </c>
      <c r="C234" s="23" t="s">
        <v>1255</v>
      </c>
      <c r="D234" s="23" t="s">
        <v>1294</v>
      </c>
      <c r="E234" s="23" t="s">
        <v>240</v>
      </c>
      <c r="F234" s="23" t="s">
        <v>97</v>
      </c>
      <c r="G234" s="23" t="s">
        <v>175</v>
      </c>
      <c r="H234" s="23" t="s">
        <v>175</v>
      </c>
      <c r="I234" s="70">
        <v>44106</v>
      </c>
      <c r="J234" s="23" t="s">
        <v>1254</v>
      </c>
      <c r="K234" s="70">
        <v>44126</v>
      </c>
    </row>
    <row r="235" spans="1:11" x14ac:dyDescent="0.25">
      <c r="A235" s="109" t="str">
        <f>HYPERLINK("https://reports.ofsted.gov.uk/provider/18/EY552681","Provider web link")</f>
        <v>Provider web link</v>
      </c>
      <c r="B235" s="71" t="s">
        <v>1854</v>
      </c>
      <c r="C235" s="23" t="s">
        <v>1255</v>
      </c>
      <c r="D235" s="23" t="s">
        <v>1294</v>
      </c>
      <c r="E235" s="23" t="s">
        <v>240</v>
      </c>
      <c r="F235" s="23" t="s">
        <v>106</v>
      </c>
      <c r="G235" s="23" t="s">
        <v>175</v>
      </c>
      <c r="H235" s="23" t="s">
        <v>175</v>
      </c>
      <c r="I235" s="70">
        <v>44106</v>
      </c>
      <c r="J235" s="23" t="s">
        <v>1254</v>
      </c>
      <c r="K235" s="70">
        <v>44127</v>
      </c>
    </row>
    <row r="236" spans="1:11" x14ac:dyDescent="0.25">
      <c r="A236" s="109" t="str">
        <f>HYPERLINK("https://reports.ofsted.gov.uk/provider/18/EY417563","Provider web link")</f>
        <v>Provider web link</v>
      </c>
      <c r="B236" s="71" t="s">
        <v>1704</v>
      </c>
      <c r="C236" s="23" t="s">
        <v>1255</v>
      </c>
      <c r="D236" s="23" t="s">
        <v>1294</v>
      </c>
      <c r="E236" s="23" t="s">
        <v>240</v>
      </c>
      <c r="F236" s="23" t="s">
        <v>194</v>
      </c>
      <c r="G236" s="23" t="s">
        <v>180</v>
      </c>
      <c r="H236" s="23" t="s">
        <v>180</v>
      </c>
      <c r="I236" s="70">
        <v>44106</v>
      </c>
      <c r="J236" s="23" t="s">
        <v>1254</v>
      </c>
      <c r="K236" s="70">
        <v>44126</v>
      </c>
    </row>
    <row r="237" spans="1:11" x14ac:dyDescent="0.25">
      <c r="A237" s="109" t="str">
        <f>HYPERLINK("https://reports.ofsted.gov.uk/provider/18/EY545719","Provider web link")</f>
        <v>Provider web link</v>
      </c>
      <c r="B237" s="71" t="s">
        <v>1468</v>
      </c>
      <c r="C237" s="23" t="s">
        <v>1255</v>
      </c>
      <c r="D237" s="23" t="s">
        <v>1294</v>
      </c>
      <c r="E237" s="23" t="s">
        <v>240</v>
      </c>
      <c r="F237" s="23" t="s">
        <v>106</v>
      </c>
      <c r="G237" s="23" t="s">
        <v>175</v>
      </c>
      <c r="H237" s="23" t="s">
        <v>175</v>
      </c>
      <c r="I237" s="70">
        <v>44106</v>
      </c>
      <c r="J237" s="23" t="s">
        <v>1254</v>
      </c>
      <c r="K237" s="70">
        <v>44126</v>
      </c>
    </row>
    <row r="238" spans="1:11" x14ac:dyDescent="0.25">
      <c r="A238" s="109" t="str">
        <f>HYPERLINK("https://reports.ofsted.gov.uk/provider/18/VC364116","Provider web link")</f>
        <v>Provider web link</v>
      </c>
      <c r="B238" s="71" t="s">
        <v>2191</v>
      </c>
      <c r="C238" s="23" t="s">
        <v>1255</v>
      </c>
      <c r="D238" s="23" t="s">
        <v>1294</v>
      </c>
      <c r="E238" s="23" t="s">
        <v>240</v>
      </c>
      <c r="F238" s="23" t="s">
        <v>99</v>
      </c>
      <c r="G238" s="23" t="s">
        <v>221</v>
      </c>
      <c r="H238" s="23" t="s">
        <v>221</v>
      </c>
      <c r="I238" s="70">
        <v>44106</v>
      </c>
      <c r="J238" s="23" t="s">
        <v>1254</v>
      </c>
      <c r="K238" s="70">
        <v>44125</v>
      </c>
    </row>
    <row r="239" spans="1:11" x14ac:dyDescent="0.25">
      <c r="A239" s="109" t="str">
        <f>HYPERLINK("https://reports.ofsted.gov.uk/provider/18/EY540322","Provider web link")</f>
        <v>Provider web link</v>
      </c>
      <c r="B239" s="71" t="s">
        <v>1935</v>
      </c>
      <c r="C239" s="23" t="s">
        <v>1255</v>
      </c>
      <c r="D239" s="23" t="s">
        <v>1294</v>
      </c>
      <c r="E239" s="23" t="s">
        <v>240</v>
      </c>
      <c r="F239" s="23" t="s">
        <v>106</v>
      </c>
      <c r="G239" s="23" t="s">
        <v>175</v>
      </c>
      <c r="H239" s="23" t="s">
        <v>175</v>
      </c>
      <c r="I239" s="70">
        <v>44106</v>
      </c>
      <c r="J239" s="23" t="s">
        <v>1254</v>
      </c>
      <c r="K239" s="70">
        <v>44127</v>
      </c>
    </row>
    <row r="240" spans="1:11" x14ac:dyDescent="0.25">
      <c r="A240" s="109" t="str">
        <f>HYPERLINK("https://reports.ofsted.gov.uk/provider/18/EY500852","Provider web link")</f>
        <v>Provider web link</v>
      </c>
      <c r="B240" s="71" t="s">
        <v>2046</v>
      </c>
      <c r="C240" s="23" t="s">
        <v>1255</v>
      </c>
      <c r="D240" s="23" t="s">
        <v>1294</v>
      </c>
      <c r="E240" s="23" t="s">
        <v>240</v>
      </c>
      <c r="F240" s="23" t="s">
        <v>187</v>
      </c>
      <c r="G240" s="23" t="s">
        <v>180</v>
      </c>
      <c r="H240" s="23" t="s">
        <v>180</v>
      </c>
      <c r="I240" s="70">
        <v>44106</v>
      </c>
      <c r="J240" s="23" t="s">
        <v>1257</v>
      </c>
      <c r="K240" s="70">
        <v>44127</v>
      </c>
    </row>
    <row r="241" spans="1:11" x14ac:dyDescent="0.25">
      <c r="A241" s="109" t="str">
        <f>HYPERLINK("https://reports.ofsted.gov.uk/provider/17/EY541542","Provider web link")</f>
        <v>Provider web link</v>
      </c>
      <c r="B241" s="71" t="s">
        <v>1760</v>
      </c>
      <c r="C241" s="23" t="s">
        <v>769</v>
      </c>
      <c r="D241" s="23" t="s">
        <v>66</v>
      </c>
      <c r="E241" s="23" t="s">
        <v>240</v>
      </c>
      <c r="F241" s="23" t="s">
        <v>196</v>
      </c>
      <c r="G241" s="23" t="s">
        <v>180</v>
      </c>
      <c r="H241" s="23" t="s">
        <v>180</v>
      </c>
      <c r="I241" s="70">
        <v>44106</v>
      </c>
      <c r="J241" s="23" t="s">
        <v>1254</v>
      </c>
      <c r="K241" s="70">
        <v>44126</v>
      </c>
    </row>
    <row r="242" spans="1:11" x14ac:dyDescent="0.25">
      <c r="A242" s="109" t="str">
        <f>HYPERLINK("https://reports.ofsted.gov.uk/provider/18/EY484740","Provider web link")</f>
        <v>Provider web link</v>
      </c>
      <c r="B242" s="71" t="s">
        <v>1943</v>
      </c>
      <c r="C242" s="23" t="s">
        <v>1255</v>
      </c>
      <c r="D242" s="23" t="s">
        <v>1294</v>
      </c>
      <c r="E242" s="23" t="s">
        <v>240</v>
      </c>
      <c r="F242" s="23" t="s">
        <v>104</v>
      </c>
      <c r="G242" s="23" t="s">
        <v>215</v>
      </c>
      <c r="H242" s="23" t="s">
        <v>215</v>
      </c>
      <c r="I242" s="70">
        <v>44106</v>
      </c>
      <c r="J242" s="23" t="s">
        <v>1254</v>
      </c>
      <c r="K242" s="70">
        <v>44127</v>
      </c>
    </row>
    <row r="243" spans="1:11" x14ac:dyDescent="0.25">
      <c r="A243" s="109" t="str">
        <f>HYPERLINK("https://reports.ofsted.gov.uk/provider/18/EY415657","Provider web link")</f>
        <v>Provider web link</v>
      </c>
      <c r="B243" s="71" t="s">
        <v>1394</v>
      </c>
      <c r="C243" s="23" t="s">
        <v>1255</v>
      </c>
      <c r="D243" s="23" t="s">
        <v>1294</v>
      </c>
      <c r="E243" s="23" t="s">
        <v>240</v>
      </c>
      <c r="F243" s="23" t="s">
        <v>196</v>
      </c>
      <c r="G243" s="23" t="s">
        <v>180</v>
      </c>
      <c r="H243" s="23" t="s">
        <v>180</v>
      </c>
      <c r="I243" s="70">
        <v>44106</v>
      </c>
      <c r="J243" s="23" t="s">
        <v>1254</v>
      </c>
      <c r="K243" s="70">
        <v>44127</v>
      </c>
    </row>
    <row r="244" spans="1:11" x14ac:dyDescent="0.25">
      <c r="A244" s="109" t="str">
        <f>HYPERLINK("https://reports.ofsted.gov.uk/provider/18/EY485914","Provider web link")</f>
        <v>Provider web link</v>
      </c>
      <c r="B244" s="71" t="s">
        <v>2095</v>
      </c>
      <c r="C244" s="23" t="s">
        <v>1255</v>
      </c>
      <c r="D244" s="23" t="s">
        <v>1294</v>
      </c>
      <c r="E244" s="23" t="s">
        <v>240</v>
      </c>
      <c r="F244" s="23" t="s">
        <v>70</v>
      </c>
      <c r="G244" s="23" t="s">
        <v>180</v>
      </c>
      <c r="H244" s="23" t="s">
        <v>180</v>
      </c>
      <c r="I244" s="70">
        <v>44106</v>
      </c>
      <c r="J244" s="23" t="s">
        <v>1254</v>
      </c>
      <c r="K244" s="70">
        <v>44126</v>
      </c>
    </row>
    <row r="245" spans="1:11" x14ac:dyDescent="0.25">
      <c r="A245" s="109" t="str">
        <f>HYPERLINK("https://reports.ofsted.gov.uk/provider/18/EY483555","Provider web link")</f>
        <v>Provider web link</v>
      </c>
      <c r="B245" s="71" t="s">
        <v>2024</v>
      </c>
      <c r="C245" s="23" t="s">
        <v>1255</v>
      </c>
      <c r="D245" s="23" t="s">
        <v>1294</v>
      </c>
      <c r="E245" s="23" t="s">
        <v>240</v>
      </c>
      <c r="F245" s="23" t="s">
        <v>121</v>
      </c>
      <c r="G245" s="23" t="s">
        <v>180</v>
      </c>
      <c r="H245" s="23" t="s">
        <v>180</v>
      </c>
      <c r="I245" s="70">
        <v>44106</v>
      </c>
      <c r="J245" s="23" t="s">
        <v>1254</v>
      </c>
      <c r="K245" s="70">
        <v>44126</v>
      </c>
    </row>
    <row r="246" spans="1:11" x14ac:dyDescent="0.25">
      <c r="A246" s="109" t="str">
        <f>HYPERLINK("https://reports.ofsted.gov.uk/provider/18/EY488638","Provider web link")</f>
        <v>Provider web link</v>
      </c>
      <c r="B246" s="71" t="s">
        <v>1626</v>
      </c>
      <c r="C246" s="23" t="s">
        <v>1255</v>
      </c>
      <c r="D246" s="23" t="s">
        <v>1294</v>
      </c>
      <c r="E246" s="23" t="s">
        <v>240</v>
      </c>
      <c r="F246" s="23" t="s">
        <v>121</v>
      </c>
      <c r="G246" s="23" t="s">
        <v>180</v>
      </c>
      <c r="H246" s="23" t="s">
        <v>180</v>
      </c>
      <c r="I246" s="70">
        <v>44106</v>
      </c>
      <c r="J246" s="23" t="s">
        <v>1254</v>
      </c>
      <c r="K246" s="70">
        <v>44127</v>
      </c>
    </row>
    <row r="247" spans="1:11" x14ac:dyDescent="0.25">
      <c r="A247" s="109" t="str">
        <f>HYPERLINK("https://reports.ofsted.gov.uk/provider/18/EY538039","Provider web link")</f>
        <v>Provider web link</v>
      </c>
      <c r="B247" s="71" t="s">
        <v>1779</v>
      </c>
      <c r="C247" s="23" t="s">
        <v>1255</v>
      </c>
      <c r="D247" s="23" t="s">
        <v>1294</v>
      </c>
      <c r="E247" s="23" t="s">
        <v>240</v>
      </c>
      <c r="F247" s="23" t="s">
        <v>100</v>
      </c>
      <c r="G247" s="23" t="s">
        <v>180</v>
      </c>
      <c r="H247" s="23" t="s">
        <v>180</v>
      </c>
      <c r="I247" s="70">
        <v>44106</v>
      </c>
      <c r="J247" s="23" t="s">
        <v>1254</v>
      </c>
      <c r="K247" s="70">
        <v>44125</v>
      </c>
    </row>
    <row r="248" spans="1:11" x14ac:dyDescent="0.25">
      <c r="A248" s="109" t="str">
        <f>HYPERLINK("https://reports.ofsted.gov.uk/provider/18/EY560567","Provider web link")</f>
        <v>Provider web link</v>
      </c>
      <c r="B248" s="71" t="s">
        <v>1879</v>
      </c>
      <c r="C248" s="23" t="s">
        <v>1255</v>
      </c>
      <c r="D248" s="23" t="s">
        <v>1294</v>
      </c>
      <c r="E248" s="23" t="s">
        <v>240</v>
      </c>
      <c r="F248" s="23" t="s">
        <v>217</v>
      </c>
      <c r="G248" s="23" t="s">
        <v>215</v>
      </c>
      <c r="H248" s="23" t="s">
        <v>215</v>
      </c>
      <c r="I248" s="70">
        <v>44106</v>
      </c>
      <c r="J248" s="23" t="s">
        <v>1257</v>
      </c>
      <c r="K248" s="70">
        <v>44126</v>
      </c>
    </row>
    <row r="249" spans="1:11" x14ac:dyDescent="0.25">
      <c r="A249" s="109" t="str">
        <f>HYPERLINK("https://reports.ofsted.gov.uk/provider/18/EY456599","Provider web link")</f>
        <v>Provider web link</v>
      </c>
      <c r="B249" s="71" t="s">
        <v>1816</v>
      </c>
      <c r="C249" s="23" t="s">
        <v>1255</v>
      </c>
      <c r="D249" s="23" t="s">
        <v>1294</v>
      </c>
      <c r="E249" s="23" t="s">
        <v>240</v>
      </c>
      <c r="F249" s="23" t="s">
        <v>100</v>
      </c>
      <c r="G249" s="23" t="s">
        <v>180</v>
      </c>
      <c r="H249" s="23" t="s">
        <v>180</v>
      </c>
      <c r="I249" s="70">
        <v>44106</v>
      </c>
      <c r="J249" s="23" t="s">
        <v>1254</v>
      </c>
      <c r="K249" s="70">
        <v>44125</v>
      </c>
    </row>
    <row r="250" spans="1:11" x14ac:dyDescent="0.25">
      <c r="A250" s="109" t="str">
        <f>HYPERLINK("https://reports.ofsted.gov.uk/provider/17/EY484679","Provider web link")</f>
        <v>Provider web link</v>
      </c>
      <c r="B250" s="71" t="s">
        <v>1630</v>
      </c>
      <c r="C250" s="23" t="s">
        <v>769</v>
      </c>
      <c r="D250" s="23" t="s">
        <v>66</v>
      </c>
      <c r="E250" s="23" t="s">
        <v>240</v>
      </c>
      <c r="F250" s="23" t="s">
        <v>100</v>
      </c>
      <c r="G250" s="23" t="s">
        <v>180</v>
      </c>
      <c r="H250" s="23" t="s">
        <v>180</v>
      </c>
      <c r="I250" s="70">
        <v>44106</v>
      </c>
      <c r="J250" s="23" t="s">
        <v>1254</v>
      </c>
      <c r="K250" s="70">
        <v>44125</v>
      </c>
    </row>
    <row r="251" spans="1:11" x14ac:dyDescent="0.25">
      <c r="A251" s="109" t="str">
        <f>HYPERLINK("https://reports.ofsted.gov.uk/provider/18/EY493809","Provider web link")</f>
        <v>Provider web link</v>
      </c>
      <c r="B251" s="71" t="s">
        <v>2014</v>
      </c>
      <c r="C251" s="23" t="s">
        <v>1255</v>
      </c>
      <c r="D251" s="23" t="s">
        <v>1294</v>
      </c>
      <c r="E251" s="23" t="s">
        <v>240</v>
      </c>
      <c r="F251" s="23" t="s">
        <v>195</v>
      </c>
      <c r="G251" s="23" t="s">
        <v>180</v>
      </c>
      <c r="H251" s="23" t="s">
        <v>180</v>
      </c>
      <c r="I251" s="70">
        <v>44106</v>
      </c>
      <c r="J251" s="23" t="s">
        <v>1254</v>
      </c>
      <c r="K251" s="70">
        <v>44151</v>
      </c>
    </row>
    <row r="252" spans="1:11" x14ac:dyDescent="0.25">
      <c r="A252" s="109" t="str">
        <f>HYPERLINK("https://reports.ofsted.gov.uk/provider/18/EY552210","Provider web link")</f>
        <v>Provider web link</v>
      </c>
      <c r="B252" s="71" t="s">
        <v>1473</v>
      </c>
      <c r="C252" s="23" t="s">
        <v>1255</v>
      </c>
      <c r="D252" s="23" t="s">
        <v>1294</v>
      </c>
      <c r="E252" s="23" t="s">
        <v>240</v>
      </c>
      <c r="F252" s="23" t="s">
        <v>217</v>
      </c>
      <c r="G252" s="23" t="s">
        <v>215</v>
      </c>
      <c r="H252" s="23" t="s">
        <v>215</v>
      </c>
      <c r="I252" s="70">
        <v>44106</v>
      </c>
      <c r="J252" s="23" t="s">
        <v>1254</v>
      </c>
      <c r="K252" s="70">
        <v>44126</v>
      </c>
    </row>
    <row r="253" spans="1:11" x14ac:dyDescent="0.25">
      <c r="A253" s="109" t="str">
        <f>HYPERLINK("https://reports.ofsted.gov.uk/provider/18/EY557641","Provider web link")</f>
        <v>Provider web link</v>
      </c>
      <c r="B253" s="71" t="s">
        <v>2096</v>
      </c>
      <c r="C253" s="23" t="s">
        <v>1255</v>
      </c>
      <c r="D253" s="23" t="s">
        <v>1294</v>
      </c>
      <c r="E253" s="23" t="s">
        <v>240</v>
      </c>
      <c r="F253" s="23" t="s">
        <v>216</v>
      </c>
      <c r="G253" s="23" t="s">
        <v>215</v>
      </c>
      <c r="H253" s="23" t="s">
        <v>215</v>
      </c>
      <c r="I253" s="70">
        <v>44106</v>
      </c>
      <c r="J253" s="23" t="s">
        <v>1254</v>
      </c>
      <c r="K253" s="70">
        <v>44125</v>
      </c>
    </row>
    <row r="254" spans="1:11" x14ac:dyDescent="0.25">
      <c r="A254" s="109" t="str">
        <f>HYPERLINK("https://reports.ofsted.gov.uk/provider/18/EY442325","Provider web link")</f>
        <v>Provider web link</v>
      </c>
      <c r="B254" s="71" t="s">
        <v>1601</v>
      </c>
      <c r="C254" s="23" t="s">
        <v>1255</v>
      </c>
      <c r="D254" s="23" t="s">
        <v>1294</v>
      </c>
      <c r="E254" s="23" t="s">
        <v>240</v>
      </c>
      <c r="F254" s="23" t="s">
        <v>97</v>
      </c>
      <c r="G254" s="23" t="s">
        <v>175</v>
      </c>
      <c r="H254" s="23" t="s">
        <v>175</v>
      </c>
      <c r="I254" s="70">
        <v>44106</v>
      </c>
      <c r="J254" s="23" t="s">
        <v>1254</v>
      </c>
      <c r="K254" s="70">
        <v>44125</v>
      </c>
    </row>
    <row r="255" spans="1:11" x14ac:dyDescent="0.25">
      <c r="A255" s="109" t="str">
        <f>HYPERLINK("https://reports.ofsted.gov.uk/provider/18/EY427916","Provider web link")</f>
        <v>Provider web link</v>
      </c>
      <c r="B255" s="71" t="s">
        <v>1367</v>
      </c>
      <c r="C255" s="23" t="s">
        <v>1255</v>
      </c>
      <c r="D255" s="23" t="s">
        <v>1294</v>
      </c>
      <c r="E255" s="23" t="s">
        <v>240</v>
      </c>
      <c r="F255" s="23" t="s">
        <v>188</v>
      </c>
      <c r="G255" s="23" t="s">
        <v>180</v>
      </c>
      <c r="H255" s="23" t="s">
        <v>180</v>
      </c>
      <c r="I255" s="70">
        <v>44106</v>
      </c>
      <c r="J255" s="23" t="s">
        <v>1254</v>
      </c>
      <c r="K255" s="70">
        <v>44127</v>
      </c>
    </row>
    <row r="256" spans="1:11" x14ac:dyDescent="0.25">
      <c r="A256" s="109" t="str">
        <f>HYPERLINK("https://reports.ofsted.gov.uk/provider/18/EY553242","Provider web link")</f>
        <v>Provider web link</v>
      </c>
      <c r="B256" s="71" t="s">
        <v>2166</v>
      </c>
      <c r="C256" s="23" t="s">
        <v>1255</v>
      </c>
      <c r="D256" s="23" t="s">
        <v>1294</v>
      </c>
      <c r="E256" s="23" t="s">
        <v>240</v>
      </c>
      <c r="F256" s="23" t="s">
        <v>114</v>
      </c>
      <c r="G256" s="23" t="s">
        <v>285</v>
      </c>
      <c r="H256" s="23" t="s">
        <v>199</v>
      </c>
      <c r="I256" s="70">
        <v>44109</v>
      </c>
      <c r="J256" s="23" t="s">
        <v>1257</v>
      </c>
      <c r="K256" s="70">
        <v>44126</v>
      </c>
    </row>
    <row r="257" spans="1:11" x14ac:dyDescent="0.25">
      <c r="A257" s="109" t="str">
        <f>HYPERLINK("https://reports.ofsted.gov.uk/provider/18/EY400663","Provider web link")</f>
        <v>Provider web link</v>
      </c>
      <c r="B257" s="71" t="s">
        <v>1355</v>
      </c>
      <c r="C257" s="23" t="s">
        <v>1255</v>
      </c>
      <c r="D257" s="23" t="s">
        <v>1294</v>
      </c>
      <c r="E257" s="23" t="s">
        <v>240</v>
      </c>
      <c r="F257" s="23" t="s">
        <v>103</v>
      </c>
      <c r="G257" s="23" t="s">
        <v>180</v>
      </c>
      <c r="H257" s="23" t="s">
        <v>180</v>
      </c>
      <c r="I257" s="70">
        <v>44109</v>
      </c>
      <c r="J257" s="23" t="s">
        <v>1254</v>
      </c>
      <c r="K257" s="70">
        <v>44126</v>
      </c>
    </row>
    <row r="258" spans="1:11" x14ac:dyDescent="0.25">
      <c r="A258" s="109" t="str">
        <f>HYPERLINK("https://reports.ofsted.gov.uk/provider/18/EY550499","Provider web link")</f>
        <v>Provider web link</v>
      </c>
      <c r="B258" s="71" t="s">
        <v>1652</v>
      </c>
      <c r="C258" s="23" t="s">
        <v>1255</v>
      </c>
      <c r="D258" s="23" t="s">
        <v>1294</v>
      </c>
      <c r="E258" s="23" t="s">
        <v>240</v>
      </c>
      <c r="F258" s="23" t="s">
        <v>104</v>
      </c>
      <c r="G258" s="23" t="s">
        <v>215</v>
      </c>
      <c r="H258" s="23" t="s">
        <v>215</v>
      </c>
      <c r="I258" s="70">
        <v>44109</v>
      </c>
      <c r="J258" s="23" t="s">
        <v>1254</v>
      </c>
      <c r="K258" s="70">
        <v>44126</v>
      </c>
    </row>
    <row r="259" spans="1:11" x14ac:dyDescent="0.25">
      <c r="A259" s="109" t="str">
        <f>HYPERLINK("https://reports.ofsted.gov.uk/provider/18/2510386 ","Provider web link")</f>
        <v>Provider web link</v>
      </c>
      <c r="B259" s="71">
        <v>2510386</v>
      </c>
      <c r="C259" s="23" t="s">
        <v>1255</v>
      </c>
      <c r="D259" s="23" t="s">
        <v>1294</v>
      </c>
      <c r="E259" s="23" t="s">
        <v>240</v>
      </c>
      <c r="F259" s="23" t="s">
        <v>149</v>
      </c>
      <c r="G259" s="23" t="s">
        <v>287</v>
      </c>
      <c r="H259" s="23" t="s">
        <v>199</v>
      </c>
      <c r="I259" s="70">
        <v>44109</v>
      </c>
      <c r="J259" s="23" t="s">
        <v>1254</v>
      </c>
      <c r="K259" s="70">
        <v>44126</v>
      </c>
    </row>
    <row r="260" spans="1:11" x14ac:dyDescent="0.25">
      <c r="A260" s="109" t="str">
        <f>HYPERLINK("https://reports.ofsted.gov.uk/provider/18/EY443131","Provider web link")</f>
        <v>Provider web link</v>
      </c>
      <c r="B260" s="71" t="s">
        <v>2110</v>
      </c>
      <c r="C260" s="23" t="s">
        <v>1255</v>
      </c>
      <c r="D260" s="23" t="s">
        <v>1294</v>
      </c>
      <c r="E260" s="23" t="s">
        <v>240</v>
      </c>
      <c r="F260" s="23" t="s">
        <v>132</v>
      </c>
      <c r="G260" s="23" t="s">
        <v>215</v>
      </c>
      <c r="H260" s="23" t="s">
        <v>215</v>
      </c>
      <c r="I260" s="70">
        <v>44109</v>
      </c>
      <c r="J260" s="23" t="s">
        <v>1254</v>
      </c>
      <c r="K260" s="70">
        <v>44126</v>
      </c>
    </row>
    <row r="261" spans="1:11" x14ac:dyDescent="0.25">
      <c r="A261" s="109" t="str">
        <f>HYPERLINK("https://reports.ofsted.gov.uk/provider/17/EY287496","Provider web link")</f>
        <v>Provider web link</v>
      </c>
      <c r="B261" s="71" t="s">
        <v>1330</v>
      </c>
      <c r="C261" s="23" t="s">
        <v>769</v>
      </c>
      <c r="D261" s="23" t="s">
        <v>66</v>
      </c>
      <c r="E261" s="23" t="s">
        <v>240</v>
      </c>
      <c r="F261" s="23" t="s">
        <v>88</v>
      </c>
      <c r="G261" s="23" t="s">
        <v>180</v>
      </c>
      <c r="H261" s="23" t="s">
        <v>180</v>
      </c>
      <c r="I261" s="70">
        <v>44109</v>
      </c>
      <c r="J261" s="23" t="s">
        <v>1254</v>
      </c>
      <c r="K261" s="70">
        <v>44127</v>
      </c>
    </row>
    <row r="262" spans="1:11" x14ac:dyDescent="0.25">
      <c r="A262" s="109" t="str">
        <f>HYPERLINK("https://reports.ofsted.gov.uk/provider/18/EY410251","Provider web link")</f>
        <v>Provider web link</v>
      </c>
      <c r="B262" s="71" t="s">
        <v>1701</v>
      </c>
      <c r="C262" s="23" t="s">
        <v>1255</v>
      </c>
      <c r="D262" s="23" t="s">
        <v>1294</v>
      </c>
      <c r="E262" s="23" t="s">
        <v>240</v>
      </c>
      <c r="F262" s="23" t="s">
        <v>190</v>
      </c>
      <c r="G262" s="23" t="s">
        <v>180</v>
      </c>
      <c r="H262" s="23" t="s">
        <v>180</v>
      </c>
      <c r="I262" s="70">
        <v>44109</v>
      </c>
      <c r="J262" s="23" t="s">
        <v>1257</v>
      </c>
      <c r="K262" s="70">
        <v>44127</v>
      </c>
    </row>
    <row r="263" spans="1:11" x14ac:dyDescent="0.25">
      <c r="A263" s="109" t="str">
        <f>HYPERLINK("https://reports.ofsted.gov.uk/provider/18/EY443552","Provider web link")</f>
        <v>Provider web link</v>
      </c>
      <c r="B263" s="71" t="s">
        <v>1912</v>
      </c>
      <c r="C263" s="23" t="s">
        <v>1255</v>
      </c>
      <c r="D263" s="23" t="s">
        <v>1294</v>
      </c>
      <c r="E263" s="23" t="s">
        <v>240</v>
      </c>
      <c r="F263" s="23" t="s">
        <v>159</v>
      </c>
      <c r="G263" s="23" t="s">
        <v>180</v>
      </c>
      <c r="H263" s="23" t="s">
        <v>180</v>
      </c>
      <c r="I263" s="70">
        <v>44109</v>
      </c>
      <c r="J263" s="23" t="s">
        <v>1254</v>
      </c>
      <c r="K263" s="70">
        <v>44126</v>
      </c>
    </row>
    <row r="264" spans="1:11" x14ac:dyDescent="0.25">
      <c r="A264" s="109" t="str">
        <f>HYPERLINK("https://reports.ofsted.gov.uk/provider/18/EY549969","Provider web link")</f>
        <v>Provider web link</v>
      </c>
      <c r="B264" s="71" t="s">
        <v>1975</v>
      </c>
      <c r="C264" s="23" t="s">
        <v>1255</v>
      </c>
      <c r="D264" s="23" t="s">
        <v>1294</v>
      </c>
      <c r="E264" s="23" t="s">
        <v>240</v>
      </c>
      <c r="F264" s="23" t="s">
        <v>114</v>
      </c>
      <c r="G264" s="23" t="s">
        <v>285</v>
      </c>
      <c r="H264" s="23" t="s">
        <v>199</v>
      </c>
      <c r="I264" s="70">
        <v>44109</v>
      </c>
      <c r="J264" s="23" t="s">
        <v>1254</v>
      </c>
      <c r="K264" s="70">
        <v>44127</v>
      </c>
    </row>
    <row r="265" spans="1:11" x14ac:dyDescent="0.25">
      <c r="A265" s="109" t="str">
        <f>HYPERLINK("https://reports.ofsted.gov.uk/provider/18/EY540141","Provider web link")</f>
        <v>Provider web link</v>
      </c>
      <c r="B265" s="71" t="s">
        <v>2031</v>
      </c>
      <c r="C265" s="23" t="s">
        <v>1255</v>
      </c>
      <c r="D265" s="23" t="s">
        <v>1294</v>
      </c>
      <c r="E265" s="23" t="s">
        <v>240</v>
      </c>
      <c r="F265" s="23" t="s">
        <v>97</v>
      </c>
      <c r="G265" s="23" t="s">
        <v>175</v>
      </c>
      <c r="H265" s="23" t="s">
        <v>175</v>
      </c>
      <c r="I265" s="70">
        <v>44109</v>
      </c>
      <c r="J265" s="23" t="s">
        <v>1254</v>
      </c>
      <c r="K265" s="70">
        <v>44126</v>
      </c>
    </row>
    <row r="266" spans="1:11" x14ac:dyDescent="0.25">
      <c r="A266" s="109" t="str">
        <f>HYPERLINK("https://reports.ofsted.gov.uk/provider/18/EY491439","Provider web link")</f>
        <v>Provider web link</v>
      </c>
      <c r="B266" s="71" t="s">
        <v>1744</v>
      </c>
      <c r="C266" s="23" t="s">
        <v>1255</v>
      </c>
      <c r="D266" s="23" t="s">
        <v>1294</v>
      </c>
      <c r="E266" s="23" t="s">
        <v>240</v>
      </c>
      <c r="F266" s="23" t="s">
        <v>83</v>
      </c>
      <c r="G266" s="23" t="s">
        <v>175</v>
      </c>
      <c r="H266" s="23" t="s">
        <v>175</v>
      </c>
      <c r="I266" s="70">
        <v>44109</v>
      </c>
      <c r="J266" s="23" t="s">
        <v>1254</v>
      </c>
      <c r="K266" s="70">
        <v>44126</v>
      </c>
    </row>
    <row r="267" spans="1:11" x14ac:dyDescent="0.25">
      <c r="A267" s="109" t="str">
        <f>HYPERLINK("https://reports.ofsted.gov.uk/provider/18/EY387940","Provider web link")</f>
        <v>Provider web link</v>
      </c>
      <c r="B267" s="71" t="s">
        <v>1346</v>
      </c>
      <c r="C267" s="23" t="s">
        <v>1255</v>
      </c>
      <c r="D267" s="23" t="s">
        <v>1294</v>
      </c>
      <c r="E267" s="23" t="s">
        <v>240</v>
      </c>
      <c r="F267" s="23" t="s">
        <v>194</v>
      </c>
      <c r="G267" s="23" t="s">
        <v>180</v>
      </c>
      <c r="H267" s="23" t="s">
        <v>180</v>
      </c>
      <c r="I267" s="70">
        <v>44109</v>
      </c>
      <c r="J267" s="23" t="s">
        <v>1254</v>
      </c>
      <c r="K267" s="70">
        <v>44126</v>
      </c>
    </row>
    <row r="268" spans="1:11" x14ac:dyDescent="0.25">
      <c r="A268" s="109" t="str">
        <f>HYPERLINK("https://reports.ofsted.gov.uk/provider/18/EY483362","Provider web link")</f>
        <v>Provider web link</v>
      </c>
      <c r="B268" s="71" t="s">
        <v>1525</v>
      </c>
      <c r="C268" s="23" t="s">
        <v>1255</v>
      </c>
      <c r="D268" s="23" t="s">
        <v>1294</v>
      </c>
      <c r="E268" s="23" t="s">
        <v>240</v>
      </c>
      <c r="F268" s="23" t="s">
        <v>190</v>
      </c>
      <c r="G268" s="23" t="s">
        <v>180</v>
      </c>
      <c r="H268" s="23" t="s">
        <v>180</v>
      </c>
      <c r="I268" s="70">
        <v>44109</v>
      </c>
      <c r="J268" s="23" t="s">
        <v>1257</v>
      </c>
      <c r="K268" s="70">
        <v>44127</v>
      </c>
    </row>
    <row r="269" spans="1:11" x14ac:dyDescent="0.25">
      <c r="A269" s="109" t="str">
        <f>HYPERLINK("https://reports.ofsted.gov.uk/provider/18/EY538761","Provider web link")</f>
        <v>Provider web link</v>
      </c>
      <c r="B269" s="71" t="s">
        <v>1928</v>
      </c>
      <c r="C269" s="23" t="s">
        <v>1255</v>
      </c>
      <c r="D269" s="23" t="s">
        <v>1294</v>
      </c>
      <c r="E269" s="23" t="s">
        <v>240</v>
      </c>
      <c r="F269" s="23" t="s">
        <v>187</v>
      </c>
      <c r="G269" s="23" t="s">
        <v>180</v>
      </c>
      <c r="H269" s="23" t="s">
        <v>180</v>
      </c>
      <c r="I269" s="70">
        <v>44109</v>
      </c>
      <c r="J269" s="23" t="s">
        <v>1254</v>
      </c>
      <c r="K269" s="70">
        <v>44127</v>
      </c>
    </row>
    <row r="270" spans="1:11" x14ac:dyDescent="0.25">
      <c r="A270" s="109" t="str">
        <f>HYPERLINK("https://reports.ofsted.gov.uk/provider/18/EY493477","Provider web link")</f>
        <v>Provider web link</v>
      </c>
      <c r="B270" s="71" t="s">
        <v>1840</v>
      </c>
      <c r="C270" s="23" t="s">
        <v>1255</v>
      </c>
      <c r="D270" s="23" t="s">
        <v>1294</v>
      </c>
      <c r="E270" s="23" t="s">
        <v>240</v>
      </c>
      <c r="F270" s="23" t="s">
        <v>153</v>
      </c>
      <c r="G270" s="23" t="s">
        <v>215</v>
      </c>
      <c r="H270" s="23" t="s">
        <v>215</v>
      </c>
      <c r="I270" s="70">
        <v>44109</v>
      </c>
      <c r="J270" s="23" t="s">
        <v>1254</v>
      </c>
      <c r="K270" s="70">
        <v>44130</v>
      </c>
    </row>
    <row r="271" spans="1:11" x14ac:dyDescent="0.25">
      <c r="A271" s="109" t="str">
        <f>HYPERLINK("https://reports.ofsted.gov.uk/provider/18/EY536892","Provider web link")</f>
        <v>Provider web link</v>
      </c>
      <c r="B271" s="71" t="s">
        <v>1962</v>
      </c>
      <c r="C271" s="23" t="s">
        <v>1255</v>
      </c>
      <c r="D271" s="23" t="s">
        <v>1294</v>
      </c>
      <c r="E271" s="23" t="s">
        <v>240</v>
      </c>
      <c r="F271" s="23" t="s">
        <v>132</v>
      </c>
      <c r="G271" s="23" t="s">
        <v>215</v>
      </c>
      <c r="H271" s="23" t="s">
        <v>215</v>
      </c>
      <c r="I271" s="70">
        <v>44109</v>
      </c>
      <c r="J271" s="23" t="s">
        <v>1254</v>
      </c>
      <c r="K271" s="70">
        <v>44127</v>
      </c>
    </row>
    <row r="272" spans="1:11" x14ac:dyDescent="0.25">
      <c r="A272" s="109" t="str">
        <f>HYPERLINK("https://reports.ofsted.gov.uk/provider/18/EY460617","Provider web link")</f>
        <v>Provider web link</v>
      </c>
      <c r="B272" s="71" t="s">
        <v>1720</v>
      </c>
      <c r="C272" s="23" t="s">
        <v>1255</v>
      </c>
      <c r="D272" s="23" t="s">
        <v>1294</v>
      </c>
      <c r="E272" s="23" t="s">
        <v>240</v>
      </c>
      <c r="F272" s="23" t="s">
        <v>190</v>
      </c>
      <c r="G272" s="23" t="s">
        <v>180</v>
      </c>
      <c r="H272" s="23" t="s">
        <v>180</v>
      </c>
      <c r="I272" s="70">
        <v>44109</v>
      </c>
      <c r="J272" s="23" t="s">
        <v>1254</v>
      </c>
      <c r="K272" s="70">
        <v>44127</v>
      </c>
    </row>
    <row r="273" spans="1:11" x14ac:dyDescent="0.25">
      <c r="A273" s="109" t="str">
        <f>HYPERLINK("https://reports.ofsted.gov.uk/provider/17/EY402205","Provider web link")</f>
        <v>Provider web link</v>
      </c>
      <c r="B273" s="71" t="s">
        <v>1596</v>
      </c>
      <c r="C273" s="23" t="s">
        <v>769</v>
      </c>
      <c r="D273" s="23" t="s">
        <v>66</v>
      </c>
      <c r="E273" s="23" t="s">
        <v>240</v>
      </c>
      <c r="F273" s="23" t="s">
        <v>182</v>
      </c>
      <c r="G273" s="23" t="s">
        <v>180</v>
      </c>
      <c r="H273" s="23" t="s">
        <v>180</v>
      </c>
      <c r="I273" s="70">
        <v>44109</v>
      </c>
      <c r="J273" s="23" t="s">
        <v>1257</v>
      </c>
      <c r="K273" s="70">
        <v>44127</v>
      </c>
    </row>
    <row r="274" spans="1:11" x14ac:dyDescent="0.25">
      <c r="A274" s="109" t="str">
        <f>HYPERLINK("https://reports.ofsted.gov.uk/provider/17/300075  ","Provider web link")</f>
        <v>Provider web link</v>
      </c>
      <c r="B274" s="71">
        <v>300075</v>
      </c>
      <c r="C274" s="23" t="s">
        <v>769</v>
      </c>
      <c r="D274" s="23" t="s">
        <v>66</v>
      </c>
      <c r="E274" s="23" t="s">
        <v>240</v>
      </c>
      <c r="F274" s="23" t="s">
        <v>140</v>
      </c>
      <c r="G274" s="23" t="s">
        <v>285</v>
      </c>
      <c r="H274" s="23" t="s">
        <v>199</v>
      </c>
      <c r="I274" s="70">
        <v>44109</v>
      </c>
      <c r="J274" s="23" t="s">
        <v>1257</v>
      </c>
      <c r="K274" s="70">
        <v>44131</v>
      </c>
    </row>
    <row r="275" spans="1:11" x14ac:dyDescent="0.25">
      <c r="A275" s="109" t="str">
        <f>HYPERLINK("https://reports.ofsted.gov.uk/provider/17/EY499629","Provider web link")</f>
        <v>Provider web link</v>
      </c>
      <c r="B275" s="71" t="s">
        <v>2027</v>
      </c>
      <c r="C275" s="23" t="s">
        <v>1301</v>
      </c>
      <c r="D275" s="23" t="s">
        <v>66</v>
      </c>
      <c r="E275" s="23" t="s">
        <v>240</v>
      </c>
      <c r="F275" s="23" t="s">
        <v>140</v>
      </c>
      <c r="G275" s="23" t="s">
        <v>285</v>
      </c>
      <c r="H275" s="23" t="s">
        <v>199</v>
      </c>
      <c r="I275" s="70">
        <v>44109</v>
      </c>
      <c r="J275" s="23" t="s">
        <v>1254</v>
      </c>
      <c r="K275" s="70">
        <v>44126</v>
      </c>
    </row>
    <row r="276" spans="1:11" x14ac:dyDescent="0.25">
      <c r="A276" s="109" t="str">
        <f>HYPERLINK("https://reports.ofsted.gov.uk/provider/18/EY493968","Provider web link")</f>
        <v>Provider web link</v>
      </c>
      <c r="B276" s="71" t="s">
        <v>1775</v>
      </c>
      <c r="C276" s="23" t="s">
        <v>1255</v>
      </c>
      <c r="D276" s="23" t="s">
        <v>1294</v>
      </c>
      <c r="E276" s="23" t="s">
        <v>240</v>
      </c>
      <c r="F276" s="23" t="s">
        <v>88</v>
      </c>
      <c r="G276" s="23" t="s">
        <v>180</v>
      </c>
      <c r="H276" s="23" t="s">
        <v>180</v>
      </c>
      <c r="I276" s="70">
        <v>44109</v>
      </c>
      <c r="J276" s="23" t="s">
        <v>1254</v>
      </c>
      <c r="K276" s="70">
        <v>44126</v>
      </c>
    </row>
    <row r="277" spans="1:11" x14ac:dyDescent="0.25">
      <c r="A277" s="109" t="str">
        <f>HYPERLINK("https://reports.ofsted.gov.uk/provider/18/EY557123","Provider web link")</f>
        <v>Provider web link</v>
      </c>
      <c r="B277" s="71" t="s">
        <v>1471</v>
      </c>
      <c r="C277" s="23" t="s">
        <v>1255</v>
      </c>
      <c r="D277" s="23" t="s">
        <v>1294</v>
      </c>
      <c r="E277" s="23" t="s">
        <v>240</v>
      </c>
      <c r="F277" s="23" t="s">
        <v>127</v>
      </c>
      <c r="G277" s="23" t="s">
        <v>285</v>
      </c>
      <c r="H277" s="23" t="s">
        <v>199</v>
      </c>
      <c r="I277" s="70">
        <v>44109</v>
      </c>
      <c r="J277" s="23" t="s">
        <v>1257</v>
      </c>
      <c r="K277" s="70">
        <v>44126</v>
      </c>
    </row>
    <row r="278" spans="1:11" x14ac:dyDescent="0.25">
      <c r="A278" s="109" t="str">
        <f>HYPERLINK("https://reports.ofsted.gov.uk/provider/18/EY496493","Provider web link")</f>
        <v>Provider web link</v>
      </c>
      <c r="B278" s="71" t="s">
        <v>1853</v>
      </c>
      <c r="C278" s="23" t="s">
        <v>1255</v>
      </c>
      <c r="D278" s="23" t="s">
        <v>1294</v>
      </c>
      <c r="E278" s="23" t="s">
        <v>240</v>
      </c>
      <c r="F278" s="23" t="s">
        <v>83</v>
      </c>
      <c r="G278" s="23" t="s">
        <v>175</v>
      </c>
      <c r="H278" s="23" t="s">
        <v>175</v>
      </c>
      <c r="I278" s="70">
        <v>44109</v>
      </c>
      <c r="J278" s="23" t="s">
        <v>1254</v>
      </c>
      <c r="K278" s="70">
        <v>44126</v>
      </c>
    </row>
    <row r="279" spans="1:11" x14ac:dyDescent="0.25">
      <c r="A279" s="109" t="str">
        <f>HYPERLINK("https://reports.ofsted.gov.uk/provider/18/EY497886","Provider web link")</f>
        <v>Provider web link</v>
      </c>
      <c r="B279" s="71" t="s">
        <v>1537</v>
      </c>
      <c r="C279" s="23" t="s">
        <v>1255</v>
      </c>
      <c r="D279" s="23" t="s">
        <v>1294</v>
      </c>
      <c r="E279" s="23" t="s">
        <v>240</v>
      </c>
      <c r="F279" s="23" t="s">
        <v>183</v>
      </c>
      <c r="G279" s="23" t="s">
        <v>180</v>
      </c>
      <c r="H279" s="23" t="s">
        <v>180</v>
      </c>
      <c r="I279" s="70">
        <v>44109</v>
      </c>
      <c r="J279" s="23" t="s">
        <v>1254</v>
      </c>
      <c r="K279" s="70">
        <v>44127</v>
      </c>
    </row>
    <row r="280" spans="1:11" x14ac:dyDescent="0.25">
      <c r="A280" s="109" t="str">
        <f>HYPERLINK("https://reports.ofsted.gov.uk/provider/18/EY553301","Provider web link")</f>
        <v>Provider web link</v>
      </c>
      <c r="B280" s="71" t="s">
        <v>1493</v>
      </c>
      <c r="C280" s="23" t="s">
        <v>1255</v>
      </c>
      <c r="D280" s="23" t="s">
        <v>1294</v>
      </c>
      <c r="E280" s="23" t="s">
        <v>240</v>
      </c>
      <c r="F280" s="23" t="s">
        <v>90</v>
      </c>
      <c r="G280" s="23" t="s">
        <v>171</v>
      </c>
      <c r="H280" s="23" t="s">
        <v>171</v>
      </c>
      <c r="I280" s="70">
        <v>44110</v>
      </c>
      <c r="J280" s="23" t="s">
        <v>1257</v>
      </c>
      <c r="K280" s="70">
        <v>44130</v>
      </c>
    </row>
    <row r="281" spans="1:11" x14ac:dyDescent="0.25">
      <c r="A281" s="109" t="str">
        <f>HYPERLINK("https://reports.ofsted.gov.uk/provider/18/2513150 ","Provider web link")</f>
        <v>Provider web link</v>
      </c>
      <c r="B281" s="71">
        <v>2513150</v>
      </c>
      <c r="C281" s="23" t="s">
        <v>1255</v>
      </c>
      <c r="D281" s="23" t="s">
        <v>1294</v>
      </c>
      <c r="E281" s="23" t="s">
        <v>240</v>
      </c>
      <c r="F281" s="23" t="s">
        <v>210</v>
      </c>
      <c r="G281" s="23" t="s">
        <v>208</v>
      </c>
      <c r="H281" s="23" t="s">
        <v>208</v>
      </c>
      <c r="I281" s="70">
        <v>44110</v>
      </c>
      <c r="J281" s="23" t="s">
        <v>1254</v>
      </c>
      <c r="K281" s="70">
        <v>44127</v>
      </c>
    </row>
    <row r="282" spans="1:11" x14ac:dyDescent="0.25">
      <c r="A282" s="109" t="str">
        <f>HYPERLINK("https://reports.ofsted.gov.uk/provider/18/EY547455","Provider web link")</f>
        <v>Provider web link</v>
      </c>
      <c r="B282" s="71" t="s">
        <v>2161</v>
      </c>
      <c r="C282" s="23" t="s">
        <v>1255</v>
      </c>
      <c r="D282" s="23" t="s">
        <v>1294</v>
      </c>
      <c r="E282" s="23" t="s">
        <v>240</v>
      </c>
      <c r="F282" s="23" t="s">
        <v>173</v>
      </c>
      <c r="G282" s="23" t="s">
        <v>171</v>
      </c>
      <c r="H282" s="23" t="s">
        <v>171</v>
      </c>
      <c r="I282" s="70">
        <v>44110</v>
      </c>
      <c r="J282" s="23" t="s">
        <v>1254</v>
      </c>
      <c r="K282" s="70">
        <v>44127</v>
      </c>
    </row>
    <row r="283" spans="1:11" x14ac:dyDescent="0.25">
      <c r="A283" s="109" t="str">
        <f>HYPERLINK("https://reports.ofsted.gov.uk/provider/18/EY496717","Provider web link")</f>
        <v>Provider web link</v>
      </c>
      <c r="B283" s="71" t="s">
        <v>2032</v>
      </c>
      <c r="C283" s="23" t="s">
        <v>1255</v>
      </c>
      <c r="D283" s="23" t="s">
        <v>1294</v>
      </c>
      <c r="E283" s="23" t="s">
        <v>240</v>
      </c>
      <c r="F283" s="23" t="s">
        <v>80</v>
      </c>
      <c r="G283" s="23" t="s">
        <v>215</v>
      </c>
      <c r="H283" s="23" t="s">
        <v>215</v>
      </c>
      <c r="I283" s="70">
        <v>44110</v>
      </c>
      <c r="J283" s="23" t="s">
        <v>1257</v>
      </c>
      <c r="K283" s="70">
        <v>44130</v>
      </c>
    </row>
    <row r="284" spans="1:11" x14ac:dyDescent="0.25">
      <c r="A284" s="109" t="str">
        <f>HYPERLINK("https://reports.ofsted.gov.uk/provider/18/VC374745","Provider web link")</f>
        <v>Provider web link</v>
      </c>
      <c r="B284" s="71" t="s">
        <v>1456</v>
      </c>
      <c r="C284" s="23" t="s">
        <v>1255</v>
      </c>
      <c r="D284" s="23" t="s">
        <v>1294</v>
      </c>
      <c r="E284" s="23" t="s">
        <v>240</v>
      </c>
      <c r="F284" s="23" t="s">
        <v>122</v>
      </c>
      <c r="G284" s="23" t="s">
        <v>287</v>
      </c>
      <c r="H284" s="23" t="s">
        <v>199</v>
      </c>
      <c r="I284" s="70">
        <v>44110</v>
      </c>
      <c r="J284" s="23" t="s">
        <v>1254</v>
      </c>
      <c r="K284" s="70">
        <v>44130</v>
      </c>
    </row>
    <row r="285" spans="1:11" x14ac:dyDescent="0.25">
      <c r="A285" s="109" t="str">
        <f>HYPERLINK("https://reports.ofsted.gov.uk/provider/18/EY536838","Provider web link")</f>
        <v>Provider web link</v>
      </c>
      <c r="B285" s="71" t="s">
        <v>1865</v>
      </c>
      <c r="C285" s="23" t="s">
        <v>1255</v>
      </c>
      <c r="D285" s="23" t="s">
        <v>1294</v>
      </c>
      <c r="E285" s="23" t="s">
        <v>240</v>
      </c>
      <c r="F285" s="23" t="s">
        <v>100</v>
      </c>
      <c r="G285" s="23" t="s">
        <v>180</v>
      </c>
      <c r="H285" s="23" t="s">
        <v>180</v>
      </c>
      <c r="I285" s="70">
        <v>44110</v>
      </c>
      <c r="J285" s="23" t="s">
        <v>1257</v>
      </c>
      <c r="K285" s="70">
        <v>44127</v>
      </c>
    </row>
    <row r="286" spans="1:11" x14ac:dyDescent="0.25">
      <c r="A286" s="109" t="str">
        <f>HYPERLINK("https://reports.ofsted.gov.uk/provider/18/EY556706","Provider web link")</f>
        <v>Provider web link</v>
      </c>
      <c r="B286" s="71" t="s">
        <v>2079</v>
      </c>
      <c r="C286" s="23" t="s">
        <v>1255</v>
      </c>
      <c r="D286" s="23" t="s">
        <v>1294</v>
      </c>
      <c r="E286" s="23" t="s">
        <v>240</v>
      </c>
      <c r="F286" s="23" t="s">
        <v>153</v>
      </c>
      <c r="G286" s="23" t="s">
        <v>215</v>
      </c>
      <c r="H286" s="23" t="s">
        <v>215</v>
      </c>
      <c r="I286" s="70">
        <v>44110</v>
      </c>
      <c r="J286" s="23" t="s">
        <v>1254</v>
      </c>
      <c r="K286" s="70">
        <v>44127</v>
      </c>
    </row>
    <row r="287" spans="1:11" x14ac:dyDescent="0.25">
      <c r="A287" s="109" t="str">
        <f>HYPERLINK("https://reports.ofsted.gov.uk/provider/18/EY553640","Provider web link")</f>
        <v>Provider web link</v>
      </c>
      <c r="B287" s="71" t="s">
        <v>1676</v>
      </c>
      <c r="C287" s="23" t="s">
        <v>1255</v>
      </c>
      <c r="D287" s="23" t="s">
        <v>1294</v>
      </c>
      <c r="E287" s="23" t="s">
        <v>240</v>
      </c>
      <c r="F287" s="23" t="s">
        <v>104</v>
      </c>
      <c r="G287" s="23" t="s">
        <v>215</v>
      </c>
      <c r="H287" s="23" t="s">
        <v>215</v>
      </c>
      <c r="I287" s="70">
        <v>44110</v>
      </c>
      <c r="J287" s="23" t="s">
        <v>1254</v>
      </c>
      <c r="K287" s="70">
        <v>44127</v>
      </c>
    </row>
    <row r="288" spans="1:11" x14ac:dyDescent="0.25">
      <c r="A288" s="109" t="str">
        <f>HYPERLINK("https://reports.ofsted.gov.uk/provider/18/EY478467","Provider web link")</f>
        <v>Provider web link</v>
      </c>
      <c r="B288" s="71" t="s">
        <v>1721</v>
      </c>
      <c r="C288" s="23" t="s">
        <v>1255</v>
      </c>
      <c r="D288" s="23" t="s">
        <v>1294</v>
      </c>
      <c r="E288" s="23" t="s">
        <v>240</v>
      </c>
      <c r="F288" s="23" t="s">
        <v>159</v>
      </c>
      <c r="G288" s="23" t="s">
        <v>180</v>
      </c>
      <c r="H288" s="23" t="s">
        <v>180</v>
      </c>
      <c r="I288" s="70">
        <v>44110</v>
      </c>
      <c r="J288" s="23" t="s">
        <v>1254</v>
      </c>
      <c r="K288" s="70">
        <v>44127</v>
      </c>
    </row>
    <row r="289" spans="1:11" x14ac:dyDescent="0.25">
      <c r="A289" s="109" t="str">
        <f>HYPERLINK("https://reports.ofsted.gov.uk/provider/18/EY494584","Provider web link")</f>
        <v>Provider web link</v>
      </c>
      <c r="B289" s="71" t="s">
        <v>1784</v>
      </c>
      <c r="C289" s="23" t="s">
        <v>1255</v>
      </c>
      <c r="D289" s="23" t="s">
        <v>1294</v>
      </c>
      <c r="E289" s="23" t="s">
        <v>240</v>
      </c>
      <c r="F289" s="23" t="s">
        <v>194</v>
      </c>
      <c r="G289" s="23" t="s">
        <v>180</v>
      </c>
      <c r="H289" s="23" t="s">
        <v>180</v>
      </c>
      <c r="I289" s="70">
        <v>44110</v>
      </c>
      <c r="J289" s="23" t="s">
        <v>1254</v>
      </c>
      <c r="K289" s="70">
        <v>44130</v>
      </c>
    </row>
    <row r="290" spans="1:11" x14ac:dyDescent="0.25">
      <c r="A290" s="109" t="str">
        <f>HYPERLINK("https://reports.ofsted.gov.uk/provider/18/EY497265","Provider web link")</f>
        <v>Provider web link</v>
      </c>
      <c r="B290" s="71" t="s">
        <v>1967</v>
      </c>
      <c r="C290" s="23" t="s">
        <v>1255</v>
      </c>
      <c r="D290" s="23" t="s">
        <v>1294</v>
      </c>
      <c r="E290" s="23" t="s">
        <v>240</v>
      </c>
      <c r="F290" s="23" t="s">
        <v>186</v>
      </c>
      <c r="G290" s="23" t="s">
        <v>180</v>
      </c>
      <c r="H290" s="23" t="s">
        <v>180</v>
      </c>
      <c r="I290" s="70">
        <v>44110</v>
      </c>
      <c r="J290" s="23" t="s">
        <v>1254</v>
      </c>
      <c r="K290" s="70">
        <v>44133</v>
      </c>
    </row>
    <row r="291" spans="1:11" x14ac:dyDescent="0.25">
      <c r="A291" s="109" t="str">
        <f>HYPERLINK("https://reports.ofsted.gov.uk/provider/17/137732  ","Provider web link")</f>
        <v>Provider web link</v>
      </c>
      <c r="B291" s="71">
        <v>137732</v>
      </c>
      <c r="C291" s="23" t="s">
        <v>769</v>
      </c>
      <c r="D291" s="23" t="s">
        <v>66</v>
      </c>
      <c r="E291" s="23" t="s">
        <v>240</v>
      </c>
      <c r="F291" s="23" t="s">
        <v>183</v>
      </c>
      <c r="G291" s="23" t="s">
        <v>180</v>
      </c>
      <c r="H291" s="23" t="s">
        <v>180</v>
      </c>
      <c r="I291" s="70">
        <v>44110</v>
      </c>
      <c r="J291" s="23" t="s">
        <v>1254</v>
      </c>
      <c r="K291" s="70">
        <v>44127</v>
      </c>
    </row>
    <row r="292" spans="1:11" x14ac:dyDescent="0.25">
      <c r="A292" s="109" t="str">
        <f>HYPERLINK("https://reports.ofsted.gov.uk/provider/16/EY541102","Provider web link")</f>
        <v>Provider web link</v>
      </c>
      <c r="B292" s="71" t="s">
        <v>1757</v>
      </c>
      <c r="C292" s="23" t="s">
        <v>769</v>
      </c>
      <c r="D292" s="23" t="s">
        <v>67</v>
      </c>
      <c r="E292" s="23" t="s">
        <v>1758</v>
      </c>
      <c r="F292" s="23" t="s">
        <v>91</v>
      </c>
      <c r="G292" s="23" t="s">
        <v>221</v>
      </c>
      <c r="H292" s="23" t="s">
        <v>221</v>
      </c>
      <c r="I292" s="70">
        <v>44110</v>
      </c>
      <c r="J292" s="23" t="s">
        <v>1257</v>
      </c>
      <c r="K292" s="70">
        <v>44130</v>
      </c>
    </row>
    <row r="293" spans="1:11" x14ac:dyDescent="0.25">
      <c r="A293" s="109" t="str">
        <f>HYPERLINK("https://reports.ofsted.gov.uk/provider/18/EY537593","Provider web link")</f>
        <v>Provider web link</v>
      </c>
      <c r="B293" s="71" t="s">
        <v>1769</v>
      </c>
      <c r="C293" s="23" t="s">
        <v>1255</v>
      </c>
      <c r="D293" s="23" t="s">
        <v>1294</v>
      </c>
      <c r="E293" s="23" t="s">
        <v>240</v>
      </c>
      <c r="F293" s="23" t="s">
        <v>90</v>
      </c>
      <c r="G293" s="23" t="s">
        <v>171</v>
      </c>
      <c r="H293" s="23" t="s">
        <v>171</v>
      </c>
      <c r="I293" s="70">
        <v>44110</v>
      </c>
      <c r="J293" s="23" t="s">
        <v>1254</v>
      </c>
      <c r="K293" s="70">
        <v>44127</v>
      </c>
    </row>
    <row r="294" spans="1:11" x14ac:dyDescent="0.25">
      <c r="A294" s="109" t="str">
        <f>HYPERLINK("https://reports.ofsted.gov.uk/provider/18/EY498587","Provider web link")</f>
        <v>Provider web link</v>
      </c>
      <c r="B294" s="71" t="s">
        <v>1754</v>
      </c>
      <c r="C294" s="23" t="s">
        <v>1255</v>
      </c>
      <c r="D294" s="23" t="s">
        <v>1294</v>
      </c>
      <c r="E294" s="23" t="s">
        <v>240</v>
      </c>
      <c r="F294" s="23" t="s">
        <v>163</v>
      </c>
      <c r="G294" s="23" t="s">
        <v>215</v>
      </c>
      <c r="H294" s="23" t="s">
        <v>215</v>
      </c>
      <c r="I294" s="70">
        <v>44110</v>
      </c>
      <c r="J294" s="23" t="s">
        <v>1254</v>
      </c>
      <c r="K294" s="70">
        <v>44130</v>
      </c>
    </row>
    <row r="295" spans="1:11" x14ac:dyDescent="0.25">
      <c r="A295" s="109" t="str">
        <f>HYPERLINK("https://reports.ofsted.gov.uk/provider/18/EY549605","Provider web link")</f>
        <v>Provider web link</v>
      </c>
      <c r="B295" s="71" t="s">
        <v>1551</v>
      </c>
      <c r="C295" s="23" t="s">
        <v>1255</v>
      </c>
      <c r="D295" s="23" t="s">
        <v>1294</v>
      </c>
      <c r="E295" s="23" t="s">
        <v>240</v>
      </c>
      <c r="F295" s="23" t="s">
        <v>207</v>
      </c>
      <c r="G295" s="23" t="s">
        <v>285</v>
      </c>
      <c r="H295" s="23" t="s">
        <v>199</v>
      </c>
      <c r="I295" s="70">
        <v>44110</v>
      </c>
      <c r="J295" s="23" t="s">
        <v>1254</v>
      </c>
      <c r="K295" s="70">
        <v>44130</v>
      </c>
    </row>
    <row r="296" spans="1:11" x14ac:dyDescent="0.25">
      <c r="A296" s="109" t="str">
        <f>HYPERLINK("https://reports.ofsted.gov.uk/provider/18/EY486457","Provider web link")</f>
        <v>Provider web link</v>
      </c>
      <c r="B296" s="71" t="s">
        <v>1531</v>
      </c>
      <c r="C296" s="23" t="s">
        <v>1255</v>
      </c>
      <c r="D296" s="23" t="s">
        <v>1294</v>
      </c>
      <c r="E296" s="23" t="s">
        <v>240</v>
      </c>
      <c r="F296" s="23" t="s">
        <v>90</v>
      </c>
      <c r="G296" s="23" t="s">
        <v>171</v>
      </c>
      <c r="H296" s="23" t="s">
        <v>171</v>
      </c>
      <c r="I296" s="70">
        <v>44110</v>
      </c>
      <c r="J296" s="23" t="s">
        <v>1254</v>
      </c>
      <c r="K296" s="70">
        <v>44127</v>
      </c>
    </row>
    <row r="297" spans="1:11" x14ac:dyDescent="0.25">
      <c r="A297" s="109" t="str">
        <f>HYPERLINK("https://reports.ofsted.gov.uk/provider/18/EY489627","Provider web link")</f>
        <v>Provider web link</v>
      </c>
      <c r="B297" s="71" t="s">
        <v>1739</v>
      </c>
      <c r="C297" s="23" t="s">
        <v>1255</v>
      </c>
      <c r="D297" s="23" t="s">
        <v>1294</v>
      </c>
      <c r="E297" s="23" t="s">
        <v>240</v>
      </c>
      <c r="F297" s="23" t="s">
        <v>96</v>
      </c>
      <c r="G297" s="23" t="s">
        <v>180</v>
      </c>
      <c r="H297" s="23" t="s">
        <v>180</v>
      </c>
      <c r="I297" s="70">
        <v>44110</v>
      </c>
      <c r="J297" s="23" t="s">
        <v>1257</v>
      </c>
      <c r="K297" s="70">
        <v>44133</v>
      </c>
    </row>
    <row r="298" spans="1:11" x14ac:dyDescent="0.25">
      <c r="A298" s="109" t="str">
        <f>HYPERLINK("https://reports.ofsted.gov.uk/provider/18/EY559874","Provider web link")</f>
        <v>Provider web link</v>
      </c>
      <c r="B298" s="71" t="s">
        <v>1587</v>
      </c>
      <c r="C298" s="23" t="s">
        <v>1255</v>
      </c>
      <c r="D298" s="23" t="s">
        <v>1294</v>
      </c>
      <c r="E298" s="23" t="s">
        <v>240</v>
      </c>
      <c r="F298" s="23" t="s">
        <v>153</v>
      </c>
      <c r="G298" s="23" t="s">
        <v>215</v>
      </c>
      <c r="H298" s="23" t="s">
        <v>215</v>
      </c>
      <c r="I298" s="70">
        <v>44111</v>
      </c>
      <c r="J298" s="23" t="s">
        <v>1254</v>
      </c>
      <c r="K298" s="70">
        <v>44130</v>
      </c>
    </row>
    <row r="299" spans="1:11" x14ac:dyDescent="0.25">
      <c r="A299" s="109" t="str">
        <f>HYPERLINK("https://reports.ofsted.gov.uk/provider/18/EY484864","Provider web link")</f>
        <v>Provider web link</v>
      </c>
      <c r="B299" s="71" t="s">
        <v>1430</v>
      </c>
      <c r="C299" s="23" t="s">
        <v>1255</v>
      </c>
      <c r="D299" s="23" t="s">
        <v>1294</v>
      </c>
      <c r="E299" s="23" t="s">
        <v>240</v>
      </c>
      <c r="F299" s="23" t="s">
        <v>187</v>
      </c>
      <c r="G299" s="23" t="s">
        <v>180</v>
      </c>
      <c r="H299" s="23" t="s">
        <v>180</v>
      </c>
      <c r="I299" s="70">
        <v>44111</v>
      </c>
      <c r="J299" s="23" t="s">
        <v>1254</v>
      </c>
      <c r="K299" s="70">
        <v>44130</v>
      </c>
    </row>
    <row r="300" spans="1:11" x14ac:dyDescent="0.25">
      <c r="A300" s="109" t="str">
        <f>HYPERLINK("https://reports.ofsted.gov.uk/provider/18/2546705 ","Provider web link")</f>
        <v>Provider web link</v>
      </c>
      <c r="B300" s="71">
        <v>2546705</v>
      </c>
      <c r="C300" s="23" t="s">
        <v>1255</v>
      </c>
      <c r="D300" s="23" t="s">
        <v>1294</v>
      </c>
      <c r="E300" s="23" t="s">
        <v>240</v>
      </c>
      <c r="F300" s="23" t="s">
        <v>164</v>
      </c>
      <c r="G300" s="23" t="s">
        <v>208</v>
      </c>
      <c r="H300" s="23" t="s">
        <v>208</v>
      </c>
      <c r="I300" s="70">
        <v>44111</v>
      </c>
      <c r="J300" s="23" t="s">
        <v>1254</v>
      </c>
      <c r="K300" s="70">
        <v>44131</v>
      </c>
    </row>
    <row r="301" spans="1:11" x14ac:dyDescent="0.25">
      <c r="A301" s="109" t="str">
        <f>HYPERLINK("https://reports.ofsted.gov.uk/provider/18/EY563169","Provider web link")</f>
        <v>Provider web link</v>
      </c>
      <c r="B301" s="71" t="s">
        <v>1577</v>
      </c>
      <c r="C301" s="23" t="s">
        <v>1255</v>
      </c>
      <c r="D301" s="23" t="s">
        <v>1294</v>
      </c>
      <c r="E301" s="23" t="s">
        <v>240</v>
      </c>
      <c r="F301" s="23" t="s">
        <v>163</v>
      </c>
      <c r="G301" s="23" t="s">
        <v>215</v>
      </c>
      <c r="H301" s="23" t="s">
        <v>215</v>
      </c>
      <c r="I301" s="70">
        <v>44111</v>
      </c>
      <c r="J301" s="23" t="s">
        <v>1254</v>
      </c>
      <c r="K301" s="70">
        <v>44130</v>
      </c>
    </row>
    <row r="302" spans="1:11" x14ac:dyDescent="0.25">
      <c r="A302" s="109" t="str">
        <f>HYPERLINK("https://reports.ofsted.gov.uk/provider/18/2518224 ","Provider web link")</f>
        <v>Provider web link</v>
      </c>
      <c r="B302" s="71">
        <v>2518224</v>
      </c>
      <c r="C302" s="23" t="s">
        <v>1255</v>
      </c>
      <c r="D302" s="23" t="s">
        <v>1294</v>
      </c>
      <c r="E302" s="23" t="s">
        <v>240</v>
      </c>
      <c r="F302" s="23" t="s">
        <v>207</v>
      </c>
      <c r="G302" s="23" t="s">
        <v>285</v>
      </c>
      <c r="H302" s="23" t="s">
        <v>199</v>
      </c>
      <c r="I302" s="70">
        <v>44111</v>
      </c>
      <c r="J302" s="23" t="s">
        <v>1254</v>
      </c>
      <c r="K302" s="70">
        <v>44130</v>
      </c>
    </row>
    <row r="303" spans="1:11" x14ac:dyDescent="0.25">
      <c r="A303" s="109" t="str">
        <f>HYPERLINK("https://reports.ofsted.gov.uk/provider/18/EY550147","Provider web link")</f>
        <v>Provider web link</v>
      </c>
      <c r="B303" s="71" t="s">
        <v>1452</v>
      </c>
      <c r="C303" s="23" t="s">
        <v>1255</v>
      </c>
      <c r="D303" s="23" t="s">
        <v>1294</v>
      </c>
      <c r="E303" s="23" t="s">
        <v>240</v>
      </c>
      <c r="F303" s="23" t="s">
        <v>130</v>
      </c>
      <c r="G303" s="23" t="s">
        <v>171</v>
      </c>
      <c r="H303" s="23" t="s">
        <v>171</v>
      </c>
      <c r="I303" s="70">
        <v>44111</v>
      </c>
      <c r="J303" s="23" t="s">
        <v>1254</v>
      </c>
      <c r="K303" s="70">
        <v>44130</v>
      </c>
    </row>
    <row r="304" spans="1:11" x14ac:dyDescent="0.25">
      <c r="A304" s="109" t="str">
        <f>HYPERLINK("https://reports.ofsted.gov.uk/provider/18/EY499701","Provider web link")</f>
        <v>Provider web link</v>
      </c>
      <c r="B304" s="71" t="s">
        <v>2151</v>
      </c>
      <c r="C304" s="23" t="s">
        <v>1255</v>
      </c>
      <c r="D304" s="23" t="s">
        <v>1294</v>
      </c>
      <c r="E304" s="23" t="s">
        <v>240</v>
      </c>
      <c r="F304" s="23" t="s">
        <v>159</v>
      </c>
      <c r="G304" s="23" t="s">
        <v>180</v>
      </c>
      <c r="H304" s="23" t="s">
        <v>180</v>
      </c>
      <c r="I304" s="70">
        <v>44111</v>
      </c>
      <c r="J304" s="23" t="s">
        <v>1254</v>
      </c>
      <c r="K304" s="70">
        <v>44133</v>
      </c>
    </row>
    <row r="305" spans="1:11" x14ac:dyDescent="0.25">
      <c r="A305" s="109" t="str">
        <f>HYPERLINK("https://reports.ofsted.gov.uk/provider/18/EY557509","Provider web link")</f>
        <v>Provider web link</v>
      </c>
      <c r="B305" s="71" t="s">
        <v>2211</v>
      </c>
      <c r="C305" s="23" t="s">
        <v>1255</v>
      </c>
      <c r="D305" s="23" t="s">
        <v>1294</v>
      </c>
      <c r="E305" s="23" t="s">
        <v>240</v>
      </c>
      <c r="F305" s="23" t="s">
        <v>85</v>
      </c>
      <c r="G305" s="23" t="s">
        <v>208</v>
      </c>
      <c r="H305" s="23" t="s">
        <v>208</v>
      </c>
      <c r="I305" s="70">
        <v>44111</v>
      </c>
      <c r="J305" s="23" t="s">
        <v>1254</v>
      </c>
      <c r="K305" s="70">
        <v>44132</v>
      </c>
    </row>
    <row r="306" spans="1:11" x14ac:dyDescent="0.25">
      <c r="A306" s="109" t="str">
        <f>HYPERLINK("https://reports.ofsted.gov.uk/provider/18/EY558132","Provider web link")</f>
        <v>Provider web link</v>
      </c>
      <c r="B306" s="71" t="s">
        <v>2150</v>
      </c>
      <c r="C306" s="23" t="s">
        <v>1255</v>
      </c>
      <c r="D306" s="23" t="s">
        <v>1294</v>
      </c>
      <c r="E306" s="23" t="s">
        <v>240</v>
      </c>
      <c r="F306" s="23" t="s">
        <v>144</v>
      </c>
      <c r="G306" s="23" t="s">
        <v>221</v>
      </c>
      <c r="H306" s="23" t="s">
        <v>221</v>
      </c>
      <c r="I306" s="70">
        <v>44111</v>
      </c>
      <c r="J306" s="23" t="s">
        <v>1254</v>
      </c>
      <c r="K306" s="70">
        <v>44131</v>
      </c>
    </row>
    <row r="307" spans="1:11" x14ac:dyDescent="0.25">
      <c r="A307" s="109" t="str">
        <f>HYPERLINK("https://reports.ofsted.gov.uk/provider/18/EY386315","Provider web link")</f>
        <v>Provider web link</v>
      </c>
      <c r="B307" s="71" t="s">
        <v>1360</v>
      </c>
      <c r="C307" s="23" t="s">
        <v>1255</v>
      </c>
      <c r="D307" s="23" t="s">
        <v>1294</v>
      </c>
      <c r="E307" s="23" t="s">
        <v>240</v>
      </c>
      <c r="F307" s="23" t="s">
        <v>195</v>
      </c>
      <c r="G307" s="23" t="s">
        <v>180</v>
      </c>
      <c r="H307" s="23" t="s">
        <v>180</v>
      </c>
      <c r="I307" s="70">
        <v>44111</v>
      </c>
      <c r="J307" s="23" t="s">
        <v>1254</v>
      </c>
      <c r="K307" s="70">
        <v>44132</v>
      </c>
    </row>
    <row r="308" spans="1:11" x14ac:dyDescent="0.25">
      <c r="A308" s="109" t="str">
        <f>HYPERLINK("https://reports.ofsted.gov.uk/provider/18/EY556569","Provider web link")</f>
        <v>Provider web link</v>
      </c>
      <c r="B308" s="71" t="s">
        <v>2080</v>
      </c>
      <c r="C308" s="23" t="s">
        <v>1255</v>
      </c>
      <c r="D308" s="23" t="s">
        <v>1294</v>
      </c>
      <c r="E308" s="23" t="s">
        <v>240</v>
      </c>
      <c r="F308" s="23" t="s">
        <v>163</v>
      </c>
      <c r="G308" s="23" t="s">
        <v>215</v>
      </c>
      <c r="H308" s="23" t="s">
        <v>215</v>
      </c>
      <c r="I308" s="70">
        <v>44111</v>
      </c>
      <c r="J308" s="23" t="s">
        <v>1254</v>
      </c>
      <c r="K308" s="70">
        <v>44132</v>
      </c>
    </row>
    <row r="309" spans="1:11" x14ac:dyDescent="0.25">
      <c r="A309" s="109" t="str">
        <f>HYPERLINK("https://reports.ofsted.gov.uk/provider/18/EY560498","Provider web link")</f>
        <v>Provider web link</v>
      </c>
      <c r="B309" s="71" t="s">
        <v>2201</v>
      </c>
      <c r="C309" s="23" t="s">
        <v>1255</v>
      </c>
      <c r="D309" s="23" t="s">
        <v>1294</v>
      </c>
      <c r="E309" s="23" t="s">
        <v>240</v>
      </c>
      <c r="F309" s="23" t="s">
        <v>153</v>
      </c>
      <c r="G309" s="23" t="s">
        <v>215</v>
      </c>
      <c r="H309" s="23" t="s">
        <v>215</v>
      </c>
      <c r="I309" s="70">
        <v>44111</v>
      </c>
      <c r="J309" s="23" t="s">
        <v>1254</v>
      </c>
      <c r="K309" s="70">
        <v>44137</v>
      </c>
    </row>
    <row r="310" spans="1:11" x14ac:dyDescent="0.25">
      <c r="A310" s="109" t="str">
        <f>HYPERLINK("https://reports.ofsted.gov.uk/provider/18/EY487774","Provider web link")</f>
        <v>Provider web link</v>
      </c>
      <c r="B310" s="71" t="s">
        <v>2013</v>
      </c>
      <c r="C310" s="23" t="s">
        <v>1255</v>
      </c>
      <c r="D310" s="23" t="s">
        <v>1294</v>
      </c>
      <c r="E310" s="23" t="s">
        <v>240</v>
      </c>
      <c r="F310" s="23" t="s">
        <v>158</v>
      </c>
      <c r="G310" s="23" t="s">
        <v>180</v>
      </c>
      <c r="H310" s="23" t="s">
        <v>180</v>
      </c>
      <c r="I310" s="70">
        <v>44111</v>
      </c>
      <c r="J310" s="23" t="s">
        <v>1254</v>
      </c>
      <c r="K310" s="70">
        <v>44133</v>
      </c>
    </row>
    <row r="311" spans="1:11" x14ac:dyDescent="0.25">
      <c r="A311" s="109" t="str">
        <f>HYPERLINK("https://reports.ofsted.gov.uk/provider/18/EY387191","Provider web link")</f>
        <v>Provider web link</v>
      </c>
      <c r="B311" s="71" t="s">
        <v>1351</v>
      </c>
      <c r="C311" s="23" t="s">
        <v>1255</v>
      </c>
      <c r="D311" s="23" t="s">
        <v>1294</v>
      </c>
      <c r="E311" s="23" t="s">
        <v>240</v>
      </c>
      <c r="F311" s="23" t="s">
        <v>121</v>
      </c>
      <c r="G311" s="23" t="s">
        <v>180</v>
      </c>
      <c r="H311" s="23" t="s">
        <v>180</v>
      </c>
      <c r="I311" s="70">
        <v>44111</v>
      </c>
      <c r="J311" s="23" t="s">
        <v>1257</v>
      </c>
      <c r="K311" s="70">
        <v>44133</v>
      </c>
    </row>
    <row r="312" spans="1:11" x14ac:dyDescent="0.25">
      <c r="A312" s="109" t="str">
        <f>HYPERLINK("https://reports.ofsted.gov.uk/provider/18/EY481184","Provider web link")</f>
        <v>Provider web link</v>
      </c>
      <c r="B312" s="71" t="s">
        <v>1728</v>
      </c>
      <c r="C312" s="23" t="s">
        <v>1255</v>
      </c>
      <c r="D312" s="23" t="s">
        <v>1294</v>
      </c>
      <c r="E312" s="23" t="s">
        <v>240</v>
      </c>
      <c r="F312" s="23" t="s">
        <v>97</v>
      </c>
      <c r="G312" s="23" t="s">
        <v>175</v>
      </c>
      <c r="H312" s="23" t="s">
        <v>175</v>
      </c>
      <c r="I312" s="70">
        <v>44111</v>
      </c>
      <c r="J312" s="23" t="s">
        <v>1254</v>
      </c>
      <c r="K312" s="70">
        <v>44130</v>
      </c>
    </row>
    <row r="313" spans="1:11" x14ac:dyDescent="0.25">
      <c r="A313" s="109" t="str">
        <f>HYPERLINK("https://reports.ofsted.gov.uk/provider/18/2512273 ","Provider web link")</f>
        <v>Provider web link</v>
      </c>
      <c r="B313" s="71">
        <v>2512273</v>
      </c>
      <c r="C313" s="23" t="s">
        <v>1255</v>
      </c>
      <c r="D313" s="23" t="s">
        <v>1294</v>
      </c>
      <c r="E313" s="23" t="s">
        <v>240</v>
      </c>
      <c r="F313" s="23" t="s">
        <v>207</v>
      </c>
      <c r="G313" s="23" t="s">
        <v>285</v>
      </c>
      <c r="H313" s="23" t="s">
        <v>199</v>
      </c>
      <c r="I313" s="70">
        <v>44112</v>
      </c>
      <c r="J313" s="23" t="s">
        <v>1254</v>
      </c>
      <c r="K313" s="70">
        <v>44131</v>
      </c>
    </row>
    <row r="314" spans="1:11" x14ac:dyDescent="0.25">
      <c r="A314" s="109" t="str">
        <f>HYPERLINK("https://reports.ofsted.gov.uk/provider/16/EY557266","Provider web link")</f>
        <v>Provider web link</v>
      </c>
      <c r="B314" s="71" t="s">
        <v>1653</v>
      </c>
      <c r="C314" s="23" t="s">
        <v>769</v>
      </c>
      <c r="D314" s="23" t="s">
        <v>67</v>
      </c>
      <c r="E314" s="23" t="s">
        <v>1654</v>
      </c>
      <c r="F314" s="23" t="s">
        <v>157</v>
      </c>
      <c r="G314" s="23" t="s">
        <v>285</v>
      </c>
      <c r="H314" s="23" t="s">
        <v>199</v>
      </c>
      <c r="I314" s="70">
        <v>44112</v>
      </c>
      <c r="J314" s="23" t="s">
        <v>1254</v>
      </c>
      <c r="K314" s="70">
        <v>44132</v>
      </c>
    </row>
    <row r="315" spans="1:11" x14ac:dyDescent="0.25">
      <c r="A315" s="109" t="str">
        <f>HYPERLINK("https://reports.ofsted.gov.uk/provider/18/EY563680","Provider web link")</f>
        <v>Provider web link</v>
      </c>
      <c r="B315" s="71" t="s">
        <v>2186</v>
      </c>
      <c r="C315" s="23" t="s">
        <v>1255</v>
      </c>
      <c r="D315" s="23" t="s">
        <v>1294</v>
      </c>
      <c r="E315" s="23" t="s">
        <v>240</v>
      </c>
      <c r="F315" s="23" t="s">
        <v>160</v>
      </c>
      <c r="G315" s="23" t="s">
        <v>208</v>
      </c>
      <c r="H315" s="23" t="s">
        <v>208</v>
      </c>
      <c r="I315" s="70">
        <v>44112</v>
      </c>
      <c r="J315" s="23" t="s">
        <v>1254</v>
      </c>
      <c r="K315" s="70">
        <v>44131</v>
      </c>
    </row>
    <row r="316" spans="1:11" x14ac:dyDescent="0.25">
      <c r="A316" s="109" t="str">
        <f>HYPERLINK("https://reports.ofsted.gov.uk/provider/17/EY401158","Provider web link")</f>
        <v>Provider web link</v>
      </c>
      <c r="B316" s="71" t="s">
        <v>1503</v>
      </c>
      <c r="C316" s="23" t="s">
        <v>769</v>
      </c>
      <c r="D316" s="23" t="s">
        <v>66</v>
      </c>
      <c r="E316" s="23" t="s">
        <v>240</v>
      </c>
      <c r="F316" s="23" t="s">
        <v>139</v>
      </c>
      <c r="G316" s="23" t="s">
        <v>225</v>
      </c>
      <c r="H316" s="23" t="s">
        <v>225</v>
      </c>
      <c r="I316" s="70">
        <v>44112</v>
      </c>
      <c r="J316" s="23" t="s">
        <v>1254</v>
      </c>
      <c r="K316" s="70">
        <v>44131</v>
      </c>
    </row>
    <row r="317" spans="1:11" x14ac:dyDescent="0.25">
      <c r="A317" s="109" t="str">
        <f>HYPERLINK("https://reports.ofsted.gov.uk/provider/18/EY558642","Provider web link")</f>
        <v>Provider web link</v>
      </c>
      <c r="B317" s="71" t="s">
        <v>1492</v>
      </c>
      <c r="C317" s="23" t="s">
        <v>1255</v>
      </c>
      <c r="D317" s="23" t="s">
        <v>1294</v>
      </c>
      <c r="E317" s="23" t="s">
        <v>240</v>
      </c>
      <c r="F317" s="23" t="s">
        <v>149</v>
      </c>
      <c r="G317" s="23" t="s">
        <v>287</v>
      </c>
      <c r="H317" s="23" t="s">
        <v>199</v>
      </c>
      <c r="I317" s="70">
        <v>44112</v>
      </c>
      <c r="J317" s="23" t="s">
        <v>1254</v>
      </c>
      <c r="K317" s="70">
        <v>44131</v>
      </c>
    </row>
    <row r="318" spans="1:11" x14ac:dyDescent="0.25">
      <c r="A318" s="109" t="str">
        <f>HYPERLINK("https://reports.ofsted.gov.uk/provider/18/EY501574","Provider web link")</f>
        <v>Provider web link</v>
      </c>
      <c r="B318" s="71" t="s">
        <v>1747</v>
      </c>
      <c r="C318" s="23" t="s">
        <v>1255</v>
      </c>
      <c r="D318" s="23" t="s">
        <v>1294</v>
      </c>
      <c r="E318" s="23" t="s">
        <v>240</v>
      </c>
      <c r="F318" s="23" t="s">
        <v>80</v>
      </c>
      <c r="G318" s="23" t="s">
        <v>215</v>
      </c>
      <c r="H318" s="23" t="s">
        <v>215</v>
      </c>
      <c r="I318" s="70">
        <v>44112</v>
      </c>
      <c r="J318" s="23" t="s">
        <v>1254</v>
      </c>
      <c r="K318" s="70">
        <v>44134</v>
      </c>
    </row>
    <row r="319" spans="1:11" x14ac:dyDescent="0.25">
      <c r="A319" s="109" t="str">
        <f>HYPERLINK("https://reports.ofsted.gov.uk/provider/18/EY478708","Provider web link")</f>
        <v>Provider web link</v>
      </c>
      <c r="B319" s="71" t="s">
        <v>1518</v>
      </c>
      <c r="C319" s="23" t="s">
        <v>1255</v>
      </c>
      <c r="D319" s="23" t="s">
        <v>1294</v>
      </c>
      <c r="E319" s="23" t="s">
        <v>240</v>
      </c>
      <c r="F319" s="23" t="s">
        <v>163</v>
      </c>
      <c r="G319" s="23" t="s">
        <v>215</v>
      </c>
      <c r="H319" s="23" t="s">
        <v>215</v>
      </c>
      <c r="I319" s="70">
        <v>44112</v>
      </c>
      <c r="J319" s="23" t="s">
        <v>1254</v>
      </c>
      <c r="K319" s="70">
        <v>44131</v>
      </c>
    </row>
    <row r="320" spans="1:11" x14ac:dyDescent="0.25">
      <c r="A320" s="109" t="str">
        <f>HYPERLINK("https://reports.ofsted.gov.uk/provider/17/EY411310","Provider web link")</f>
        <v>Provider web link</v>
      </c>
      <c r="B320" s="71" t="s">
        <v>1889</v>
      </c>
      <c r="C320" s="23" t="s">
        <v>769</v>
      </c>
      <c r="D320" s="23" t="s">
        <v>66</v>
      </c>
      <c r="E320" s="23" t="s">
        <v>240</v>
      </c>
      <c r="F320" s="23" t="s">
        <v>155</v>
      </c>
      <c r="G320" s="23" t="s">
        <v>208</v>
      </c>
      <c r="H320" s="23" t="s">
        <v>208</v>
      </c>
      <c r="I320" s="70">
        <v>44112</v>
      </c>
      <c r="J320" s="23" t="s">
        <v>1257</v>
      </c>
      <c r="K320" s="70">
        <v>44132</v>
      </c>
    </row>
    <row r="321" spans="1:11" x14ac:dyDescent="0.25">
      <c r="A321" s="109" t="str">
        <f>HYPERLINK("https://reports.ofsted.gov.uk/provider/18/EY495819","Provider web link")</f>
        <v>Provider web link</v>
      </c>
      <c r="B321" s="71" t="s">
        <v>2164</v>
      </c>
      <c r="C321" s="23" t="s">
        <v>1255</v>
      </c>
      <c r="D321" s="23" t="s">
        <v>1294</v>
      </c>
      <c r="E321" s="23" t="s">
        <v>240</v>
      </c>
      <c r="F321" s="23" t="s">
        <v>83</v>
      </c>
      <c r="G321" s="23" t="s">
        <v>175</v>
      </c>
      <c r="H321" s="23" t="s">
        <v>175</v>
      </c>
      <c r="I321" s="70">
        <v>44112</v>
      </c>
      <c r="J321" s="23" t="s">
        <v>1254</v>
      </c>
      <c r="K321" s="70">
        <v>44131</v>
      </c>
    </row>
    <row r="322" spans="1:11" x14ac:dyDescent="0.25">
      <c r="A322" s="109" t="str">
        <f>HYPERLINK("https://reports.ofsted.gov.uk/provider/17/EY415281","Provider web link")</f>
        <v>Provider web link</v>
      </c>
      <c r="B322" s="71" t="s">
        <v>1398</v>
      </c>
      <c r="C322" s="23" t="s">
        <v>769</v>
      </c>
      <c r="D322" s="23" t="s">
        <v>66</v>
      </c>
      <c r="E322" s="23" t="s">
        <v>240</v>
      </c>
      <c r="F322" s="23" t="s">
        <v>97</v>
      </c>
      <c r="G322" s="23" t="s">
        <v>175</v>
      </c>
      <c r="H322" s="23" t="s">
        <v>175</v>
      </c>
      <c r="I322" s="70">
        <v>44112</v>
      </c>
      <c r="J322" s="23" t="s">
        <v>1254</v>
      </c>
      <c r="K322" s="70">
        <v>44132</v>
      </c>
    </row>
    <row r="323" spans="1:11" x14ac:dyDescent="0.25">
      <c r="A323" s="109" t="str">
        <f>HYPERLINK("https://reports.ofsted.gov.uk/provider/17/EY560416","Provider web link")</f>
        <v>Provider web link</v>
      </c>
      <c r="B323" s="71" t="s">
        <v>6747</v>
      </c>
      <c r="C323" s="23" t="s">
        <v>769</v>
      </c>
      <c r="D323" s="23" t="s">
        <v>66</v>
      </c>
      <c r="E323" s="23" t="s">
        <v>240</v>
      </c>
      <c r="F323" s="23" t="s">
        <v>182</v>
      </c>
      <c r="G323" s="23" t="s">
        <v>180</v>
      </c>
      <c r="H323" s="23" t="s">
        <v>180</v>
      </c>
      <c r="I323" s="70">
        <v>44112</v>
      </c>
      <c r="J323" s="23" t="s">
        <v>1257</v>
      </c>
      <c r="K323" s="70">
        <v>44140</v>
      </c>
    </row>
    <row r="324" spans="1:11" x14ac:dyDescent="0.25">
      <c r="A324" s="109" t="str">
        <f>HYPERLINK("https://reports.ofsted.gov.uk/provider/17/104111  ","Provider web link")</f>
        <v>Provider web link</v>
      </c>
      <c r="B324" s="71">
        <v>104111</v>
      </c>
      <c r="C324" s="23" t="s">
        <v>769</v>
      </c>
      <c r="D324" s="23" t="s">
        <v>66</v>
      </c>
      <c r="E324" s="23" t="s">
        <v>240</v>
      </c>
      <c r="F324" s="23" t="s">
        <v>91</v>
      </c>
      <c r="G324" s="23" t="s">
        <v>221</v>
      </c>
      <c r="H324" s="23" t="s">
        <v>221</v>
      </c>
      <c r="I324" s="70">
        <v>44112</v>
      </c>
      <c r="J324" s="23" t="s">
        <v>1254</v>
      </c>
      <c r="K324" s="70">
        <v>44131</v>
      </c>
    </row>
    <row r="325" spans="1:11" x14ac:dyDescent="0.25">
      <c r="A325" s="109" t="str">
        <f>HYPERLINK("https://reports.ofsted.gov.uk/provider/18/EY542774","Provider web link")</f>
        <v>Provider web link</v>
      </c>
      <c r="B325" s="71" t="s">
        <v>1540</v>
      </c>
      <c r="C325" s="23" t="s">
        <v>1255</v>
      </c>
      <c r="D325" s="23" t="s">
        <v>1294</v>
      </c>
      <c r="E325" s="23" t="s">
        <v>240</v>
      </c>
      <c r="F325" s="23" t="s">
        <v>132</v>
      </c>
      <c r="G325" s="23" t="s">
        <v>215</v>
      </c>
      <c r="H325" s="23" t="s">
        <v>215</v>
      </c>
      <c r="I325" s="70">
        <v>44112</v>
      </c>
      <c r="J325" s="23" t="s">
        <v>1257</v>
      </c>
      <c r="K325" s="70">
        <v>44131</v>
      </c>
    </row>
    <row r="326" spans="1:11" x14ac:dyDescent="0.25">
      <c r="A326" s="109" t="str">
        <f>HYPERLINK("https://reports.ofsted.gov.uk/provider/16/EY497032","Provider web link")</f>
        <v>Provider web link</v>
      </c>
      <c r="B326" s="71" t="s">
        <v>1624</v>
      </c>
      <c r="C326" s="23" t="s">
        <v>1255</v>
      </c>
      <c r="D326" s="23" t="s">
        <v>67</v>
      </c>
      <c r="E326" s="23" t="s">
        <v>1625</v>
      </c>
      <c r="F326" s="23" t="s">
        <v>136</v>
      </c>
      <c r="G326" s="23" t="s">
        <v>180</v>
      </c>
      <c r="H326" s="23" t="s">
        <v>180</v>
      </c>
      <c r="I326" s="70">
        <v>44112</v>
      </c>
      <c r="J326" s="23" t="s">
        <v>1254</v>
      </c>
      <c r="K326" s="70">
        <v>44131</v>
      </c>
    </row>
    <row r="327" spans="1:11" x14ac:dyDescent="0.25">
      <c r="A327" s="109" t="str">
        <f>HYPERLINK("https://reports.ofsted.gov.uk/provider/18/EY483548","Provider web link")</f>
        <v>Provider web link</v>
      </c>
      <c r="B327" s="71" t="s">
        <v>2127</v>
      </c>
      <c r="C327" s="23" t="s">
        <v>1255</v>
      </c>
      <c r="D327" s="23" t="s">
        <v>1294</v>
      </c>
      <c r="E327" s="23" t="s">
        <v>240</v>
      </c>
      <c r="F327" s="23" t="s">
        <v>163</v>
      </c>
      <c r="G327" s="23" t="s">
        <v>215</v>
      </c>
      <c r="H327" s="23" t="s">
        <v>215</v>
      </c>
      <c r="I327" s="70">
        <v>44112</v>
      </c>
      <c r="J327" s="23" t="s">
        <v>1254</v>
      </c>
      <c r="K327" s="70">
        <v>44131</v>
      </c>
    </row>
    <row r="328" spans="1:11" x14ac:dyDescent="0.25">
      <c r="A328" s="109" t="str">
        <f>HYPERLINK("https://reports.ofsted.gov.uk/provider/18/EY561460","Provider web link")</f>
        <v>Provider web link</v>
      </c>
      <c r="B328" s="71" t="s">
        <v>2167</v>
      </c>
      <c r="C328" s="23" t="s">
        <v>1255</v>
      </c>
      <c r="D328" s="23" t="s">
        <v>1294</v>
      </c>
      <c r="E328" s="23" t="s">
        <v>240</v>
      </c>
      <c r="F328" s="23" t="s">
        <v>156</v>
      </c>
      <c r="G328" s="23" t="s">
        <v>208</v>
      </c>
      <c r="H328" s="23" t="s">
        <v>208</v>
      </c>
      <c r="I328" s="70">
        <v>44112</v>
      </c>
      <c r="J328" s="23" t="s">
        <v>1254</v>
      </c>
      <c r="K328" s="70">
        <v>44131</v>
      </c>
    </row>
    <row r="329" spans="1:11" x14ac:dyDescent="0.25">
      <c r="A329" s="109" t="str">
        <f>HYPERLINK("https://reports.ofsted.gov.uk/provider/18/EY392702","Provider web link")</f>
        <v>Provider web link</v>
      </c>
      <c r="B329" s="71" t="s">
        <v>1363</v>
      </c>
      <c r="C329" s="23" t="s">
        <v>1255</v>
      </c>
      <c r="D329" s="23" t="s">
        <v>1294</v>
      </c>
      <c r="E329" s="23" t="s">
        <v>240</v>
      </c>
      <c r="F329" s="23" t="s">
        <v>159</v>
      </c>
      <c r="G329" s="23" t="s">
        <v>180</v>
      </c>
      <c r="H329" s="23" t="s">
        <v>180</v>
      </c>
      <c r="I329" s="70">
        <v>44112</v>
      </c>
      <c r="J329" s="23" t="s">
        <v>1254</v>
      </c>
      <c r="K329" s="70">
        <v>44133</v>
      </c>
    </row>
    <row r="330" spans="1:11" x14ac:dyDescent="0.25">
      <c r="A330" s="109" t="str">
        <f>HYPERLINK("https://reports.ofsted.gov.uk/provider/18/EY459120","Provider web link")</f>
        <v>Provider web link</v>
      </c>
      <c r="B330" s="71" t="s">
        <v>1907</v>
      </c>
      <c r="C330" s="23" t="s">
        <v>1255</v>
      </c>
      <c r="D330" s="23" t="s">
        <v>1294</v>
      </c>
      <c r="E330" s="23" t="s">
        <v>240</v>
      </c>
      <c r="F330" s="23" t="s">
        <v>134</v>
      </c>
      <c r="G330" s="23" t="s">
        <v>215</v>
      </c>
      <c r="H330" s="23" t="s">
        <v>215</v>
      </c>
      <c r="I330" s="70">
        <v>44112</v>
      </c>
      <c r="J330" s="23" t="s">
        <v>1254</v>
      </c>
      <c r="K330" s="70">
        <v>44131</v>
      </c>
    </row>
    <row r="331" spans="1:11" x14ac:dyDescent="0.25">
      <c r="A331" s="109" t="str">
        <f>HYPERLINK("https://reports.ofsted.gov.uk/provider/18/EY469801","Provider web link")</f>
        <v>Provider web link</v>
      </c>
      <c r="B331" s="71" t="s">
        <v>1519</v>
      </c>
      <c r="C331" s="23" t="s">
        <v>1255</v>
      </c>
      <c r="D331" s="23" t="s">
        <v>1294</v>
      </c>
      <c r="E331" s="23" t="s">
        <v>240</v>
      </c>
      <c r="F331" s="23" t="s">
        <v>186</v>
      </c>
      <c r="G331" s="23" t="s">
        <v>180</v>
      </c>
      <c r="H331" s="23" t="s">
        <v>180</v>
      </c>
      <c r="I331" s="70">
        <v>44112</v>
      </c>
      <c r="J331" s="23" t="s">
        <v>1254</v>
      </c>
      <c r="K331" s="70">
        <v>44132</v>
      </c>
    </row>
    <row r="332" spans="1:11" x14ac:dyDescent="0.25">
      <c r="A332" s="109" t="str">
        <f>HYPERLINK("https://reports.ofsted.gov.uk/provider/16/EY438556","Provider web link")</f>
        <v>Provider web link</v>
      </c>
      <c r="B332" s="71" t="s">
        <v>1708</v>
      </c>
      <c r="C332" s="23" t="s">
        <v>1255</v>
      </c>
      <c r="D332" s="23" t="s">
        <v>67</v>
      </c>
      <c r="E332" s="23" t="s">
        <v>1709</v>
      </c>
      <c r="F332" s="23" t="s">
        <v>97</v>
      </c>
      <c r="G332" s="23" t="s">
        <v>175</v>
      </c>
      <c r="H332" s="23" t="s">
        <v>175</v>
      </c>
      <c r="I332" s="70">
        <v>44112</v>
      </c>
      <c r="J332" s="23" t="s">
        <v>1254</v>
      </c>
      <c r="K332" s="70">
        <v>44131</v>
      </c>
    </row>
    <row r="333" spans="1:11" x14ac:dyDescent="0.25">
      <c r="A333" s="109" t="str">
        <f>HYPERLINK("https://reports.ofsted.gov.uk/provider/16/EY555507","Provider web link")</f>
        <v>Provider web link</v>
      </c>
      <c r="B333" s="71" t="s">
        <v>1877</v>
      </c>
      <c r="C333" s="23" t="s">
        <v>769</v>
      </c>
      <c r="D333" s="23" t="s">
        <v>67</v>
      </c>
      <c r="E333" s="23" t="s">
        <v>1878</v>
      </c>
      <c r="F333" s="23" t="s">
        <v>111</v>
      </c>
      <c r="G333" s="23" t="s">
        <v>285</v>
      </c>
      <c r="H333" s="23" t="s">
        <v>199</v>
      </c>
      <c r="I333" s="70">
        <v>44112</v>
      </c>
      <c r="J333" s="23" t="s">
        <v>1257</v>
      </c>
      <c r="K333" s="70">
        <v>44134</v>
      </c>
    </row>
    <row r="334" spans="1:11" x14ac:dyDescent="0.25">
      <c r="A334" s="109" t="str">
        <f>HYPERLINK("https://reports.ofsted.gov.uk/provider/18/EY551189","Provider web link")</f>
        <v>Provider web link</v>
      </c>
      <c r="B334" s="71" t="s">
        <v>2145</v>
      </c>
      <c r="C334" s="23" t="s">
        <v>1255</v>
      </c>
      <c r="D334" s="23" t="s">
        <v>1294</v>
      </c>
      <c r="E334" s="23" t="s">
        <v>240</v>
      </c>
      <c r="F334" s="23" t="s">
        <v>153</v>
      </c>
      <c r="G334" s="23" t="s">
        <v>215</v>
      </c>
      <c r="H334" s="23" t="s">
        <v>215</v>
      </c>
      <c r="I334" s="70">
        <v>44112</v>
      </c>
      <c r="J334" s="23" t="s">
        <v>1254</v>
      </c>
      <c r="K334" s="70">
        <v>44131</v>
      </c>
    </row>
    <row r="335" spans="1:11" x14ac:dyDescent="0.25">
      <c r="A335" s="109" t="str">
        <f>HYPERLINK("https://reports.ofsted.gov.uk/provider/18/122313  ","Provider web link")</f>
        <v>Provider web link</v>
      </c>
      <c r="B335" s="71">
        <v>122313</v>
      </c>
      <c r="C335" s="23" t="s">
        <v>1255</v>
      </c>
      <c r="D335" s="23" t="s">
        <v>1294</v>
      </c>
      <c r="E335" s="23" t="s">
        <v>240</v>
      </c>
      <c r="F335" s="23" t="s">
        <v>153</v>
      </c>
      <c r="G335" s="23" t="s">
        <v>215</v>
      </c>
      <c r="H335" s="23" t="s">
        <v>215</v>
      </c>
      <c r="I335" s="70">
        <v>44112</v>
      </c>
      <c r="J335" s="23" t="s">
        <v>1257</v>
      </c>
      <c r="K335" s="70">
        <v>44131</v>
      </c>
    </row>
    <row r="336" spans="1:11" x14ac:dyDescent="0.25">
      <c r="A336" s="109" t="str">
        <f>HYPERLINK("https://reports.ofsted.gov.uk/provider/18/EY543053","Provider web link")</f>
        <v>Provider web link</v>
      </c>
      <c r="B336" s="71" t="s">
        <v>1771</v>
      </c>
      <c r="C336" s="23" t="s">
        <v>1255</v>
      </c>
      <c r="D336" s="23" t="s">
        <v>1294</v>
      </c>
      <c r="E336" s="23" t="s">
        <v>240</v>
      </c>
      <c r="F336" s="23" t="s">
        <v>148</v>
      </c>
      <c r="G336" s="23" t="s">
        <v>208</v>
      </c>
      <c r="H336" s="23" t="s">
        <v>208</v>
      </c>
      <c r="I336" s="70">
        <v>44112</v>
      </c>
      <c r="J336" s="23" t="s">
        <v>1254</v>
      </c>
      <c r="K336" s="70">
        <v>44131</v>
      </c>
    </row>
    <row r="337" spans="1:11" x14ac:dyDescent="0.25">
      <c r="A337" s="109" t="str">
        <f>HYPERLINK("https://reports.ofsted.gov.uk/provider/17/EY336641","Provider web link")</f>
        <v>Provider web link</v>
      </c>
      <c r="B337" s="71" t="s">
        <v>1339</v>
      </c>
      <c r="C337" s="23" t="s">
        <v>769</v>
      </c>
      <c r="D337" s="23" t="s">
        <v>66</v>
      </c>
      <c r="E337" s="23" t="s">
        <v>240</v>
      </c>
      <c r="F337" s="23" t="s">
        <v>105</v>
      </c>
      <c r="G337" s="23" t="s">
        <v>180</v>
      </c>
      <c r="H337" s="23" t="s">
        <v>180</v>
      </c>
      <c r="I337" s="70">
        <v>44112</v>
      </c>
      <c r="J337" s="23" t="s">
        <v>1257</v>
      </c>
      <c r="K337" s="70">
        <v>44133</v>
      </c>
    </row>
    <row r="338" spans="1:11" x14ac:dyDescent="0.25">
      <c r="A338" s="109" t="str">
        <f>HYPERLINK("https://reports.ofsted.gov.uk/provider/16/EY536930","Provider web link")</f>
        <v>Provider web link</v>
      </c>
      <c r="B338" s="71" t="s">
        <v>1553</v>
      </c>
      <c r="C338" s="23" t="s">
        <v>1255</v>
      </c>
      <c r="D338" s="23" t="s">
        <v>67</v>
      </c>
      <c r="E338" s="23" t="s">
        <v>1554</v>
      </c>
      <c r="F338" s="23" t="s">
        <v>131</v>
      </c>
      <c r="G338" s="23" t="s">
        <v>208</v>
      </c>
      <c r="H338" s="23" t="s">
        <v>208</v>
      </c>
      <c r="I338" s="70">
        <v>44112</v>
      </c>
      <c r="J338" s="23" t="s">
        <v>1254</v>
      </c>
      <c r="K338" s="70">
        <v>44131</v>
      </c>
    </row>
    <row r="339" spans="1:11" x14ac:dyDescent="0.25">
      <c r="A339" s="109" t="str">
        <f>HYPERLINK("https://reports.ofsted.gov.uk/provider/18/EY497809","Provider web link")</f>
        <v>Provider web link</v>
      </c>
      <c r="B339" s="71" t="s">
        <v>2037</v>
      </c>
      <c r="C339" s="23" t="s">
        <v>1255</v>
      </c>
      <c r="D339" s="23" t="s">
        <v>1294</v>
      </c>
      <c r="E339" s="23" t="s">
        <v>240</v>
      </c>
      <c r="F339" s="23" t="s">
        <v>188</v>
      </c>
      <c r="G339" s="23" t="s">
        <v>180</v>
      </c>
      <c r="H339" s="23" t="s">
        <v>180</v>
      </c>
      <c r="I339" s="70">
        <v>44112</v>
      </c>
      <c r="J339" s="23" t="s">
        <v>1254</v>
      </c>
      <c r="K339" s="70">
        <v>44132</v>
      </c>
    </row>
    <row r="340" spans="1:11" x14ac:dyDescent="0.25">
      <c r="A340" s="109" t="str">
        <f>HYPERLINK("https://reports.ofsted.gov.uk/provider/18/EY559094","Provider web link")</f>
        <v>Provider web link</v>
      </c>
      <c r="B340" s="71" t="s">
        <v>2153</v>
      </c>
      <c r="C340" s="23" t="s">
        <v>1255</v>
      </c>
      <c r="D340" s="23" t="s">
        <v>1294</v>
      </c>
      <c r="E340" s="23" t="s">
        <v>240</v>
      </c>
      <c r="F340" s="23" t="s">
        <v>144</v>
      </c>
      <c r="G340" s="23" t="s">
        <v>221</v>
      </c>
      <c r="H340" s="23" t="s">
        <v>221</v>
      </c>
      <c r="I340" s="70">
        <v>44112</v>
      </c>
      <c r="J340" s="23" t="s">
        <v>1254</v>
      </c>
      <c r="K340" s="70">
        <v>44132</v>
      </c>
    </row>
    <row r="341" spans="1:11" x14ac:dyDescent="0.25">
      <c r="A341" s="109" t="str">
        <f>HYPERLINK("https://reports.ofsted.gov.uk/provider/18/EY473286","Provider web link")</f>
        <v>Provider web link</v>
      </c>
      <c r="B341" s="71" t="s">
        <v>1723</v>
      </c>
      <c r="C341" s="23" t="s">
        <v>1255</v>
      </c>
      <c r="D341" s="23" t="s">
        <v>1294</v>
      </c>
      <c r="E341" s="23" t="s">
        <v>240</v>
      </c>
      <c r="F341" s="23" t="s">
        <v>136</v>
      </c>
      <c r="G341" s="23" t="s">
        <v>180</v>
      </c>
      <c r="H341" s="23" t="s">
        <v>180</v>
      </c>
      <c r="I341" s="70">
        <v>44112</v>
      </c>
      <c r="J341" s="23" t="s">
        <v>1254</v>
      </c>
      <c r="K341" s="70">
        <v>44132</v>
      </c>
    </row>
    <row r="342" spans="1:11" x14ac:dyDescent="0.25">
      <c r="A342" s="109" t="str">
        <f>HYPERLINK("https://reports.ofsted.gov.uk/provider/18/EY541767","Provider web link")</f>
        <v>Provider web link</v>
      </c>
      <c r="B342" s="71" t="s">
        <v>1432</v>
      </c>
      <c r="C342" s="23" t="s">
        <v>1255</v>
      </c>
      <c r="D342" s="23" t="s">
        <v>1294</v>
      </c>
      <c r="E342" s="23" t="s">
        <v>240</v>
      </c>
      <c r="F342" s="23" t="s">
        <v>99</v>
      </c>
      <c r="G342" s="23" t="s">
        <v>221</v>
      </c>
      <c r="H342" s="23" t="s">
        <v>221</v>
      </c>
      <c r="I342" s="70">
        <v>44112</v>
      </c>
      <c r="J342" s="23" t="s">
        <v>1254</v>
      </c>
      <c r="K342" s="70">
        <v>44132</v>
      </c>
    </row>
    <row r="343" spans="1:11" x14ac:dyDescent="0.25">
      <c r="A343" s="109" t="str">
        <f>HYPERLINK("https://reports.ofsted.gov.uk/provider/18/EY386968","Provider web link")</f>
        <v>Provider web link</v>
      </c>
      <c r="B343" s="71" t="s">
        <v>1343</v>
      </c>
      <c r="C343" s="23" t="s">
        <v>1255</v>
      </c>
      <c r="D343" s="23" t="s">
        <v>1294</v>
      </c>
      <c r="E343" s="23" t="s">
        <v>240</v>
      </c>
      <c r="F343" s="23" t="s">
        <v>88</v>
      </c>
      <c r="G343" s="23" t="s">
        <v>180</v>
      </c>
      <c r="H343" s="23" t="s">
        <v>180</v>
      </c>
      <c r="I343" s="70">
        <v>44112</v>
      </c>
      <c r="J343" s="23" t="s">
        <v>1254</v>
      </c>
      <c r="K343" s="70">
        <v>44131</v>
      </c>
    </row>
    <row r="344" spans="1:11" x14ac:dyDescent="0.25">
      <c r="A344" s="109" t="str">
        <f>HYPERLINK("https://reports.ofsted.gov.uk/provider/18/EY548689","Provider web link")</f>
        <v>Provider web link</v>
      </c>
      <c r="B344" s="71" t="s">
        <v>1874</v>
      </c>
      <c r="C344" s="23" t="s">
        <v>1255</v>
      </c>
      <c r="D344" s="23" t="s">
        <v>1294</v>
      </c>
      <c r="E344" s="23" t="s">
        <v>240</v>
      </c>
      <c r="F344" s="23" t="s">
        <v>163</v>
      </c>
      <c r="G344" s="23" t="s">
        <v>215</v>
      </c>
      <c r="H344" s="23" t="s">
        <v>215</v>
      </c>
      <c r="I344" s="70">
        <v>44112</v>
      </c>
      <c r="J344" s="23" t="s">
        <v>1254</v>
      </c>
      <c r="K344" s="70">
        <v>44131</v>
      </c>
    </row>
    <row r="345" spans="1:11" x14ac:dyDescent="0.25">
      <c r="A345" s="109" t="str">
        <f>HYPERLINK("https://reports.ofsted.gov.uk/provider/18/EY561858","Provider web link")</f>
        <v>Provider web link</v>
      </c>
      <c r="B345" s="71" t="s">
        <v>1563</v>
      </c>
      <c r="C345" s="23" t="s">
        <v>1255</v>
      </c>
      <c r="D345" s="23" t="s">
        <v>1294</v>
      </c>
      <c r="E345" s="23" t="s">
        <v>240</v>
      </c>
      <c r="F345" s="23" t="s">
        <v>128</v>
      </c>
      <c r="G345" s="23" t="s">
        <v>287</v>
      </c>
      <c r="H345" s="23" t="s">
        <v>199</v>
      </c>
      <c r="I345" s="70">
        <v>44112</v>
      </c>
      <c r="J345" s="23" t="s">
        <v>1254</v>
      </c>
      <c r="K345" s="70">
        <v>44131</v>
      </c>
    </row>
    <row r="346" spans="1:11" x14ac:dyDescent="0.25">
      <c r="A346" s="109" t="str">
        <f>HYPERLINK("https://reports.ofsted.gov.uk/provider/18/2535469 ","Provider web link")</f>
        <v>Provider web link</v>
      </c>
      <c r="B346" s="71">
        <v>2535469</v>
      </c>
      <c r="C346" s="23" t="s">
        <v>1255</v>
      </c>
      <c r="D346" s="23" t="s">
        <v>1294</v>
      </c>
      <c r="E346" s="23" t="s">
        <v>240</v>
      </c>
      <c r="F346" s="23" t="s">
        <v>214</v>
      </c>
      <c r="G346" s="23" t="s">
        <v>208</v>
      </c>
      <c r="H346" s="23" t="s">
        <v>208</v>
      </c>
      <c r="I346" s="70">
        <v>44112</v>
      </c>
      <c r="J346" s="23" t="s">
        <v>1254</v>
      </c>
      <c r="K346" s="70">
        <v>44131</v>
      </c>
    </row>
    <row r="347" spans="1:11" x14ac:dyDescent="0.25">
      <c r="A347" s="109" t="str">
        <f>HYPERLINK("https://reports.ofsted.gov.uk/provider/16/EY487532","Provider web link")</f>
        <v>Provider web link</v>
      </c>
      <c r="B347" s="71" t="s">
        <v>1924</v>
      </c>
      <c r="C347" s="23" t="s">
        <v>1255</v>
      </c>
      <c r="D347" s="23" t="s">
        <v>67</v>
      </c>
      <c r="E347" s="23" t="s">
        <v>1925</v>
      </c>
      <c r="F347" s="23" t="s">
        <v>111</v>
      </c>
      <c r="G347" s="23" t="s">
        <v>285</v>
      </c>
      <c r="H347" s="23" t="s">
        <v>199</v>
      </c>
      <c r="I347" s="70">
        <v>44112</v>
      </c>
      <c r="J347" s="23" t="s">
        <v>1254</v>
      </c>
      <c r="K347" s="70">
        <v>44131</v>
      </c>
    </row>
    <row r="348" spans="1:11" x14ac:dyDescent="0.25">
      <c r="A348" s="109" t="str">
        <f>HYPERLINK("https://reports.ofsted.gov.uk/provider/18/EY483711","Provider web link")</f>
        <v>Provider web link</v>
      </c>
      <c r="B348" s="71" t="s">
        <v>2045</v>
      </c>
      <c r="C348" s="23" t="s">
        <v>1255</v>
      </c>
      <c r="D348" s="23" t="s">
        <v>1294</v>
      </c>
      <c r="E348" s="23" t="s">
        <v>240</v>
      </c>
      <c r="F348" s="23" t="s">
        <v>99</v>
      </c>
      <c r="G348" s="23" t="s">
        <v>221</v>
      </c>
      <c r="H348" s="23" t="s">
        <v>221</v>
      </c>
      <c r="I348" s="70">
        <v>44113</v>
      </c>
      <c r="J348" s="23" t="s">
        <v>1254</v>
      </c>
      <c r="K348" s="70">
        <v>44134</v>
      </c>
    </row>
    <row r="349" spans="1:11" x14ac:dyDescent="0.25">
      <c r="A349" s="109" t="str">
        <f>HYPERLINK("https://reports.ofsted.gov.uk/provider/18/EY487610","Provider web link")</f>
        <v>Provider web link</v>
      </c>
      <c r="B349" s="71" t="s">
        <v>1831</v>
      </c>
      <c r="C349" s="23" t="s">
        <v>1255</v>
      </c>
      <c r="D349" s="23" t="s">
        <v>1294</v>
      </c>
      <c r="E349" s="23" t="s">
        <v>240</v>
      </c>
      <c r="F349" s="23" t="s">
        <v>80</v>
      </c>
      <c r="G349" s="23" t="s">
        <v>215</v>
      </c>
      <c r="H349" s="23" t="s">
        <v>215</v>
      </c>
      <c r="I349" s="70">
        <v>44113</v>
      </c>
      <c r="J349" s="23" t="s">
        <v>1254</v>
      </c>
      <c r="K349" s="70">
        <v>44139</v>
      </c>
    </row>
    <row r="350" spans="1:11" x14ac:dyDescent="0.25">
      <c r="A350" s="109" t="str">
        <f>HYPERLINK("https://reports.ofsted.gov.uk/provider/18/EY472072","Provider web link")</f>
        <v>Provider web link</v>
      </c>
      <c r="B350" s="71" t="s">
        <v>2007</v>
      </c>
      <c r="C350" s="23" t="s">
        <v>1255</v>
      </c>
      <c r="D350" s="23" t="s">
        <v>1294</v>
      </c>
      <c r="E350" s="23" t="s">
        <v>240</v>
      </c>
      <c r="F350" s="23" t="s">
        <v>83</v>
      </c>
      <c r="G350" s="23" t="s">
        <v>175</v>
      </c>
      <c r="H350" s="23" t="s">
        <v>175</v>
      </c>
      <c r="I350" s="70">
        <v>44113</v>
      </c>
      <c r="J350" s="23" t="s">
        <v>1257</v>
      </c>
      <c r="K350" s="70">
        <v>44141</v>
      </c>
    </row>
    <row r="351" spans="1:11" x14ac:dyDescent="0.25">
      <c r="A351" s="109" t="str">
        <f>HYPERLINK("https://reports.ofsted.gov.uk/provider/18/EY551791","Provider web link")</f>
        <v>Provider web link</v>
      </c>
      <c r="B351" s="71" t="s">
        <v>1944</v>
      </c>
      <c r="C351" s="23" t="s">
        <v>1255</v>
      </c>
      <c r="D351" s="23" t="s">
        <v>1294</v>
      </c>
      <c r="E351" s="23" t="s">
        <v>240</v>
      </c>
      <c r="F351" s="23" t="s">
        <v>218</v>
      </c>
      <c r="G351" s="23" t="s">
        <v>215</v>
      </c>
      <c r="H351" s="23" t="s">
        <v>215</v>
      </c>
      <c r="I351" s="70">
        <v>44113</v>
      </c>
      <c r="J351" s="23" t="s">
        <v>1254</v>
      </c>
      <c r="K351" s="70">
        <v>44132</v>
      </c>
    </row>
    <row r="352" spans="1:11" x14ac:dyDescent="0.25">
      <c r="A352" s="109" t="str">
        <f>HYPERLINK("https://reports.ofsted.gov.uk/provider/18/EY485270","Provider web link")</f>
        <v>Provider web link</v>
      </c>
      <c r="B352" s="71" t="s">
        <v>1615</v>
      </c>
      <c r="C352" s="23" t="s">
        <v>1255</v>
      </c>
      <c r="D352" s="23" t="s">
        <v>1294</v>
      </c>
      <c r="E352" s="23" t="s">
        <v>240</v>
      </c>
      <c r="F352" s="23" t="s">
        <v>79</v>
      </c>
      <c r="G352" s="23" t="s">
        <v>180</v>
      </c>
      <c r="H352" s="23" t="s">
        <v>180</v>
      </c>
      <c r="I352" s="70">
        <v>44113</v>
      </c>
      <c r="J352" s="23" t="s">
        <v>1254</v>
      </c>
      <c r="K352" s="70">
        <v>44133</v>
      </c>
    </row>
    <row r="353" spans="1:11" x14ac:dyDescent="0.25">
      <c r="A353" s="109" t="str">
        <f>HYPERLINK("https://reports.ofsted.gov.uk/provider/18/EY550327","Provider web link")</f>
        <v>Provider web link</v>
      </c>
      <c r="B353" s="71" t="s">
        <v>1558</v>
      </c>
      <c r="C353" s="23" t="s">
        <v>1255</v>
      </c>
      <c r="D353" s="23" t="s">
        <v>1294</v>
      </c>
      <c r="E353" s="23" t="s">
        <v>240</v>
      </c>
      <c r="F353" s="23" t="s">
        <v>153</v>
      </c>
      <c r="G353" s="23" t="s">
        <v>215</v>
      </c>
      <c r="H353" s="23" t="s">
        <v>215</v>
      </c>
      <c r="I353" s="70">
        <v>44113</v>
      </c>
      <c r="J353" s="23" t="s">
        <v>1254</v>
      </c>
      <c r="K353" s="70">
        <v>44132</v>
      </c>
    </row>
    <row r="354" spans="1:11" x14ac:dyDescent="0.25">
      <c r="A354" s="109" t="str">
        <f>HYPERLINK("https://reports.ofsted.gov.uk/provider/18/EY539092","Provider web link")</f>
        <v>Provider web link</v>
      </c>
      <c r="B354" s="71" t="s">
        <v>1586</v>
      </c>
      <c r="C354" s="23" t="s">
        <v>1255</v>
      </c>
      <c r="D354" s="23" t="s">
        <v>1294</v>
      </c>
      <c r="E354" s="23" t="s">
        <v>240</v>
      </c>
      <c r="F354" s="23" t="s">
        <v>96</v>
      </c>
      <c r="G354" s="23" t="s">
        <v>180</v>
      </c>
      <c r="H354" s="23" t="s">
        <v>180</v>
      </c>
      <c r="I354" s="70">
        <v>44113</v>
      </c>
      <c r="J354" s="23" t="s">
        <v>1254</v>
      </c>
      <c r="K354" s="70">
        <v>44132</v>
      </c>
    </row>
    <row r="355" spans="1:11" x14ac:dyDescent="0.25">
      <c r="A355" s="109" t="str">
        <f>HYPERLINK("https://reports.ofsted.gov.uk/provider/18/EY560158","Provider web link")</f>
        <v>Provider web link</v>
      </c>
      <c r="B355" s="71" t="s">
        <v>2200</v>
      </c>
      <c r="C355" s="23" t="s">
        <v>1255</v>
      </c>
      <c r="D355" s="23" t="s">
        <v>1294</v>
      </c>
      <c r="E355" s="23" t="s">
        <v>240</v>
      </c>
      <c r="F355" s="23" t="s">
        <v>119</v>
      </c>
      <c r="G355" s="23" t="s">
        <v>208</v>
      </c>
      <c r="H355" s="23" t="s">
        <v>208</v>
      </c>
      <c r="I355" s="70">
        <v>44113</v>
      </c>
      <c r="J355" s="23" t="s">
        <v>1254</v>
      </c>
      <c r="K355" s="70">
        <v>44133</v>
      </c>
    </row>
    <row r="356" spans="1:11" x14ac:dyDescent="0.25">
      <c r="A356" s="109" t="str">
        <f>HYPERLINK("https://reports.ofsted.gov.uk/provider/18/EY436404","Provider web link")</f>
        <v>Provider web link</v>
      </c>
      <c r="B356" s="71" t="s">
        <v>2001</v>
      </c>
      <c r="C356" s="23" t="s">
        <v>1255</v>
      </c>
      <c r="D356" s="23" t="s">
        <v>1294</v>
      </c>
      <c r="E356" s="23" t="s">
        <v>240</v>
      </c>
      <c r="F356" s="23" t="s">
        <v>196</v>
      </c>
      <c r="G356" s="23" t="s">
        <v>180</v>
      </c>
      <c r="H356" s="23" t="s">
        <v>180</v>
      </c>
      <c r="I356" s="70">
        <v>44113</v>
      </c>
      <c r="J356" s="23" t="s">
        <v>1254</v>
      </c>
      <c r="K356" s="70">
        <v>44132</v>
      </c>
    </row>
    <row r="357" spans="1:11" x14ac:dyDescent="0.25">
      <c r="A357" s="109" t="str">
        <f>HYPERLINK("https://reports.ofsted.gov.uk/provider/18/EY498666","Provider web link")</f>
        <v>Provider web link</v>
      </c>
      <c r="B357" s="71" t="s">
        <v>1445</v>
      </c>
      <c r="C357" s="23" t="s">
        <v>1255</v>
      </c>
      <c r="D357" s="23" t="s">
        <v>1294</v>
      </c>
      <c r="E357" s="23" t="s">
        <v>240</v>
      </c>
      <c r="F357" s="23" t="s">
        <v>194</v>
      </c>
      <c r="G357" s="23" t="s">
        <v>180</v>
      </c>
      <c r="H357" s="23" t="s">
        <v>180</v>
      </c>
      <c r="I357" s="70">
        <v>44113</v>
      </c>
      <c r="J357" s="23" t="s">
        <v>1254</v>
      </c>
      <c r="K357" s="70">
        <v>44133</v>
      </c>
    </row>
    <row r="358" spans="1:11" x14ac:dyDescent="0.25">
      <c r="A358" s="109" t="str">
        <f>HYPERLINK("https://reports.ofsted.gov.uk/provider/17/EY282023","Provider web link")</f>
        <v>Provider web link</v>
      </c>
      <c r="B358" s="71" t="s">
        <v>1310</v>
      </c>
      <c r="C358" s="23" t="s">
        <v>769</v>
      </c>
      <c r="D358" s="23" t="s">
        <v>66</v>
      </c>
      <c r="E358" s="23" t="s">
        <v>240</v>
      </c>
      <c r="F358" s="23" t="s">
        <v>100</v>
      </c>
      <c r="G358" s="23" t="s">
        <v>180</v>
      </c>
      <c r="H358" s="23" t="s">
        <v>180</v>
      </c>
      <c r="I358" s="70">
        <v>44113</v>
      </c>
      <c r="J358" s="23" t="s">
        <v>1254</v>
      </c>
      <c r="K358" s="70">
        <v>44132</v>
      </c>
    </row>
    <row r="359" spans="1:11" x14ac:dyDescent="0.25">
      <c r="A359" s="109" t="str">
        <f>HYPERLINK("https://reports.ofsted.gov.uk/provider/18/EY495770","Provider web link")</f>
        <v>Provider web link</v>
      </c>
      <c r="B359" s="71" t="s">
        <v>1535</v>
      </c>
      <c r="C359" s="23" t="s">
        <v>1255</v>
      </c>
      <c r="D359" s="23" t="s">
        <v>1294</v>
      </c>
      <c r="E359" s="23" t="s">
        <v>240</v>
      </c>
      <c r="F359" s="23" t="s">
        <v>124</v>
      </c>
      <c r="G359" s="23" t="s">
        <v>175</v>
      </c>
      <c r="H359" s="23" t="s">
        <v>175</v>
      </c>
      <c r="I359" s="70">
        <v>44113</v>
      </c>
      <c r="J359" s="23" t="s">
        <v>1254</v>
      </c>
      <c r="K359" s="70">
        <v>44134</v>
      </c>
    </row>
    <row r="360" spans="1:11" x14ac:dyDescent="0.25">
      <c r="A360" s="109" t="str">
        <f>HYPERLINK("https://reports.ofsted.gov.uk/provider/18/EY437982","Provider web link")</f>
        <v>Provider web link</v>
      </c>
      <c r="B360" s="71" t="s">
        <v>1598</v>
      </c>
      <c r="C360" s="23" t="s">
        <v>1255</v>
      </c>
      <c r="D360" s="23" t="s">
        <v>1294</v>
      </c>
      <c r="E360" s="23" t="s">
        <v>240</v>
      </c>
      <c r="F360" s="23" t="s">
        <v>136</v>
      </c>
      <c r="G360" s="23" t="s">
        <v>180</v>
      </c>
      <c r="H360" s="23" t="s">
        <v>180</v>
      </c>
      <c r="I360" s="70">
        <v>44113</v>
      </c>
      <c r="J360" s="23" t="s">
        <v>1254</v>
      </c>
      <c r="K360" s="70">
        <v>44132</v>
      </c>
    </row>
    <row r="361" spans="1:11" x14ac:dyDescent="0.25">
      <c r="A361" s="109" t="str">
        <f>HYPERLINK("https://reports.ofsted.gov.uk/provider/18/EY556929","Provider web link")</f>
        <v>Provider web link</v>
      </c>
      <c r="B361" s="71" t="s">
        <v>1980</v>
      </c>
      <c r="C361" s="23" t="s">
        <v>1255</v>
      </c>
      <c r="D361" s="23" t="s">
        <v>1294</v>
      </c>
      <c r="E361" s="23" t="s">
        <v>240</v>
      </c>
      <c r="F361" s="23" t="s">
        <v>177</v>
      </c>
      <c r="G361" s="23" t="s">
        <v>175</v>
      </c>
      <c r="H361" s="23" t="s">
        <v>175</v>
      </c>
      <c r="I361" s="70">
        <v>44113</v>
      </c>
      <c r="J361" s="23" t="s">
        <v>1254</v>
      </c>
      <c r="K361" s="70">
        <v>44134</v>
      </c>
    </row>
    <row r="362" spans="1:11" x14ac:dyDescent="0.25">
      <c r="A362" s="109" t="str">
        <f>HYPERLINK("https://reports.ofsted.gov.uk/provider/18/307005  ","Provider web link")</f>
        <v>Provider web link</v>
      </c>
      <c r="B362" s="71">
        <v>307005</v>
      </c>
      <c r="C362" s="23" t="s">
        <v>1255</v>
      </c>
      <c r="D362" s="23" t="s">
        <v>1294</v>
      </c>
      <c r="E362" s="23" t="s">
        <v>240</v>
      </c>
      <c r="F362" s="23" t="s">
        <v>85</v>
      </c>
      <c r="G362" s="23" t="s">
        <v>208</v>
      </c>
      <c r="H362" s="23" t="s">
        <v>208</v>
      </c>
      <c r="I362" s="70">
        <v>44113</v>
      </c>
      <c r="J362" s="23" t="s">
        <v>1254</v>
      </c>
      <c r="K362" s="70">
        <v>44132</v>
      </c>
    </row>
    <row r="363" spans="1:11" x14ac:dyDescent="0.25">
      <c r="A363" s="109" t="str">
        <f>HYPERLINK("https://reports.ofsted.gov.uk/provider/18/EY537489","Provider web link")</f>
        <v>Provider web link</v>
      </c>
      <c r="B363" s="71" t="s">
        <v>2088</v>
      </c>
      <c r="C363" s="23" t="s">
        <v>1255</v>
      </c>
      <c r="D363" s="23" t="s">
        <v>1294</v>
      </c>
      <c r="E363" s="23" t="s">
        <v>240</v>
      </c>
      <c r="F363" s="23" t="s">
        <v>121</v>
      </c>
      <c r="G363" s="23" t="s">
        <v>180</v>
      </c>
      <c r="H363" s="23" t="s">
        <v>180</v>
      </c>
      <c r="I363" s="70">
        <v>44113</v>
      </c>
      <c r="J363" s="23" t="s">
        <v>1254</v>
      </c>
      <c r="K363" s="70">
        <v>44133</v>
      </c>
    </row>
    <row r="364" spans="1:11" x14ac:dyDescent="0.25">
      <c r="A364" s="109" t="str">
        <f>HYPERLINK("https://reports.ofsted.gov.uk/provider/18/VC373967","Provider web link")</f>
        <v>Provider web link</v>
      </c>
      <c r="B364" s="71" t="s">
        <v>1884</v>
      </c>
      <c r="C364" s="23" t="s">
        <v>1255</v>
      </c>
      <c r="D364" s="23" t="s">
        <v>1294</v>
      </c>
      <c r="E364" s="23" t="s">
        <v>240</v>
      </c>
      <c r="F364" s="23" t="s">
        <v>163</v>
      </c>
      <c r="G364" s="23" t="s">
        <v>215</v>
      </c>
      <c r="H364" s="23" t="s">
        <v>215</v>
      </c>
      <c r="I364" s="70">
        <v>44113</v>
      </c>
      <c r="J364" s="23" t="s">
        <v>1254</v>
      </c>
      <c r="K364" s="70">
        <v>44137</v>
      </c>
    </row>
    <row r="365" spans="1:11" x14ac:dyDescent="0.25">
      <c r="A365" s="109" t="str">
        <f>HYPERLINK("https://reports.ofsted.gov.uk/provider/18/EY550104","Provider web link")</f>
        <v>Provider web link</v>
      </c>
      <c r="B365" s="71" t="s">
        <v>1970</v>
      </c>
      <c r="C365" s="23" t="s">
        <v>1255</v>
      </c>
      <c r="D365" s="23" t="s">
        <v>1294</v>
      </c>
      <c r="E365" s="23" t="s">
        <v>240</v>
      </c>
      <c r="F365" s="23" t="s">
        <v>148</v>
      </c>
      <c r="G365" s="23" t="s">
        <v>208</v>
      </c>
      <c r="H365" s="23" t="s">
        <v>208</v>
      </c>
      <c r="I365" s="70">
        <v>44113</v>
      </c>
      <c r="J365" s="23" t="s">
        <v>1254</v>
      </c>
      <c r="K365" s="70">
        <v>44134</v>
      </c>
    </row>
    <row r="366" spans="1:11" x14ac:dyDescent="0.25">
      <c r="A366" s="109" t="str">
        <f>HYPERLINK("https://reports.ofsted.gov.uk/provider/17/EY477126","Provider web link")</f>
        <v>Provider web link</v>
      </c>
      <c r="B366" s="71" t="s">
        <v>1425</v>
      </c>
      <c r="C366" s="23" t="s">
        <v>769</v>
      </c>
      <c r="D366" s="23" t="s">
        <v>66</v>
      </c>
      <c r="E366" s="23" t="s">
        <v>240</v>
      </c>
      <c r="F366" s="23" t="s">
        <v>157</v>
      </c>
      <c r="G366" s="23" t="s">
        <v>285</v>
      </c>
      <c r="H366" s="23" t="s">
        <v>199</v>
      </c>
      <c r="I366" s="70">
        <v>44113</v>
      </c>
      <c r="J366" s="23" t="s">
        <v>1254</v>
      </c>
      <c r="K366" s="70">
        <v>44132</v>
      </c>
    </row>
    <row r="367" spans="1:11" x14ac:dyDescent="0.25">
      <c r="A367" s="109" t="str">
        <f>HYPERLINK("https://reports.ofsted.gov.uk/provider/18/EY545924","Provider web link")</f>
        <v>Provider web link</v>
      </c>
      <c r="B367" s="71" t="s">
        <v>1460</v>
      </c>
      <c r="C367" s="23" t="s">
        <v>1255</v>
      </c>
      <c r="D367" s="23" t="s">
        <v>1294</v>
      </c>
      <c r="E367" s="23" t="s">
        <v>240</v>
      </c>
      <c r="F367" s="23" t="s">
        <v>106</v>
      </c>
      <c r="G367" s="23" t="s">
        <v>175</v>
      </c>
      <c r="H367" s="23" t="s">
        <v>175</v>
      </c>
      <c r="I367" s="70">
        <v>44113</v>
      </c>
      <c r="J367" s="23" t="s">
        <v>1254</v>
      </c>
      <c r="K367" s="70">
        <v>44134</v>
      </c>
    </row>
    <row r="368" spans="1:11" x14ac:dyDescent="0.25">
      <c r="A368" s="109" t="str">
        <f>HYPERLINK("https://reports.ofsted.gov.uk/provider/18/EY427642","Provider web link")</f>
        <v>Provider web link</v>
      </c>
      <c r="B368" s="71" t="s">
        <v>1592</v>
      </c>
      <c r="C368" s="23" t="s">
        <v>1255</v>
      </c>
      <c r="D368" s="23" t="s">
        <v>1294</v>
      </c>
      <c r="E368" s="23" t="s">
        <v>240</v>
      </c>
      <c r="F368" s="23" t="s">
        <v>153</v>
      </c>
      <c r="G368" s="23" t="s">
        <v>215</v>
      </c>
      <c r="H368" s="23" t="s">
        <v>215</v>
      </c>
      <c r="I368" s="70">
        <v>44113</v>
      </c>
      <c r="J368" s="23" t="s">
        <v>1254</v>
      </c>
      <c r="K368" s="70">
        <v>44139</v>
      </c>
    </row>
    <row r="369" spans="1:11" x14ac:dyDescent="0.25">
      <c r="A369" s="109" t="str">
        <f>HYPERLINK("https://reports.ofsted.gov.uk/provider/18/EY539122","Provider web link")</f>
        <v>Provider web link</v>
      </c>
      <c r="B369" s="71" t="s">
        <v>1788</v>
      </c>
      <c r="C369" s="23" t="s">
        <v>1255</v>
      </c>
      <c r="D369" s="23" t="s">
        <v>1294</v>
      </c>
      <c r="E369" s="23" t="s">
        <v>240</v>
      </c>
      <c r="F369" s="23" t="s">
        <v>70</v>
      </c>
      <c r="G369" s="23" t="s">
        <v>180</v>
      </c>
      <c r="H369" s="23" t="s">
        <v>180</v>
      </c>
      <c r="I369" s="70">
        <v>44113</v>
      </c>
      <c r="J369" s="23" t="s">
        <v>1254</v>
      </c>
      <c r="K369" s="70">
        <v>44137</v>
      </c>
    </row>
    <row r="370" spans="1:11" x14ac:dyDescent="0.25">
      <c r="A370" s="109" t="str">
        <f>HYPERLINK("https://reports.ofsted.gov.uk/provider/16/EY474602","Provider web link")</f>
        <v>Provider web link</v>
      </c>
      <c r="B370" s="71" t="s">
        <v>1919</v>
      </c>
      <c r="C370" s="23" t="s">
        <v>1255</v>
      </c>
      <c r="D370" s="23" t="s">
        <v>67</v>
      </c>
      <c r="E370" s="23" t="s">
        <v>1920</v>
      </c>
      <c r="F370" s="23" t="s">
        <v>181</v>
      </c>
      <c r="G370" s="23" t="s">
        <v>180</v>
      </c>
      <c r="H370" s="23" t="s">
        <v>180</v>
      </c>
      <c r="I370" s="70">
        <v>44114</v>
      </c>
      <c r="J370" s="23" t="s">
        <v>1254</v>
      </c>
      <c r="K370" s="70">
        <v>44134</v>
      </c>
    </row>
    <row r="371" spans="1:11" x14ac:dyDescent="0.25">
      <c r="A371" s="109" t="str">
        <f>HYPERLINK("https://reports.ofsted.gov.uk/provider/16/2607605 ","Provider web link")</f>
        <v>Provider web link</v>
      </c>
      <c r="B371" s="71">
        <v>2607605</v>
      </c>
      <c r="C371" s="23" t="s">
        <v>769</v>
      </c>
      <c r="D371" s="23" t="s">
        <v>67</v>
      </c>
      <c r="E371" s="23" t="s">
        <v>2185</v>
      </c>
      <c r="F371" s="23" t="s">
        <v>116</v>
      </c>
      <c r="G371" s="23" t="s">
        <v>171</v>
      </c>
      <c r="H371" s="23" t="s">
        <v>171</v>
      </c>
      <c r="I371" s="70">
        <v>44116</v>
      </c>
      <c r="J371" s="23" t="s">
        <v>1257</v>
      </c>
      <c r="K371" s="70">
        <v>44133</v>
      </c>
    </row>
    <row r="372" spans="1:11" x14ac:dyDescent="0.25">
      <c r="A372" s="109" t="str">
        <f>HYPERLINK("https://reports.ofsted.gov.uk/provider/18/EY496692","Provider web link")</f>
        <v>Provider web link</v>
      </c>
      <c r="B372" s="71" t="s">
        <v>2134</v>
      </c>
      <c r="C372" s="23" t="s">
        <v>1255</v>
      </c>
      <c r="D372" s="23" t="s">
        <v>1294</v>
      </c>
      <c r="E372" s="23" t="s">
        <v>240</v>
      </c>
      <c r="F372" s="23" t="s">
        <v>178</v>
      </c>
      <c r="G372" s="23" t="s">
        <v>175</v>
      </c>
      <c r="H372" s="23" t="s">
        <v>175</v>
      </c>
      <c r="I372" s="70">
        <v>44116</v>
      </c>
      <c r="J372" s="23" t="s">
        <v>1254</v>
      </c>
      <c r="K372" s="70">
        <v>44134</v>
      </c>
    </row>
    <row r="373" spans="1:11" x14ac:dyDescent="0.25">
      <c r="A373" s="109" t="str">
        <f>HYPERLINK("https://reports.ofsted.gov.uk/provider/18/EY557063","Provider web link")</f>
        <v>Provider web link</v>
      </c>
      <c r="B373" s="71" t="s">
        <v>1982</v>
      </c>
      <c r="C373" s="23" t="s">
        <v>1255</v>
      </c>
      <c r="D373" s="23" t="s">
        <v>1294</v>
      </c>
      <c r="E373" s="23" t="s">
        <v>240</v>
      </c>
      <c r="F373" s="23" t="s">
        <v>116</v>
      </c>
      <c r="G373" s="23" t="s">
        <v>171</v>
      </c>
      <c r="H373" s="23" t="s">
        <v>171</v>
      </c>
      <c r="I373" s="70">
        <v>44116</v>
      </c>
      <c r="J373" s="23" t="s">
        <v>1254</v>
      </c>
      <c r="K373" s="70">
        <v>44159</v>
      </c>
    </row>
    <row r="374" spans="1:11" x14ac:dyDescent="0.25">
      <c r="A374" s="109" t="str">
        <f>HYPERLINK("https://reports.ofsted.gov.uk/provider/18/EY538337","Provider web link")</f>
        <v>Provider web link</v>
      </c>
      <c r="B374" s="71" t="s">
        <v>1655</v>
      </c>
      <c r="C374" s="23" t="s">
        <v>1255</v>
      </c>
      <c r="D374" s="23" t="s">
        <v>1294</v>
      </c>
      <c r="E374" s="23" t="s">
        <v>240</v>
      </c>
      <c r="F374" s="23" t="s">
        <v>79</v>
      </c>
      <c r="G374" s="23" t="s">
        <v>180</v>
      </c>
      <c r="H374" s="23" t="s">
        <v>180</v>
      </c>
      <c r="I374" s="70">
        <v>44116</v>
      </c>
      <c r="J374" s="23" t="s">
        <v>1254</v>
      </c>
      <c r="K374" s="70">
        <v>44133</v>
      </c>
    </row>
    <row r="375" spans="1:11" x14ac:dyDescent="0.25">
      <c r="A375" s="109" t="str">
        <f>HYPERLINK("https://reports.ofsted.gov.uk/provider/18/EY485201","Provider web link")</f>
        <v>Provider web link</v>
      </c>
      <c r="B375" s="71" t="s">
        <v>1824</v>
      </c>
      <c r="C375" s="23" t="s">
        <v>1255</v>
      </c>
      <c r="D375" s="23" t="s">
        <v>1294</v>
      </c>
      <c r="E375" s="23" t="s">
        <v>240</v>
      </c>
      <c r="F375" s="23" t="s">
        <v>79</v>
      </c>
      <c r="G375" s="23" t="s">
        <v>180</v>
      </c>
      <c r="H375" s="23" t="s">
        <v>180</v>
      </c>
      <c r="I375" s="70">
        <v>44116</v>
      </c>
      <c r="J375" s="23" t="s">
        <v>1254</v>
      </c>
      <c r="K375" s="70">
        <v>44133</v>
      </c>
    </row>
    <row r="376" spans="1:11" x14ac:dyDescent="0.25">
      <c r="A376" s="109" t="str">
        <f>HYPERLINK("https://reports.ofsted.gov.uk/provider/18/EY498470","Provider web link")</f>
        <v>Provider web link</v>
      </c>
      <c r="B376" s="71" t="s">
        <v>1829</v>
      </c>
      <c r="C376" s="23" t="s">
        <v>1255</v>
      </c>
      <c r="D376" s="23" t="s">
        <v>1294</v>
      </c>
      <c r="E376" s="23" t="s">
        <v>240</v>
      </c>
      <c r="F376" s="23" t="s">
        <v>194</v>
      </c>
      <c r="G376" s="23" t="s">
        <v>180</v>
      </c>
      <c r="H376" s="23" t="s">
        <v>180</v>
      </c>
      <c r="I376" s="70">
        <v>44116</v>
      </c>
      <c r="J376" s="23" t="s">
        <v>1254</v>
      </c>
      <c r="K376" s="70">
        <v>44140</v>
      </c>
    </row>
    <row r="377" spans="1:11" x14ac:dyDescent="0.25">
      <c r="A377" s="109" t="str">
        <f>HYPERLINK("https://reports.ofsted.gov.uk/provider/16/EY555077","Provider web link")</f>
        <v>Provider web link</v>
      </c>
      <c r="B377" s="71" t="s">
        <v>1875</v>
      </c>
      <c r="C377" s="23" t="s">
        <v>1255</v>
      </c>
      <c r="D377" s="23" t="s">
        <v>67</v>
      </c>
      <c r="E377" s="23" t="s">
        <v>1876</v>
      </c>
      <c r="F377" s="23" t="s">
        <v>92</v>
      </c>
      <c r="G377" s="23" t="s">
        <v>285</v>
      </c>
      <c r="H377" s="23" t="s">
        <v>199</v>
      </c>
      <c r="I377" s="70">
        <v>44116</v>
      </c>
      <c r="J377" s="23" t="s">
        <v>1254</v>
      </c>
      <c r="K377" s="70">
        <v>44137</v>
      </c>
    </row>
    <row r="378" spans="1:11" x14ac:dyDescent="0.25">
      <c r="A378" s="109" t="str">
        <f>HYPERLINK("https://reports.ofsted.gov.uk/provider/18/2567647 ","Provider web link")</f>
        <v>Provider web link</v>
      </c>
      <c r="B378" s="71">
        <v>2567647</v>
      </c>
      <c r="C378" s="23" t="s">
        <v>1255</v>
      </c>
      <c r="D378" s="23" t="s">
        <v>1294</v>
      </c>
      <c r="E378" s="23" t="s">
        <v>240</v>
      </c>
      <c r="F378" s="23" t="s">
        <v>75</v>
      </c>
      <c r="G378" s="23" t="s">
        <v>221</v>
      </c>
      <c r="H378" s="23" t="s">
        <v>221</v>
      </c>
      <c r="I378" s="70">
        <v>44116</v>
      </c>
      <c r="J378" s="23" t="s">
        <v>1254</v>
      </c>
      <c r="K378" s="70">
        <v>44134</v>
      </c>
    </row>
    <row r="379" spans="1:11" x14ac:dyDescent="0.25">
      <c r="A379" s="109" t="str">
        <f>HYPERLINK("https://reports.ofsted.gov.uk/provider/16/EY475219","Provider web link")</f>
        <v>Provider web link</v>
      </c>
      <c r="B379" s="71" t="s">
        <v>1608</v>
      </c>
      <c r="C379" s="23" t="s">
        <v>1255</v>
      </c>
      <c r="D379" s="23" t="s">
        <v>67</v>
      </c>
      <c r="E379" s="23" t="s">
        <v>1609</v>
      </c>
      <c r="F379" s="23" t="s">
        <v>135</v>
      </c>
      <c r="G379" s="23" t="s">
        <v>180</v>
      </c>
      <c r="H379" s="23" t="s">
        <v>180</v>
      </c>
      <c r="I379" s="70">
        <v>44116</v>
      </c>
      <c r="J379" s="23" t="s">
        <v>1254</v>
      </c>
      <c r="K379" s="70">
        <v>44134</v>
      </c>
    </row>
    <row r="380" spans="1:11" x14ac:dyDescent="0.25">
      <c r="A380" s="109" t="str">
        <f>HYPERLINK("https://reports.ofsted.gov.uk/provider/18/2516655 ","Provider web link")</f>
        <v>Provider web link</v>
      </c>
      <c r="B380" s="71">
        <v>2516655</v>
      </c>
      <c r="C380" s="23" t="s">
        <v>1255</v>
      </c>
      <c r="D380" s="23" t="s">
        <v>1294</v>
      </c>
      <c r="E380" s="23" t="s">
        <v>240</v>
      </c>
      <c r="F380" s="23" t="s">
        <v>145</v>
      </c>
      <c r="G380" s="23" t="s">
        <v>221</v>
      </c>
      <c r="H380" s="23" t="s">
        <v>221</v>
      </c>
      <c r="I380" s="70">
        <v>44116</v>
      </c>
      <c r="J380" s="23" t="s">
        <v>1254</v>
      </c>
      <c r="K380" s="70">
        <v>44134</v>
      </c>
    </row>
    <row r="381" spans="1:11" x14ac:dyDescent="0.25">
      <c r="A381" s="109" t="str">
        <f>HYPERLINK("https://reports.ofsted.gov.uk/provider/18/EY491963","Provider web link")</f>
        <v>Provider web link</v>
      </c>
      <c r="B381" s="71" t="s">
        <v>1618</v>
      </c>
      <c r="C381" s="23" t="s">
        <v>1255</v>
      </c>
      <c r="D381" s="23" t="s">
        <v>1294</v>
      </c>
      <c r="E381" s="23" t="s">
        <v>240</v>
      </c>
      <c r="F381" s="23" t="s">
        <v>194</v>
      </c>
      <c r="G381" s="23" t="s">
        <v>180</v>
      </c>
      <c r="H381" s="23" t="s">
        <v>180</v>
      </c>
      <c r="I381" s="70">
        <v>44116</v>
      </c>
      <c r="J381" s="23" t="s">
        <v>1254</v>
      </c>
      <c r="K381" s="70">
        <v>44134</v>
      </c>
    </row>
    <row r="382" spans="1:11" x14ac:dyDescent="0.25">
      <c r="A382" s="109" t="str">
        <f>HYPERLINK("https://reports.ofsted.gov.uk/provider/18/EY408699","Provider web link")</f>
        <v>Provider web link</v>
      </c>
      <c r="B382" s="71" t="s">
        <v>1802</v>
      </c>
      <c r="C382" s="23" t="s">
        <v>1255</v>
      </c>
      <c r="D382" s="23" t="s">
        <v>1294</v>
      </c>
      <c r="E382" s="23" t="s">
        <v>240</v>
      </c>
      <c r="F382" s="23" t="s">
        <v>121</v>
      </c>
      <c r="G382" s="23" t="s">
        <v>180</v>
      </c>
      <c r="H382" s="23" t="s">
        <v>180</v>
      </c>
      <c r="I382" s="70">
        <v>44116</v>
      </c>
      <c r="J382" s="23" t="s">
        <v>1254</v>
      </c>
      <c r="K382" s="70">
        <v>44134</v>
      </c>
    </row>
    <row r="383" spans="1:11" x14ac:dyDescent="0.25">
      <c r="A383" s="109" t="str">
        <f>HYPERLINK("https://reports.ofsted.gov.uk/provider/18/EY558153","Provider web link")</f>
        <v>Provider web link</v>
      </c>
      <c r="B383" s="71" t="s">
        <v>1479</v>
      </c>
      <c r="C383" s="23" t="s">
        <v>1255</v>
      </c>
      <c r="D383" s="23" t="s">
        <v>1294</v>
      </c>
      <c r="E383" s="23" t="s">
        <v>240</v>
      </c>
      <c r="F383" s="23" t="s">
        <v>82</v>
      </c>
      <c r="G383" s="23" t="s">
        <v>285</v>
      </c>
      <c r="H383" s="23" t="s">
        <v>199</v>
      </c>
      <c r="I383" s="70">
        <v>44116</v>
      </c>
      <c r="J383" s="23" t="s">
        <v>1254</v>
      </c>
      <c r="K383" s="70">
        <v>44139</v>
      </c>
    </row>
    <row r="384" spans="1:11" x14ac:dyDescent="0.25">
      <c r="A384" s="109" t="str">
        <f>HYPERLINK("https://reports.ofsted.gov.uk/provider/17/EY383875","Provider web link")</f>
        <v>Provider web link</v>
      </c>
      <c r="B384" s="71" t="s">
        <v>1379</v>
      </c>
      <c r="C384" s="23" t="s">
        <v>769</v>
      </c>
      <c r="D384" s="23" t="s">
        <v>66</v>
      </c>
      <c r="E384" s="23" t="s">
        <v>240</v>
      </c>
      <c r="F384" s="23" t="s">
        <v>153</v>
      </c>
      <c r="G384" s="23" t="s">
        <v>215</v>
      </c>
      <c r="H384" s="23" t="s">
        <v>215</v>
      </c>
      <c r="I384" s="70">
        <v>44116</v>
      </c>
      <c r="J384" s="23" t="s">
        <v>1257</v>
      </c>
      <c r="K384" s="70">
        <v>44137</v>
      </c>
    </row>
    <row r="385" spans="1:11" x14ac:dyDescent="0.25">
      <c r="A385" s="109" t="str">
        <f>HYPERLINK("https://reports.ofsted.gov.uk/provider/18/EY495555","Provider web link")</f>
        <v>Provider web link</v>
      </c>
      <c r="B385" s="71" t="s">
        <v>2019</v>
      </c>
      <c r="C385" s="23" t="s">
        <v>1255</v>
      </c>
      <c r="D385" s="23" t="s">
        <v>1294</v>
      </c>
      <c r="E385" s="23" t="s">
        <v>240</v>
      </c>
      <c r="F385" s="23" t="s">
        <v>97</v>
      </c>
      <c r="G385" s="23" t="s">
        <v>175</v>
      </c>
      <c r="H385" s="23" t="s">
        <v>175</v>
      </c>
      <c r="I385" s="70">
        <v>44116</v>
      </c>
      <c r="J385" s="23" t="s">
        <v>1254</v>
      </c>
      <c r="K385" s="70">
        <v>44134</v>
      </c>
    </row>
    <row r="386" spans="1:11" x14ac:dyDescent="0.25">
      <c r="A386" s="109" t="str">
        <f>HYPERLINK("https://reports.ofsted.gov.uk/provider/18/EY488836","Provider web link")</f>
        <v>Provider web link</v>
      </c>
      <c r="B386" s="71" t="s">
        <v>1834</v>
      </c>
      <c r="C386" s="23" t="s">
        <v>1255</v>
      </c>
      <c r="D386" s="23" t="s">
        <v>1294</v>
      </c>
      <c r="E386" s="23" t="s">
        <v>240</v>
      </c>
      <c r="F386" s="23" t="s">
        <v>96</v>
      </c>
      <c r="G386" s="23" t="s">
        <v>180</v>
      </c>
      <c r="H386" s="23" t="s">
        <v>180</v>
      </c>
      <c r="I386" s="70">
        <v>44116</v>
      </c>
      <c r="J386" s="23" t="s">
        <v>1254</v>
      </c>
      <c r="K386" s="70">
        <v>44133</v>
      </c>
    </row>
    <row r="387" spans="1:11" x14ac:dyDescent="0.25">
      <c r="A387" s="109" t="str">
        <f>HYPERLINK("https://reports.ofsted.gov.uk/provider/18/EY492534","Provider web link")</f>
        <v>Provider web link</v>
      </c>
      <c r="B387" s="71" t="s">
        <v>1627</v>
      </c>
      <c r="C387" s="23" t="s">
        <v>1255</v>
      </c>
      <c r="D387" s="23" t="s">
        <v>1294</v>
      </c>
      <c r="E387" s="23" t="s">
        <v>240</v>
      </c>
      <c r="F387" s="23" t="s">
        <v>110</v>
      </c>
      <c r="G387" s="23" t="s">
        <v>180</v>
      </c>
      <c r="H387" s="23" t="s">
        <v>180</v>
      </c>
      <c r="I387" s="70">
        <v>44116</v>
      </c>
      <c r="J387" s="23" t="s">
        <v>1254</v>
      </c>
      <c r="K387" s="70">
        <v>44133</v>
      </c>
    </row>
    <row r="388" spans="1:11" x14ac:dyDescent="0.25">
      <c r="A388" s="109" t="str">
        <f>HYPERLINK("https://reports.ofsted.gov.uk/provider/18/EY476974","Provider web link")</f>
        <v>Provider web link</v>
      </c>
      <c r="B388" s="71" t="s">
        <v>2003</v>
      </c>
      <c r="C388" s="23" t="s">
        <v>1255</v>
      </c>
      <c r="D388" s="23" t="s">
        <v>1294</v>
      </c>
      <c r="E388" s="23" t="s">
        <v>240</v>
      </c>
      <c r="F388" s="23" t="s">
        <v>194</v>
      </c>
      <c r="G388" s="23" t="s">
        <v>180</v>
      </c>
      <c r="H388" s="23" t="s">
        <v>180</v>
      </c>
      <c r="I388" s="70">
        <v>44116</v>
      </c>
      <c r="J388" s="23" t="s">
        <v>1254</v>
      </c>
      <c r="K388" s="70">
        <v>44134</v>
      </c>
    </row>
    <row r="389" spans="1:11" x14ac:dyDescent="0.25">
      <c r="A389" s="109" t="str">
        <f>HYPERLINK("https://reports.ofsted.gov.uk/provider/18/EY497451","Provider web link")</f>
        <v>Provider web link</v>
      </c>
      <c r="B389" s="71" t="s">
        <v>2146</v>
      </c>
      <c r="C389" s="23" t="s">
        <v>1255</v>
      </c>
      <c r="D389" s="23" t="s">
        <v>1294</v>
      </c>
      <c r="E389" s="23" t="s">
        <v>240</v>
      </c>
      <c r="F389" s="23" t="s">
        <v>163</v>
      </c>
      <c r="G389" s="23" t="s">
        <v>215</v>
      </c>
      <c r="H389" s="23" t="s">
        <v>215</v>
      </c>
      <c r="I389" s="70">
        <v>44116</v>
      </c>
      <c r="J389" s="23" t="s">
        <v>1257</v>
      </c>
      <c r="K389" s="70">
        <v>44134</v>
      </c>
    </row>
    <row r="390" spans="1:11" x14ac:dyDescent="0.25">
      <c r="A390" s="109" t="str">
        <f>HYPERLINK("https://reports.ofsted.gov.uk/provider/18/EY486293","Provider web link")</f>
        <v>Provider web link</v>
      </c>
      <c r="B390" s="71" t="s">
        <v>1613</v>
      </c>
      <c r="C390" s="23" t="s">
        <v>1255</v>
      </c>
      <c r="D390" s="23" t="s">
        <v>1294</v>
      </c>
      <c r="E390" s="23" t="s">
        <v>240</v>
      </c>
      <c r="F390" s="23" t="s">
        <v>140</v>
      </c>
      <c r="G390" s="23" t="s">
        <v>285</v>
      </c>
      <c r="H390" s="23" t="s">
        <v>199</v>
      </c>
      <c r="I390" s="70">
        <v>44116</v>
      </c>
      <c r="J390" s="23" t="s">
        <v>1257</v>
      </c>
      <c r="K390" s="70">
        <v>44133</v>
      </c>
    </row>
    <row r="391" spans="1:11" x14ac:dyDescent="0.25">
      <c r="A391" s="109" t="str">
        <f>HYPERLINK("https://reports.ofsted.gov.uk/provider/18/EY485721","Provider web link")</f>
        <v>Provider web link</v>
      </c>
      <c r="B391" s="71" t="s">
        <v>1827</v>
      </c>
      <c r="C391" s="23" t="s">
        <v>1255</v>
      </c>
      <c r="D391" s="23" t="s">
        <v>1294</v>
      </c>
      <c r="E391" s="23" t="s">
        <v>240</v>
      </c>
      <c r="F391" s="23" t="s">
        <v>106</v>
      </c>
      <c r="G391" s="23" t="s">
        <v>175</v>
      </c>
      <c r="H391" s="23" t="s">
        <v>175</v>
      </c>
      <c r="I391" s="70">
        <v>44116</v>
      </c>
      <c r="J391" s="23" t="s">
        <v>1254</v>
      </c>
      <c r="K391" s="70">
        <v>44134</v>
      </c>
    </row>
    <row r="392" spans="1:11" x14ac:dyDescent="0.25">
      <c r="A392" s="109" t="str">
        <f>HYPERLINK("https://reports.ofsted.gov.uk/provider/18/EY553902","Provider web link")</f>
        <v>Provider web link</v>
      </c>
      <c r="B392" s="71" t="s">
        <v>2066</v>
      </c>
      <c r="C392" s="23" t="s">
        <v>1255</v>
      </c>
      <c r="D392" s="23" t="s">
        <v>1294</v>
      </c>
      <c r="E392" s="23" t="s">
        <v>240</v>
      </c>
      <c r="F392" s="23" t="s">
        <v>162</v>
      </c>
      <c r="G392" s="23" t="s">
        <v>215</v>
      </c>
      <c r="H392" s="23" t="s">
        <v>215</v>
      </c>
      <c r="I392" s="70">
        <v>44116</v>
      </c>
      <c r="J392" s="23" t="s">
        <v>1254</v>
      </c>
      <c r="K392" s="70">
        <v>44134</v>
      </c>
    </row>
    <row r="393" spans="1:11" x14ac:dyDescent="0.25">
      <c r="A393" s="109" t="str">
        <f>HYPERLINK("https://reports.ofsted.gov.uk/provider/18/EY463360","Provider web link")</f>
        <v>Provider web link</v>
      </c>
      <c r="B393" s="71" t="s">
        <v>1727</v>
      </c>
      <c r="C393" s="23" t="s">
        <v>1255</v>
      </c>
      <c r="D393" s="23" t="s">
        <v>1294</v>
      </c>
      <c r="E393" s="23" t="s">
        <v>240</v>
      </c>
      <c r="F393" s="23" t="s">
        <v>114</v>
      </c>
      <c r="G393" s="23" t="s">
        <v>285</v>
      </c>
      <c r="H393" s="23" t="s">
        <v>199</v>
      </c>
      <c r="I393" s="70">
        <v>44116</v>
      </c>
      <c r="J393" s="23" t="s">
        <v>1254</v>
      </c>
      <c r="K393" s="70">
        <v>44134</v>
      </c>
    </row>
    <row r="394" spans="1:11" x14ac:dyDescent="0.25">
      <c r="A394" s="109" t="str">
        <f>HYPERLINK("https://reports.ofsted.gov.uk/provider/18/EY466260","Provider web link")</f>
        <v>Provider web link</v>
      </c>
      <c r="B394" s="71" t="s">
        <v>1417</v>
      </c>
      <c r="C394" s="23" t="s">
        <v>1255</v>
      </c>
      <c r="D394" s="23" t="s">
        <v>1294</v>
      </c>
      <c r="E394" s="23" t="s">
        <v>240</v>
      </c>
      <c r="F394" s="23" t="s">
        <v>196</v>
      </c>
      <c r="G394" s="23" t="s">
        <v>180</v>
      </c>
      <c r="H394" s="23" t="s">
        <v>180</v>
      </c>
      <c r="I394" s="70">
        <v>44116</v>
      </c>
      <c r="J394" s="23" t="s">
        <v>1254</v>
      </c>
      <c r="K394" s="70">
        <v>44133</v>
      </c>
    </row>
    <row r="395" spans="1:11" x14ac:dyDescent="0.25">
      <c r="A395" s="109" t="str">
        <f>HYPERLINK("https://reports.ofsted.gov.uk/provider/18/EY413220","Provider web link")</f>
        <v>Provider web link</v>
      </c>
      <c r="B395" s="71" t="s">
        <v>1404</v>
      </c>
      <c r="C395" s="23" t="s">
        <v>1255</v>
      </c>
      <c r="D395" s="23" t="s">
        <v>1294</v>
      </c>
      <c r="E395" s="23" t="s">
        <v>240</v>
      </c>
      <c r="F395" s="23" t="s">
        <v>70</v>
      </c>
      <c r="G395" s="23" t="s">
        <v>180</v>
      </c>
      <c r="H395" s="23" t="s">
        <v>180</v>
      </c>
      <c r="I395" s="70">
        <v>44116</v>
      </c>
      <c r="J395" s="23" t="s">
        <v>1254</v>
      </c>
      <c r="K395" s="70">
        <v>44134</v>
      </c>
    </row>
    <row r="396" spans="1:11" x14ac:dyDescent="0.25">
      <c r="A396" s="109" t="str">
        <f>HYPERLINK("https://reports.ofsted.gov.uk/provider/18/EY548881","Provider web link")</f>
        <v>Provider web link</v>
      </c>
      <c r="B396" s="71" t="s">
        <v>2076</v>
      </c>
      <c r="C396" s="23" t="s">
        <v>1255</v>
      </c>
      <c r="D396" s="23" t="s">
        <v>1294</v>
      </c>
      <c r="E396" s="23" t="s">
        <v>240</v>
      </c>
      <c r="F396" s="23" t="s">
        <v>104</v>
      </c>
      <c r="G396" s="23" t="s">
        <v>215</v>
      </c>
      <c r="H396" s="23" t="s">
        <v>215</v>
      </c>
      <c r="I396" s="70">
        <v>44117</v>
      </c>
      <c r="J396" s="23" t="s">
        <v>1254</v>
      </c>
      <c r="K396" s="70">
        <v>44134</v>
      </c>
    </row>
    <row r="397" spans="1:11" x14ac:dyDescent="0.25">
      <c r="A397" s="109" t="str">
        <f>HYPERLINK("https://reports.ofsted.gov.uk/provider/18/EY547471","Provider web link")</f>
        <v>Provider web link</v>
      </c>
      <c r="B397" s="71" t="s">
        <v>1478</v>
      </c>
      <c r="C397" s="23" t="s">
        <v>1255</v>
      </c>
      <c r="D397" s="23" t="s">
        <v>1294</v>
      </c>
      <c r="E397" s="23" t="s">
        <v>240</v>
      </c>
      <c r="F397" s="23" t="s">
        <v>144</v>
      </c>
      <c r="G397" s="23" t="s">
        <v>221</v>
      </c>
      <c r="H397" s="23" t="s">
        <v>221</v>
      </c>
      <c r="I397" s="70">
        <v>44117</v>
      </c>
      <c r="J397" s="23" t="s">
        <v>1257</v>
      </c>
      <c r="K397" s="70">
        <v>44137</v>
      </c>
    </row>
    <row r="398" spans="1:11" x14ac:dyDescent="0.25">
      <c r="A398" s="109" t="str">
        <f>HYPERLINK("https://reports.ofsted.gov.uk/provider/18/EY560011","Provider web link")</f>
        <v>Provider web link</v>
      </c>
      <c r="B398" s="71" t="s">
        <v>1973</v>
      </c>
      <c r="C398" s="23" t="s">
        <v>1255</v>
      </c>
      <c r="D398" s="23" t="s">
        <v>1294</v>
      </c>
      <c r="E398" s="23" t="s">
        <v>240</v>
      </c>
      <c r="F398" s="23" t="s">
        <v>90</v>
      </c>
      <c r="G398" s="23" t="s">
        <v>171</v>
      </c>
      <c r="H398" s="23" t="s">
        <v>171</v>
      </c>
      <c r="I398" s="70">
        <v>44117</v>
      </c>
      <c r="J398" s="23" t="s">
        <v>1254</v>
      </c>
      <c r="K398" s="70">
        <v>44137</v>
      </c>
    </row>
    <row r="399" spans="1:11" x14ac:dyDescent="0.25">
      <c r="A399" s="109" t="str">
        <f>HYPERLINK("https://reports.ofsted.gov.uk/provider/18/2541685 ","Provider web link")</f>
        <v>Provider web link</v>
      </c>
      <c r="B399" s="71">
        <v>2541685</v>
      </c>
      <c r="C399" s="23" t="s">
        <v>1255</v>
      </c>
      <c r="D399" s="23" t="s">
        <v>1294</v>
      </c>
      <c r="E399" s="23" t="s">
        <v>240</v>
      </c>
      <c r="F399" s="23" t="s">
        <v>131</v>
      </c>
      <c r="G399" s="23" t="s">
        <v>208</v>
      </c>
      <c r="H399" s="23" t="s">
        <v>208</v>
      </c>
      <c r="I399" s="70">
        <v>44117</v>
      </c>
      <c r="J399" s="23" t="s">
        <v>1254</v>
      </c>
      <c r="K399" s="70">
        <v>44134</v>
      </c>
    </row>
    <row r="400" spans="1:11" x14ac:dyDescent="0.25">
      <c r="A400" s="109" t="str">
        <f>HYPERLINK("https://reports.ofsted.gov.uk/provider/18/EY482190","Provider web link")</f>
        <v>Provider web link</v>
      </c>
      <c r="B400" s="71" t="s">
        <v>1424</v>
      </c>
      <c r="C400" s="23" t="s">
        <v>1255</v>
      </c>
      <c r="D400" s="23" t="s">
        <v>1294</v>
      </c>
      <c r="E400" s="23" t="s">
        <v>240</v>
      </c>
      <c r="F400" s="23" t="s">
        <v>84</v>
      </c>
      <c r="G400" s="23" t="s">
        <v>175</v>
      </c>
      <c r="H400" s="23" t="s">
        <v>175</v>
      </c>
      <c r="I400" s="70">
        <v>44117</v>
      </c>
      <c r="J400" s="23" t="s">
        <v>1254</v>
      </c>
      <c r="K400" s="70">
        <v>44140</v>
      </c>
    </row>
    <row r="401" spans="1:11" x14ac:dyDescent="0.25">
      <c r="A401" s="109" t="str">
        <f>HYPERLINK("https://reports.ofsted.gov.uk/provider/18/2504438 ","Provider web link")</f>
        <v>Provider web link</v>
      </c>
      <c r="B401" s="71">
        <v>2504438</v>
      </c>
      <c r="C401" s="23" t="s">
        <v>1255</v>
      </c>
      <c r="D401" s="23" t="s">
        <v>1294</v>
      </c>
      <c r="E401" s="23" t="s">
        <v>240</v>
      </c>
      <c r="F401" s="23" t="s">
        <v>165</v>
      </c>
      <c r="G401" s="23" t="s">
        <v>221</v>
      </c>
      <c r="H401" s="23" t="s">
        <v>221</v>
      </c>
      <c r="I401" s="70">
        <v>44117</v>
      </c>
      <c r="J401" s="23" t="s">
        <v>1254</v>
      </c>
      <c r="K401" s="70">
        <v>44134</v>
      </c>
    </row>
    <row r="402" spans="1:11" x14ac:dyDescent="0.25">
      <c r="A402" s="109" t="str">
        <f>HYPERLINK("https://reports.ofsted.gov.uk/provider/18/EY535695","Provider web link")</f>
        <v>Provider web link</v>
      </c>
      <c r="B402" s="71" t="s">
        <v>2082</v>
      </c>
      <c r="C402" s="23" t="s">
        <v>1255</v>
      </c>
      <c r="D402" s="23" t="s">
        <v>1294</v>
      </c>
      <c r="E402" s="23" t="s">
        <v>240</v>
      </c>
      <c r="F402" s="23" t="s">
        <v>90</v>
      </c>
      <c r="G402" s="23" t="s">
        <v>171</v>
      </c>
      <c r="H402" s="23" t="s">
        <v>171</v>
      </c>
      <c r="I402" s="70">
        <v>44117</v>
      </c>
      <c r="J402" s="23" t="s">
        <v>1254</v>
      </c>
      <c r="K402" s="70">
        <v>44137</v>
      </c>
    </row>
    <row r="403" spans="1:11" x14ac:dyDescent="0.25">
      <c r="A403" s="109" t="str">
        <f>HYPERLINK("https://reports.ofsted.gov.uk/provider/18/EY535927","Provider web link")</f>
        <v>Provider web link</v>
      </c>
      <c r="B403" s="71" t="s">
        <v>1762</v>
      </c>
      <c r="C403" s="23" t="s">
        <v>1255</v>
      </c>
      <c r="D403" s="23" t="s">
        <v>1294</v>
      </c>
      <c r="E403" s="23" t="s">
        <v>240</v>
      </c>
      <c r="F403" s="23" t="s">
        <v>97</v>
      </c>
      <c r="G403" s="23" t="s">
        <v>175</v>
      </c>
      <c r="H403" s="23" t="s">
        <v>175</v>
      </c>
      <c r="I403" s="70">
        <v>44117</v>
      </c>
      <c r="J403" s="23" t="s">
        <v>1254</v>
      </c>
      <c r="K403" s="70">
        <v>44138</v>
      </c>
    </row>
    <row r="404" spans="1:11" x14ac:dyDescent="0.25">
      <c r="A404" s="109" t="str">
        <f>HYPERLINK("https://reports.ofsted.gov.uk/provider/16/2502059 ","Provider web link")</f>
        <v>Provider web link</v>
      </c>
      <c r="B404" s="71">
        <v>2502059</v>
      </c>
      <c r="C404" s="23" t="s">
        <v>1301</v>
      </c>
      <c r="D404" s="23" t="s">
        <v>67</v>
      </c>
      <c r="E404" s="23" t="s">
        <v>2101</v>
      </c>
      <c r="F404" s="23" t="s">
        <v>130</v>
      </c>
      <c r="G404" s="23" t="s">
        <v>171</v>
      </c>
      <c r="H404" s="23" t="s">
        <v>171</v>
      </c>
      <c r="I404" s="70">
        <v>44117</v>
      </c>
      <c r="J404" s="23" t="s">
        <v>1257</v>
      </c>
      <c r="K404" s="70">
        <v>44141</v>
      </c>
    </row>
    <row r="405" spans="1:11" x14ac:dyDescent="0.25">
      <c r="A405" s="109" t="str">
        <f>HYPERLINK("https://reports.ofsted.gov.uk/provider/18/EY535625","Provider web link")</f>
        <v>Provider web link</v>
      </c>
      <c r="B405" s="71" t="s">
        <v>1849</v>
      </c>
      <c r="C405" s="23" t="s">
        <v>1255</v>
      </c>
      <c r="D405" s="23" t="s">
        <v>1294</v>
      </c>
      <c r="E405" s="23" t="s">
        <v>240</v>
      </c>
      <c r="F405" s="23" t="s">
        <v>104</v>
      </c>
      <c r="G405" s="23" t="s">
        <v>215</v>
      </c>
      <c r="H405" s="23" t="s">
        <v>215</v>
      </c>
      <c r="I405" s="70">
        <v>44117</v>
      </c>
      <c r="J405" s="23" t="s">
        <v>1254</v>
      </c>
      <c r="K405" s="70">
        <v>44134</v>
      </c>
    </row>
    <row r="406" spans="1:11" x14ac:dyDescent="0.25">
      <c r="A406" s="109" t="str">
        <f>HYPERLINK("https://reports.ofsted.gov.uk/provider/18/VC364834","Provider web link")</f>
        <v>Provider web link</v>
      </c>
      <c r="B406" s="71" t="s">
        <v>2163</v>
      </c>
      <c r="C406" s="23" t="s">
        <v>1255</v>
      </c>
      <c r="D406" s="23" t="s">
        <v>1294</v>
      </c>
      <c r="E406" s="23" t="s">
        <v>240</v>
      </c>
      <c r="F406" s="23" t="s">
        <v>217</v>
      </c>
      <c r="G406" s="23" t="s">
        <v>215</v>
      </c>
      <c r="H406" s="23" t="s">
        <v>215</v>
      </c>
      <c r="I406" s="70">
        <v>44117</v>
      </c>
      <c r="J406" s="23" t="s">
        <v>1254</v>
      </c>
      <c r="K406" s="70">
        <v>44139</v>
      </c>
    </row>
    <row r="407" spans="1:11" x14ac:dyDescent="0.25">
      <c r="A407" s="109" t="str">
        <f>HYPERLINK("https://reports.ofsted.gov.uk/provider/18/EY499376","Provider web link")</f>
        <v>Provider web link</v>
      </c>
      <c r="B407" s="71" t="s">
        <v>1844</v>
      </c>
      <c r="C407" s="23" t="s">
        <v>1255</v>
      </c>
      <c r="D407" s="23" t="s">
        <v>1294</v>
      </c>
      <c r="E407" s="23" t="s">
        <v>240</v>
      </c>
      <c r="F407" s="23" t="s">
        <v>160</v>
      </c>
      <c r="G407" s="23" t="s">
        <v>208</v>
      </c>
      <c r="H407" s="23" t="s">
        <v>208</v>
      </c>
      <c r="I407" s="70">
        <v>44117</v>
      </c>
      <c r="J407" s="23" t="s">
        <v>1257</v>
      </c>
      <c r="K407" s="70">
        <v>44134</v>
      </c>
    </row>
    <row r="408" spans="1:11" x14ac:dyDescent="0.25">
      <c r="A408" s="109" t="str">
        <f>HYPERLINK("https://reports.ofsted.gov.uk/provider/18/EY553770","Provider web link")</f>
        <v>Provider web link</v>
      </c>
      <c r="B408" s="71" t="s">
        <v>2062</v>
      </c>
      <c r="C408" s="23" t="s">
        <v>1255</v>
      </c>
      <c r="D408" s="23" t="s">
        <v>1294</v>
      </c>
      <c r="E408" s="23" t="s">
        <v>240</v>
      </c>
      <c r="F408" s="23" t="s">
        <v>86</v>
      </c>
      <c r="G408" s="23" t="s">
        <v>221</v>
      </c>
      <c r="H408" s="23" t="s">
        <v>221</v>
      </c>
      <c r="I408" s="70">
        <v>44117</v>
      </c>
      <c r="J408" s="23" t="s">
        <v>1254</v>
      </c>
      <c r="K408" s="70">
        <v>44134</v>
      </c>
    </row>
    <row r="409" spans="1:11" x14ac:dyDescent="0.25">
      <c r="A409" s="109" t="str">
        <f>HYPERLINK("https://reports.ofsted.gov.uk/provider/18/EY498142","Provider web link")</f>
        <v>Provider web link</v>
      </c>
      <c r="B409" s="71" t="s">
        <v>1922</v>
      </c>
      <c r="C409" s="23" t="s">
        <v>1255</v>
      </c>
      <c r="D409" s="23" t="s">
        <v>1294</v>
      </c>
      <c r="E409" s="23" t="s">
        <v>240</v>
      </c>
      <c r="F409" s="23" t="s">
        <v>159</v>
      </c>
      <c r="G409" s="23" t="s">
        <v>180</v>
      </c>
      <c r="H409" s="23" t="s">
        <v>180</v>
      </c>
      <c r="I409" s="70">
        <v>44117</v>
      </c>
      <c r="J409" s="23" t="s">
        <v>1254</v>
      </c>
      <c r="K409" s="70">
        <v>44134</v>
      </c>
    </row>
    <row r="410" spans="1:11" x14ac:dyDescent="0.25">
      <c r="A410" s="109" t="str">
        <f>HYPERLINK("https://reports.ofsted.gov.uk/provider/18/EY561172","Provider web link")</f>
        <v>Provider web link</v>
      </c>
      <c r="B410" s="71" t="s">
        <v>2188</v>
      </c>
      <c r="C410" s="23" t="s">
        <v>1255</v>
      </c>
      <c r="D410" s="23" t="s">
        <v>1294</v>
      </c>
      <c r="E410" s="23" t="s">
        <v>240</v>
      </c>
      <c r="F410" s="23" t="s">
        <v>91</v>
      </c>
      <c r="G410" s="23" t="s">
        <v>221</v>
      </c>
      <c r="H410" s="23" t="s">
        <v>221</v>
      </c>
      <c r="I410" s="70">
        <v>44117</v>
      </c>
      <c r="J410" s="23" t="s">
        <v>1254</v>
      </c>
      <c r="K410" s="70">
        <v>44134</v>
      </c>
    </row>
    <row r="411" spans="1:11" x14ac:dyDescent="0.25">
      <c r="A411" s="109" t="str">
        <f>HYPERLINK("https://reports.ofsted.gov.uk/provider/17/EY366239","Provider web link")</f>
        <v>Provider web link</v>
      </c>
      <c r="B411" s="71" t="s">
        <v>1345</v>
      </c>
      <c r="C411" s="23" t="s">
        <v>769</v>
      </c>
      <c r="D411" s="23" t="s">
        <v>66</v>
      </c>
      <c r="E411" s="23" t="s">
        <v>240</v>
      </c>
      <c r="F411" s="23" t="s">
        <v>94</v>
      </c>
      <c r="G411" s="23" t="s">
        <v>287</v>
      </c>
      <c r="H411" s="23" t="s">
        <v>199</v>
      </c>
      <c r="I411" s="70">
        <v>44117</v>
      </c>
      <c r="J411" s="23" t="s">
        <v>1257</v>
      </c>
      <c r="K411" s="70">
        <v>44137</v>
      </c>
    </row>
    <row r="412" spans="1:11" x14ac:dyDescent="0.25">
      <c r="A412" s="109" t="str">
        <f>HYPERLINK("https://reports.ofsted.gov.uk/provider/18/EY413130","Provider web link")</f>
        <v>Provider web link</v>
      </c>
      <c r="B412" s="71" t="s">
        <v>1373</v>
      </c>
      <c r="C412" s="23" t="s">
        <v>1255</v>
      </c>
      <c r="D412" s="23" t="s">
        <v>1294</v>
      </c>
      <c r="E412" s="23" t="s">
        <v>240</v>
      </c>
      <c r="F412" s="23" t="s">
        <v>207</v>
      </c>
      <c r="G412" s="23" t="s">
        <v>285</v>
      </c>
      <c r="H412" s="23" t="s">
        <v>199</v>
      </c>
      <c r="I412" s="70">
        <v>44117</v>
      </c>
      <c r="J412" s="23" t="s">
        <v>1254</v>
      </c>
      <c r="K412" s="70">
        <v>44134</v>
      </c>
    </row>
    <row r="413" spans="1:11" x14ac:dyDescent="0.25">
      <c r="A413" s="109" t="str">
        <f>HYPERLINK("https://reports.ofsted.gov.uk/provider/18/EY493417","Provider web link")</f>
        <v>Provider web link</v>
      </c>
      <c r="B413" s="71" t="s">
        <v>1832</v>
      </c>
      <c r="C413" s="23" t="s">
        <v>1255</v>
      </c>
      <c r="D413" s="23" t="s">
        <v>1294</v>
      </c>
      <c r="E413" s="23" t="s">
        <v>240</v>
      </c>
      <c r="F413" s="23" t="s">
        <v>161</v>
      </c>
      <c r="G413" s="23" t="s">
        <v>225</v>
      </c>
      <c r="H413" s="23" t="s">
        <v>225</v>
      </c>
      <c r="I413" s="70">
        <v>44117</v>
      </c>
      <c r="J413" s="23" t="s">
        <v>1254</v>
      </c>
      <c r="K413" s="70">
        <v>44134</v>
      </c>
    </row>
    <row r="414" spans="1:11" x14ac:dyDescent="0.25">
      <c r="A414" s="109" t="str">
        <f>HYPERLINK("https://reports.ofsted.gov.uk/provider/18/EY499901","Provider web link")</f>
        <v>Provider web link</v>
      </c>
      <c r="B414" s="71" t="s">
        <v>1480</v>
      </c>
      <c r="C414" s="23" t="s">
        <v>1255</v>
      </c>
      <c r="D414" s="23" t="s">
        <v>1294</v>
      </c>
      <c r="E414" s="23" t="s">
        <v>240</v>
      </c>
      <c r="F414" s="23" t="s">
        <v>153</v>
      </c>
      <c r="G414" s="23" t="s">
        <v>215</v>
      </c>
      <c r="H414" s="23" t="s">
        <v>215</v>
      </c>
      <c r="I414" s="70">
        <v>44117</v>
      </c>
      <c r="J414" s="23" t="s">
        <v>1254</v>
      </c>
      <c r="K414" s="70">
        <v>44137</v>
      </c>
    </row>
    <row r="415" spans="1:11" x14ac:dyDescent="0.25">
      <c r="A415" s="109" t="str">
        <f>HYPERLINK("https://reports.ofsted.gov.uk/provider/16/EY547563","Provider web link")</f>
        <v>Provider web link</v>
      </c>
      <c r="B415" s="71" t="s">
        <v>2057</v>
      </c>
      <c r="C415" s="23" t="s">
        <v>1255</v>
      </c>
      <c r="D415" s="23" t="s">
        <v>67</v>
      </c>
      <c r="E415" s="23" t="s">
        <v>2058</v>
      </c>
      <c r="F415" s="23" t="s">
        <v>160</v>
      </c>
      <c r="G415" s="23" t="s">
        <v>208</v>
      </c>
      <c r="H415" s="23" t="s">
        <v>208</v>
      </c>
      <c r="I415" s="70">
        <v>44117</v>
      </c>
      <c r="J415" s="23" t="s">
        <v>1254</v>
      </c>
      <c r="K415" s="70">
        <v>44134</v>
      </c>
    </row>
    <row r="416" spans="1:11" x14ac:dyDescent="0.25">
      <c r="A416" s="109" t="str">
        <f>HYPERLINK("https://reports.ofsted.gov.uk/provider/18/2551812 ","Provider web link")</f>
        <v>Provider web link</v>
      </c>
      <c r="B416" s="71">
        <v>2551812</v>
      </c>
      <c r="C416" s="23" t="s">
        <v>1255</v>
      </c>
      <c r="D416" s="23" t="s">
        <v>1294</v>
      </c>
      <c r="E416" s="23" t="s">
        <v>240</v>
      </c>
      <c r="F416" s="23" t="s">
        <v>78</v>
      </c>
      <c r="G416" s="23" t="s">
        <v>221</v>
      </c>
      <c r="H416" s="23" t="s">
        <v>221</v>
      </c>
      <c r="I416" s="70">
        <v>44117</v>
      </c>
      <c r="J416" s="23" t="s">
        <v>1257</v>
      </c>
      <c r="K416" s="70">
        <v>44137</v>
      </c>
    </row>
    <row r="417" spans="1:11" x14ac:dyDescent="0.25">
      <c r="A417" s="109" t="str">
        <f>HYPERLINK("https://reports.ofsted.gov.uk/provider/18/EY547478","Provider web link")</f>
        <v>Provider web link</v>
      </c>
      <c r="B417" s="71" t="s">
        <v>1673</v>
      </c>
      <c r="C417" s="23" t="s">
        <v>1255</v>
      </c>
      <c r="D417" s="23" t="s">
        <v>1294</v>
      </c>
      <c r="E417" s="23" t="s">
        <v>240</v>
      </c>
      <c r="F417" s="23" t="s">
        <v>140</v>
      </c>
      <c r="G417" s="23" t="s">
        <v>285</v>
      </c>
      <c r="H417" s="23" t="s">
        <v>199</v>
      </c>
      <c r="I417" s="70">
        <v>44117</v>
      </c>
      <c r="J417" s="23" t="s">
        <v>1254</v>
      </c>
      <c r="K417" s="70">
        <v>44139</v>
      </c>
    </row>
    <row r="418" spans="1:11" x14ac:dyDescent="0.25">
      <c r="A418" s="109" t="str">
        <f>HYPERLINK("https://reports.ofsted.gov.uk/provider/18/EY539648","Provider web link")</f>
        <v>Provider web link</v>
      </c>
      <c r="B418" s="71" t="s">
        <v>1466</v>
      </c>
      <c r="C418" s="23" t="s">
        <v>1255</v>
      </c>
      <c r="D418" s="23" t="s">
        <v>1294</v>
      </c>
      <c r="E418" s="23" t="s">
        <v>240</v>
      </c>
      <c r="F418" s="23" t="s">
        <v>106</v>
      </c>
      <c r="G418" s="23" t="s">
        <v>175</v>
      </c>
      <c r="H418" s="23" t="s">
        <v>175</v>
      </c>
      <c r="I418" s="70">
        <v>44117</v>
      </c>
      <c r="J418" s="23" t="s">
        <v>1254</v>
      </c>
      <c r="K418" s="70">
        <v>44140</v>
      </c>
    </row>
    <row r="419" spans="1:11" x14ac:dyDescent="0.25">
      <c r="A419" s="109" t="str">
        <f>HYPERLINK("https://reports.ofsted.gov.uk/provider/18/EY551297","Provider web link")</f>
        <v>Provider web link</v>
      </c>
      <c r="B419" s="71" t="s">
        <v>1469</v>
      </c>
      <c r="C419" s="23" t="s">
        <v>1255</v>
      </c>
      <c r="D419" s="23" t="s">
        <v>1294</v>
      </c>
      <c r="E419" s="23" t="s">
        <v>240</v>
      </c>
      <c r="F419" s="23" t="s">
        <v>165</v>
      </c>
      <c r="G419" s="23" t="s">
        <v>221</v>
      </c>
      <c r="H419" s="23" t="s">
        <v>221</v>
      </c>
      <c r="I419" s="70">
        <v>44117</v>
      </c>
      <c r="J419" s="23" t="s">
        <v>1254</v>
      </c>
      <c r="K419" s="70">
        <v>44134</v>
      </c>
    </row>
    <row r="420" spans="1:11" x14ac:dyDescent="0.25">
      <c r="A420" s="109" t="str">
        <f>HYPERLINK("https://reports.ofsted.gov.uk/provider/18/EY493360","Provider web link")</f>
        <v>Provider web link</v>
      </c>
      <c r="B420" s="71" t="s">
        <v>1833</v>
      </c>
      <c r="C420" s="23" t="s">
        <v>1255</v>
      </c>
      <c r="D420" s="23" t="s">
        <v>1294</v>
      </c>
      <c r="E420" s="23" t="s">
        <v>240</v>
      </c>
      <c r="F420" s="23" t="s">
        <v>191</v>
      </c>
      <c r="G420" s="23" t="s">
        <v>180</v>
      </c>
      <c r="H420" s="23" t="s">
        <v>180</v>
      </c>
      <c r="I420" s="70">
        <v>44117</v>
      </c>
      <c r="J420" s="23" t="s">
        <v>1257</v>
      </c>
      <c r="K420" s="70">
        <v>44141</v>
      </c>
    </row>
    <row r="421" spans="1:11" x14ac:dyDescent="0.25">
      <c r="A421" s="109" t="str">
        <f>HYPERLINK("https://reports.ofsted.gov.uk/provider/18/EY433969","Provider web link")</f>
        <v>Provider web link</v>
      </c>
      <c r="B421" s="71" t="s">
        <v>1806</v>
      </c>
      <c r="C421" s="23" t="s">
        <v>1255</v>
      </c>
      <c r="D421" s="23" t="s">
        <v>1294</v>
      </c>
      <c r="E421" s="23" t="s">
        <v>240</v>
      </c>
      <c r="F421" s="23" t="s">
        <v>121</v>
      </c>
      <c r="G421" s="23" t="s">
        <v>180</v>
      </c>
      <c r="H421" s="23" t="s">
        <v>180</v>
      </c>
      <c r="I421" s="70">
        <v>44118</v>
      </c>
      <c r="J421" s="23" t="s">
        <v>1254</v>
      </c>
      <c r="K421" s="70">
        <v>44138</v>
      </c>
    </row>
    <row r="422" spans="1:11" x14ac:dyDescent="0.25">
      <c r="A422" s="109" t="str">
        <f>HYPERLINK("https://reports.ofsted.gov.uk/provider/16/EY536829","Provider web link")</f>
        <v>Provider web link</v>
      </c>
      <c r="B422" s="71" t="s">
        <v>1548</v>
      </c>
      <c r="C422" s="23" t="s">
        <v>1255</v>
      </c>
      <c r="D422" s="23" t="s">
        <v>67</v>
      </c>
      <c r="E422" s="23" t="s">
        <v>1549</v>
      </c>
      <c r="F422" s="23" t="s">
        <v>176</v>
      </c>
      <c r="G422" s="23" t="s">
        <v>175</v>
      </c>
      <c r="H422" s="23" t="s">
        <v>175</v>
      </c>
      <c r="I422" s="70">
        <v>44118</v>
      </c>
      <c r="J422" s="23" t="s">
        <v>1254</v>
      </c>
      <c r="K422" s="70">
        <v>44140</v>
      </c>
    </row>
    <row r="423" spans="1:11" x14ac:dyDescent="0.25">
      <c r="A423" s="109" t="str">
        <f>HYPERLINK("https://reports.ofsted.gov.uk/provider/17/EY391972","Provider web link")</f>
        <v>Provider web link</v>
      </c>
      <c r="B423" s="71" t="s">
        <v>1366</v>
      </c>
      <c r="C423" s="23" t="s">
        <v>769</v>
      </c>
      <c r="D423" s="23" t="s">
        <v>66</v>
      </c>
      <c r="E423" s="23" t="s">
        <v>240</v>
      </c>
      <c r="F423" s="23" t="s">
        <v>179</v>
      </c>
      <c r="G423" s="23" t="s">
        <v>175</v>
      </c>
      <c r="H423" s="23" t="s">
        <v>175</v>
      </c>
      <c r="I423" s="70">
        <v>44118</v>
      </c>
      <c r="J423" s="23" t="s">
        <v>1254</v>
      </c>
      <c r="K423" s="70">
        <v>44137</v>
      </c>
    </row>
    <row r="424" spans="1:11" x14ac:dyDescent="0.25">
      <c r="A424" s="109" t="str">
        <f>HYPERLINK("https://reports.ofsted.gov.uk/provider/18/EY483309","Provider web link")</f>
        <v>Provider web link</v>
      </c>
      <c r="B424" s="71" t="s">
        <v>1423</v>
      </c>
      <c r="C424" s="23" t="s">
        <v>1255</v>
      </c>
      <c r="D424" s="23" t="s">
        <v>1294</v>
      </c>
      <c r="E424" s="23" t="s">
        <v>240</v>
      </c>
      <c r="F424" s="23" t="s">
        <v>136</v>
      </c>
      <c r="G424" s="23" t="s">
        <v>180</v>
      </c>
      <c r="H424" s="23" t="s">
        <v>180</v>
      </c>
      <c r="I424" s="70">
        <v>44118</v>
      </c>
      <c r="J424" s="23" t="s">
        <v>1254</v>
      </c>
      <c r="K424" s="70">
        <v>44138</v>
      </c>
    </row>
    <row r="425" spans="1:11" x14ac:dyDescent="0.25">
      <c r="A425" s="109" t="str">
        <f>HYPERLINK("https://reports.ofsted.gov.uk/provider/17/EY376596","Provider web link")</f>
        <v>Provider web link</v>
      </c>
      <c r="B425" s="71" t="s">
        <v>1329</v>
      </c>
      <c r="C425" s="23" t="s">
        <v>769</v>
      </c>
      <c r="D425" s="23" t="s">
        <v>66</v>
      </c>
      <c r="E425" s="23" t="s">
        <v>240</v>
      </c>
      <c r="F425" s="23" t="s">
        <v>195</v>
      </c>
      <c r="G425" s="23" t="s">
        <v>180</v>
      </c>
      <c r="H425" s="23" t="s">
        <v>180</v>
      </c>
      <c r="I425" s="70">
        <v>44118</v>
      </c>
      <c r="J425" s="23" t="s">
        <v>1257</v>
      </c>
      <c r="K425" s="70">
        <v>44137</v>
      </c>
    </row>
    <row r="426" spans="1:11" x14ac:dyDescent="0.25">
      <c r="A426" s="109" t="str">
        <f>HYPERLINK("https://reports.ofsted.gov.uk/provider/18/EY560266","Provider web link")</f>
        <v>Provider web link</v>
      </c>
      <c r="B426" s="71" t="s">
        <v>2160</v>
      </c>
      <c r="C426" s="23" t="s">
        <v>1255</v>
      </c>
      <c r="D426" s="23" t="s">
        <v>1294</v>
      </c>
      <c r="E426" s="23" t="s">
        <v>240</v>
      </c>
      <c r="F426" s="23" t="s">
        <v>166</v>
      </c>
      <c r="G426" s="23" t="s">
        <v>208</v>
      </c>
      <c r="H426" s="23" t="s">
        <v>208</v>
      </c>
      <c r="I426" s="70">
        <v>44118</v>
      </c>
      <c r="J426" s="23" t="s">
        <v>1254</v>
      </c>
      <c r="K426" s="70">
        <v>44137</v>
      </c>
    </row>
    <row r="427" spans="1:11" x14ac:dyDescent="0.25">
      <c r="A427" s="109" t="str">
        <f>HYPERLINK("https://reports.ofsted.gov.uk/provider/18/EY476999","Provider web link")</f>
        <v>Provider web link</v>
      </c>
      <c r="B427" s="71" t="s">
        <v>1610</v>
      </c>
      <c r="C427" s="23" t="s">
        <v>1255</v>
      </c>
      <c r="D427" s="23" t="s">
        <v>1294</v>
      </c>
      <c r="E427" s="23" t="s">
        <v>240</v>
      </c>
      <c r="F427" s="23" t="s">
        <v>70</v>
      </c>
      <c r="G427" s="23" t="s">
        <v>180</v>
      </c>
      <c r="H427" s="23" t="s">
        <v>180</v>
      </c>
      <c r="I427" s="70">
        <v>44118</v>
      </c>
      <c r="J427" s="23" t="s">
        <v>1254</v>
      </c>
      <c r="K427" s="70">
        <v>44138</v>
      </c>
    </row>
    <row r="428" spans="1:11" x14ac:dyDescent="0.25">
      <c r="A428" s="109" t="str">
        <f>HYPERLINK("https://reports.ofsted.gov.uk/provider/18/EY554138","Provider web link")</f>
        <v>Provider web link</v>
      </c>
      <c r="B428" s="71" t="s">
        <v>1783</v>
      </c>
      <c r="C428" s="23" t="s">
        <v>1255</v>
      </c>
      <c r="D428" s="23" t="s">
        <v>1294</v>
      </c>
      <c r="E428" s="23" t="s">
        <v>240</v>
      </c>
      <c r="F428" s="23" t="s">
        <v>113</v>
      </c>
      <c r="G428" s="23" t="s">
        <v>208</v>
      </c>
      <c r="H428" s="23" t="s">
        <v>208</v>
      </c>
      <c r="I428" s="70">
        <v>44118</v>
      </c>
      <c r="J428" s="23" t="s">
        <v>1254</v>
      </c>
      <c r="K428" s="70">
        <v>44138</v>
      </c>
    </row>
    <row r="429" spans="1:11" x14ac:dyDescent="0.25">
      <c r="A429" s="109" t="str">
        <f>HYPERLINK("https://reports.ofsted.gov.uk/provider/16/EY443683","Provider web link")</f>
        <v>Provider web link</v>
      </c>
      <c r="B429" s="71" t="s">
        <v>1414</v>
      </c>
      <c r="C429" s="23" t="s">
        <v>1255</v>
      </c>
      <c r="D429" s="23" t="s">
        <v>67</v>
      </c>
      <c r="E429" s="23" t="s">
        <v>1415</v>
      </c>
      <c r="F429" s="23" t="s">
        <v>172</v>
      </c>
      <c r="G429" s="23" t="s">
        <v>171</v>
      </c>
      <c r="H429" s="23" t="s">
        <v>171</v>
      </c>
      <c r="I429" s="70">
        <v>44118</v>
      </c>
      <c r="J429" s="23" t="s">
        <v>1257</v>
      </c>
      <c r="K429" s="70">
        <v>44141</v>
      </c>
    </row>
    <row r="430" spans="1:11" x14ac:dyDescent="0.25">
      <c r="A430" s="109" t="str">
        <f>HYPERLINK("https://reports.ofsted.gov.uk/provider/17/312209  ","Provider web link")</f>
        <v>Provider web link</v>
      </c>
      <c r="B430" s="71">
        <v>312209</v>
      </c>
      <c r="C430" s="23" t="s">
        <v>769</v>
      </c>
      <c r="D430" s="23" t="s">
        <v>66</v>
      </c>
      <c r="E430" s="23" t="s">
        <v>240</v>
      </c>
      <c r="F430" s="23" t="s">
        <v>155</v>
      </c>
      <c r="G430" s="23" t="s">
        <v>208</v>
      </c>
      <c r="H430" s="23" t="s">
        <v>208</v>
      </c>
      <c r="I430" s="70">
        <v>44118</v>
      </c>
      <c r="J430" s="23" t="s">
        <v>1254</v>
      </c>
      <c r="K430" s="70">
        <v>44137</v>
      </c>
    </row>
    <row r="431" spans="1:11" x14ac:dyDescent="0.25">
      <c r="A431" s="109" t="str">
        <f>HYPERLINK("https://reports.ofsted.gov.uk/provider/18/EY499608","Provider web link")</f>
        <v>Provider web link</v>
      </c>
      <c r="B431" s="71" t="s">
        <v>1838</v>
      </c>
      <c r="C431" s="23" t="s">
        <v>1255</v>
      </c>
      <c r="D431" s="23" t="s">
        <v>1294</v>
      </c>
      <c r="E431" s="23" t="s">
        <v>240</v>
      </c>
      <c r="F431" s="23" t="s">
        <v>136</v>
      </c>
      <c r="G431" s="23" t="s">
        <v>180</v>
      </c>
      <c r="H431" s="23" t="s">
        <v>180</v>
      </c>
      <c r="I431" s="70">
        <v>44118</v>
      </c>
      <c r="J431" s="23" t="s">
        <v>1254</v>
      </c>
      <c r="K431" s="70">
        <v>44138</v>
      </c>
    </row>
    <row r="432" spans="1:11" x14ac:dyDescent="0.25">
      <c r="A432" s="109" t="str">
        <f>HYPERLINK("https://reports.ofsted.gov.uk/provider/18/EY492038","Provider web link")</f>
        <v>Provider web link</v>
      </c>
      <c r="B432" s="71" t="s">
        <v>1750</v>
      </c>
      <c r="C432" s="23" t="s">
        <v>1255</v>
      </c>
      <c r="D432" s="23" t="s">
        <v>1294</v>
      </c>
      <c r="E432" s="23" t="s">
        <v>240</v>
      </c>
      <c r="F432" s="23" t="s">
        <v>136</v>
      </c>
      <c r="G432" s="23" t="s">
        <v>180</v>
      </c>
      <c r="H432" s="23" t="s">
        <v>180</v>
      </c>
      <c r="I432" s="70">
        <v>44118</v>
      </c>
      <c r="J432" s="23" t="s">
        <v>1254</v>
      </c>
      <c r="K432" s="70">
        <v>44138</v>
      </c>
    </row>
    <row r="433" spans="1:11" x14ac:dyDescent="0.25">
      <c r="A433" s="109" t="str">
        <f>HYPERLINK("https://reports.ofsted.gov.uk/provider/17/EY537225","Provider web link")</f>
        <v>Provider web link</v>
      </c>
      <c r="B433" s="71" t="s">
        <v>2087</v>
      </c>
      <c r="C433" s="23" t="s">
        <v>769</v>
      </c>
      <c r="D433" s="23" t="s">
        <v>66</v>
      </c>
      <c r="E433" s="23" t="s">
        <v>240</v>
      </c>
      <c r="F433" s="23" t="s">
        <v>129</v>
      </c>
      <c r="G433" s="23" t="s">
        <v>171</v>
      </c>
      <c r="H433" s="23" t="s">
        <v>171</v>
      </c>
      <c r="I433" s="70">
        <v>44118</v>
      </c>
      <c r="J433" s="23" t="s">
        <v>1254</v>
      </c>
      <c r="K433" s="70">
        <v>44138</v>
      </c>
    </row>
    <row r="434" spans="1:11" x14ac:dyDescent="0.25">
      <c r="A434" s="109" t="str">
        <f>HYPERLINK("https://reports.ofsted.gov.uk/provider/18/EY486267","Provider web link")</f>
        <v>Provider web link</v>
      </c>
      <c r="B434" s="71" t="s">
        <v>1742</v>
      </c>
      <c r="C434" s="23" t="s">
        <v>1255</v>
      </c>
      <c r="D434" s="23" t="s">
        <v>1294</v>
      </c>
      <c r="E434" s="23" t="s">
        <v>240</v>
      </c>
      <c r="F434" s="23" t="s">
        <v>191</v>
      </c>
      <c r="G434" s="23" t="s">
        <v>180</v>
      </c>
      <c r="H434" s="23" t="s">
        <v>180</v>
      </c>
      <c r="I434" s="70">
        <v>44118</v>
      </c>
      <c r="J434" s="23" t="s">
        <v>1254</v>
      </c>
      <c r="K434" s="70">
        <v>44145</v>
      </c>
    </row>
    <row r="435" spans="1:11" x14ac:dyDescent="0.25">
      <c r="A435" s="109" t="str">
        <f>HYPERLINK("https://reports.ofsted.gov.uk/provider/18/EY472219","Provider web link")</f>
        <v>Provider web link</v>
      </c>
      <c r="B435" s="71" t="s">
        <v>1913</v>
      </c>
      <c r="C435" s="23" t="s">
        <v>1255</v>
      </c>
      <c r="D435" s="23" t="s">
        <v>1294</v>
      </c>
      <c r="E435" s="23" t="s">
        <v>240</v>
      </c>
      <c r="F435" s="23" t="s">
        <v>194</v>
      </c>
      <c r="G435" s="23" t="s">
        <v>180</v>
      </c>
      <c r="H435" s="23" t="s">
        <v>180</v>
      </c>
      <c r="I435" s="70">
        <v>44118</v>
      </c>
      <c r="J435" s="23" t="s">
        <v>1254</v>
      </c>
      <c r="K435" s="70">
        <v>44141</v>
      </c>
    </row>
    <row r="436" spans="1:11" x14ac:dyDescent="0.25">
      <c r="A436" s="109" t="str">
        <f>HYPERLINK("https://reports.ofsted.gov.uk/provider/16/EY550656","Provider web link")</f>
        <v>Provider web link</v>
      </c>
      <c r="B436" s="71" t="s">
        <v>2068</v>
      </c>
      <c r="C436" s="23" t="s">
        <v>1255</v>
      </c>
      <c r="D436" s="23" t="s">
        <v>67</v>
      </c>
      <c r="E436" s="23" t="s">
        <v>2069</v>
      </c>
      <c r="F436" s="23" t="s">
        <v>163</v>
      </c>
      <c r="G436" s="23" t="s">
        <v>215</v>
      </c>
      <c r="H436" s="23" t="s">
        <v>215</v>
      </c>
      <c r="I436" s="70">
        <v>44118</v>
      </c>
      <c r="J436" s="23" t="s">
        <v>1257</v>
      </c>
      <c r="K436" s="70">
        <v>44141</v>
      </c>
    </row>
    <row r="437" spans="1:11" x14ac:dyDescent="0.25">
      <c r="A437" s="109" t="str">
        <f>HYPERLINK("https://reports.ofsted.gov.uk/provider/18/EY471862","Provider web link")</f>
        <v>Provider web link</v>
      </c>
      <c r="B437" s="71" t="s">
        <v>1820</v>
      </c>
      <c r="C437" s="23" t="s">
        <v>1255</v>
      </c>
      <c r="D437" s="23" t="s">
        <v>1294</v>
      </c>
      <c r="E437" s="23" t="s">
        <v>240</v>
      </c>
      <c r="F437" s="23" t="s">
        <v>113</v>
      </c>
      <c r="G437" s="23" t="s">
        <v>208</v>
      </c>
      <c r="H437" s="23" t="s">
        <v>208</v>
      </c>
      <c r="I437" s="70">
        <v>44118</v>
      </c>
      <c r="J437" s="23" t="s">
        <v>1254</v>
      </c>
      <c r="K437" s="70">
        <v>44138</v>
      </c>
    </row>
    <row r="438" spans="1:11" x14ac:dyDescent="0.25">
      <c r="A438" s="109" t="str">
        <f>HYPERLINK("https://reports.ofsted.gov.uk/provider/18/EY557183","Provider web link")</f>
        <v>Provider web link</v>
      </c>
      <c r="B438" s="71" t="s">
        <v>1993</v>
      </c>
      <c r="C438" s="23" t="s">
        <v>1255</v>
      </c>
      <c r="D438" s="23" t="s">
        <v>1294</v>
      </c>
      <c r="E438" s="23" t="s">
        <v>240</v>
      </c>
      <c r="F438" s="23" t="s">
        <v>97</v>
      </c>
      <c r="G438" s="23" t="s">
        <v>175</v>
      </c>
      <c r="H438" s="23" t="s">
        <v>175</v>
      </c>
      <c r="I438" s="70">
        <v>44118</v>
      </c>
      <c r="J438" s="23" t="s">
        <v>1254</v>
      </c>
      <c r="K438" s="70">
        <v>44137</v>
      </c>
    </row>
    <row r="439" spans="1:11" x14ac:dyDescent="0.25">
      <c r="A439" s="109" t="str">
        <f>HYPERLINK("https://reports.ofsted.gov.uk/provider/17/EY489859","Provider web link")</f>
        <v>Provider web link</v>
      </c>
      <c r="B439" s="71" t="s">
        <v>1644</v>
      </c>
      <c r="C439" s="23" t="s">
        <v>769</v>
      </c>
      <c r="D439" s="23" t="s">
        <v>66</v>
      </c>
      <c r="E439" s="23" t="s">
        <v>240</v>
      </c>
      <c r="F439" s="23" t="s">
        <v>113</v>
      </c>
      <c r="G439" s="23" t="s">
        <v>208</v>
      </c>
      <c r="H439" s="23" t="s">
        <v>208</v>
      </c>
      <c r="I439" s="70">
        <v>44118</v>
      </c>
      <c r="J439" s="23" t="s">
        <v>1257</v>
      </c>
      <c r="K439" s="70">
        <v>44137</v>
      </c>
    </row>
    <row r="440" spans="1:11" x14ac:dyDescent="0.25">
      <c r="A440" s="109" t="str">
        <f>HYPERLINK("https://reports.ofsted.gov.uk/provider/18/EY501274","Provider web link")</f>
        <v>Provider web link</v>
      </c>
      <c r="B440" s="71" t="s">
        <v>1745</v>
      </c>
      <c r="C440" s="23" t="s">
        <v>1255</v>
      </c>
      <c r="D440" s="23" t="s">
        <v>1294</v>
      </c>
      <c r="E440" s="23" t="s">
        <v>240</v>
      </c>
      <c r="F440" s="23" t="s">
        <v>84</v>
      </c>
      <c r="G440" s="23" t="s">
        <v>175</v>
      </c>
      <c r="H440" s="23" t="s">
        <v>175</v>
      </c>
      <c r="I440" s="70">
        <v>44118</v>
      </c>
      <c r="J440" s="23" t="s">
        <v>1254</v>
      </c>
      <c r="K440" s="70">
        <v>44140</v>
      </c>
    </row>
    <row r="441" spans="1:11" x14ac:dyDescent="0.25">
      <c r="A441" s="109" t="str">
        <f>HYPERLINK("https://reports.ofsted.gov.uk/provider/18/EY439289","Provider web link")</f>
        <v>Provider web link</v>
      </c>
      <c r="B441" s="71" t="s">
        <v>1711</v>
      </c>
      <c r="C441" s="23" t="s">
        <v>1255</v>
      </c>
      <c r="D441" s="23" t="s">
        <v>1294</v>
      </c>
      <c r="E441" s="23" t="s">
        <v>240</v>
      </c>
      <c r="F441" s="23" t="s">
        <v>194</v>
      </c>
      <c r="G441" s="23" t="s">
        <v>180</v>
      </c>
      <c r="H441" s="23" t="s">
        <v>180</v>
      </c>
      <c r="I441" s="70">
        <v>44118</v>
      </c>
      <c r="J441" s="23" t="s">
        <v>1254</v>
      </c>
      <c r="K441" s="70">
        <v>44138</v>
      </c>
    </row>
    <row r="442" spans="1:11" x14ac:dyDescent="0.25">
      <c r="A442" s="109" t="str">
        <f>HYPERLINK("https://reports.ofsted.gov.uk/provider/18/EY464990","Provider web link")</f>
        <v>Provider web link</v>
      </c>
      <c r="B442" s="71" t="s">
        <v>2121</v>
      </c>
      <c r="C442" s="23" t="s">
        <v>1255</v>
      </c>
      <c r="D442" s="23" t="s">
        <v>1294</v>
      </c>
      <c r="E442" s="23" t="s">
        <v>240</v>
      </c>
      <c r="F442" s="23" t="s">
        <v>74</v>
      </c>
      <c r="G442" s="23" t="s">
        <v>208</v>
      </c>
      <c r="H442" s="23" t="s">
        <v>208</v>
      </c>
      <c r="I442" s="70">
        <v>44118</v>
      </c>
      <c r="J442" s="23" t="s">
        <v>1254</v>
      </c>
      <c r="K442" s="70">
        <v>44137</v>
      </c>
    </row>
    <row r="443" spans="1:11" x14ac:dyDescent="0.25">
      <c r="A443" s="109" t="str">
        <f>HYPERLINK("https://reports.ofsted.gov.uk/provider/18/EY424985","Provider web link")</f>
        <v>Provider web link</v>
      </c>
      <c r="B443" s="71" t="s">
        <v>2108</v>
      </c>
      <c r="C443" s="23" t="s">
        <v>1255</v>
      </c>
      <c r="D443" s="23" t="s">
        <v>1294</v>
      </c>
      <c r="E443" s="23" t="s">
        <v>240</v>
      </c>
      <c r="F443" s="23" t="s">
        <v>101</v>
      </c>
      <c r="G443" s="23" t="s">
        <v>180</v>
      </c>
      <c r="H443" s="23" t="s">
        <v>180</v>
      </c>
      <c r="I443" s="70">
        <v>44118</v>
      </c>
      <c r="J443" s="23" t="s">
        <v>1254</v>
      </c>
      <c r="K443" s="70">
        <v>44137</v>
      </c>
    </row>
    <row r="444" spans="1:11" x14ac:dyDescent="0.25">
      <c r="A444" s="109" t="str">
        <f>HYPERLINK("https://reports.ofsted.gov.uk/provider/18/EY480574","Provider web link")</f>
        <v>Provider web link</v>
      </c>
      <c r="B444" s="71" t="s">
        <v>1730</v>
      </c>
      <c r="C444" s="23" t="s">
        <v>1255</v>
      </c>
      <c r="D444" s="23" t="s">
        <v>1294</v>
      </c>
      <c r="E444" s="23" t="s">
        <v>240</v>
      </c>
      <c r="F444" s="23" t="s">
        <v>87</v>
      </c>
      <c r="G444" s="23" t="s">
        <v>225</v>
      </c>
      <c r="H444" s="23" t="s">
        <v>225</v>
      </c>
      <c r="I444" s="70">
        <v>44118</v>
      </c>
      <c r="J444" s="23" t="s">
        <v>1254</v>
      </c>
      <c r="K444" s="70">
        <v>44138</v>
      </c>
    </row>
    <row r="445" spans="1:11" x14ac:dyDescent="0.25">
      <c r="A445" s="109" t="str">
        <f>HYPERLINK("https://reports.ofsted.gov.uk/provider/18/VC359819","Provider web link")</f>
        <v>Provider web link</v>
      </c>
      <c r="B445" s="71" t="s">
        <v>1682</v>
      </c>
      <c r="C445" s="23" t="s">
        <v>1255</v>
      </c>
      <c r="D445" s="23" t="s">
        <v>1294</v>
      </c>
      <c r="E445" s="23" t="s">
        <v>240</v>
      </c>
      <c r="F445" s="23" t="s">
        <v>106</v>
      </c>
      <c r="G445" s="23" t="s">
        <v>175</v>
      </c>
      <c r="H445" s="23" t="s">
        <v>175</v>
      </c>
      <c r="I445" s="70">
        <v>44118</v>
      </c>
      <c r="J445" s="23" t="s">
        <v>1254</v>
      </c>
      <c r="K445" s="70">
        <v>44137</v>
      </c>
    </row>
    <row r="446" spans="1:11" x14ac:dyDescent="0.25">
      <c r="A446" s="109" t="str">
        <f>HYPERLINK("https://reports.ofsted.gov.uk/provider/18/EY556598","Provider web link")</f>
        <v>Provider web link</v>
      </c>
      <c r="B446" s="71" t="s">
        <v>1639</v>
      </c>
      <c r="C446" s="23" t="s">
        <v>1255</v>
      </c>
      <c r="D446" s="23" t="s">
        <v>1294</v>
      </c>
      <c r="E446" s="23" t="s">
        <v>240</v>
      </c>
      <c r="F446" s="23" t="s">
        <v>97</v>
      </c>
      <c r="G446" s="23" t="s">
        <v>175</v>
      </c>
      <c r="H446" s="23" t="s">
        <v>175</v>
      </c>
      <c r="I446" s="70">
        <v>44118</v>
      </c>
      <c r="J446" s="23" t="s">
        <v>1254</v>
      </c>
      <c r="K446" s="70">
        <v>44137</v>
      </c>
    </row>
    <row r="447" spans="1:11" x14ac:dyDescent="0.25">
      <c r="A447" s="109" t="str">
        <f>HYPERLINK("https://reports.ofsted.gov.uk/provider/18/EY558476","Provider web link")</f>
        <v>Provider web link</v>
      </c>
      <c r="B447" s="71" t="s">
        <v>1649</v>
      </c>
      <c r="C447" s="23" t="s">
        <v>1255</v>
      </c>
      <c r="D447" s="23" t="s">
        <v>1294</v>
      </c>
      <c r="E447" s="23" t="s">
        <v>240</v>
      </c>
      <c r="F447" s="23" t="s">
        <v>78</v>
      </c>
      <c r="G447" s="23" t="s">
        <v>221</v>
      </c>
      <c r="H447" s="23" t="s">
        <v>221</v>
      </c>
      <c r="I447" s="70">
        <v>44118</v>
      </c>
      <c r="J447" s="23" t="s">
        <v>1257</v>
      </c>
      <c r="K447" s="70">
        <v>44138</v>
      </c>
    </row>
    <row r="448" spans="1:11" x14ac:dyDescent="0.25">
      <c r="A448" s="109" t="str">
        <f>HYPERLINK("https://reports.ofsted.gov.uk/provider/18/EY560305","Provider web link")</f>
        <v>Provider web link</v>
      </c>
      <c r="B448" s="71" t="s">
        <v>2199</v>
      </c>
      <c r="C448" s="23" t="s">
        <v>1255</v>
      </c>
      <c r="D448" s="23" t="s">
        <v>1294</v>
      </c>
      <c r="E448" s="23" t="s">
        <v>240</v>
      </c>
      <c r="F448" s="23" t="s">
        <v>90</v>
      </c>
      <c r="G448" s="23" t="s">
        <v>171</v>
      </c>
      <c r="H448" s="23" t="s">
        <v>171</v>
      </c>
      <c r="I448" s="70">
        <v>44118</v>
      </c>
      <c r="J448" s="23" t="s">
        <v>1254</v>
      </c>
      <c r="K448" s="70">
        <v>44138</v>
      </c>
    </row>
    <row r="449" spans="1:11" x14ac:dyDescent="0.25">
      <c r="A449" s="109" t="str">
        <f>HYPERLINK("https://reports.ofsted.gov.uk/provider/18/EY553752","Provider web link")</f>
        <v>Provider web link</v>
      </c>
      <c r="B449" s="71" t="s">
        <v>1679</v>
      </c>
      <c r="C449" s="23" t="s">
        <v>1255</v>
      </c>
      <c r="D449" s="23" t="s">
        <v>1294</v>
      </c>
      <c r="E449" s="23" t="s">
        <v>240</v>
      </c>
      <c r="F449" s="23" t="s">
        <v>177</v>
      </c>
      <c r="G449" s="23" t="s">
        <v>175</v>
      </c>
      <c r="H449" s="23" t="s">
        <v>175</v>
      </c>
      <c r="I449" s="70">
        <v>44118</v>
      </c>
      <c r="J449" s="23" t="s">
        <v>1254</v>
      </c>
      <c r="K449" s="70">
        <v>44137</v>
      </c>
    </row>
    <row r="450" spans="1:11" x14ac:dyDescent="0.25">
      <c r="A450" s="109" t="str">
        <f>HYPERLINK("https://reports.ofsted.gov.uk/provider/18/2499891 ","Provider web link")</f>
        <v>Provider web link</v>
      </c>
      <c r="B450" s="71">
        <v>2499891</v>
      </c>
      <c r="C450" s="23" t="s">
        <v>1255</v>
      </c>
      <c r="D450" s="23" t="s">
        <v>1294</v>
      </c>
      <c r="E450" s="23" t="s">
        <v>240</v>
      </c>
      <c r="F450" s="23" t="s">
        <v>91</v>
      </c>
      <c r="G450" s="23" t="s">
        <v>221</v>
      </c>
      <c r="H450" s="23" t="s">
        <v>221</v>
      </c>
      <c r="I450" s="70">
        <v>44118</v>
      </c>
      <c r="J450" s="23" t="s">
        <v>1254</v>
      </c>
      <c r="K450" s="70">
        <v>44137</v>
      </c>
    </row>
    <row r="451" spans="1:11" x14ac:dyDescent="0.25">
      <c r="A451" s="109" t="str">
        <f>HYPERLINK("https://reports.ofsted.gov.uk/provider/18/EY547804","Provider web link")</f>
        <v>Provider web link</v>
      </c>
      <c r="B451" s="71" t="s">
        <v>2059</v>
      </c>
      <c r="C451" s="23" t="s">
        <v>1255</v>
      </c>
      <c r="D451" s="23" t="s">
        <v>1294</v>
      </c>
      <c r="E451" s="23" t="s">
        <v>240</v>
      </c>
      <c r="F451" s="23" t="s">
        <v>144</v>
      </c>
      <c r="G451" s="23" t="s">
        <v>221</v>
      </c>
      <c r="H451" s="23" t="s">
        <v>221</v>
      </c>
      <c r="I451" s="70">
        <v>44119</v>
      </c>
      <c r="J451" s="23" t="s">
        <v>1254</v>
      </c>
      <c r="K451" s="70">
        <v>44138</v>
      </c>
    </row>
    <row r="452" spans="1:11" x14ac:dyDescent="0.25">
      <c r="A452" s="109" t="str">
        <f>HYPERLINK("https://reports.ofsted.gov.uk/provider/18/EY556275","Provider web link")</f>
        <v>Provider web link</v>
      </c>
      <c r="B452" s="71" t="s">
        <v>1798</v>
      </c>
      <c r="C452" s="23" t="s">
        <v>1255</v>
      </c>
      <c r="D452" s="23" t="s">
        <v>1294</v>
      </c>
      <c r="E452" s="23" t="s">
        <v>240</v>
      </c>
      <c r="F452" s="23" t="s">
        <v>106</v>
      </c>
      <c r="G452" s="23" t="s">
        <v>175</v>
      </c>
      <c r="H452" s="23" t="s">
        <v>175</v>
      </c>
      <c r="I452" s="70">
        <v>44119</v>
      </c>
      <c r="J452" s="23" t="s">
        <v>1254</v>
      </c>
      <c r="K452" s="70">
        <v>44140</v>
      </c>
    </row>
    <row r="453" spans="1:11" x14ac:dyDescent="0.25">
      <c r="A453" s="109" t="str">
        <f>HYPERLINK("https://reports.ofsted.gov.uk/provider/18/2511189 ","Provider web link")</f>
        <v>Provider web link</v>
      </c>
      <c r="B453" s="71">
        <v>2511189</v>
      </c>
      <c r="C453" s="23" t="s">
        <v>1255</v>
      </c>
      <c r="D453" s="23" t="s">
        <v>1294</v>
      </c>
      <c r="E453" s="23" t="s">
        <v>240</v>
      </c>
      <c r="F453" s="23" t="s">
        <v>99</v>
      </c>
      <c r="G453" s="23" t="s">
        <v>221</v>
      </c>
      <c r="H453" s="23" t="s">
        <v>221</v>
      </c>
      <c r="I453" s="70">
        <v>44119</v>
      </c>
      <c r="J453" s="23" t="s">
        <v>1254</v>
      </c>
      <c r="K453" s="70">
        <v>44138</v>
      </c>
    </row>
    <row r="454" spans="1:11" x14ac:dyDescent="0.25">
      <c r="A454" s="109" t="str">
        <f>HYPERLINK("https://reports.ofsted.gov.uk/provider/18/EY479611","Provider web link")</f>
        <v>Provider web link</v>
      </c>
      <c r="B454" s="71" t="s">
        <v>1725</v>
      </c>
      <c r="C454" s="23" t="s">
        <v>1255</v>
      </c>
      <c r="D454" s="23" t="s">
        <v>1294</v>
      </c>
      <c r="E454" s="23" t="s">
        <v>240</v>
      </c>
      <c r="F454" s="23" t="s">
        <v>103</v>
      </c>
      <c r="G454" s="23" t="s">
        <v>180</v>
      </c>
      <c r="H454" s="23" t="s">
        <v>180</v>
      </c>
      <c r="I454" s="70">
        <v>44119</v>
      </c>
      <c r="J454" s="23" t="s">
        <v>1254</v>
      </c>
      <c r="K454" s="70">
        <v>44139</v>
      </c>
    </row>
    <row r="455" spans="1:11" x14ac:dyDescent="0.25">
      <c r="A455" s="109" t="str">
        <f>HYPERLINK("https://reports.ofsted.gov.uk/provider/18/EY552223","Provider web link")</f>
        <v>Provider web link</v>
      </c>
      <c r="B455" s="71" t="s">
        <v>2038</v>
      </c>
      <c r="C455" s="23" t="s">
        <v>1255</v>
      </c>
      <c r="D455" s="23" t="s">
        <v>1294</v>
      </c>
      <c r="E455" s="23" t="s">
        <v>240</v>
      </c>
      <c r="F455" s="23" t="s">
        <v>71</v>
      </c>
      <c r="G455" s="23" t="s">
        <v>221</v>
      </c>
      <c r="H455" s="23" t="s">
        <v>221</v>
      </c>
      <c r="I455" s="70">
        <v>44119</v>
      </c>
      <c r="J455" s="23" t="s">
        <v>1254</v>
      </c>
      <c r="K455" s="70">
        <v>44141</v>
      </c>
    </row>
    <row r="456" spans="1:11" x14ac:dyDescent="0.25">
      <c r="A456" s="109" t="str">
        <f>HYPERLINK("https://reports.ofsted.gov.uk/provider/17/EY259626","Provider web link")</f>
        <v>Provider web link</v>
      </c>
      <c r="B456" s="71" t="s">
        <v>1306</v>
      </c>
      <c r="C456" s="23" t="s">
        <v>769</v>
      </c>
      <c r="D456" s="23" t="s">
        <v>66</v>
      </c>
      <c r="E456" s="23" t="s">
        <v>240</v>
      </c>
      <c r="F456" s="23" t="s">
        <v>137</v>
      </c>
      <c r="G456" s="23" t="s">
        <v>208</v>
      </c>
      <c r="H456" s="23" t="s">
        <v>208</v>
      </c>
      <c r="I456" s="70">
        <v>44119</v>
      </c>
      <c r="J456" s="23" t="s">
        <v>1257</v>
      </c>
      <c r="K456" s="70">
        <v>44138</v>
      </c>
    </row>
    <row r="457" spans="1:11" x14ac:dyDescent="0.25">
      <c r="A457" s="109" t="str">
        <f>HYPERLINK("https://reports.ofsted.gov.uk/provider/18/EY555218","Provider web link")</f>
        <v>Provider web link</v>
      </c>
      <c r="B457" s="71" t="s">
        <v>2074</v>
      </c>
      <c r="C457" s="23" t="s">
        <v>1255</v>
      </c>
      <c r="D457" s="23" t="s">
        <v>1294</v>
      </c>
      <c r="E457" s="23" t="s">
        <v>240</v>
      </c>
      <c r="F457" s="23" t="s">
        <v>114</v>
      </c>
      <c r="G457" s="23" t="s">
        <v>285</v>
      </c>
      <c r="H457" s="23" t="s">
        <v>199</v>
      </c>
      <c r="I457" s="70">
        <v>44119</v>
      </c>
      <c r="J457" s="23" t="s">
        <v>1254</v>
      </c>
      <c r="K457" s="70">
        <v>44139</v>
      </c>
    </row>
    <row r="458" spans="1:11" x14ac:dyDescent="0.25">
      <c r="A458" s="109" t="str">
        <f>HYPERLINK("https://reports.ofsted.gov.uk/provider/18/2513909 ","Provider web link")</f>
        <v>Provider web link</v>
      </c>
      <c r="B458" s="71">
        <v>2513909</v>
      </c>
      <c r="C458" s="23" t="s">
        <v>1255</v>
      </c>
      <c r="D458" s="23" t="s">
        <v>1294</v>
      </c>
      <c r="E458" s="23" t="s">
        <v>240</v>
      </c>
      <c r="F458" s="23" t="s">
        <v>156</v>
      </c>
      <c r="G458" s="23" t="s">
        <v>208</v>
      </c>
      <c r="H458" s="23" t="s">
        <v>208</v>
      </c>
      <c r="I458" s="70">
        <v>44119</v>
      </c>
      <c r="J458" s="23" t="s">
        <v>1254</v>
      </c>
      <c r="K458" s="70">
        <v>44138</v>
      </c>
    </row>
    <row r="459" spans="1:11" x14ac:dyDescent="0.25">
      <c r="A459" s="109" t="str">
        <f>HYPERLINK("https://reports.ofsted.gov.uk/provider/18/2512021 ","Provider web link")</f>
        <v>Provider web link</v>
      </c>
      <c r="B459" s="71">
        <v>2512021</v>
      </c>
      <c r="C459" s="23" t="s">
        <v>1255</v>
      </c>
      <c r="D459" s="23" t="s">
        <v>1294</v>
      </c>
      <c r="E459" s="23" t="s">
        <v>240</v>
      </c>
      <c r="F459" s="23" t="s">
        <v>166</v>
      </c>
      <c r="G459" s="23" t="s">
        <v>208</v>
      </c>
      <c r="H459" s="23" t="s">
        <v>208</v>
      </c>
      <c r="I459" s="70">
        <v>44119</v>
      </c>
      <c r="J459" s="23" t="s">
        <v>1254</v>
      </c>
      <c r="K459" s="70">
        <v>44138</v>
      </c>
    </row>
    <row r="460" spans="1:11" x14ac:dyDescent="0.25">
      <c r="A460" s="109" t="str">
        <f>HYPERLINK("https://reports.ofsted.gov.uk/provider/18/EY550510","Provider web link")</f>
        <v>Provider web link</v>
      </c>
      <c r="B460" s="71" t="s">
        <v>1843</v>
      </c>
      <c r="C460" s="23" t="s">
        <v>1255</v>
      </c>
      <c r="D460" s="23" t="s">
        <v>1294</v>
      </c>
      <c r="E460" s="23" t="s">
        <v>240</v>
      </c>
      <c r="F460" s="23" t="s">
        <v>90</v>
      </c>
      <c r="G460" s="23" t="s">
        <v>171</v>
      </c>
      <c r="H460" s="23" t="s">
        <v>171</v>
      </c>
      <c r="I460" s="70">
        <v>44119</v>
      </c>
      <c r="J460" s="23" t="s">
        <v>1254</v>
      </c>
      <c r="K460" s="70">
        <v>44139</v>
      </c>
    </row>
    <row r="461" spans="1:11" x14ac:dyDescent="0.25">
      <c r="A461" s="109" t="str">
        <f>HYPERLINK("https://reports.ofsted.gov.uk/provider/18/EY546407","Provider web link")</f>
        <v>Provider web link</v>
      </c>
      <c r="B461" s="71" t="s">
        <v>1756</v>
      </c>
      <c r="C461" s="23" t="s">
        <v>1255</v>
      </c>
      <c r="D461" s="23" t="s">
        <v>1294</v>
      </c>
      <c r="E461" s="23" t="s">
        <v>240</v>
      </c>
      <c r="F461" s="23" t="s">
        <v>216</v>
      </c>
      <c r="G461" s="23" t="s">
        <v>215</v>
      </c>
      <c r="H461" s="23" t="s">
        <v>215</v>
      </c>
      <c r="I461" s="70">
        <v>44119</v>
      </c>
      <c r="J461" s="23" t="s">
        <v>1254</v>
      </c>
      <c r="K461" s="70">
        <v>44138</v>
      </c>
    </row>
    <row r="462" spans="1:11" x14ac:dyDescent="0.25">
      <c r="A462" s="109" t="str">
        <f>HYPERLINK("https://reports.ofsted.gov.uk/provider/16/EY555760","Provider web link")</f>
        <v>Provider web link</v>
      </c>
      <c r="B462" s="71" t="s">
        <v>2169</v>
      </c>
      <c r="C462" s="23" t="s">
        <v>1255</v>
      </c>
      <c r="D462" s="23" t="s">
        <v>67</v>
      </c>
      <c r="E462" s="23" t="s">
        <v>2170</v>
      </c>
      <c r="F462" s="23" t="s">
        <v>156</v>
      </c>
      <c r="G462" s="23" t="s">
        <v>208</v>
      </c>
      <c r="H462" s="23" t="s">
        <v>208</v>
      </c>
      <c r="I462" s="70">
        <v>44119</v>
      </c>
      <c r="J462" s="23" t="s">
        <v>1254</v>
      </c>
      <c r="K462" s="70">
        <v>44138</v>
      </c>
    </row>
    <row r="463" spans="1:11" x14ac:dyDescent="0.25">
      <c r="A463" s="109" t="str">
        <f>HYPERLINK("https://reports.ofsted.gov.uk/provider/18/VC363258","Provider web link")</f>
        <v>Provider web link</v>
      </c>
      <c r="B463" s="71" t="s">
        <v>1880</v>
      </c>
      <c r="C463" s="23" t="s">
        <v>1255</v>
      </c>
      <c r="D463" s="23" t="s">
        <v>1294</v>
      </c>
      <c r="E463" s="23" t="s">
        <v>240</v>
      </c>
      <c r="F463" s="23" t="s">
        <v>144</v>
      </c>
      <c r="G463" s="23" t="s">
        <v>221</v>
      </c>
      <c r="H463" s="23" t="s">
        <v>221</v>
      </c>
      <c r="I463" s="70">
        <v>44119</v>
      </c>
      <c r="J463" s="23" t="s">
        <v>1254</v>
      </c>
      <c r="K463" s="70">
        <v>44138</v>
      </c>
    </row>
    <row r="464" spans="1:11" x14ac:dyDescent="0.25">
      <c r="A464" s="109" t="str">
        <f>HYPERLINK("https://reports.ofsted.gov.uk/provider/18/EY405120","Provider web link")</f>
        <v>Provider web link</v>
      </c>
      <c r="B464" s="71" t="s">
        <v>2103</v>
      </c>
      <c r="C464" s="23" t="s">
        <v>1255</v>
      </c>
      <c r="D464" s="23" t="s">
        <v>1294</v>
      </c>
      <c r="E464" s="23" t="s">
        <v>240</v>
      </c>
      <c r="F464" s="23" t="s">
        <v>220</v>
      </c>
      <c r="G464" s="23" t="s">
        <v>215</v>
      </c>
      <c r="H464" s="23" t="s">
        <v>215</v>
      </c>
      <c r="I464" s="70">
        <v>44119</v>
      </c>
      <c r="J464" s="23" t="s">
        <v>1254</v>
      </c>
      <c r="K464" s="70">
        <v>44141</v>
      </c>
    </row>
    <row r="465" spans="1:11" x14ac:dyDescent="0.25">
      <c r="A465" s="109" t="str">
        <f>HYPERLINK("https://reports.ofsted.gov.uk/provider/18/EY483478","Provider web link")</f>
        <v>Provider web link</v>
      </c>
      <c r="B465" s="71" t="s">
        <v>1522</v>
      </c>
      <c r="C465" s="23" t="s">
        <v>1255</v>
      </c>
      <c r="D465" s="23" t="s">
        <v>1294</v>
      </c>
      <c r="E465" s="23" t="s">
        <v>240</v>
      </c>
      <c r="F465" s="23" t="s">
        <v>165</v>
      </c>
      <c r="G465" s="23" t="s">
        <v>221</v>
      </c>
      <c r="H465" s="23" t="s">
        <v>221</v>
      </c>
      <c r="I465" s="70">
        <v>44119</v>
      </c>
      <c r="J465" s="23" t="s">
        <v>1254</v>
      </c>
      <c r="K465" s="70">
        <v>44138</v>
      </c>
    </row>
    <row r="466" spans="1:11" x14ac:dyDescent="0.25">
      <c r="A466" s="109" t="str">
        <f>HYPERLINK("https://reports.ofsted.gov.uk/provider/16/EY489350","Provider web link")</f>
        <v>Provider web link</v>
      </c>
      <c r="B466" s="71" t="s">
        <v>1266</v>
      </c>
      <c r="C466" s="23" t="s">
        <v>1255</v>
      </c>
      <c r="D466" s="23" t="s">
        <v>67</v>
      </c>
      <c r="E466" s="23" t="s">
        <v>1267</v>
      </c>
      <c r="F466" s="23" t="s">
        <v>121</v>
      </c>
      <c r="G466" s="23" t="s">
        <v>180</v>
      </c>
      <c r="H466" s="23" t="s">
        <v>180</v>
      </c>
      <c r="I466" s="70">
        <v>44119</v>
      </c>
      <c r="J466" s="23" t="s">
        <v>1254</v>
      </c>
      <c r="K466" s="70">
        <v>44138</v>
      </c>
    </row>
    <row r="467" spans="1:11" x14ac:dyDescent="0.25">
      <c r="A467" s="109" t="str">
        <f>HYPERLINK("https://reports.ofsted.gov.uk/provider/16/EY553433","Provider web link")</f>
        <v>Provider web link</v>
      </c>
      <c r="B467" s="71" t="s">
        <v>1947</v>
      </c>
      <c r="C467" s="23" t="s">
        <v>1255</v>
      </c>
      <c r="D467" s="23" t="s">
        <v>67</v>
      </c>
      <c r="E467" s="23" t="s">
        <v>1948</v>
      </c>
      <c r="F467" s="23" t="s">
        <v>143</v>
      </c>
      <c r="G467" s="23" t="s">
        <v>225</v>
      </c>
      <c r="H467" s="23" t="s">
        <v>225</v>
      </c>
      <c r="I467" s="70">
        <v>44119</v>
      </c>
      <c r="J467" s="23" t="s">
        <v>1254</v>
      </c>
      <c r="K467" s="70">
        <v>44141</v>
      </c>
    </row>
    <row r="468" spans="1:11" x14ac:dyDescent="0.25">
      <c r="A468" s="109" t="str">
        <f>HYPERLINK("https://reports.ofsted.gov.uk/provider/16/2496896 ","Provider web link")</f>
        <v>Provider web link</v>
      </c>
      <c r="B468" s="71">
        <v>2496896</v>
      </c>
      <c r="C468" s="23" t="s">
        <v>1255</v>
      </c>
      <c r="D468" s="23" t="s">
        <v>67</v>
      </c>
      <c r="E468" s="23" t="s">
        <v>1695</v>
      </c>
      <c r="F468" s="23" t="s">
        <v>146</v>
      </c>
      <c r="G468" s="23" t="s">
        <v>215</v>
      </c>
      <c r="H468" s="23" t="s">
        <v>215</v>
      </c>
      <c r="I468" s="70">
        <v>44119</v>
      </c>
      <c r="J468" s="23" t="s">
        <v>1254</v>
      </c>
      <c r="K468" s="70">
        <v>44141</v>
      </c>
    </row>
    <row r="469" spans="1:11" x14ac:dyDescent="0.25">
      <c r="A469" s="109" t="str">
        <f>HYPERLINK("https://reports.ofsted.gov.uk/provider/18/EY544251","Provider web link")</f>
        <v>Provider web link</v>
      </c>
      <c r="B469" s="71" t="s">
        <v>1780</v>
      </c>
      <c r="C469" s="23" t="s">
        <v>1255</v>
      </c>
      <c r="D469" s="23" t="s">
        <v>1294</v>
      </c>
      <c r="E469" s="23" t="s">
        <v>240</v>
      </c>
      <c r="F469" s="23" t="s">
        <v>162</v>
      </c>
      <c r="G469" s="23" t="s">
        <v>215</v>
      </c>
      <c r="H469" s="23" t="s">
        <v>215</v>
      </c>
      <c r="I469" s="70">
        <v>44119</v>
      </c>
      <c r="J469" s="23" t="s">
        <v>1254</v>
      </c>
      <c r="K469" s="70">
        <v>44138</v>
      </c>
    </row>
    <row r="470" spans="1:11" x14ac:dyDescent="0.25">
      <c r="A470" s="109" t="str">
        <f>HYPERLINK("https://reports.ofsted.gov.uk/provider/18/EY553700","Provider web link")</f>
        <v>Provider web link</v>
      </c>
      <c r="B470" s="71" t="s">
        <v>1496</v>
      </c>
      <c r="C470" s="23" t="s">
        <v>1255</v>
      </c>
      <c r="D470" s="23" t="s">
        <v>1294</v>
      </c>
      <c r="E470" s="23" t="s">
        <v>240</v>
      </c>
      <c r="F470" s="23" t="s">
        <v>91</v>
      </c>
      <c r="G470" s="23" t="s">
        <v>221</v>
      </c>
      <c r="H470" s="23" t="s">
        <v>221</v>
      </c>
      <c r="I470" s="70">
        <v>44119</v>
      </c>
      <c r="J470" s="23" t="s">
        <v>1254</v>
      </c>
      <c r="K470" s="70">
        <v>44138</v>
      </c>
    </row>
    <row r="471" spans="1:11" x14ac:dyDescent="0.25">
      <c r="A471" s="109" t="str">
        <f>HYPERLINK("https://reports.ofsted.gov.uk/provider/18/EY492753","Provider web link")</f>
        <v>Provider web link</v>
      </c>
      <c r="B471" s="71" t="s">
        <v>1568</v>
      </c>
      <c r="C471" s="23" t="s">
        <v>1255</v>
      </c>
      <c r="D471" s="23" t="s">
        <v>1294</v>
      </c>
      <c r="E471" s="23" t="s">
        <v>240</v>
      </c>
      <c r="F471" s="23" t="s">
        <v>184</v>
      </c>
      <c r="G471" s="23" t="s">
        <v>180</v>
      </c>
      <c r="H471" s="23" t="s">
        <v>180</v>
      </c>
      <c r="I471" s="70">
        <v>44119</v>
      </c>
      <c r="J471" s="23" t="s">
        <v>1254</v>
      </c>
      <c r="K471" s="70">
        <v>44145</v>
      </c>
    </row>
    <row r="472" spans="1:11" x14ac:dyDescent="0.25">
      <c r="A472" s="109" t="str">
        <f>HYPERLINK("https://reports.ofsted.gov.uk/provider/18/2569365 ","Provider web link")</f>
        <v>Provider web link</v>
      </c>
      <c r="B472" s="71">
        <v>2569365</v>
      </c>
      <c r="C472" s="23" t="s">
        <v>1255</v>
      </c>
      <c r="D472" s="23" t="s">
        <v>1294</v>
      </c>
      <c r="E472" s="23" t="s">
        <v>240</v>
      </c>
      <c r="F472" s="23" t="s">
        <v>91</v>
      </c>
      <c r="G472" s="23" t="s">
        <v>221</v>
      </c>
      <c r="H472" s="23" t="s">
        <v>221</v>
      </c>
      <c r="I472" s="70">
        <v>44119</v>
      </c>
      <c r="J472" s="23" t="s">
        <v>1254</v>
      </c>
      <c r="K472" s="70">
        <v>44140</v>
      </c>
    </row>
    <row r="473" spans="1:11" x14ac:dyDescent="0.25">
      <c r="A473" s="109" t="str">
        <f>HYPERLINK("https://reports.ofsted.gov.uk/provider/18/EY433434","Provider web link")</f>
        <v>Provider web link</v>
      </c>
      <c r="B473" s="71" t="s">
        <v>6748</v>
      </c>
      <c r="C473" s="23" t="s">
        <v>1255</v>
      </c>
      <c r="D473" s="23" t="s">
        <v>1294</v>
      </c>
      <c r="E473" s="23" t="s">
        <v>240</v>
      </c>
      <c r="F473" s="23" t="s">
        <v>97</v>
      </c>
      <c r="G473" s="23" t="s">
        <v>175</v>
      </c>
      <c r="H473" s="23" t="s">
        <v>175</v>
      </c>
      <c r="I473" s="70">
        <v>44119</v>
      </c>
      <c r="J473" s="23" t="s">
        <v>1257</v>
      </c>
      <c r="K473" s="70">
        <v>44144</v>
      </c>
    </row>
    <row r="474" spans="1:11" x14ac:dyDescent="0.25">
      <c r="A474" s="109" t="str">
        <f>HYPERLINK("https://reports.ofsted.gov.uk/provider/18/EY556487","Provider web link")</f>
        <v>Provider web link</v>
      </c>
      <c r="B474" s="71" t="s">
        <v>1572</v>
      </c>
      <c r="C474" s="23" t="s">
        <v>1255</v>
      </c>
      <c r="D474" s="23" t="s">
        <v>1294</v>
      </c>
      <c r="E474" s="23" t="s">
        <v>240</v>
      </c>
      <c r="F474" s="23" t="s">
        <v>126</v>
      </c>
      <c r="G474" s="23" t="s">
        <v>287</v>
      </c>
      <c r="H474" s="23" t="s">
        <v>199</v>
      </c>
      <c r="I474" s="70">
        <v>44119</v>
      </c>
      <c r="J474" s="23" t="s">
        <v>1254</v>
      </c>
      <c r="K474" s="70">
        <v>44139</v>
      </c>
    </row>
    <row r="475" spans="1:11" x14ac:dyDescent="0.25">
      <c r="A475" s="109" t="str">
        <f>HYPERLINK("https://reports.ofsted.gov.uk/provider/18/EY455461","Provider web link")</f>
        <v>Provider web link</v>
      </c>
      <c r="B475" s="71" t="s">
        <v>1908</v>
      </c>
      <c r="C475" s="23" t="s">
        <v>1255</v>
      </c>
      <c r="D475" s="23" t="s">
        <v>1294</v>
      </c>
      <c r="E475" s="23" t="s">
        <v>240</v>
      </c>
      <c r="F475" s="23" t="s">
        <v>110</v>
      </c>
      <c r="G475" s="23" t="s">
        <v>180</v>
      </c>
      <c r="H475" s="23" t="s">
        <v>180</v>
      </c>
      <c r="I475" s="70">
        <v>44119</v>
      </c>
      <c r="J475" s="23" t="s">
        <v>1254</v>
      </c>
      <c r="K475" s="70">
        <v>44141</v>
      </c>
    </row>
    <row r="476" spans="1:11" x14ac:dyDescent="0.25">
      <c r="A476" s="109" t="str">
        <f>HYPERLINK("https://reports.ofsted.gov.uk/provider/18/2556554 ","Provider web link")</f>
        <v>Provider web link</v>
      </c>
      <c r="B476" s="71">
        <v>2556554</v>
      </c>
      <c r="C476" s="23" t="s">
        <v>1255</v>
      </c>
      <c r="D476" s="23" t="s">
        <v>1294</v>
      </c>
      <c r="E476" s="23" t="s">
        <v>240</v>
      </c>
      <c r="F476" s="23" t="s">
        <v>74</v>
      </c>
      <c r="G476" s="23" t="s">
        <v>208</v>
      </c>
      <c r="H476" s="23" t="s">
        <v>208</v>
      </c>
      <c r="I476" s="70">
        <v>44119</v>
      </c>
      <c r="J476" s="23" t="s">
        <v>1254</v>
      </c>
      <c r="K476" s="70">
        <v>44139</v>
      </c>
    </row>
    <row r="477" spans="1:11" x14ac:dyDescent="0.25">
      <c r="A477" s="109" t="str">
        <f>HYPERLINK("https://reports.ofsted.gov.uk/provider/18/EY556899","Provider web link")</f>
        <v>Provider web link</v>
      </c>
      <c r="B477" s="71" t="s">
        <v>2168</v>
      </c>
      <c r="C477" s="23" t="s">
        <v>1255</v>
      </c>
      <c r="D477" s="23" t="s">
        <v>1294</v>
      </c>
      <c r="E477" s="23" t="s">
        <v>240</v>
      </c>
      <c r="F477" s="23" t="s">
        <v>115</v>
      </c>
      <c r="G477" s="23" t="s">
        <v>171</v>
      </c>
      <c r="H477" s="23" t="s">
        <v>171</v>
      </c>
      <c r="I477" s="70">
        <v>44119</v>
      </c>
      <c r="J477" s="23" t="s">
        <v>1257</v>
      </c>
      <c r="K477" s="70">
        <v>44147</v>
      </c>
    </row>
    <row r="478" spans="1:11" x14ac:dyDescent="0.25">
      <c r="A478" s="109" t="str">
        <f>HYPERLINK("https://reports.ofsted.gov.uk/provider/18/EY562353","Provider web link")</f>
        <v>Provider web link</v>
      </c>
      <c r="B478" s="71" t="s">
        <v>1984</v>
      </c>
      <c r="C478" s="23" t="s">
        <v>1255</v>
      </c>
      <c r="D478" s="23" t="s">
        <v>1294</v>
      </c>
      <c r="E478" s="23" t="s">
        <v>240</v>
      </c>
      <c r="F478" s="23" t="s">
        <v>216</v>
      </c>
      <c r="G478" s="23" t="s">
        <v>215</v>
      </c>
      <c r="H478" s="23" t="s">
        <v>215</v>
      </c>
      <c r="I478" s="70">
        <v>44120</v>
      </c>
      <c r="J478" s="23" t="s">
        <v>1254</v>
      </c>
      <c r="K478" s="70">
        <v>44139</v>
      </c>
    </row>
    <row r="479" spans="1:11" x14ac:dyDescent="0.25">
      <c r="A479" s="109" t="str">
        <f>HYPERLINK("https://reports.ofsted.gov.uk/provider/16/EY555058","Provider web link")</f>
        <v>Provider web link</v>
      </c>
      <c r="B479" s="71" t="s">
        <v>1561</v>
      </c>
      <c r="C479" s="23" t="s">
        <v>1255</v>
      </c>
      <c r="D479" s="23" t="s">
        <v>67</v>
      </c>
      <c r="E479" s="23" t="s">
        <v>1562</v>
      </c>
      <c r="F479" s="23" t="s">
        <v>147</v>
      </c>
      <c r="G479" s="23" t="s">
        <v>225</v>
      </c>
      <c r="H479" s="23" t="s">
        <v>225</v>
      </c>
      <c r="I479" s="70">
        <v>44120</v>
      </c>
      <c r="J479" s="23" t="s">
        <v>1254</v>
      </c>
      <c r="K479" s="70">
        <v>44141</v>
      </c>
    </row>
    <row r="480" spans="1:11" x14ac:dyDescent="0.25">
      <c r="A480" s="109" t="str">
        <f>HYPERLINK("https://reports.ofsted.gov.uk/provider/18/EY550688","Provider web link")</f>
        <v>Provider web link</v>
      </c>
      <c r="B480" s="71" t="s">
        <v>2149</v>
      </c>
      <c r="C480" s="23" t="s">
        <v>1255</v>
      </c>
      <c r="D480" s="23" t="s">
        <v>1294</v>
      </c>
      <c r="E480" s="23" t="s">
        <v>240</v>
      </c>
      <c r="F480" s="23" t="s">
        <v>151</v>
      </c>
      <c r="G480" s="23" t="s">
        <v>175</v>
      </c>
      <c r="H480" s="23" t="s">
        <v>175</v>
      </c>
      <c r="I480" s="70">
        <v>44120</v>
      </c>
      <c r="J480" s="23" t="s">
        <v>1254</v>
      </c>
      <c r="K480" s="70">
        <v>44144</v>
      </c>
    </row>
    <row r="481" spans="1:11" x14ac:dyDescent="0.25">
      <c r="A481" s="109" t="str">
        <f>HYPERLINK("https://reports.ofsted.gov.uk/provider/18/EY558561","Provider web link")</f>
        <v>Provider web link</v>
      </c>
      <c r="B481" s="71" t="s">
        <v>1663</v>
      </c>
      <c r="C481" s="23" t="s">
        <v>1255</v>
      </c>
      <c r="D481" s="23" t="s">
        <v>1294</v>
      </c>
      <c r="E481" s="23" t="s">
        <v>240</v>
      </c>
      <c r="F481" s="23" t="s">
        <v>78</v>
      </c>
      <c r="G481" s="23" t="s">
        <v>221</v>
      </c>
      <c r="H481" s="23" t="s">
        <v>221</v>
      </c>
      <c r="I481" s="70">
        <v>44120</v>
      </c>
      <c r="J481" s="23" t="s">
        <v>1254</v>
      </c>
      <c r="K481" s="70">
        <v>44139</v>
      </c>
    </row>
    <row r="482" spans="1:11" x14ac:dyDescent="0.25">
      <c r="A482" s="109" t="str">
        <f>HYPERLINK("https://reports.ofsted.gov.uk/provider/18/EY437248","Provider web link")</f>
        <v>Provider web link</v>
      </c>
      <c r="B482" s="71" t="s">
        <v>2002</v>
      </c>
      <c r="C482" s="23" t="s">
        <v>1255</v>
      </c>
      <c r="D482" s="23" t="s">
        <v>1294</v>
      </c>
      <c r="E482" s="23" t="s">
        <v>240</v>
      </c>
      <c r="F482" s="23" t="s">
        <v>192</v>
      </c>
      <c r="G482" s="23" t="s">
        <v>180</v>
      </c>
      <c r="H482" s="23" t="s">
        <v>180</v>
      </c>
      <c r="I482" s="70">
        <v>44120</v>
      </c>
      <c r="J482" s="23" t="s">
        <v>1254</v>
      </c>
      <c r="K482" s="70">
        <v>44140</v>
      </c>
    </row>
    <row r="483" spans="1:11" x14ac:dyDescent="0.25">
      <c r="A483" s="109" t="str">
        <f>HYPERLINK("https://reports.ofsted.gov.uk/provider/18/EY279906","Provider web link")</f>
        <v>Provider web link</v>
      </c>
      <c r="B483" s="71" t="s">
        <v>1311</v>
      </c>
      <c r="C483" s="23" t="s">
        <v>1255</v>
      </c>
      <c r="D483" s="23" t="s">
        <v>1294</v>
      </c>
      <c r="E483" s="23" t="s">
        <v>240</v>
      </c>
      <c r="F483" s="23" t="s">
        <v>194</v>
      </c>
      <c r="G483" s="23" t="s">
        <v>180</v>
      </c>
      <c r="H483" s="23" t="s">
        <v>180</v>
      </c>
      <c r="I483" s="70">
        <v>44120</v>
      </c>
      <c r="J483" s="23" t="s">
        <v>1254</v>
      </c>
      <c r="K483" s="70">
        <v>44141</v>
      </c>
    </row>
    <row r="484" spans="1:11" x14ac:dyDescent="0.25">
      <c r="A484" s="109" t="str">
        <f>HYPERLINK("https://reports.ofsted.gov.uk/provider/17/EY419130","Provider web link")</f>
        <v>Provider web link</v>
      </c>
      <c r="B484" s="71" t="s">
        <v>1388</v>
      </c>
      <c r="C484" s="23" t="s">
        <v>769</v>
      </c>
      <c r="D484" s="23" t="s">
        <v>66</v>
      </c>
      <c r="E484" s="23" t="s">
        <v>240</v>
      </c>
      <c r="F484" s="23" t="s">
        <v>182</v>
      </c>
      <c r="G484" s="23" t="s">
        <v>180</v>
      </c>
      <c r="H484" s="23" t="s">
        <v>180</v>
      </c>
      <c r="I484" s="70">
        <v>44120</v>
      </c>
      <c r="J484" s="23" t="s">
        <v>1254</v>
      </c>
      <c r="K484" s="70">
        <v>44144</v>
      </c>
    </row>
    <row r="485" spans="1:11" x14ac:dyDescent="0.25">
      <c r="A485" s="109" t="str">
        <f>HYPERLINK("https://reports.ofsted.gov.uk/provider/18/EY550642","Provider web link")</f>
        <v>Provider web link</v>
      </c>
      <c r="B485" s="71" t="s">
        <v>2142</v>
      </c>
      <c r="C485" s="23" t="s">
        <v>1255</v>
      </c>
      <c r="D485" s="23" t="s">
        <v>1294</v>
      </c>
      <c r="E485" s="23" t="s">
        <v>240</v>
      </c>
      <c r="F485" s="23" t="s">
        <v>134</v>
      </c>
      <c r="G485" s="23" t="s">
        <v>215</v>
      </c>
      <c r="H485" s="23" t="s">
        <v>215</v>
      </c>
      <c r="I485" s="70">
        <v>44120</v>
      </c>
      <c r="J485" s="23" t="s">
        <v>1254</v>
      </c>
      <c r="K485" s="70">
        <v>44139</v>
      </c>
    </row>
    <row r="486" spans="1:11" x14ac:dyDescent="0.25">
      <c r="A486" s="109" t="str">
        <f>HYPERLINK("https://reports.ofsted.gov.uk/provider/17/2522965 ","Provider web link")</f>
        <v>Provider web link</v>
      </c>
      <c r="B486" s="71">
        <v>2522965</v>
      </c>
      <c r="C486" s="23" t="s">
        <v>1301</v>
      </c>
      <c r="D486" s="23" t="s">
        <v>66</v>
      </c>
      <c r="E486" s="23" t="s">
        <v>240</v>
      </c>
      <c r="F486" s="23" t="s">
        <v>165</v>
      </c>
      <c r="G486" s="23" t="s">
        <v>221</v>
      </c>
      <c r="H486" s="23" t="s">
        <v>221</v>
      </c>
      <c r="I486" s="70">
        <v>44120</v>
      </c>
      <c r="J486" s="23" t="s">
        <v>1254</v>
      </c>
      <c r="K486" s="70">
        <v>44140</v>
      </c>
    </row>
    <row r="487" spans="1:11" x14ac:dyDescent="0.25">
      <c r="A487" s="109" t="str">
        <f>HYPERLINK("https://reports.ofsted.gov.uk/provider/18/EY490377","Provider web link")</f>
        <v>Provider web link</v>
      </c>
      <c r="B487" s="71" t="s">
        <v>2180</v>
      </c>
      <c r="C487" s="23" t="s">
        <v>1255</v>
      </c>
      <c r="D487" s="23" t="s">
        <v>1294</v>
      </c>
      <c r="E487" s="23" t="s">
        <v>240</v>
      </c>
      <c r="F487" s="23" t="s">
        <v>103</v>
      </c>
      <c r="G487" s="23" t="s">
        <v>180</v>
      </c>
      <c r="H487" s="23" t="s">
        <v>180</v>
      </c>
      <c r="I487" s="70">
        <v>44120</v>
      </c>
      <c r="J487" s="23" t="s">
        <v>1257</v>
      </c>
      <c r="K487" s="70">
        <v>44141</v>
      </c>
    </row>
    <row r="488" spans="1:11" x14ac:dyDescent="0.25">
      <c r="A488" s="109" t="str">
        <f>HYPERLINK("https://reports.ofsted.gov.uk/provider/18/EY468585","Provider web link")</f>
        <v>Provider web link</v>
      </c>
      <c r="B488" s="71" t="s">
        <v>1514</v>
      </c>
      <c r="C488" s="23" t="s">
        <v>1255</v>
      </c>
      <c r="D488" s="23" t="s">
        <v>1294</v>
      </c>
      <c r="E488" s="23" t="s">
        <v>240</v>
      </c>
      <c r="F488" s="23" t="s">
        <v>153</v>
      </c>
      <c r="G488" s="23" t="s">
        <v>215</v>
      </c>
      <c r="H488" s="23" t="s">
        <v>215</v>
      </c>
      <c r="I488" s="70">
        <v>44120</v>
      </c>
      <c r="J488" s="23" t="s">
        <v>1254</v>
      </c>
      <c r="K488" s="70">
        <v>44139</v>
      </c>
    </row>
    <row r="489" spans="1:11" x14ac:dyDescent="0.25">
      <c r="A489" s="109" t="str">
        <f>HYPERLINK("https://reports.ofsted.gov.uk/provider/18/EY538848","Provider web link")</f>
        <v>Provider web link</v>
      </c>
      <c r="B489" s="71" t="s">
        <v>2155</v>
      </c>
      <c r="C489" s="23" t="s">
        <v>1255</v>
      </c>
      <c r="D489" s="23" t="s">
        <v>1294</v>
      </c>
      <c r="E489" s="23" t="s">
        <v>240</v>
      </c>
      <c r="F489" s="23" t="s">
        <v>79</v>
      </c>
      <c r="G489" s="23" t="s">
        <v>180</v>
      </c>
      <c r="H489" s="23" t="s">
        <v>180</v>
      </c>
      <c r="I489" s="70">
        <v>44120</v>
      </c>
      <c r="J489" s="23" t="s">
        <v>1254</v>
      </c>
      <c r="K489" s="70">
        <v>44140</v>
      </c>
    </row>
    <row r="490" spans="1:11" x14ac:dyDescent="0.25">
      <c r="A490" s="109" t="str">
        <f>HYPERLINK("https://reports.ofsted.gov.uk/provider/18/EY498978","Provider web link")</f>
        <v>Provider web link</v>
      </c>
      <c r="B490" s="71" t="s">
        <v>1482</v>
      </c>
      <c r="C490" s="23" t="s">
        <v>1255</v>
      </c>
      <c r="D490" s="23" t="s">
        <v>1294</v>
      </c>
      <c r="E490" s="23" t="s">
        <v>240</v>
      </c>
      <c r="F490" s="23" t="s">
        <v>84</v>
      </c>
      <c r="G490" s="23" t="s">
        <v>175</v>
      </c>
      <c r="H490" s="23" t="s">
        <v>175</v>
      </c>
      <c r="I490" s="70">
        <v>44120</v>
      </c>
      <c r="J490" s="23" t="s">
        <v>1257</v>
      </c>
      <c r="K490" s="70">
        <v>44148</v>
      </c>
    </row>
    <row r="491" spans="1:11" x14ac:dyDescent="0.25">
      <c r="A491" s="109" t="str">
        <f>HYPERLINK("https://reports.ofsted.gov.uk/provider/18/EY473807","Provider web link")</f>
        <v>Provider web link</v>
      </c>
      <c r="B491" s="71" t="s">
        <v>1516</v>
      </c>
      <c r="C491" s="23" t="s">
        <v>1255</v>
      </c>
      <c r="D491" s="23" t="s">
        <v>1294</v>
      </c>
      <c r="E491" s="23" t="s">
        <v>240</v>
      </c>
      <c r="F491" s="23" t="s">
        <v>146</v>
      </c>
      <c r="G491" s="23" t="s">
        <v>215</v>
      </c>
      <c r="H491" s="23" t="s">
        <v>215</v>
      </c>
      <c r="I491" s="70">
        <v>44120</v>
      </c>
      <c r="J491" s="23" t="s">
        <v>1254</v>
      </c>
      <c r="K491" s="70">
        <v>44141</v>
      </c>
    </row>
    <row r="492" spans="1:11" x14ac:dyDescent="0.25">
      <c r="A492" s="109" t="str">
        <f>HYPERLINK("https://reports.ofsted.gov.uk/provider/17/EY454010","Provider web link")</f>
        <v>Provider web link</v>
      </c>
      <c r="B492" s="71" t="s">
        <v>1904</v>
      </c>
      <c r="C492" s="23" t="s">
        <v>769</v>
      </c>
      <c r="D492" s="23" t="s">
        <v>66</v>
      </c>
      <c r="E492" s="23" t="s">
        <v>240</v>
      </c>
      <c r="F492" s="23" t="s">
        <v>132</v>
      </c>
      <c r="G492" s="23" t="s">
        <v>215</v>
      </c>
      <c r="H492" s="23" t="s">
        <v>215</v>
      </c>
      <c r="I492" s="70">
        <v>44120</v>
      </c>
      <c r="J492" s="23" t="s">
        <v>1257</v>
      </c>
      <c r="K492" s="70">
        <v>44140</v>
      </c>
    </row>
    <row r="493" spans="1:11" x14ac:dyDescent="0.25">
      <c r="A493" s="109" t="str">
        <f>HYPERLINK("https://reports.ofsted.gov.uk/provider/17/EY343076","Provider web link")</f>
        <v>Provider web link</v>
      </c>
      <c r="B493" s="71" t="s">
        <v>1340</v>
      </c>
      <c r="C493" s="23" t="s">
        <v>769</v>
      </c>
      <c r="D493" s="23" t="s">
        <v>66</v>
      </c>
      <c r="E493" s="23" t="s">
        <v>240</v>
      </c>
      <c r="F493" s="23" t="s">
        <v>100</v>
      </c>
      <c r="G493" s="23" t="s">
        <v>180</v>
      </c>
      <c r="H493" s="23" t="s">
        <v>180</v>
      </c>
      <c r="I493" s="70">
        <v>44120</v>
      </c>
      <c r="J493" s="23" t="s">
        <v>1254</v>
      </c>
      <c r="K493" s="70">
        <v>44139</v>
      </c>
    </row>
    <row r="494" spans="1:11" x14ac:dyDescent="0.25">
      <c r="A494" s="109" t="str">
        <f>HYPERLINK("https://reports.ofsted.gov.uk/provider/18/EY407231","Provider web link")</f>
        <v>Provider web link</v>
      </c>
      <c r="B494" s="71" t="s">
        <v>1403</v>
      </c>
      <c r="C494" s="23" t="s">
        <v>1255</v>
      </c>
      <c r="D494" s="23" t="s">
        <v>1294</v>
      </c>
      <c r="E494" s="23" t="s">
        <v>240</v>
      </c>
      <c r="F494" s="23" t="s">
        <v>136</v>
      </c>
      <c r="G494" s="23" t="s">
        <v>180</v>
      </c>
      <c r="H494" s="23" t="s">
        <v>180</v>
      </c>
      <c r="I494" s="70">
        <v>44120</v>
      </c>
      <c r="J494" s="23" t="s">
        <v>1257</v>
      </c>
      <c r="K494" s="70">
        <v>44140</v>
      </c>
    </row>
    <row r="495" spans="1:11" x14ac:dyDescent="0.25">
      <c r="A495" s="109" t="str">
        <f>HYPERLINK("https://reports.ofsted.gov.uk/provider/18/EY391819","Provider web link")</f>
        <v>Provider web link</v>
      </c>
      <c r="B495" s="71" t="s">
        <v>1350</v>
      </c>
      <c r="C495" s="23" t="s">
        <v>1255</v>
      </c>
      <c r="D495" s="23" t="s">
        <v>1294</v>
      </c>
      <c r="E495" s="23" t="s">
        <v>240</v>
      </c>
      <c r="F495" s="23" t="s">
        <v>72</v>
      </c>
      <c r="G495" s="23" t="s">
        <v>225</v>
      </c>
      <c r="H495" s="23" t="s">
        <v>225</v>
      </c>
      <c r="I495" s="70">
        <v>44120</v>
      </c>
      <c r="J495" s="23" t="s">
        <v>1254</v>
      </c>
      <c r="K495" s="70">
        <v>44140</v>
      </c>
    </row>
    <row r="496" spans="1:11" x14ac:dyDescent="0.25">
      <c r="A496" s="109" t="str">
        <f>HYPERLINK("https://reports.ofsted.gov.uk/provider/18/EY457226","Provider web link")</f>
        <v>Provider web link</v>
      </c>
      <c r="B496" s="71" t="s">
        <v>1421</v>
      </c>
      <c r="C496" s="23" t="s">
        <v>1255</v>
      </c>
      <c r="D496" s="23" t="s">
        <v>1294</v>
      </c>
      <c r="E496" s="23" t="s">
        <v>240</v>
      </c>
      <c r="F496" s="23" t="s">
        <v>104</v>
      </c>
      <c r="G496" s="23" t="s">
        <v>215</v>
      </c>
      <c r="H496" s="23" t="s">
        <v>215</v>
      </c>
      <c r="I496" s="70">
        <v>44120</v>
      </c>
      <c r="J496" s="23" t="s">
        <v>1254</v>
      </c>
      <c r="K496" s="70">
        <v>44141</v>
      </c>
    </row>
    <row r="497" spans="1:11" x14ac:dyDescent="0.25">
      <c r="A497" s="109" t="str">
        <f>HYPERLINK("https://reports.ofsted.gov.uk/provider/17/EY432220","Provider web link")</f>
        <v>Provider web link</v>
      </c>
      <c r="B497" s="71" t="s">
        <v>1805</v>
      </c>
      <c r="C497" s="23" t="s">
        <v>769</v>
      </c>
      <c r="D497" s="23" t="s">
        <v>66</v>
      </c>
      <c r="E497" s="23" t="s">
        <v>240</v>
      </c>
      <c r="F497" s="23" t="s">
        <v>139</v>
      </c>
      <c r="G497" s="23" t="s">
        <v>225</v>
      </c>
      <c r="H497" s="23" t="s">
        <v>225</v>
      </c>
      <c r="I497" s="70">
        <v>44120</v>
      </c>
      <c r="J497" s="23" t="s">
        <v>1254</v>
      </c>
      <c r="K497" s="70">
        <v>44139</v>
      </c>
    </row>
    <row r="498" spans="1:11" x14ac:dyDescent="0.25">
      <c r="A498" s="109" t="str">
        <f>HYPERLINK("https://reports.ofsted.gov.uk/provider/18/EY448640","Provider web link")</f>
        <v>Provider web link</v>
      </c>
      <c r="B498" s="71" t="s">
        <v>1714</v>
      </c>
      <c r="C498" s="23" t="s">
        <v>1255</v>
      </c>
      <c r="D498" s="23" t="s">
        <v>1294</v>
      </c>
      <c r="E498" s="23" t="s">
        <v>240</v>
      </c>
      <c r="F498" s="23" t="s">
        <v>100</v>
      </c>
      <c r="G498" s="23" t="s">
        <v>180</v>
      </c>
      <c r="H498" s="23" t="s">
        <v>180</v>
      </c>
      <c r="I498" s="70">
        <v>44120</v>
      </c>
      <c r="J498" s="23" t="s">
        <v>1257</v>
      </c>
      <c r="K498" s="70">
        <v>44140</v>
      </c>
    </row>
    <row r="499" spans="1:11" x14ac:dyDescent="0.25">
      <c r="A499" s="109" t="str">
        <f>HYPERLINK("https://reports.ofsted.gov.uk/provider/16/2513081 ","Provider web link")</f>
        <v>Provider web link</v>
      </c>
      <c r="B499" s="71">
        <v>2513081</v>
      </c>
      <c r="C499" s="23" t="s">
        <v>1255</v>
      </c>
      <c r="D499" s="23" t="s">
        <v>67</v>
      </c>
      <c r="E499" s="23" t="s">
        <v>1502</v>
      </c>
      <c r="F499" s="23" t="s">
        <v>86</v>
      </c>
      <c r="G499" s="23" t="s">
        <v>221</v>
      </c>
      <c r="H499" s="23" t="s">
        <v>221</v>
      </c>
      <c r="I499" s="70">
        <v>44120</v>
      </c>
      <c r="J499" s="23" t="s">
        <v>1254</v>
      </c>
      <c r="K499" s="70">
        <v>44141</v>
      </c>
    </row>
    <row r="500" spans="1:11" x14ac:dyDescent="0.25">
      <c r="A500" s="109" t="str">
        <f>HYPERLINK("https://reports.ofsted.gov.uk/provider/17/EY542474","Provider web link")</f>
        <v>Provider web link</v>
      </c>
      <c r="B500" s="71" t="s">
        <v>1763</v>
      </c>
      <c r="C500" s="23" t="s">
        <v>769</v>
      </c>
      <c r="D500" s="23" t="s">
        <v>66</v>
      </c>
      <c r="E500" s="23" t="s">
        <v>240</v>
      </c>
      <c r="F500" s="23" t="s">
        <v>191</v>
      </c>
      <c r="G500" s="23" t="s">
        <v>180</v>
      </c>
      <c r="H500" s="23" t="s">
        <v>180</v>
      </c>
      <c r="I500" s="70">
        <v>44120</v>
      </c>
      <c r="J500" s="23" t="s">
        <v>1257</v>
      </c>
      <c r="K500" s="70">
        <v>44139</v>
      </c>
    </row>
    <row r="501" spans="1:11" x14ac:dyDescent="0.25">
      <c r="A501" s="109" t="str">
        <f>HYPERLINK("https://reports.ofsted.gov.uk/provider/18/EY542410","Provider web link")</f>
        <v>Provider web link</v>
      </c>
      <c r="B501" s="71" t="s">
        <v>2171</v>
      </c>
      <c r="C501" s="23" t="s">
        <v>1255</v>
      </c>
      <c r="D501" s="23" t="s">
        <v>1294</v>
      </c>
      <c r="E501" s="23" t="s">
        <v>240</v>
      </c>
      <c r="F501" s="23" t="s">
        <v>102</v>
      </c>
      <c r="G501" s="23" t="s">
        <v>208</v>
      </c>
      <c r="H501" s="23" t="s">
        <v>208</v>
      </c>
      <c r="I501" s="70">
        <v>44120</v>
      </c>
      <c r="J501" s="23" t="s">
        <v>1257</v>
      </c>
      <c r="K501" s="70">
        <v>44173</v>
      </c>
    </row>
    <row r="502" spans="1:11" x14ac:dyDescent="0.25">
      <c r="A502" s="109" t="str">
        <f>HYPERLINK("https://reports.ofsted.gov.uk/provider/18/EY556474","Provider web link")</f>
        <v>Provider web link</v>
      </c>
      <c r="B502" s="71" t="s">
        <v>2177</v>
      </c>
      <c r="C502" s="23" t="s">
        <v>1255</v>
      </c>
      <c r="D502" s="23" t="s">
        <v>1294</v>
      </c>
      <c r="E502" s="23" t="s">
        <v>240</v>
      </c>
      <c r="F502" s="23" t="s">
        <v>147</v>
      </c>
      <c r="G502" s="23" t="s">
        <v>225</v>
      </c>
      <c r="H502" s="23" t="s">
        <v>225</v>
      </c>
      <c r="I502" s="70">
        <v>44120</v>
      </c>
      <c r="J502" s="23" t="s">
        <v>1254</v>
      </c>
      <c r="K502" s="70">
        <v>44141</v>
      </c>
    </row>
    <row r="503" spans="1:11" x14ac:dyDescent="0.25">
      <c r="A503" s="109" t="str">
        <f>HYPERLINK("https://reports.ofsted.gov.uk/provider/17/EY282656","Provider web link")</f>
        <v>Provider web link</v>
      </c>
      <c r="B503" s="71" t="s">
        <v>1314</v>
      </c>
      <c r="C503" s="23" t="s">
        <v>769</v>
      </c>
      <c r="D503" s="23" t="s">
        <v>66</v>
      </c>
      <c r="E503" s="23" t="s">
        <v>240</v>
      </c>
      <c r="F503" s="23" t="s">
        <v>72</v>
      </c>
      <c r="G503" s="23" t="s">
        <v>225</v>
      </c>
      <c r="H503" s="23" t="s">
        <v>225</v>
      </c>
      <c r="I503" s="70">
        <v>44120</v>
      </c>
      <c r="J503" s="23" t="s">
        <v>1254</v>
      </c>
      <c r="K503" s="70">
        <v>44146</v>
      </c>
    </row>
    <row r="504" spans="1:11" x14ac:dyDescent="0.25">
      <c r="A504" s="109" t="str">
        <f>HYPERLINK("https://reports.ofsted.gov.uk/provider/18/EY425312","Provider web link")</f>
        <v>Provider web link</v>
      </c>
      <c r="B504" s="71" t="s">
        <v>2105</v>
      </c>
      <c r="C504" s="23" t="s">
        <v>1255</v>
      </c>
      <c r="D504" s="23" t="s">
        <v>1294</v>
      </c>
      <c r="E504" s="23" t="s">
        <v>240</v>
      </c>
      <c r="F504" s="23" t="s">
        <v>70</v>
      </c>
      <c r="G504" s="23" t="s">
        <v>180</v>
      </c>
      <c r="H504" s="23" t="s">
        <v>180</v>
      </c>
      <c r="I504" s="70">
        <v>44120</v>
      </c>
      <c r="J504" s="23" t="s">
        <v>1254</v>
      </c>
      <c r="K504" s="70">
        <v>44140</v>
      </c>
    </row>
    <row r="505" spans="1:11" x14ac:dyDescent="0.25">
      <c r="A505" s="109" t="str">
        <f>HYPERLINK("https://reports.ofsted.gov.uk/provider/18/EY416139","Provider web link")</f>
        <v>Provider web link</v>
      </c>
      <c r="B505" s="71" t="s">
        <v>1386</v>
      </c>
      <c r="C505" s="23" t="s">
        <v>1255</v>
      </c>
      <c r="D505" s="23" t="s">
        <v>1294</v>
      </c>
      <c r="E505" s="23" t="s">
        <v>240</v>
      </c>
      <c r="F505" s="23" t="s">
        <v>192</v>
      </c>
      <c r="G505" s="23" t="s">
        <v>180</v>
      </c>
      <c r="H505" s="23" t="s">
        <v>180</v>
      </c>
      <c r="I505" s="70">
        <v>44120</v>
      </c>
      <c r="J505" s="23" t="s">
        <v>1254</v>
      </c>
      <c r="K505" s="70">
        <v>44140</v>
      </c>
    </row>
    <row r="506" spans="1:11" x14ac:dyDescent="0.25">
      <c r="A506" s="109" t="str">
        <f>HYPERLINK("https://reports.ofsted.gov.uk/provider/18/EY561617","Provider web link")</f>
        <v>Provider web link</v>
      </c>
      <c r="B506" s="71" t="s">
        <v>1490</v>
      </c>
      <c r="C506" s="23" t="s">
        <v>1255</v>
      </c>
      <c r="D506" s="23" t="s">
        <v>1294</v>
      </c>
      <c r="E506" s="23" t="s">
        <v>240</v>
      </c>
      <c r="F506" s="23" t="s">
        <v>156</v>
      </c>
      <c r="G506" s="23" t="s">
        <v>208</v>
      </c>
      <c r="H506" s="23" t="s">
        <v>208</v>
      </c>
      <c r="I506" s="70">
        <v>44120</v>
      </c>
      <c r="J506" s="23" t="s">
        <v>1254</v>
      </c>
      <c r="K506" s="70">
        <v>44139</v>
      </c>
    </row>
    <row r="507" spans="1:11" x14ac:dyDescent="0.25">
      <c r="A507" s="109" t="str">
        <f>HYPERLINK("https://reports.ofsted.gov.uk/provider/18/EY497702","Provider web link")</f>
        <v>Provider web link</v>
      </c>
      <c r="B507" s="71" t="s">
        <v>1629</v>
      </c>
      <c r="C507" s="23" t="s">
        <v>1255</v>
      </c>
      <c r="D507" s="23" t="s">
        <v>1294</v>
      </c>
      <c r="E507" s="23" t="s">
        <v>240</v>
      </c>
      <c r="F507" s="23" t="s">
        <v>106</v>
      </c>
      <c r="G507" s="23" t="s">
        <v>175</v>
      </c>
      <c r="H507" s="23" t="s">
        <v>175</v>
      </c>
      <c r="I507" s="70">
        <v>44120</v>
      </c>
      <c r="J507" s="23" t="s">
        <v>1254</v>
      </c>
      <c r="K507" s="70">
        <v>44140</v>
      </c>
    </row>
    <row r="508" spans="1:11" x14ac:dyDescent="0.25">
      <c r="A508" s="109" t="str">
        <f>HYPERLINK("https://reports.ofsted.gov.uk/provider/16/EY456491","Provider web link")</f>
        <v>Provider web link</v>
      </c>
      <c r="B508" s="71" t="s">
        <v>1716</v>
      </c>
      <c r="C508" s="23" t="s">
        <v>1255</v>
      </c>
      <c r="D508" s="23" t="s">
        <v>67</v>
      </c>
      <c r="E508" s="23" t="s">
        <v>1717</v>
      </c>
      <c r="F508" s="23" t="s">
        <v>192</v>
      </c>
      <c r="G508" s="23" t="s">
        <v>180</v>
      </c>
      <c r="H508" s="23" t="s">
        <v>180</v>
      </c>
      <c r="I508" s="70">
        <v>44120</v>
      </c>
      <c r="J508" s="23" t="s">
        <v>1254</v>
      </c>
      <c r="K508" s="70">
        <v>44145</v>
      </c>
    </row>
    <row r="509" spans="1:11" x14ac:dyDescent="0.25">
      <c r="A509" s="109" t="str">
        <f>HYPERLINK("https://reports.ofsted.gov.uk/provider/18/EY539439","Provider web link")</f>
        <v>Provider web link</v>
      </c>
      <c r="B509" s="71" t="s">
        <v>2030</v>
      </c>
      <c r="C509" s="23" t="s">
        <v>1255</v>
      </c>
      <c r="D509" s="23" t="s">
        <v>1294</v>
      </c>
      <c r="E509" s="23" t="s">
        <v>240</v>
      </c>
      <c r="F509" s="23" t="s">
        <v>70</v>
      </c>
      <c r="G509" s="23" t="s">
        <v>180</v>
      </c>
      <c r="H509" s="23" t="s">
        <v>180</v>
      </c>
      <c r="I509" s="70">
        <v>44120</v>
      </c>
      <c r="J509" s="23" t="s">
        <v>1254</v>
      </c>
      <c r="K509" s="70">
        <v>44140</v>
      </c>
    </row>
    <row r="510" spans="1:11" x14ac:dyDescent="0.25">
      <c r="A510" s="109" t="str">
        <f>HYPERLINK("https://reports.ofsted.gov.uk/provider/17/EY333167","Provider web link")</f>
        <v>Provider web link</v>
      </c>
      <c r="B510" s="71" t="s">
        <v>1333</v>
      </c>
      <c r="C510" s="23" t="s">
        <v>769</v>
      </c>
      <c r="D510" s="23" t="s">
        <v>66</v>
      </c>
      <c r="E510" s="23" t="s">
        <v>240</v>
      </c>
      <c r="F510" s="23" t="s">
        <v>182</v>
      </c>
      <c r="G510" s="23" t="s">
        <v>180</v>
      </c>
      <c r="H510" s="23" t="s">
        <v>180</v>
      </c>
      <c r="I510" s="70">
        <v>44120</v>
      </c>
      <c r="J510" s="23" t="s">
        <v>1254</v>
      </c>
      <c r="K510" s="70">
        <v>44139</v>
      </c>
    </row>
    <row r="511" spans="1:11" x14ac:dyDescent="0.25">
      <c r="A511" s="109" t="str">
        <f>HYPERLINK("https://reports.ofsted.gov.uk/provider/18/EY556603","Provider web link")</f>
        <v>Provider web link</v>
      </c>
      <c r="B511" s="71" t="s">
        <v>2081</v>
      </c>
      <c r="C511" s="23" t="s">
        <v>1255</v>
      </c>
      <c r="D511" s="23" t="s">
        <v>1294</v>
      </c>
      <c r="E511" s="23" t="s">
        <v>240</v>
      </c>
      <c r="F511" s="23" t="s">
        <v>72</v>
      </c>
      <c r="G511" s="23" t="s">
        <v>225</v>
      </c>
      <c r="H511" s="23" t="s">
        <v>225</v>
      </c>
      <c r="I511" s="70">
        <v>44120</v>
      </c>
      <c r="J511" s="23" t="s">
        <v>1254</v>
      </c>
      <c r="K511" s="70">
        <v>44146</v>
      </c>
    </row>
    <row r="512" spans="1:11" x14ac:dyDescent="0.25">
      <c r="A512" s="109" t="str">
        <f>HYPERLINK("https://reports.ofsted.gov.uk/provider/16/EY561490","Provider web link")</f>
        <v>Provider web link</v>
      </c>
      <c r="B512" s="71" t="s">
        <v>2060</v>
      </c>
      <c r="C512" s="23" t="s">
        <v>1255</v>
      </c>
      <c r="D512" s="23" t="s">
        <v>67</v>
      </c>
      <c r="E512" s="23" t="s">
        <v>2061</v>
      </c>
      <c r="F512" s="23" t="s">
        <v>138</v>
      </c>
      <c r="G512" s="23" t="s">
        <v>285</v>
      </c>
      <c r="H512" s="23" t="s">
        <v>199</v>
      </c>
      <c r="I512" s="70">
        <v>44121</v>
      </c>
      <c r="J512" s="23" t="s">
        <v>1254</v>
      </c>
      <c r="K512" s="70">
        <v>44146</v>
      </c>
    </row>
    <row r="513" spans="1:11" x14ac:dyDescent="0.25">
      <c r="A513" s="109" t="str">
        <f>HYPERLINK("https://reports.ofsted.gov.uk/provider/16/EY484324","Provider web link")</f>
        <v>Provider web link</v>
      </c>
      <c r="B513" s="71" t="s">
        <v>1740</v>
      </c>
      <c r="C513" s="23" t="s">
        <v>769</v>
      </c>
      <c r="D513" s="23" t="s">
        <v>67</v>
      </c>
      <c r="E513" s="23" t="s">
        <v>1741</v>
      </c>
      <c r="F513" s="23" t="s">
        <v>106</v>
      </c>
      <c r="G513" s="23" t="s">
        <v>175</v>
      </c>
      <c r="H513" s="23" t="s">
        <v>175</v>
      </c>
      <c r="I513" s="70">
        <v>44123</v>
      </c>
      <c r="J513" s="23" t="s">
        <v>1254</v>
      </c>
      <c r="K513" s="70">
        <v>44141</v>
      </c>
    </row>
    <row r="514" spans="1:11" x14ac:dyDescent="0.25">
      <c r="A514" s="109" t="str">
        <f>HYPERLINK("https://reports.ofsted.gov.uk/provider/18/EY550568","Provider web link")</f>
        <v>Provider web link</v>
      </c>
      <c r="B514" s="71" t="s">
        <v>1451</v>
      </c>
      <c r="C514" s="23" t="s">
        <v>1255</v>
      </c>
      <c r="D514" s="23" t="s">
        <v>1294</v>
      </c>
      <c r="E514" s="23" t="s">
        <v>240</v>
      </c>
      <c r="F514" s="23" t="s">
        <v>153</v>
      </c>
      <c r="G514" s="23" t="s">
        <v>215</v>
      </c>
      <c r="H514" s="23" t="s">
        <v>215</v>
      </c>
      <c r="I514" s="70">
        <v>44123</v>
      </c>
      <c r="J514" s="23" t="s">
        <v>1254</v>
      </c>
      <c r="K514" s="70">
        <v>44141</v>
      </c>
    </row>
    <row r="515" spans="1:11" x14ac:dyDescent="0.25">
      <c r="A515" s="109" t="str">
        <f>HYPERLINK("https://reports.ofsted.gov.uk/provider/18/EY538443","Provider web link")</f>
        <v>Provider web link</v>
      </c>
      <c r="B515" s="71" t="s">
        <v>1465</v>
      </c>
      <c r="C515" s="23" t="s">
        <v>1255</v>
      </c>
      <c r="D515" s="23" t="s">
        <v>1294</v>
      </c>
      <c r="E515" s="23" t="s">
        <v>240</v>
      </c>
      <c r="F515" s="23" t="s">
        <v>167</v>
      </c>
      <c r="G515" s="23" t="s">
        <v>215</v>
      </c>
      <c r="H515" s="23" t="s">
        <v>215</v>
      </c>
      <c r="I515" s="70">
        <v>44123</v>
      </c>
      <c r="J515" s="23" t="s">
        <v>1254</v>
      </c>
      <c r="K515" s="70">
        <v>44140</v>
      </c>
    </row>
    <row r="516" spans="1:11" x14ac:dyDescent="0.25">
      <c r="A516" s="109" t="str">
        <f>HYPERLINK("https://reports.ofsted.gov.uk/provider/18/EY552153","Provider web link")</f>
        <v>Provider web link</v>
      </c>
      <c r="B516" s="71" t="s">
        <v>1668</v>
      </c>
      <c r="C516" s="23" t="s">
        <v>1255</v>
      </c>
      <c r="D516" s="23" t="s">
        <v>1294</v>
      </c>
      <c r="E516" s="23" t="s">
        <v>240</v>
      </c>
      <c r="F516" s="23" t="s">
        <v>153</v>
      </c>
      <c r="G516" s="23" t="s">
        <v>215</v>
      </c>
      <c r="H516" s="23" t="s">
        <v>215</v>
      </c>
      <c r="I516" s="70">
        <v>44123</v>
      </c>
      <c r="J516" s="23" t="s">
        <v>1254</v>
      </c>
      <c r="K516" s="70">
        <v>44140</v>
      </c>
    </row>
    <row r="517" spans="1:11" x14ac:dyDescent="0.25">
      <c r="A517" s="109" t="str">
        <f>HYPERLINK("https://reports.ofsted.gov.uk/provider/18/EY554880","Provider web link")</f>
        <v>Provider web link</v>
      </c>
      <c r="B517" s="71" t="s">
        <v>2078</v>
      </c>
      <c r="C517" s="23" t="s">
        <v>1255</v>
      </c>
      <c r="D517" s="23" t="s">
        <v>1294</v>
      </c>
      <c r="E517" s="23" t="s">
        <v>240</v>
      </c>
      <c r="F517" s="23" t="s">
        <v>130</v>
      </c>
      <c r="G517" s="23" t="s">
        <v>171</v>
      </c>
      <c r="H517" s="23" t="s">
        <v>171</v>
      </c>
      <c r="I517" s="70">
        <v>44123</v>
      </c>
      <c r="J517" s="23" t="s">
        <v>1254</v>
      </c>
      <c r="K517" s="70">
        <v>44141</v>
      </c>
    </row>
    <row r="518" spans="1:11" x14ac:dyDescent="0.25">
      <c r="A518" s="109" t="str">
        <f>HYPERLINK("https://reports.ofsted.gov.uk/provider/18/EY560746","Provider web link")</f>
        <v>Provider web link</v>
      </c>
      <c r="B518" s="71" t="s">
        <v>1501</v>
      </c>
      <c r="C518" s="23" t="s">
        <v>1255</v>
      </c>
      <c r="D518" s="23" t="s">
        <v>1294</v>
      </c>
      <c r="E518" s="23" t="s">
        <v>240</v>
      </c>
      <c r="F518" s="23" t="s">
        <v>85</v>
      </c>
      <c r="G518" s="23" t="s">
        <v>208</v>
      </c>
      <c r="H518" s="23" t="s">
        <v>208</v>
      </c>
      <c r="I518" s="70">
        <v>44123</v>
      </c>
      <c r="J518" s="23" t="s">
        <v>1254</v>
      </c>
      <c r="K518" s="70">
        <v>44140</v>
      </c>
    </row>
    <row r="519" spans="1:11" x14ac:dyDescent="0.25">
      <c r="A519" s="109" t="str">
        <f>HYPERLINK("https://reports.ofsted.gov.uk/provider/18/EY541813","Provider web link")</f>
        <v>Provider web link</v>
      </c>
      <c r="B519" s="71" t="s">
        <v>1529</v>
      </c>
      <c r="C519" s="23" t="s">
        <v>1255</v>
      </c>
      <c r="D519" s="23" t="s">
        <v>1294</v>
      </c>
      <c r="E519" s="23" t="s">
        <v>240</v>
      </c>
      <c r="F519" s="23" t="s">
        <v>78</v>
      </c>
      <c r="G519" s="23" t="s">
        <v>221</v>
      </c>
      <c r="H519" s="23" t="s">
        <v>221</v>
      </c>
      <c r="I519" s="70">
        <v>44123</v>
      </c>
      <c r="J519" s="23" t="s">
        <v>1257</v>
      </c>
      <c r="K519" s="70">
        <v>44140</v>
      </c>
    </row>
    <row r="520" spans="1:11" x14ac:dyDescent="0.25">
      <c r="A520" s="109" t="str">
        <f>HYPERLINK("https://reports.ofsted.gov.uk/provider/18/EY547331","Provider web link")</f>
        <v>Provider web link</v>
      </c>
      <c r="B520" s="71" t="s">
        <v>1491</v>
      </c>
      <c r="C520" s="23" t="s">
        <v>1255</v>
      </c>
      <c r="D520" s="23" t="s">
        <v>1294</v>
      </c>
      <c r="E520" s="23" t="s">
        <v>240</v>
      </c>
      <c r="F520" s="23" t="s">
        <v>124</v>
      </c>
      <c r="G520" s="23" t="s">
        <v>175</v>
      </c>
      <c r="H520" s="23" t="s">
        <v>175</v>
      </c>
      <c r="I520" s="70">
        <v>44123</v>
      </c>
      <c r="J520" s="23" t="s">
        <v>1254</v>
      </c>
      <c r="K520" s="70">
        <v>44140</v>
      </c>
    </row>
    <row r="521" spans="1:11" x14ac:dyDescent="0.25">
      <c r="A521" s="109" t="str">
        <f>HYPERLINK("https://reports.ofsted.gov.uk/provider/18/EY431668","Provider web link")</f>
        <v>Provider web link</v>
      </c>
      <c r="B521" s="71" t="s">
        <v>6749</v>
      </c>
      <c r="C521" s="23" t="s">
        <v>1255</v>
      </c>
      <c r="D521" s="23" t="s">
        <v>1294</v>
      </c>
      <c r="E521" s="23" t="s">
        <v>240</v>
      </c>
      <c r="F521" s="23" t="s">
        <v>153</v>
      </c>
      <c r="G521" s="23" t="s">
        <v>215</v>
      </c>
      <c r="H521" s="23" t="s">
        <v>215</v>
      </c>
      <c r="I521" s="70">
        <v>44123</v>
      </c>
      <c r="J521" s="23" t="s">
        <v>1257</v>
      </c>
      <c r="K521" s="70">
        <v>44141</v>
      </c>
    </row>
    <row r="522" spans="1:11" x14ac:dyDescent="0.25">
      <c r="A522" s="109" t="str">
        <f>HYPERLINK("https://reports.ofsted.gov.uk/provider/17/EY332846","Provider web link")</f>
        <v>Provider web link</v>
      </c>
      <c r="B522" s="71" t="s">
        <v>1331</v>
      </c>
      <c r="C522" s="23" t="s">
        <v>769</v>
      </c>
      <c r="D522" s="23" t="s">
        <v>66</v>
      </c>
      <c r="E522" s="23" t="s">
        <v>240</v>
      </c>
      <c r="F522" s="23" t="s">
        <v>184</v>
      </c>
      <c r="G522" s="23" t="s">
        <v>180</v>
      </c>
      <c r="H522" s="23" t="s">
        <v>180</v>
      </c>
      <c r="I522" s="70">
        <v>44123</v>
      </c>
      <c r="J522" s="23" t="s">
        <v>1254</v>
      </c>
      <c r="K522" s="70">
        <v>44140</v>
      </c>
    </row>
    <row r="523" spans="1:11" x14ac:dyDescent="0.25">
      <c r="A523" s="109" t="str">
        <f>HYPERLINK("https://reports.ofsted.gov.uk/provider/18/EY474870","Provider web link")</f>
        <v>Provider web link</v>
      </c>
      <c r="B523" s="71" t="s">
        <v>1607</v>
      </c>
      <c r="C523" s="23" t="s">
        <v>1255</v>
      </c>
      <c r="D523" s="23" t="s">
        <v>1294</v>
      </c>
      <c r="E523" s="23" t="s">
        <v>240</v>
      </c>
      <c r="F523" s="23" t="s">
        <v>99</v>
      </c>
      <c r="G523" s="23" t="s">
        <v>221</v>
      </c>
      <c r="H523" s="23" t="s">
        <v>221</v>
      </c>
      <c r="I523" s="70">
        <v>44123</v>
      </c>
      <c r="J523" s="23" t="s">
        <v>1254</v>
      </c>
      <c r="K523" s="70">
        <v>44140</v>
      </c>
    </row>
    <row r="524" spans="1:11" x14ac:dyDescent="0.25">
      <c r="A524" s="109" t="str">
        <f>HYPERLINK("https://reports.ofsted.gov.uk/provider/18/EY490195","Provider web link")</f>
        <v>Provider web link</v>
      </c>
      <c r="B524" s="71" t="s">
        <v>1542</v>
      </c>
      <c r="C524" s="23" t="s">
        <v>1255</v>
      </c>
      <c r="D524" s="23" t="s">
        <v>1294</v>
      </c>
      <c r="E524" s="23" t="s">
        <v>240</v>
      </c>
      <c r="F524" s="23" t="s">
        <v>194</v>
      </c>
      <c r="G524" s="23" t="s">
        <v>180</v>
      </c>
      <c r="H524" s="23" t="s">
        <v>180</v>
      </c>
      <c r="I524" s="70">
        <v>44123</v>
      </c>
      <c r="J524" s="23" t="s">
        <v>1254</v>
      </c>
      <c r="K524" s="70">
        <v>44141</v>
      </c>
    </row>
    <row r="525" spans="1:11" x14ac:dyDescent="0.25">
      <c r="A525" s="109" t="str">
        <f>HYPERLINK("https://reports.ofsted.gov.uk/provider/16/EY557936","Provider web link")</f>
        <v>Provider web link</v>
      </c>
      <c r="B525" s="71" t="s">
        <v>1573</v>
      </c>
      <c r="C525" s="23" t="s">
        <v>1301</v>
      </c>
      <c r="D525" s="23" t="s">
        <v>67</v>
      </c>
      <c r="E525" s="23" t="s">
        <v>1574</v>
      </c>
      <c r="F525" s="23" t="s">
        <v>76</v>
      </c>
      <c r="G525" s="23" t="s">
        <v>285</v>
      </c>
      <c r="H525" s="23" t="s">
        <v>199</v>
      </c>
      <c r="I525" s="70">
        <v>44123</v>
      </c>
      <c r="J525" s="23" t="s">
        <v>1254</v>
      </c>
      <c r="K525" s="70">
        <v>44141</v>
      </c>
    </row>
    <row r="526" spans="1:11" x14ac:dyDescent="0.25">
      <c r="A526" s="109" t="str">
        <f>HYPERLINK("https://reports.ofsted.gov.uk/provider/18/EY403700","Provider web link")</f>
        <v>Provider web link</v>
      </c>
      <c r="B526" s="71" t="s">
        <v>1359</v>
      </c>
      <c r="C526" s="23" t="s">
        <v>1255</v>
      </c>
      <c r="D526" s="23" t="s">
        <v>1294</v>
      </c>
      <c r="E526" s="23" t="s">
        <v>240</v>
      </c>
      <c r="F526" s="23" t="s">
        <v>75</v>
      </c>
      <c r="G526" s="23" t="s">
        <v>221</v>
      </c>
      <c r="H526" s="23" t="s">
        <v>221</v>
      </c>
      <c r="I526" s="70">
        <v>44123</v>
      </c>
      <c r="J526" s="23" t="s">
        <v>1254</v>
      </c>
      <c r="K526" s="70">
        <v>44140</v>
      </c>
    </row>
    <row r="527" spans="1:11" x14ac:dyDescent="0.25">
      <c r="A527" s="109" t="str">
        <f>HYPERLINK("https://reports.ofsted.gov.uk/provider/16/EY478141","Provider web link")</f>
        <v>Provider web link</v>
      </c>
      <c r="B527" s="71" t="s">
        <v>1512</v>
      </c>
      <c r="C527" s="23" t="s">
        <v>769</v>
      </c>
      <c r="D527" s="23" t="s">
        <v>67</v>
      </c>
      <c r="E527" s="23" t="s">
        <v>1513</v>
      </c>
      <c r="F527" s="23" t="s">
        <v>130</v>
      </c>
      <c r="G527" s="23" t="s">
        <v>171</v>
      </c>
      <c r="H527" s="23" t="s">
        <v>171</v>
      </c>
      <c r="I527" s="70">
        <v>44123</v>
      </c>
      <c r="J527" s="23" t="s">
        <v>1254</v>
      </c>
      <c r="K527" s="70">
        <v>44141</v>
      </c>
    </row>
    <row r="528" spans="1:11" x14ac:dyDescent="0.25">
      <c r="A528" s="109" t="str">
        <f>HYPERLINK("https://reports.ofsted.gov.uk/provider/18/EY497131","Provider web link")</f>
        <v>Provider web link</v>
      </c>
      <c r="B528" s="71" t="s">
        <v>1748</v>
      </c>
      <c r="C528" s="23" t="s">
        <v>1255</v>
      </c>
      <c r="D528" s="23" t="s">
        <v>1294</v>
      </c>
      <c r="E528" s="23" t="s">
        <v>240</v>
      </c>
      <c r="F528" s="23" t="s">
        <v>106</v>
      </c>
      <c r="G528" s="23" t="s">
        <v>175</v>
      </c>
      <c r="H528" s="23" t="s">
        <v>175</v>
      </c>
      <c r="I528" s="70">
        <v>44123</v>
      </c>
      <c r="J528" s="23" t="s">
        <v>1254</v>
      </c>
      <c r="K528" s="70">
        <v>44141</v>
      </c>
    </row>
    <row r="529" spans="1:11" x14ac:dyDescent="0.25">
      <c r="A529" s="109" t="str">
        <f>HYPERLINK("https://reports.ofsted.gov.uk/provider/18/EY486185","Provider web link")</f>
        <v>Provider web link</v>
      </c>
      <c r="B529" s="71" t="s">
        <v>2126</v>
      </c>
      <c r="C529" s="23" t="s">
        <v>1255</v>
      </c>
      <c r="D529" s="23" t="s">
        <v>1294</v>
      </c>
      <c r="E529" s="23" t="s">
        <v>240</v>
      </c>
      <c r="F529" s="23" t="s">
        <v>104</v>
      </c>
      <c r="G529" s="23" t="s">
        <v>215</v>
      </c>
      <c r="H529" s="23" t="s">
        <v>215</v>
      </c>
      <c r="I529" s="70">
        <v>44123</v>
      </c>
      <c r="J529" s="23" t="s">
        <v>1254</v>
      </c>
      <c r="K529" s="70">
        <v>44140</v>
      </c>
    </row>
    <row r="530" spans="1:11" x14ac:dyDescent="0.25">
      <c r="A530" s="109" t="str">
        <f>HYPERLINK("https://reports.ofsted.gov.uk/provider/18/EY558920","Provider web link")</f>
        <v>Provider web link</v>
      </c>
      <c r="B530" s="71" t="s">
        <v>2097</v>
      </c>
      <c r="C530" s="23" t="s">
        <v>1255</v>
      </c>
      <c r="D530" s="23" t="s">
        <v>1294</v>
      </c>
      <c r="E530" s="23" t="s">
        <v>240</v>
      </c>
      <c r="F530" s="23" t="s">
        <v>164</v>
      </c>
      <c r="G530" s="23" t="s">
        <v>208</v>
      </c>
      <c r="H530" s="23" t="s">
        <v>208</v>
      </c>
      <c r="I530" s="70">
        <v>44123</v>
      </c>
      <c r="J530" s="23" t="s">
        <v>1254</v>
      </c>
      <c r="K530" s="70">
        <v>44140</v>
      </c>
    </row>
    <row r="531" spans="1:11" x14ac:dyDescent="0.25">
      <c r="A531" s="109" t="str">
        <f>HYPERLINK("https://reports.ofsted.gov.uk/provider/17/145644  ","Provider web link")</f>
        <v>Provider web link</v>
      </c>
      <c r="B531" s="71">
        <v>145644</v>
      </c>
      <c r="C531" s="23" t="s">
        <v>769</v>
      </c>
      <c r="D531" s="23" t="s">
        <v>66</v>
      </c>
      <c r="E531" s="23" t="s">
        <v>240</v>
      </c>
      <c r="F531" s="23" t="s">
        <v>165</v>
      </c>
      <c r="G531" s="23" t="s">
        <v>221</v>
      </c>
      <c r="H531" s="23" t="s">
        <v>221</v>
      </c>
      <c r="I531" s="70">
        <v>44123</v>
      </c>
      <c r="J531" s="23" t="s">
        <v>1254</v>
      </c>
      <c r="K531" s="70">
        <v>44141</v>
      </c>
    </row>
    <row r="532" spans="1:11" x14ac:dyDescent="0.25">
      <c r="A532" s="109" t="str">
        <f>HYPERLINK("https://reports.ofsted.gov.uk/provider/18/EY558080","Provider web link")</f>
        <v>Provider web link</v>
      </c>
      <c r="B532" s="71" t="s">
        <v>1647</v>
      </c>
      <c r="C532" s="23" t="s">
        <v>1255</v>
      </c>
      <c r="D532" s="23" t="s">
        <v>1294</v>
      </c>
      <c r="E532" s="23" t="s">
        <v>240</v>
      </c>
      <c r="F532" s="23" t="s">
        <v>87</v>
      </c>
      <c r="G532" s="23" t="s">
        <v>225</v>
      </c>
      <c r="H532" s="23" t="s">
        <v>225</v>
      </c>
      <c r="I532" s="70">
        <v>44123</v>
      </c>
      <c r="J532" s="23" t="s">
        <v>1254</v>
      </c>
      <c r="K532" s="70">
        <v>44140</v>
      </c>
    </row>
    <row r="533" spans="1:11" x14ac:dyDescent="0.25">
      <c r="A533" s="109" t="str">
        <f>HYPERLINK("https://reports.ofsted.gov.uk/provider/17/EY264800","Provider web link")</f>
        <v>Provider web link</v>
      </c>
      <c r="B533" s="71" t="s">
        <v>1308</v>
      </c>
      <c r="C533" s="23" t="s">
        <v>769</v>
      </c>
      <c r="D533" s="23" t="s">
        <v>66</v>
      </c>
      <c r="E533" s="23" t="s">
        <v>240</v>
      </c>
      <c r="F533" s="23" t="s">
        <v>72</v>
      </c>
      <c r="G533" s="23" t="s">
        <v>225</v>
      </c>
      <c r="H533" s="23" t="s">
        <v>225</v>
      </c>
      <c r="I533" s="70">
        <v>44123</v>
      </c>
      <c r="J533" s="23" t="s">
        <v>1257</v>
      </c>
      <c r="K533" s="70">
        <v>44140</v>
      </c>
    </row>
    <row r="534" spans="1:11" x14ac:dyDescent="0.25">
      <c r="A534" s="109" t="str">
        <f>HYPERLINK("https://reports.ofsted.gov.uk/provider/18/EY465253","Provider web link")</f>
        <v>Provider web link</v>
      </c>
      <c r="B534" s="71" t="s">
        <v>1910</v>
      </c>
      <c r="C534" s="23" t="s">
        <v>1255</v>
      </c>
      <c r="D534" s="23" t="s">
        <v>1294</v>
      </c>
      <c r="E534" s="23" t="s">
        <v>240</v>
      </c>
      <c r="F534" s="23" t="s">
        <v>183</v>
      </c>
      <c r="G534" s="23" t="s">
        <v>180</v>
      </c>
      <c r="H534" s="23" t="s">
        <v>180</v>
      </c>
      <c r="I534" s="70">
        <v>44123</v>
      </c>
      <c r="J534" s="23" t="s">
        <v>1254</v>
      </c>
      <c r="K534" s="70">
        <v>44147</v>
      </c>
    </row>
    <row r="535" spans="1:11" x14ac:dyDescent="0.25">
      <c r="A535" s="109" t="str">
        <f>HYPERLINK("https://reports.ofsted.gov.uk/provider/18/EY470312","Provider web link")</f>
        <v>Provider web link</v>
      </c>
      <c r="B535" s="71" t="s">
        <v>1732</v>
      </c>
      <c r="C535" s="23" t="s">
        <v>1255</v>
      </c>
      <c r="D535" s="23" t="s">
        <v>1294</v>
      </c>
      <c r="E535" s="23" t="s">
        <v>240</v>
      </c>
      <c r="F535" s="23" t="s">
        <v>189</v>
      </c>
      <c r="G535" s="23" t="s">
        <v>180</v>
      </c>
      <c r="H535" s="23" t="s">
        <v>180</v>
      </c>
      <c r="I535" s="70">
        <v>44123</v>
      </c>
      <c r="J535" s="23" t="s">
        <v>1254</v>
      </c>
      <c r="K535" s="70">
        <v>44140</v>
      </c>
    </row>
    <row r="536" spans="1:11" x14ac:dyDescent="0.25">
      <c r="A536" s="109" t="str">
        <f>HYPERLINK("https://reports.ofsted.gov.uk/provider/16/EY558985","Provider web link")</f>
        <v>Provider web link</v>
      </c>
      <c r="B536" s="71" t="s">
        <v>1581</v>
      </c>
      <c r="C536" s="23" t="s">
        <v>1301</v>
      </c>
      <c r="D536" s="23" t="s">
        <v>67</v>
      </c>
      <c r="E536" s="23" t="s">
        <v>1582</v>
      </c>
      <c r="F536" s="23" t="s">
        <v>140</v>
      </c>
      <c r="G536" s="23" t="s">
        <v>285</v>
      </c>
      <c r="H536" s="23" t="s">
        <v>199</v>
      </c>
      <c r="I536" s="70">
        <v>44123</v>
      </c>
      <c r="J536" s="23" t="s">
        <v>1254</v>
      </c>
      <c r="K536" s="70">
        <v>44140</v>
      </c>
    </row>
    <row r="537" spans="1:11" x14ac:dyDescent="0.25">
      <c r="A537" s="109" t="str">
        <f>HYPERLINK("https://reports.ofsted.gov.uk/provider/18/EY556630","Provider web link")</f>
        <v>Provider web link</v>
      </c>
      <c r="B537" s="71" t="s">
        <v>1463</v>
      </c>
      <c r="C537" s="23" t="s">
        <v>1255</v>
      </c>
      <c r="D537" s="23" t="s">
        <v>1294</v>
      </c>
      <c r="E537" s="23" t="s">
        <v>240</v>
      </c>
      <c r="F537" s="23" t="s">
        <v>213</v>
      </c>
      <c r="G537" s="23" t="s">
        <v>208</v>
      </c>
      <c r="H537" s="23" t="s">
        <v>208</v>
      </c>
      <c r="I537" s="70">
        <v>44123</v>
      </c>
      <c r="J537" s="23" t="s">
        <v>1254</v>
      </c>
      <c r="K537" s="70">
        <v>44141</v>
      </c>
    </row>
    <row r="538" spans="1:11" x14ac:dyDescent="0.25">
      <c r="A538" s="109" t="str">
        <f>HYPERLINK("https://reports.ofsted.gov.uk/provider/18/EY486620","Provider web link")</f>
        <v>Provider web link</v>
      </c>
      <c r="B538" s="71" t="s">
        <v>1964</v>
      </c>
      <c r="C538" s="23" t="s">
        <v>1255</v>
      </c>
      <c r="D538" s="23" t="s">
        <v>1294</v>
      </c>
      <c r="E538" s="23" t="s">
        <v>240</v>
      </c>
      <c r="F538" s="23" t="s">
        <v>84</v>
      </c>
      <c r="G538" s="23" t="s">
        <v>175</v>
      </c>
      <c r="H538" s="23" t="s">
        <v>175</v>
      </c>
      <c r="I538" s="70">
        <v>44123</v>
      </c>
      <c r="J538" s="23" t="s">
        <v>1254</v>
      </c>
      <c r="K538" s="70">
        <v>44140</v>
      </c>
    </row>
    <row r="539" spans="1:11" x14ac:dyDescent="0.25">
      <c r="A539" s="109" t="str">
        <f>HYPERLINK("https://reports.ofsted.gov.uk/provider/17/EY425481","Provider web link")</f>
        <v>Provider web link</v>
      </c>
      <c r="B539" s="71" t="s">
        <v>1506</v>
      </c>
      <c r="C539" s="23" t="s">
        <v>769</v>
      </c>
      <c r="D539" s="23" t="s">
        <v>66</v>
      </c>
      <c r="E539" s="23" t="s">
        <v>240</v>
      </c>
      <c r="F539" s="23" t="s">
        <v>164</v>
      </c>
      <c r="G539" s="23" t="s">
        <v>208</v>
      </c>
      <c r="H539" s="23" t="s">
        <v>208</v>
      </c>
      <c r="I539" s="70">
        <v>44123</v>
      </c>
      <c r="J539" s="23" t="s">
        <v>1257</v>
      </c>
      <c r="K539" s="70">
        <v>44140</v>
      </c>
    </row>
    <row r="540" spans="1:11" x14ac:dyDescent="0.25">
      <c r="A540" s="109" t="str">
        <f>HYPERLINK("https://reports.ofsted.gov.uk/provider/18/EY483513","Provider web link")</f>
        <v>Provider web link</v>
      </c>
      <c r="B540" s="71" t="s">
        <v>1628</v>
      </c>
      <c r="C540" s="23" t="s">
        <v>1255</v>
      </c>
      <c r="D540" s="23" t="s">
        <v>1294</v>
      </c>
      <c r="E540" s="23" t="s">
        <v>240</v>
      </c>
      <c r="F540" s="23" t="s">
        <v>121</v>
      </c>
      <c r="G540" s="23" t="s">
        <v>180</v>
      </c>
      <c r="H540" s="23" t="s">
        <v>180</v>
      </c>
      <c r="I540" s="70">
        <v>44123</v>
      </c>
      <c r="J540" s="23" t="s">
        <v>1254</v>
      </c>
      <c r="K540" s="70">
        <v>44140</v>
      </c>
    </row>
    <row r="541" spans="1:11" x14ac:dyDescent="0.25">
      <c r="A541" s="109" t="str">
        <f>HYPERLINK("https://reports.ofsted.gov.uk/provider/18/EY482333","Provider web link")</f>
        <v>Provider web link</v>
      </c>
      <c r="B541" s="71" t="s">
        <v>1921</v>
      </c>
      <c r="C541" s="23" t="s">
        <v>1255</v>
      </c>
      <c r="D541" s="23" t="s">
        <v>1294</v>
      </c>
      <c r="E541" s="23" t="s">
        <v>240</v>
      </c>
      <c r="F541" s="23" t="s">
        <v>153</v>
      </c>
      <c r="G541" s="23" t="s">
        <v>215</v>
      </c>
      <c r="H541" s="23" t="s">
        <v>215</v>
      </c>
      <c r="I541" s="70">
        <v>44123</v>
      </c>
      <c r="J541" s="23" t="s">
        <v>1254</v>
      </c>
      <c r="K541" s="70">
        <v>44141</v>
      </c>
    </row>
    <row r="542" spans="1:11" x14ac:dyDescent="0.25">
      <c r="A542" s="109" t="str">
        <f>HYPERLINK("https://reports.ofsted.gov.uk/provider/18/2514640 ","Provider web link")</f>
        <v>Provider web link</v>
      </c>
      <c r="B542" s="71">
        <v>2514640</v>
      </c>
      <c r="C542" s="23" t="s">
        <v>1255</v>
      </c>
      <c r="D542" s="23" t="s">
        <v>1294</v>
      </c>
      <c r="E542" s="23" t="s">
        <v>240</v>
      </c>
      <c r="F542" s="23" t="s">
        <v>126</v>
      </c>
      <c r="G542" s="23" t="s">
        <v>287</v>
      </c>
      <c r="H542" s="23" t="s">
        <v>199</v>
      </c>
      <c r="I542" s="70">
        <v>44123</v>
      </c>
      <c r="J542" s="23" t="s">
        <v>1254</v>
      </c>
      <c r="K542" s="70">
        <v>44141</v>
      </c>
    </row>
    <row r="543" spans="1:11" x14ac:dyDescent="0.25">
      <c r="A543" s="109" t="str">
        <f>HYPERLINK("https://reports.ofsted.gov.uk/provider/18/2514729 ","Provider web link")</f>
        <v>Provider web link</v>
      </c>
      <c r="B543" s="71">
        <v>2514729</v>
      </c>
      <c r="C543" s="23" t="s">
        <v>1255</v>
      </c>
      <c r="D543" s="23" t="s">
        <v>1294</v>
      </c>
      <c r="E543" s="23" t="s">
        <v>240</v>
      </c>
      <c r="F543" s="23" t="s">
        <v>154</v>
      </c>
      <c r="G543" s="23" t="s">
        <v>221</v>
      </c>
      <c r="H543" s="23" t="s">
        <v>221</v>
      </c>
      <c r="I543" s="70">
        <v>44123</v>
      </c>
      <c r="J543" s="23" t="s">
        <v>1257</v>
      </c>
      <c r="K543" s="70">
        <v>44141</v>
      </c>
    </row>
    <row r="544" spans="1:11" x14ac:dyDescent="0.25">
      <c r="A544" s="109" t="str">
        <f>HYPERLINK("https://reports.ofsted.gov.uk/provider/16/EY562534","Provider web link")</f>
        <v>Provider web link</v>
      </c>
      <c r="B544" s="71" t="s">
        <v>2064</v>
      </c>
      <c r="C544" s="23" t="s">
        <v>769</v>
      </c>
      <c r="D544" s="23" t="s">
        <v>67</v>
      </c>
      <c r="E544" s="23" t="s">
        <v>2065</v>
      </c>
      <c r="F544" s="23" t="s">
        <v>86</v>
      </c>
      <c r="G544" s="23" t="s">
        <v>221</v>
      </c>
      <c r="H544" s="23" t="s">
        <v>221</v>
      </c>
      <c r="I544" s="70">
        <v>44123</v>
      </c>
      <c r="J544" s="23" t="s">
        <v>1254</v>
      </c>
      <c r="K544" s="70">
        <v>44141</v>
      </c>
    </row>
    <row r="545" spans="1:11" x14ac:dyDescent="0.25">
      <c r="A545" s="109" t="str">
        <f>HYPERLINK("https://reports.ofsted.gov.uk/provider/17/EY398972","Provider web link")</f>
        <v>Provider web link</v>
      </c>
      <c r="B545" s="71" t="s">
        <v>1353</v>
      </c>
      <c r="C545" s="23" t="s">
        <v>769</v>
      </c>
      <c r="D545" s="23" t="s">
        <v>66</v>
      </c>
      <c r="E545" s="23" t="s">
        <v>240</v>
      </c>
      <c r="F545" s="23" t="s">
        <v>122</v>
      </c>
      <c r="G545" s="23" t="s">
        <v>287</v>
      </c>
      <c r="H545" s="23" t="s">
        <v>199</v>
      </c>
      <c r="I545" s="70">
        <v>44123</v>
      </c>
      <c r="J545" s="23" t="s">
        <v>1254</v>
      </c>
      <c r="K545" s="70">
        <v>44140</v>
      </c>
    </row>
    <row r="546" spans="1:11" x14ac:dyDescent="0.25">
      <c r="A546" s="109" t="str">
        <f>HYPERLINK("https://reports.ofsted.gov.uk/provider/18/EY563076","Provider web link")</f>
        <v>Provider web link</v>
      </c>
      <c r="B546" s="71" t="s">
        <v>2193</v>
      </c>
      <c r="C546" s="23" t="s">
        <v>1255</v>
      </c>
      <c r="D546" s="23" t="s">
        <v>1294</v>
      </c>
      <c r="E546" s="23" t="s">
        <v>240</v>
      </c>
      <c r="F546" s="23" t="s">
        <v>165</v>
      </c>
      <c r="G546" s="23" t="s">
        <v>221</v>
      </c>
      <c r="H546" s="23" t="s">
        <v>221</v>
      </c>
      <c r="I546" s="70">
        <v>44123</v>
      </c>
      <c r="J546" s="23" t="s">
        <v>1254</v>
      </c>
      <c r="K546" s="70">
        <v>44141</v>
      </c>
    </row>
    <row r="547" spans="1:11" x14ac:dyDescent="0.25">
      <c r="A547" s="109" t="str">
        <f>HYPERLINK("https://reports.ofsted.gov.uk/provider/18/EY497511","Provider web link")</f>
        <v>Provider web link</v>
      </c>
      <c r="B547" s="71" t="s">
        <v>2042</v>
      </c>
      <c r="C547" s="23" t="s">
        <v>1255</v>
      </c>
      <c r="D547" s="23" t="s">
        <v>1294</v>
      </c>
      <c r="E547" s="23" t="s">
        <v>240</v>
      </c>
      <c r="F547" s="23" t="s">
        <v>120</v>
      </c>
      <c r="G547" s="23" t="s">
        <v>215</v>
      </c>
      <c r="H547" s="23" t="s">
        <v>215</v>
      </c>
      <c r="I547" s="70">
        <v>44124</v>
      </c>
      <c r="J547" s="23" t="s">
        <v>1254</v>
      </c>
      <c r="K547" s="70">
        <v>44141</v>
      </c>
    </row>
    <row r="548" spans="1:11" x14ac:dyDescent="0.25">
      <c r="A548" s="109" t="str">
        <f>HYPERLINK("https://reports.ofsted.gov.uk/provider/17/EY321589","Provider web link")</f>
        <v>Provider web link</v>
      </c>
      <c r="B548" s="71" t="s">
        <v>1318</v>
      </c>
      <c r="C548" s="23" t="s">
        <v>769</v>
      </c>
      <c r="D548" s="23" t="s">
        <v>66</v>
      </c>
      <c r="E548" s="23" t="s">
        <v>240</v>
      </c>
      <c r="F548" s="23" t="s">
        <v>94</v>
      </c>
      <c r="G548" s="23" t="s">
        <v>287</v>
      </c>
      <c r="H548" s="23" t="s">
        <v>199</v>
      </c>
      <c r="I548" s="70">
        <v>44124</v>
      </c>
      <c r="J548" s="23" t="s">
        <v>1254</v>
      </c>
      <c r="K548" s="70">
        <v>44146</v>
      </c>
    </row>
    <row r="549" spans="1:11" x14ac:dyDescent="0.25">
      <c r="A549" s="109" t="str">
        <f>HYPERLINK("https://reports.ofsted.gov.uk/provider/18/2525754 ","Provider web link")</f>
        <v>Provider web link</v>
      </c>
      <c r="B549" s="71">
        <v>2525754</v>
      </c>
      <c r="C549" s="23" t="s">
        <v>1255</v>
      </c>
      <c r="D549" s="23" t="s">
        <v>1294</v>
      </c>
      <c r="E549" s="23" t="s">
        <v>240</v>
      </c>
      <c r="F549" s="23" t="s">
        <v>213</v>
      </c>
      <c r="G549" s="23" t="s">
        <v>208</v>
      </c>
      <c r="H549" s="23" t="s">
        <v>208</v>
      </c>
      <c r="I549" s="70">
        <v>44124</v>
      </c>
      <c r="J549" s="23" t="s">
        <v>1254</v>
      </c>
      <c r="K549" s="70">
        <v>44145</v>
      </c>
    </row>
    <row r="550" spans="1:11" x14ac:dyDescent="0.25">
      <c r="A550" s="109" t="str">
        <f>HYPERLINK("https://reports.ofsted.gov.uk/provider/18/EY442471","Provider web link")</f>
        <v>Provider web link</v>
      </c>
      <c r="B550" s="71" t="s">
        <v>1809</v>
      </c>
      <c r="C550" s="23" t="s">
        <v>1255</v>
      </c>
      <c r="D550" s="23" t="s">
        <v>1294</v>
      </c>
      <c r="E550" s="23" t="s">
        <v>240</v>
      </c>
      <c r="F550" s="23" t="s">
        <v>84</v>
      </c>
      <c r="G550" s="23" t="s">
        <v>175</v>
      </c>
      <c r="H550" s="23" t="s">
        <v>175</v>
      </c>
      <c r="I550" s="70">
        <v>44124</v>
      </c>
      <c r="J550" s="23" t="s">
        <v>1254</v>
      </c>
      <c r="K550" s="70">
        <v>44141</v>
      </c>
    </row>
    <row r="551" spans="1:11" x14ac:dyDescent="0.25">
      <c r="A551" s="109" t="str">
        <f>HYPERLINK("https://reports.ofsted.gov.uk/provider/18/EY562939","Provider web link")</f>
        <v>Provider web link</v>
      </c>
      <c r="B551" s="71" t="s">
        <v>1887</v>
      </c>
      <c r="C551" s="23" t="s">
        <v>1255</v>
      </c>
      <c r="D551" s="23" t="s">
        <v>1294</v>
      </c>
      <c r="E551" s="23" t="s">
        <v>240</v>
      </c>
      <c r="F551" s="23" t="s">
        <v>148</v>
      </c>
      <c r="G551" s="23" t="s">
        <v>208</v>
      </c>
      <c r="H551" s="23" t="s">
        <v>208</v>
      </c>
      <c r="I551" s="70">
        <v>44124</v>
      </c>
      <c r="J551" s="23" t="s">
        <v>1254</v>
      </c>
      <c r="K551" s="70">
        <v>44144</v>
      </c>
    </row>
    <row r="552" spans="1:11" x14ac:dyDescent="0.25">
      <c r="A552" s="109" t="str">
        <f>HYPERLINK("https://reports.ofsted.gov.uk/provider/16/EY561182","Provider web link")</f>
        <v>Provider web link</v>
      </c>
      <c r="B552" s="71" t="s">
        <v>1280</v>
      </c>
      <c r="C552" s="23" t="s">
        <v>1255</v>
      </c>
      <c r="D552" s="23" t="s">
        <v>67</v>
      </c>
      <c r="E552" s="23" t="s">
        <v>1281</v>
      </c>
      <c r="F552" s="23" t="s">
        <v>164</v>
      </c>
      <c r="G552" s="23" t="s">
        <v>208</v>
      </c>
      <c r="H552" s="23" t="s">
        <v>208</v>
      </c>
      <c r="I552" s="70">
        <v>44124</v>
      </c>
      <c r="J552" s="23" t="s">
        <v>1254</v>
      </c>
      <c r="K552" s="70">
        <v>44145</v>
      </c>
    </row>
    <row r="553" spans="1:11" x14ac:dyDescent="0.25">
      <c r="A553" s="109" t="str">
        <f>HYPERLINK("https://reports.ofsted.gov.uk/provider/18/EY539688","Provider web link")</f>
        <v>Provider web link</v>
      </c>
      <c r="B553" s="71" t="s">
        <v>1662</v>
      </c>
      <c r="C553" s="23" t="s">
        <v>1255</v>
      </c>
      <c r="D553" s="23" t="s">
        <v>1294</v>
      </c>
      <c r="E553" s="23" t="s">
        <v>240</v>
      </c>
      <c r="F553" s="23" t="s">
        <v>217</v>
      </c>
      <c r="G553" s="23" t="s">
        <v>215</v>
      </c>
      <c r="H553" s="23" t="s">
        <v>215</v>
      </c>
      <c r="I553" s="70">
        <v>44124</v>
      </c>
      <c r="J553" s="23" t="s">
        <v>1254</v>
      </c>
      <c r="K553" s="70">
        <v>44141</v>
      </c>
    </row>
    <row r="554" spans="1:11" x14ac:dyDescent="0.25">
      <c r="A554" s="109" t="str">
        <f>HYPERLINK("https://reports.ofsted.gov.uk/provider/18/EY439508","Provider web link")</f>
        <v>Provider web link</v>
      </c>
      <c r="B554" s="71" t="s">
        <v>1599</v>
      </c>
      <c r="C554" s="23" t="s">
        <v>1255</v>
      </c>
      <c r="D554" s="23" t="s">
        <v>1294</v>
      </c>
      <c r="E554" s="23" t="s">
        <v>240</v>
      </c>
      <c r="F554" s="23" t="s">
        <v>95</v>
      </c>
      <c r="G554" s="23" t="s">
        <v>285</v>
      </c>
      <c r="H554" s="23" t="s">
        <v>199</v>
      </c>
      <c r="I554" s="70">
        <v>44124</v>
      </c>
      <c r="J554" s="23" t="s">
        <v>1254</v>
      </c>
      <c r="K554" s="70">
        <v>44144</v>
      </c>
    </row>
    <row r="555" spans="1:11" x14ac:dyDescent="0.25">
      <c r="A555" s="109" t="str">
        <f>HYPERLINK("https://reports.ofsted.gov.uk/provider/18/EY476152","Provider web link")</f>
        <v>Provider web link</v>
      </c>
      <c r="B555" s="71" t="s">
        <v>1521</v>
      </c>
      <c r="C555" s="23" t="s">
        <v>1255</v>
      </c>
      <c r="D555" s="23" t="s">
        <v>1294</v>
      </c>
      <c r="E555" s="23" t="s">
        <v>240</v>
      </c>
      <c r="F555" s="23" t="s">
        <v>153</v>
      </c>
      <c r="G555" s="23" t="s">
        <v>215</v>
      </c>
      <c r="H555" s="23" t="s">
        <v>215</v>
      </c>
      <c r="I555" s="70">
        <v>44124</v>
      </c>
      <c r="J555" s="23" t="s">
        <v>1254</v>
      </c>
      <c r="K555" s="70">
        <v>44151</v>
      </c>
    </row>
    <row r="556" spans="1:11" x14ac:dyDescent="0.25">
      <c r="A556" s="109" t="str">
        <f>HYPERLINK("https://reports.ofsted.gov.uk/provider/18/2554484 ","Provider web link")</f>
        <v>Provider web link</v>
      </c>
      <c r="B556" s="71">
        <v>2554484</v>
      </c>
      <c r="C556" s="23" t="s">
        <v>1255</v>
      </c>
      <c r="D556" s="23" t="s">
        <v>1294</v>
      </c>
      <c r="E556" s="23" t="s">
        <v>240</v>
      </c>
      <c r="F556" s="23" t="s">
        <v>165</v>
      </c>
      <c r="G556" s="23" t="s">
        <v>221</v>
      </c>
      <c r="H556" s="23" t="s">
        <v>221</v>
      </c>
      <c r="I556" s="70">
        <v>44124</v>
      </c>
      <c r="J556" s="23" t="s">
        <v>1254</v>
      </c>
      <c r="K556" s="70">
        <v>44141</v>
      </c>
    </row>
    <row r="557" spans="1:11" x14ac:dyDescent="0.25">
      <c r="A557" s="109" t="str">
        <f>HYPERLINK("https://reports.ofsted.gov.uk/provider/18/2545873 ","Provider web link")</f>
        <v>Provider web link</v>
      </c>
      <c r="B557" s="71">
        <v>2545873</v>
      </c>
      <c r="C557" s="23" t="s">
        <v>1255</v>
      </c>
      <c r="D557" s="23" t="s">
        <v>1294</v>
      </c>
      <c r="E557" s="23" t="s">
        <v>240</v>
      </c>
      <c r="F557" s="23" t="s">
        <v>210</v>
      </c>
      <c r="G557" s="23" t="s">
        <v>208</v>
      </c>
      <c r="H557" s="23" t="s">
        <v>208</v>
      </c>
      <c r="I557" s="70">
        <v>44124</v>
      </c>
      <c r="J557" s="23" t="s">
        <v>1254</v>
      </c>
      <c r="K557" s="70">
        <v>44145</v>
      </c>
    </row>
    <row r="558" spans="1:11" x14ac:dyDescent="0.25">
      <c r="A558" s="109" t="str">
        <f>HYPERLINK("https://reports.ofsted.gov.uk/provider/18/EY402454","Provider web link")</f>
        <v>Provider web link</v>
      </c>
      <c r="B558" s="71" t="s">
        <v>1893</v>
      </c>
      <c r="C558" s="23" t="s">
        <v>1255</v>
      </c>
      <c r="D558" s="23" t="s">
        <v>1294</v>
      </c>
      <c r="E558" s="23" t="s">
        <v>240</v>
      </c>
      <c r="F558" s="23" t="s">
        <v>165</v>
      </c>
      <c r="G558" s="23" t="s">
        <v>221</v>
      </c>
      <c r="H558" s="23" t="s">
        <v>221</v>
      </c>
      <c r="I558" s="70">
        <v>44124</v>
      </c>
      <c r="J558" s="23" t="s">
        <v>1254</v>
      </c>
      <c r="K558" s="70">
        <v>44141</v>
      </c>
    </row>
    <row r="559" spans="1:11" x14ac:dyDescent="0.25">
      <c r="A559" s="109" t="str">
        <f>HYPERLINK("https://reports.ofsted.gov.uk/provider/18/EY426004","Provider web link")</f>
        <v>Provider web link</v>
      </c>
      <c r="B559" s="71" t="s">
        <v>1505</v>
      </c>
      <c r="C559" s="23" t="s">
        <v>1255</v>
      </c>
      <c r="D559" s="23" t="s">
        <v>1294</v>
      </c>
      <c r="E559" s="23" t="s">
        <v>240</v>
      </c>
      <c r="F559" s="23" t="s">
        <v>79</v>
      </c>
      <c r="G559" s="23" t="s">
        <v>180</v>
      </c>
      <c r="H559" s="23" t="s">
        <v>180</v>
      </c>
      <c r="I559" s="70">
        <v>44124</v>
      </c>
      <c r="J559" s="23" t="s">
        <v>1254</v>
      </c>
      <c r="K559" s="70">
        <v>44144</v>
      </c>
    </row>
    <row r="560" spans="1:11" x14ac:dyDescent="0.25">
      <c r="A560" s="109" t="str">
        <f>HYPERLINK("https://reports.ofsted.gov.uk/provider/18/EY557826","Provider web link")</f>
        <v>Provider web link</v>
      </c>
      <c r="B560" s="71" t="s">
        <v>1985</v>
      </c>
      <c r="C560" s="23" t="s">
        <v>1255</v>
      </c>
      <c r="D560" s="23" t="s">
        <v>1294</v>
      </c>
      <c r="E560" s="23" t="s">
        <v>240</v>
      </c>
      <c r="F560" s="23" t="s">
        <v>214</v>
      </c>
      <c r="G560" s="23" t="s">
        <v>208</v>
      </c>
      <c r="H560" s="23" t="s">
        <v>208</v>
      </c>
      <c r="I560" s="70">
        <v>44124</v>
      </c>
      <c r="J560" s="23" t="s">
        <v>1254</v>
      </c>
      <c r="K560" s="70">
        <v>44145</v>
      </c>
    </row>
    <row r="561" spans="1:11" x14ac:dyDescent="0.25">
      <c r="A561" s="109" t="str">
        <f>HYPERLINK("https://reports.ofsted.gov.uk/provider/18/EY383998","Provider web link")</f>
        <v>Provider web link</v>
      </c>
      <c r="B561" s="71" t="s">
        <v>1347</v>
      </c>
      <c r="C561" s="23" t="s">
        <v>1255</v>
      </c>
      <c r="D561" s="23" t="s">
        <v>1294</v>
      </c>
      <c r="E561" s="23" t="s">
        <v>240</v>
      </c>
      <c r="F561" s="23" t="s">
        <v>127</v>
      </c>
      <c r="G561" s="23" t="s">
        <v>285</v>
      </c>
      <c r="H561" s="23" t="s">
        <v>199</v>
      </c>
      <c r="I561" s="70">
        <v>44124</v>
      </c>
      <c r="J561" s="23" t="s">
        <v>1254</v>
      </c>
      <c r="K561" s="70">
        <v>44141</v>
      </c>
    </row>
    <row r="562" spans="1:11" x14ac:dyDescent="0.25">
      <c r="A562" s="109" t="str">
        <f>HYPERLINK("https://reports.ofsted.gov.uk/provider/18/EY484342","Provider web link")</f>
        <v>Provider web link</v>
      </c>
      <c r="B562" s="71" t="s">
        <v>6750</v>
      </c>
      <c r="C562" s="23" t="s">
        <v>1255</v>
      </c>
      <c r="D562" s="23" t="s">
        <v>1294</v>
      </c>
      <c r="E562" s="23" t="s">
        <v>240</v>
      </c>
      <c r="F562" s="23" t="s">
        <v>84</v>
      </c>
      <c r="G562" s="23" t="s">
        <v>175</v>
      </c>
      <c r="H562" s="23" t="s">
        <v>175</v>
      </c>
      <c r="I562" s="70">
        <v>44124</v>
      </c>
      <c r="J562" s="23" t="s">
        <v>1254</v>
      </c>
      <c r="K562" s="70">
        <v>44141</v>
      </c>
    </row>
    <row r="563" spans="1:11" x14ac:dyDescent="0.25">
      <c r="A563" s="109" t="str">
        <f>HYPERLINK("https://reports.ofsted.gov.uk/provider/18/EY410018","Provider web link")</f>
        <v>Provider web link</v>
      </c>
      <c r="B563" s="71" t="s">
        <v>1402</v>
      </c>
      <c r="C563" s="23" t="s">
        <v>1255</v>
      </c>
      <c r="D563" s="23" t="s">
        <v>1294</v>
      </c>
      <c r="E563" s="23" t="s">
        <v>240</v>
      </c>
      <c r="F563" s="23" t="s">
        <v>187</v>
      </c>
      <c r="G563" s="23" t="s">
        <v>180</v>
      </c>
      <c r="H563" s="23" t="s">
        <v>180</v>
      </c>
      <c r="I563" s="70">
        <v>44124</v>
      </c>
      <c r="J563" s="23" t="s">
        <v>1254</v>
      </c>
      <c r="K563" s="70">
        <v>44141</v>
      </c>
    </row>
    <row r="564" spans="1:11" x14ac:dyDescent="0.25">
      <c r="A564" s="109" t="str">
        <f>HYPERLINK("https://reports.ofsted.gov.uk/provider/18/EY489968","Provider web link")</f>
        <v>Provider web link</v>
      </c>
      <c r="B564" s="71" t="s">
        <v>2015</v>
      </c>
      <c r="C564" s="23" t="s">
        <v>1255</v>
      </c>
      <c r="D564" s="23" t="s">
        <v>1294</v>
      </c>
      <c r="E564" s="23" t="s">
        <v>240</v>
      </c>
      <c r="F564" s="23" t="s">
        <v>124</v>
      </c>
      <c r="G564" s="23" t="s">
        <v>175</v>
      </c>
      <c r="H564" s="23" t="s">
        <v>175</v>
      </c>
      <c r="I564" s="70">
        <v>44124</v>
      </c>
      <c r="J564" s="23" t="s">
        <v>1254</v>
      </c>
      <c r="K564" s="70">
        <v>44141</v>
      </c>
    </row>
    <row r="565" spans="1:11" x14ac:dyDescent="0.25">
      <c r="A565" s="109" t="str">
        <f>HYPERLINK("https://reports.ofsted.gov.uk/provider/18/EY537835","Provider web link")</f>
        <v>Provider web link</v>
      </c>
      <c r="B565" s="71" t="s">
        <v>2207</v>
      </c>
      <c r="C565" s="23" t="s">
        <v>1255</v>
      </c>
      <c r="D565" s="23" t="s">
        <v>1294</v>
      </c>
      <c r="E565" s="23" t="s">
        <v>240</v>
      </c>
      <c r="F565" s="23" t="s">
        <v>84</v>
      </c>
      <c r="G565" s="23" t="s">
        <v>175</v>
      </c>
      <c r="H565" s="23" t="s">
        <v>175</v>
      </c>
      <c r="I565" s="70">
        <v>44124</v>
      </c>
      <c r="J565" s="23" t="s">
        <v>1254</v>
      </c>
      <c r="K565" s="70">
        <v>44147</v>
      </c>
    </row>
    <row r="566" spans="1:11" x14ac:dyDescent="0.25">
      <c r="A566" s="109" t="str">
        <f>HYPERLINK("https://reports.ofsted.gov.uk/provider/17/EY551346","Provider web link")</f>
        <v>Provider web link</v>
      </c>
      <c r="B566" s="71" t="s">
        <v>1847</v>
      </c>
      <c r="C566" s="23" t="s">
        <v>769</v>
      </c>
      <c r="D566" s="23" t="s">
        <v>66</v>
      </c>
      <c r="E566" s="23" t="s">
        <v>240</v>
      </c>
      <c r="F566" s="23" t="s">
        <v>123</v>
      </c>
      <c r="G566" s="23" t="s">
        <v>180</v>
      </c>
      <c r="H566" s="23" t="s">
        <v>180</v>
      </c>
      <c r="I566" s="70">
        <v>44124</v>
      </c>
      <c r="J566" s="23" t="s">
        <v>1254</v>
      </c>
      <c r="K566" s="70">
        <v>44144</v>
      </c>
    </row>
    <row r="567" spans="1:11" x14ac:dyDescent="0.25">
      <c r="A567" s="109" t="str">
        <f>HYPERLINK("https://reports.ofsted.gov.uk/provider/18/EY407144","Provider web link")</f>
        <v>Provider web link</v>
      </c>
      <c r="B567" s="71" t="s">
        <v>1368</v>
      </c>
      <c r="C567" s="23" t="s">
        <v>1255</v>
      </c>
      <c r="D567" s="23" t="s">
        <v>1294</v>
      </c>
      <c r="E567" s="23" t="s">
        <v>240</v>
      </c>
      <c r="F567" s="23" t="s">
        <v>127</v>
      </c>
      <c r="G567" s="23" t="s">
        <v>285</v>
      </c>
      <c r="H567" s="23" t="s">
        <v>199</v>
      </c>
      <c r="I567" s="70">
        <v>44124</v>
      </c>
      <c r="J567" s="23" t="s">
        <v>1254</v>
      </c>
      <c r="K567" s="70">
        <v>44141</v>
      </c>
    </row>
    <row r="568" spans="1:11" x14ac:dyDescent="0.25">
      <c r="A568" s="109" t="str">
        <f>HYPERLINK("https://reports.ofsted.gov.uk/provider/16/EY315077","Provider web link")</f>
        <v>Provider web link</v>
      </c>
      <c r="B568" s="71" t="s">
        <v>1326</v>
      </c>
      <c r="C568" s="23" t="s">
        <v>1255</v>
      </c>
      <c r="D568" s="23" t="s">
        <v>67</v>
      </c>
      <c r="E568" s="23" t="s">
        <v>1327</v>
      </c>
      <c r="F568" s="23" t="s">
        <v>119</v>
      </c>
      <c r="G568" s="23" t="s">
        <v>208</v>
      </c>
      <c r="H568" s="23" t="s">
        <v>208</v>
      </c>
      <c r="I568" s="70">
        <v>44124</v>
      </c>
      <c r="J568" s="23" t="s">
        <v>1254</v>
      </c>
      <c r="K568" s="70">
        <v>44144</v>
      </c>
    </row>
    <row r="569" spans="1:11" x14ac:dyDescent="0.25">
      <c r="A569" s="109" t="str">
        <f>HYPERLINK("https://reports.ofsted.gov.uk/provider/16/EY559722","Provider web link")</f>
        <v>Provider web link</v>
      </c>
      <c r="B569" s="71" t="s">
        <v>2035</v>
      </c>
      <c r="C569" s="23" t="s">
        <v>1255</v>
      </c>
      <c r="D569" s="23" t="s">
        <v>67</v>
      </c>
      <c r="E569" s="23" t="s">
        <v>2036</v>
      </c>
      <c r="F569" s="23" t="s">
        <v>119</v>
      </c>
      <c r="G569" s="23" t="s">
        <v>208</v>
      </c>
      <c r="H569" s="23" t="s">
        <v>208</v>
      </c>
      <c r="I569" s="70">
        <v>44124</v>
      </c>
      <c r="J569" s="23" t="s">
        <v>1254</v>
      </c>
      <c r="K569" s="70">
        <v>44145</v>
      </c>
    </row>
    <row r="570" spans="1:11" x14ac:dyDescent="0.25">
      <c r="A570" s="109" t="str">
        <f>HYPERLINK("https://reports.ofsted.gov.uk/provider/17/103106  ","Provider web link")</f>
        <v>Provider web link</v>
      </c>
      <c r="B570" s="71">
        <v>103106</v>
      </c>
      <c r="C570" s="23" t="s">
        <v>1255</v>
      </c>
      <c r="D570" s="23" t="s">
        <v>66</v>
      </c>
      <c r="E570" s="23" t="s">
        <v>240</v>
      </c>
      <c r="F570" s="23" t="s">
        <v>86</v>
      </c>
      <c r="G570" s="23" t="s">
        <v>221</v>
      </c>
      <c r="H570" s="23" t="s">
        <v>221</v>
      </c>
      <c r="I570" s="70">
        <v>44124</v>
      </c>
      <c r="J570" s="23" t="s">
        <v>1257</v>
      </c>
      <c r="K570" s="70">
        <v>44146</v>
      </c>
    </row>
    <row r="571" spans="1:11" x14ac:dyDescent="0.25">
      <c r="A571" s="109" t="str">
        <f>HYPERLINK("https://reports.ofsted.gov.uk/provider/16/EY446329","Provider web link")</f>
        <v>Provider web link</v>
      </c>
      <c r="B571" s="71" t="s">
        <v>1602</v>
      </c>
      <c r="C571" s="23" t="s">
        <v>1255</v>
      </c>
      <c r="D571" s="23" t="s">
        <v>67</v>
      </c>
      <c r="E571" s="23" t="s">
        <v>1603</v>
      </c>
      <c r="F571" s="23" t="s">
        <v>86</v>
      </c>
      <c r="G571" s="23" t="s">
        <v>221</v>
      </c>
      <c r="H571" s="23" t="s">
        <v>221</v>
      </c>
      <c r="I571" s="70">
        <v>44124</v>
      </c>
      <c r="J571" s="23" t="s">
        <v>1254</v>
      </c>
      <c r="K571" s="70">
        <v>44146</v>
      </c>
    </row>
    <row r="572" spans="1:11" x14ac:dyDescent="0.25">
      <c r="A572" s="109" t="str">
        <f>HYPERLINK("https://reports.ofsted.gov.uk/provider/18/2549504 ","Provider web link")</f>
        <v>Provider web link</v>
      </c>
      <c r="B572" s="71">
        <v>2549504</v>
      </c>
      <c r="C572" s="23" t="s">
        <v>1255</v>
      </c>
      <c r="D572" s="23" t="s">
        <v>1294</v>
      </c>
      <c r="E572" s="23" t="s">
        <v>240</v>
      </c>
      <c r="F572" s="23" t="s">
        <v>165</v>
      </c>
      <c r="G572" s="23" t="s">
        <v>221</v>
      </c>
      <c r="H572" s="23" t="s">
        <v>221</v>
      </c>
      <c r="I572" s="70">
        <v>44125</v>
      </c>
      <c r="J572" s="23" t="s">
        <v>1254</v>
      </c>
      <c r="K572" s="70">
        <v>44145</v>
      </c>
    </row>
    <row r="573" spans="1:11" x14ac:dyDescent="0.25">
      <c r="A573" s="109" t="str">
        <f>HYPERLINK("https://reports.ofsted.gov.uk/provider/16/EY557337","Provider web link")</f>
        <v>Provider web link</v>
      </c>
      <c r="B573" s="71" t="s">
        <v>2093</v>
      </c>
      <c r="C573" s="23" t="s">
        <v>1255</v>
      </c>
      <c r="D573" s="23" t="s">
        <v>67</v>
      </c>
      <c r="E573" s="23" t="s">
        <v>2094</v>
      </c>
      <c r="F573" s="23" t="s">
        <v>173</v>
      </c>
      <c r="G573" s="23" t="s">
        <v>171</v>
      </c>
      <c r="H573" s="23" t="s">
        <v>171</v>
      </c>
      <c r="I573" s="70">
        <v>44125</v>
      </c>
      <c r="J573" s="23" t="s">
        <v>1254</v>
      </c>
      <c r="K573" s="70">
        <v>44145</v>
      </c>
    </row>
    <row r="574" spans="1:11" x14ac:dyDescent="0.25">
      <c r="A574" s="109" t="str">
        <f>HYPERLINK("https://reports.ofsted.gov.uk/provider/16/EY563331","Provider web link")</f>
        <v>Provider web link</v>
      </c>
      <c r="B574" s="71" t="s">
        <v>2208</v>
      </c>
      <c r="C574" s="23" t="s">
        <v>1255</v>
      </c>
      <c r="D574" s="23" t="s">
        <v>67</v>
      </c>
      <c r="E574" s="23" t="s">
        <v>2209</v>
      </c>
      <c r="F574" s="23" t="s">
        <v>160</v>
      </c>
      <c r="G574" s="23" t="s">
        <v>208</v>
      </c>
      <c r="H574" s="23" t="s">
        <v>208</v>
      </c>
      <c r="I574" s="70">
        <v>44125</v>
      </c>
      <c r="J574" s="23" t="s">
        <v>1254</v>
      </c>
      <c r="K574" s="70">
        <v>44145</v>
      </c>
    </row>
    <row r="575" spans="1:11" x14ac:dyDescent="0.25">
      <c r="A575" s="109" t="str">
        <f>HYPERLINK("https://reports.ofsted.gov.uk/provider/18/EY557165","Provider web link")</f>
        <v>Provider web link</v>
      </c>
      <c r="B575" s="71" t="s">
        <v>2210</v>
      </c>
      <c r="C575" s="23" t="s">
        <v>1255</v>
      </c>
      <c r="D575" s="23" t="s">
        <v>1294</v>
      </c>
      <c r="E575" s="23" t="s">
        <v>240</v>
      </c>
      <c r="F575" s="23" t="s">
        <v>117</v>
      </c>
      <c r="G575" s="23" t="s">
        <v>171</v>
      </c>
      <c r="H575" s="23" t="s">
        <v>171</v>
      </c>
      <c r="I575" s="70">
        <v>44125</v>
      </c>
      <c r="J575" s="23" t="s">
        <v>1254</v>
      </c>
      <c r="K575" s="70">
        <v>44144</v>
      </c>
    </row>
    <row r="576" spans="1:11" x14ac:dyDescent="0.25">
      <c r="A576" s="109" t="str">
        <f>HYPERLINK("https://reports.ofsted.gov.uk/provider/16/261013  ","Provider web link")</f>
        <v>Provider web link</v>
      </c>
      <c r="B576" s="71">
        <v>261013</v>
      </c>
      <c r="C576" s="23" t="s">
        <v>1255</v>
      </c>
      <c r="D576" s="23" t="s">
        <v>67</v>
      </c>
      <c r="E576" s="23" t="s">
        <v>1302</v>
      </c>
      <c r="F576" s="23" t="s">
        <v>143</v>
      </c>
      <c r="G576" s="23" t="s">
        <v>225</v>
      </c>
      <c r="H576" s="23" t="s">
        <v>225</v>
      </c>
      <c r="I576" s="70">
        <v>44125</v>
      </c>
      <c r="J576" s="23" t="s">
        <v>1254</v>
      </c>
      <c r="K576" s="70">
        <v>44147</v>
      </c>
    </row>
    <row r="577" spans="1:11" x14ac:dyDescent="0.25">
      <c r="A577" s="109" t="str">
        <f>HYPERLINK("https://reports.ofsted.gov.uk/provider/17/129771  ","Provider web link")</f>
        <v>Provider web link</v>
      </c>
      <c r="B577" s="71">
        <v>129771</v>
      </c>
      <c r="C577" s="23" t="s">
        <v>769</v>
      </c>
      <c r="D577" s="23" t="s">
        <v>66</v>
      </c>
      <c r="E577" s="23" t="s">
        <v>240</v>
      </c>
      <c r="F577" s="23" t="s">
        <v>106</v>
      </c>
      <c r="G577" s="23" t="s">
        <v>175</v>
      </c>
      <c r="H577" s="23" t="s">
        <v>175</v>
      </c>
      <c r="I577" s="70">
        <v>44125</v>
      </c>
      <c r="J577" s="23" t="s">
        <v>1254</v>
      </c>
      <c r="K577" s="70">
        <v>44145</v>
      </c>
    </row>
    <row r="578" spans="1:11" x14ac:dyDescent="0.25">
      <c r="A578" s="109" t="str">
        <f>HYPERLINK("https://reports.ofsted.gov.uk/provider/18/2550320 ","Provider web link")</f>
        <v>Provider web link</v>
      </c>
      <c r="B578" s="71">
        <v>2550320</v>
      </c>
      <c r="C578" s="23" t="s">
        <v>1255</v>
      </c>
      <c r="D578" s="23" t="s">
        <v>1294</v>
      </c>
      <c r="E578" s="23" t="s">
        <v>240</v>
      </c>
      <c r="F578" s="23" t="s">
        <v>99</v>
      </c>
      <c r="G578" s="23" t="s">
        <v>221</v>
      </c>
      <c r="H578" s="23" t="s">
        <v>221</v>
      </c>
      <c r="I578" s="70">
        <v>44125</v>
      </c>
      <c r="J578" s="23" t="s">
        <v>1254</v>
      </c>
      <c r="K578" s="70">
        <v>44144</v>
      </c>
    </row>
    <row r="579" spans="1:11" x14ac:dyDescent="0.25">
      <c r="A579" s="109" t="str">
        <f>HYPERLINK("https://reports.ofsted.gov.uk/provider/18/EY458508","Provider web link")</f>
        <v>Provider web link</v>
      </c>
      <c r="B579" s="71" t="s">
        <v>1819</v>
      </c>
      <c r="C579" s="23" t="s">
        <v>1255</v>
      </c>
      <c r="D579" s="23" t="s">
        <v>1294</v>
      </c>
      <c r="E579" s="23" t="s">
        <v>240</v>
      </c>
      <c r="F579" s="23" t="s">
        <v>153</v>
      </c>
      <c r="G579" s="23" t="s">
        <v>215</v>
      </c>
      <c r="H579" s="23" t="s">
        <v>215</v>
      </c>
      <c r="I579" s="70">
        <v>44125</v>
      </c>
      <c r="J579" s="23" t="s">
        <v>1254</v>
      </c>
      <c r="K579" s="70">
        <v>44152</v>
      </c>
    </row>
    <row r="580" spans="1:11" x14ac:dyDescent="0.25">
      <c r="A580" s="109" t="str">
        <f>HYPERLINK("https://reports.ofsted.gov.uk/provider/18/2559980 ","Provider web link")</f>
        <v>Provider web link</v>
      </c>
      <c r="B580" s="71">
        <v>2559980</v>
      </c>
      <c r="C580" s="23" t="s">
        <v>1255</v>
      </c>
      <c r="D580" s="23" t="s">
        <v>1294</v>
      </c>
      <c r="E580" s="23" t="s">
        <v>240</v>
      </c>
      <c r="F580" s="23" t="s">
        <v>78</v>
      </c>
      <c r="G580" s="23" t="s">
        <v>221</v>
      </c>
      <c r="H580" s="23" t="s">
        <v>221</v>
      </c>
      <c r="I580" s="70">
        <v>44125</v>
      </c>
      <c r="J580" s="23" t="s">
        <v>1254</v>
      </c>
      <c r="K580" s="70">
        <v>44146</v>
      </c>
    </row>
    <row r="581" spans="1:11" x14ac:dyDescent="0.25">
      <c r="A581" s="109" t="str">
        <f>HYPERLINK("https://reports.ofsted.gov.uk/provider/18/EY562405","Provider web link")</f>
        <v>Provider web link</v>
      </c>
      <c r="B581" s="71" t="s">
        <v>2176</v>
      </c>
      <c r="C581" s="23" t="s">
        <v>1255</v>
      </c>
      <c r="D581" s="23" t="s">
        <v>1294</v>
      </c>
      <c r="E581" s="23" t="s">
        <v>240</v>
      </c>
      <c r="F581" s="23" t="s">
        <v>78</v>
      </c>
      <c r="G581" s="23" t="s">
        <v>221</v>
      </c>
      <c r="H581" s="23" t="s">
        <v>221</v>
      </c>
      <c r="I581" s="70">
        <v>44125</v>
      </c>
      <c r="J581" s="23" t="s">
        <v>1254</v>
      </c>
      <c r="K581" s="70">
        <v>44146</v>
      </c>
    </row>
    <row r="582" spans="1:11" x14ac:dyDescent="0.25">
      <c r="A582" s="109" t="str">
        <f>HYPERLINK("https://reports.ofsted.gov.uk/provider/18/EY552214","Provider web link")</f>
        <v>Provider web link</v>
      </c>
      <c r="B582" s="71" t="s">
        <v>1952</v>
      </c>
      <c r="C582" s="23" t="s">
        <v>1255</v>
      </c>
      <c r="D582" s="23" t="s">
        <v>1294</v>
      </c>
      <c r="E582" s="23" t="s">
        <v>240</v>
      </c>
      <c r="F582" s="23" t="s">
        <v>120</v>
      </c>
      <c r="G582" s="23" t="s">
        <v>215</v>
      </c>
      <c r="H582" s="23" t="s">
        <v>215</v>
      </c>
      <c r="I582" s="70">
        <v>44125</v>
      </c>
      <c r="J582" s="23" t="s">
        <v>1254</v>
      </c>
      <c r="K582" s="70">
        <v>44154</v>
      </c>
    </row>
    <row r="583" spans="1:11" x14ac:dyDescent="0.25">
      <c r="A583" s="109" t="str">
        <f>HYPERLINK("https://reports.ofsted.gov.uk/provider/18/2551272 ","Provider web link")</f>
        <v>Provider web link</v>
      </c>
      <c r="B583" s="71">
        <v>2551272</v>
      </c>
      <c r="C583" s="23" t="s">
        <v>1255</v>
      </c>
      <c r="D583" s="23" t="s">
        <v>1294</v>
      </c>
      <c r="E583" s="23" t="s">
        <v>240</v>
      </c>
      <c r="F583" s="23" t="s">
        <v>75</v>
      </c>
      <c r="G583" s="23" t="s">
        <v>221</v>
      </c>
      <c r="H583" s="23" t="s">
        <v>221</v>
      </c>
      <c r="I583" s="70">
        <v>44125</v>
      </c>
      <c r="J583" s="23" t="s">
        <v>1254</v>
      </c>
      <c r="K583" s="70">
        <v>44146</v>
      </c>
    </row>
    <row r="584" spans="1:11" x14ac:dyDescent="0.25">
      <c r="A584" s="109" t="str">
        <f>HYPERLINK("https://reports.ofsted.gov.uk/provider/18/EY405865","Provider web link")</f>
        <v>Provider web link</v>
      </c>
      <c r="B584" s="71" t="s">
        <v>1372</v>
      </c>
      <c r="C584" s="23" t="s">
        <v>1255</v>
      </c>
      <c r="D584" s="23" t="s">
        <v>1294</v>
      </c>
      <c r="E584" s="23" t="s">
        <v>240</v>
      </c>
      <c r="F584" s="23" t="s">
        <v>128</v>
      </c>
      <c r="G584" s="23" t="s">
        <v>287</v>
      </c>
      <c r="H584" s="23" t="s">
        <v>199</v>
      </c>
      <c r="I584" s="70">
        <v>44125</v>
      </c>
      <c r="J584" s="23" t="s">
        <v>1254</v>
      </c>
      <c r="K584" s="70">
        <v>44145</v>
      </c>
    </row>
    <row r="585" spans="1:11" x14ac:dyDescent="0.25">
      <c r="A585" s="109" t="str">
        <f>HYPERLINK("https://reports.ofsted.gov.uk/provider/18/EY499981","Provider web link")</f>
        <v>Provider web link</v>
      </c>
      <c r="B585" s="71" t="s">
        <v>1929</v>
      </c>
      <c r="C585" s="23" t="s">
        <v>1255</v>
      </c>
      <c r="D585" s="23" t="s">
        <v>1294</v>
      </c>
      <c r="E585" s="23" t="s">
        <v>240</v>
      </c>
      <c r="F585" s="23" t="s">
        <v>80</v>
      </c>
      <c r="G585" s="23" t="s">
        <v>215</v>
      </c>
      <c r="H585" s="23" t="s">
        <v>215</v>
      </c>
      <c r="I585" s="70">
        <v>44125</v>
      </c>
      <c r="J585" s="23" t="s">
        <v>1254</v>
      </c>
      <c r="K585" s="70">
        <v>44144</v>
      </c>
    </row>
    <row r="586" spans="1:11" x14ac:dyDescent="0.25">
      <c r="A586" s="109" t="str">
        <f>HYPERLINK("https://reports.ofsted.gov.uk/provider/16/EY563297","Provider web link")</f>
        <v>Provider web link</v>
      </c>
      <c r="B586" s="71" t="s">
        <v>2189</v>
      </c>
      <c r="C586" s="23" t="s">
        <v>1255</v>
      </c>
      <c r="D586" s="23" t="s">
        <v>67</v>
      </c>
      <c r="E586" s="23" t="s">
        <v>2190</v>
      </c>
      <c r="F586" s="23" t="s">
        <v>119</v>
      </c>
      <c r="G586" s="23" t="s">
        <v>208</v>
      </c>
      <c r="H586" s="23" t="s">
        <v>208</v>
      </c>
      <c r="I586" s="70">
        <v>44125</v>
      </c>
      <c r="J586" s="23" t="s">
        <v>1254</v>
      </c>
      <c r="K586" s="70">
        <v>44144</v>
      </c>
    </row>
    <row r="587" spans="1:11" x14ac:dyDescent="0.25">
      <c r="A587" s="109" t="str">
        <f>HYPERLINK("https://reports.ofsted.gov.uk/provider/18/EY558192","Provider web link")</f>
        <v>Provider web link</v>
      </c>
      <c r="B587" s="71" t="s">
        <v>1983</v>
      </c>
      <c r="C587" s="23" t="s">
        <v>1255</v>
      </c>
      <c r="D587" s="23" t="s">
        <v>1294</v>
      </c>
      <c r="E587" s="23" t="s">
        <v>240</v>
      </c>
      <c r="F587" s="23" t="s">
        <v>145</v>
      </c>
      <c r="G587" s="23" t="s">
        <v>221</v>
      </c>
      <c r="H587" s="23" t="s">
        <v>221</v>
      </c>
      <c r="I587" s="70">
        <v>44125</v>
      </c>
      <c r="J587" s="23" t="s">
        <v>1254</v>
      </c>
      <c r="K587" s="70">
        <v>44144</v>
      </c>
    </row>
    <row r="588" spans="1:11" x14ac:dyDescent="0.25">
      <c r="A588" s="109" t="str">
        <f>HYPERLINK("https://reports.ofsted.gov.uk/provider/18/EY483153","Provider web link")</f>
        <v>Provider web link</v>
      </c>
      <c r="B588" s="71" t="s">
        <v>6751</v>
      </c>
      <c r="C588" s="23" t="s">
        <v>1255</v>
      </c>
      <c r="D588" s="23" t="s">
        <v>1294</v>
      </c>
      <c r="E588" s="23" t="s">
        <v>240</v>
      </c>
      <c r="F588" s="23" t="s">
        <v>136</v>
      </c>
      <c r="G588" s="23" t="s">
        <v>180</v>
      </c>
      <c r="H588" s="23" t="s">
        <v>180</v>
      </c>
      <c r="I588" s="70">
        <v>44125</v>
      </c>
      <c r="J588" s="23" t="s">
        <v>1257</v>
      </c>
      <c r="K588" s="70">
        <v>44144</v>
      </c>
    </row>
    <row r="589" spans="1:11" x14ac:dyDescent="0.25">
      <c r="A589" s="109" t="str">
        <f>HYPERLINK("https://reports.ofsted.gov.uk/provider/18/2569276 ","Provider web link")</f>
        <v>Provider web link</v>
      </c>
      <c r="B589" s="71">
        <v>2569276</v>
      </c>
      <c r="C589" s="23" t="s">
        <v>1255</v>
      </c>
      <c r="D589" s="23" t="s">
        <v>1294</v>
      </c>
      <c r="E589" s="23" t="s">
        <v>240</v>
      </c>
      <c r="F589" s="23" t="s">
        <v>145</v>
      </c>
      <c r="G589" s="23" t="s">
        <v>221</v>
      </c>
      <c r="H589" s="23" t="s">
        <v>221</v>
      </c>
      <c r="I589" s="70">
        <v>44125</v>
      </c>
      <c r="J589" s="23" t="s">
        <v>1254</v>
      </c>
      <c r="K589" s="70">
        <v>44147</v>
      </c>
    </row>
    <row r="590" spans="1:11" x14ac:dyDescent="0.25">
      <c r="A590" s="109" t="str">
        <f>HYPERLINK("https://reports.ofsted.gov.uk/provider/18/EY541950","Provider web link")</f>
        <v>Provider web link</v>
      </c>
      <c r="B590" s="71" t="s">
        <v>1939</v>
      </c>
      <c r="C590" s="23" t="s">
        <v>1255</v>
      </c>
      <c r="D590" s="23" t="s">
        <v>1294</v>
      </c>
      <c r="E590" s="23" t="s">
        <v>240</v>
      </c>
      <c r="F590" s="23" t="s">
        <v>76</v>
      </c>
      <c r="G590" s="23" t="s">
        <v>285</v>
      </c>
      <c r="H590" s="23" t="s">
        <v>199</v>
      </c>
      <c r="I590" s="70">
        <v>44125</v>
      </c>
      <c r="J590" s="23" t="s">
        <v>1254</v>
      </c>
      <c r="K590" s="70">
        <v>44148</v>
      </c>
    </row>
    <row r="591" spans="1:11" x14ac:dyDescent="0.25">
      <c r="A591" s="109" t="str">
        <f>HYPERLINK("https://reports.ofsted.gov.uk/provider/17/2549421 ","Provider web link")</f>
        <v>Provider web link</v>
      </c>
      <c r="B591" s="71">
        <v>2549421</v>
      </c>
      <c r="C591" s="23" t="s">
        <v>769</v>
      </c>
      <c r="D591" s="23" t="s">
        <v>66</v>
      </c>
      <c r="E591" s="23" t="s">
        <v>240</v>
      </c>
      <c r="F591" s="23" t="s">
        <v>144</v>
      </c>
      <c r="G591" s="23" t="s">
        <v>221</v>
      </c>
      <c r="H591" s="23" t="s">
        <v>221</v>
      </c>
      <c r="I591" s="70">
        <v>44125</v>
      </c>
      <c r="J591" s="23" t="s">
        <v>1254</v>
      </c>
      <c r="K591" s="70">
        <v>44146</v>
      </c>
    </row>
    <row r="592" spans="1:11" x14ac:dyDescent="0.25">
      <c r="A592" s="109" t="str">
        <f>HYPERLINK("https://reports.ofsted.gov.uk/provider/18/EY553826","Provider web link")</f>
        <v>Provider web link</v>
      </c>
      <c r="B592" s="71" t="s">
        <v>2051</v>
      </c>
      <c r="C592" s="23" t="s">
        <v>1255</v>
      </c>
      <c r="D592" s="23" t="s">
        <v>1294</v>
      </c>
      <c r="E592" s="23" t="s">
        <v>240</v>
      </c>
      <c r="F592" s="23" t="s">
        <v>99</v>
      </c>
      <c r="G592" s="23" t="s">
        <v>221</v>
      </c>
      <c r="H592" s="23" t="s">
        <v>221</v>
      </c>
      <c r="I592" s="70">
        <v>44125</v>
      </c>
      <c r="J592" s="23" t="s">
        <v>1254</v>
      </c>
      <c r="K592" s="70">
        <v>44148</v>
      </c>
    </row>
    <row r="593" spans="1:11" x14ac:dyDescent="0.25">
      <c r="A593" s="109" t="str">
        <f>HYPERLINK("https://reports.ofsted.gov.uk/provider/17/EY357706","Provider web link")</f>
        <v>Provider web link</v>
      </c>
      <c r="B593" s="71" t="s">
        <v>1334</v>
      </c>
      <c r="C593" s="23" t="s">
        <v>769</v>
      </c>
      <c r="D593" s="23" t="s">
        <v>66</v>
      </c>
      <c r="E593" s="23" t="s">
        <v>240</v>
      </c>
      <c r="F593" s="23" t="s">
        <v>139</v>
      </c>
      <c r="G593" s="23" t="s">
        <v>225</v>
      </c>
      <c r="H593" s="23" t="s">
        <v>225</v>
      </c>
      <c r="I593" s="70">
        <v>44125</v>
      </c>
      <c r="J593" s="23" t="s">
        <v>1254</v>
      </c>
      <c r="K593" s="70">
        <v>44145</v>
      </c>
    </row>
    <row r="594" spans="1:11" x14ac:dyDescent="0.25">
      <c r="A594" s="109" t="str">
        <f>HYPERLINK("https://reports.ofsted.gov.uk/provider/16/EY554256","Provider web link")</f>
        <v>Provider web link</v>
      </c>
      <c r="B594" s="71" t="s">
        <v>1555</v>
      </c>
      <c r="C594" s="23" t="s">
        <v>1255</v>
      </c>
      <c r="D594" s="23" t="s">
        <v>67</v>
      </c>
      <c r="E594" s="23" t="s">
        <v>1556</v>
      </c>
      <c r="F594" s="23" t="s">
        <v>140</v>
      </c>
      <c r="G594" s="23" t="s">
        <v>285</v>
      </c>
      <c r="H594" s="23" t="s">
        <v>199</v>
      </c>
      <c r="I594" s="70">
        <v>44125</v>
      </c>
      <c r="J594" s="23" t="s">
        <v>1254</v>
      </c>
      <c r="K594" s="70">
        <v>44145</v>
      </c>
    </row>
    <row r="595" spans="1:11" x14ac:dyDescent="0.25">
      <c r="A595" s="109" t="str">
        <f>HYPERLINK("https://reports.ofsted.gov.uk/provider/18/EY556464","Provider web link")</f>
        <v>Provider web link</v>
      </c>
      <c r="B595" s="71" t="s">
        <v>1638</v>
      </c>
      <c r="C595" s="23" t="s">
        <v>1255</v>
      </c>
      <c r="D595" s="23" t="s">
        <v>1294</v>
      </c>
      <c r="E595" s="23" t="s">
        <v>240</v>
      </c>
      <c r="F595" s="23" t="s">
        <v>71</v>
      </c>
      <c r="G595" s="23" t="s">
        <v>221</v>
      </c>
      <c r="H595" s="23" t="s">
        <v>221</v>
      </c>
      <c r="I595" s="70">
        <v>44125</v>
      </c>
      <c r="J595" s="23" t="s">
        <v>1254</v>
      </c>
      <c r="K595" s="70">
        <v>44144</v>
      </c>
    </row>
    <row r="596" spans="1:11" x14ac:dyDescent="0.25">
      <c r="A596" s="109" t="str">
        <f>HYPERLINK("https://reports.ofsted.gov.uk/provider/16/EY553870","Provider web link")</f>
        <v>Provider web link</v>
      </c>
      <c r="B596" s="71" t="s">
        <v>1688</v>
      </c>
      <c r="C596" s="23" t="s">
        <v>1255</v>
      </c>
      <c r="D596" s="23" t="s">
        <v>67</v>
      </c>
      <c r="E596" s="23" t="s">
        <v>1689</v>
      </c>
      <c r="F596" s="23" t="s">
        <v>130</v>
      </c>
      <c r="G596" s="23" t="s">
        <v>171</v>
      </c>
      <c r="H596" s="23" t="s">
        <v>171</v>
      </c>
      <c r="I596" s="70">
        <v>44125</v>
      </c>
      <c r="J596" s="23" t="s">
        <v>1254</v>
      </c>
      <c r="K596" s="70">
        <v>44145</v>
      </c>
    </row>
    <row r="597" spans="1:11" x14ac:dyDescent="0.25">
      <c r="A597" s="109" t="str">
        <f>HYPERLINK("https://reports.ofsted.gov.uk/provider/18/EY471356","Provider web link")</f>
        <v>Provider web link</v>
      </c>
      <c r="B597" s="71" t="s">
        <v>2006</v>
      </c>
      <c r="C597" s="23" t="s">
        <v>1255</v>
      </c>
      <c r="D597" s="23" t="s">
        <v>1294</v>
      </c>
      <c r="E597" s="23" t="s">
        <v>240</v>
      </c>
      <c r="F597" s="23" t="s">
        <v>101</v>
      </c>
      <c r="G597" s="23" t="s">
        <v>180</v>
      </c>
      <c r="H597" s="23" t="s">
        <v>180</v>
      </c>
      <c r="I597" s="70">
        <v>44125</v>
      </c>
      <c r="J597" s="23" t="s">
        <v>1257</v>
      </c>
      <c r="K597" s="70">
        <v>44144</v>
      </c>
    </row>
    <row r="598" spans="1:11" x14ac:dyDescent="0.25">
      <c r="A598" s="109" t="str">
        <f>HYPERLINK("https://reports.ofsted.gov.uk/provider/18/EY495020","Provider web link")</f>
        <v>Provider web link</v>
      </c>
      <c r="B598" s="71" t="s">
        <v>1737</v>
      </c>
      <c r="C598" s="23" t="s">
        <v>1255</v>
      </c>
      <c r="D598" s="23" t="s">
        <v>1294</v>
      </c>
      <c r="E598" s="23" t="s">
        <v>240</v>
      </c>
      <c r="F598" s="23" t="s">
        <v>163</v>
      </c>
      <c r="G598" s="23" t="s">
        <v>215</v>
      </c>
      <c r="H598" s="23" t="s">
        <v>215</v>
      </c>
      <c r="I598" s="70">
        <v>44125</v>
      </c>
      <c r="J598" s="23" t="s">
        <v>1254</v>
      </c>
      <c r="K598" s="70">
        <v>44144</v>
      </c>
    </row>
    <row r="599" spans="1:11" x14ac:dyDescent="0.25">
      <c r="A599" s="109" t="str">
        <f>HYPERLINK("https://reports.ofsted.gov.uk/provider/18/EY550667","Provider web link")</f>
        <v>Provider web link</v>
      </c>
      <c r="B599" s="71" t="s">
        <v>1845</v>
      </c>
      <c r="C599" s="23" t="s">
        <v>1255</v>
      </c>
      <c r="D599" s="23" t="s">
        <v>1294</v>
      </c>
      <c r="E599" s="23" t="s">
        <v>240</v>
      </c>
      <c r="F599" s="23" t="s">
        <v>165</v>
      </c>
      <c r="G599" s="23" t="s">
        <v>221</v>
      </c>
      <c r="H599" s="23" t="s">
        <v>221</v>
      </c>
      <c r="I599" s="70">
        <v>44125</v>
      </c>
      <c r="J599" s="23" t="s">
        <v>1254</v>
      </c>
      <c r="K599" s="70">
        <v>44146</v>
      </c>
    </row>
    <row r="600" spans="1:11" x14ac:dyDescent="0.25">
      <c r="A600" s="109" t="str">
        <f>HYPERLINK("https://reports.ofsted.gov.uk/provider/18/EY441944","Provider web link")</f>
        <v>Provider web link</v>
      </c>
      <c r="B600" s="71" t="s">
        <v>1707</v>
      </c>
      <c r="C600" s="23" t="s">
        <v>1255</v>
      </c>
      <c r="D600" s="23" t="s">
        <v>1294</v>
      </c>
      <c r="E600" s="23" t="s">
        <v>240</v>
      </c>
      <c r="F600" s="23" t="s">
        <v>80</v>
      </c>
      <c r="G600" s="23" t="s">
        <v>215</v>
      </c>
      <c r="H600" s="23" t="s">
        <v>215</v>
      </c>
      <c r="I600" s="70">
        <v>44125</v>
      </c>
      <c r="J600" s="23" t="s">
        <v>1257</v>
      </c>
      <c r="K600" s="70">
        <v>44144</v>
      </c>
    </row>
    <row r="601" spans="1:11" x14ac:dyDescent="0.25">
      <c r="A601" s="109" t="str">
        <f>HYPERLINK("https://reports.ofsted.gov.uk/provider/18/EY457064","Provider web link")</f>
        <v>Provider web link</v>
      </c>
      <c r="B601" s="71" t="s">
        <v>1817</v>
      </c>
      <c r="C601" s="23" t="s">
        <v>1255</v>
      </c>
      <c r="D601" s="23" t="s">
        <v>1294</v>
      </c>
      <c r="E601" s="23" t="s">
        <v>240</v>
      </c>
      <c r="F601" s="23" t="s">
        <v>132</v>
      </c>
      <c r="G601" s="23" t="s">
        <v>215</v>
      </c>
      <c r="H601" s="23" t="s">
        <v>215</v>
      </c>
      <c r="I601" s="70">
        <v>44125</v>
      </c>
      <c r="J601" s="23" t="s">
        <v>1254</v>
      </c>
      <c r="K601" s="70">
        <v>44144</v>
      </c>
    </row>
    <row r="602" spans="1:11" x14ac:dyDescent="0.25">
      <c r="A602" s="109" t="str">
        <f>HYPERLINK("https://reports.ofsted.gov.uk/provider/17/EY355783","Provider web link")</f>
        <v>Provider web link</v>
      </c>
      <c r="B602" s="71" t="s">
        <v>1328</v>
      </c>
      <c r="C602" s="23" t="s">
        <v>1255</v>
      </c>
      <c r="D602" s="23" t="s">
        <v>66</v>
      </c>
      <c r="E602" s="23" t="s">
        <v>240</v>
      </c>
      <c r="F602" s="23" t="s">
        <v>144</v>
      </c>
      <c r="G602" s="23" t="s">
        <v>221</v>
      </c>
      <c r="H602" s="23" t="s">
        <v>221</v>
      </c>
      <c r="I602" s="70">
        <v>44125</v>
      </c>
      <c r="J602" s="23" t="s">
        <v>1254</v>
      </c>
      <c r="K602" s="70">
        <v>44145</v>
      </c>
    </row>
    <row r="603" spans="1:11" x14ac:dyDescent="0.25">
      <c r="A603" s="109" t="str">
        <f>HYPERLINK("https://reports.ofsted.gov.uk/provider/18/EY488119","Provider web link")</f>
        <v>Provider web link</v>
      </c>
      <c r="B603" s="71" t="s">
        <v>2012</v>
      </c>
      <c r="C603" s="23" t="s">
        <v>1255</v>
      </c>
      <c r="D603" s="23" t="s">
        <v>1294</v>
      </c>
      <c r="E603" s="23" t="s">
        <v>240</v>
      </c>
      <c r="F603" s="23" t="s">
        <v>184</v>
      </c>
      <c r="G603" s="23" t="s">
        <v>180</v>
      </c>
      <c r="H603" s="23" t="s">
        <v>180</v>
      </c>
      <c r="I603" s="70">
        <v>44125</v>
      </c>
      <c r="J603" s="23" t="s">
        <v>1254</v>
      </c>
      <c r="K603" s="70">
        <v>44145</v>
      </c>
    </row>
    <row r="604" spans="1:11" x14ac:dyDescent="0.25">
      <c r="A604" s="109" t="str">
        <f>HYPERLINK("https://reports.ofsted.gov.uk/provider/18/EY542840","Provider web link")</f>
        <v>Provider web link</v>
      </c>
      <c r="B604" s="71" t="s">
        <v>2130</v>
      </c>
      <c r="C604" s="23" t="s">
        <v>1255</v>
      </c>
      <c r="D604" s="23" t="s">
        <v>1294</v>
      </c>
      <c r="E604" s="23" t="s">
        <v>240</v>
      </c>
      <c r="F604" s="23" t="s">
        <v>167</v>
      </c>
      <c r="G604" s="23" t="s">
        <v>215</v>
      </c>
      <c r="H604" s="23" t="s">
        <v>215</v>
      </c>
      <c r="I604" s="70">
        <v>44125</v>
      </c>
      <c r="J604" s="23" t="s">
        <v>1257</v>
      </c>
      <c r="K604" s="70">
        <v>44144</v>
      </c>
    </row>
    <row r="605" spans="1:11" x14ac:dyDescent="0.25">
      <c r="A605" s="109" t="str">
        <f>HYPERLINK("https://reports.ofsted.gov.uk/provider/18/EY542313","Provider web link")</f>
        <v>Provider web link</v>
      </c>
      <c r="B605" s="71" t="s">
        <v>2048</v>
      </c>
      <c r="C605" s="23" t="s">
        <v>1255</v>
      </c>
      <c r="D605" s="23" t="s">
        <v>1294</v>
      </c>
      <c r="E605" s="23" t="s">
        <v>240</v>
      </c>
      <c r="F605" s="23" t="s">
        <v>132</v>
      </c>
      <c r="G605" s="23" t="s">
        <v>215</v>
      </c>
      <c r="H605" s="23" t="s">
        <v>215</v>
      </c>
      <c r="I605" s="70">
        <v>44125</v>
      </c>
      <c r="J605" s="23" t="s">
        <v>1257</v>
      </c>
      <c r="K605" s="70">
        <v>44144</v>
      </c>
    </row>
    <row r="606" spans="1:11" x14ac:dyDescent="0.25">
      <c r="A606" s="109" t="str">
        <f>HYPERLINK("https://reports.ofsted.gov.uk/provider/16/EY498663","Provider web link")</f>
        <v>Provider web link</v>
      </c>
      <c r="B606" s="71" t="s">
        <v>1835</v>
      </c>
      <c r="C606" s="23" t="s">
        <v>769</v>
      </c>
      <c r="D606" s="23" t="s">
        <v>67</v>
      </c>
      <c r="E606" s="23" t="s">
        <v>1836</v>
      </c>
      <c r="F606" s="23" t="s">
        <v>111</v>
      </c>
      <c r="G606" s="23" t="s">
        <v>285</v>
      </c>
      <c r="H606" s="23" t="s">
        <v>199</v>
      </c>
      <c r="I606" s="70">
        <v>44125</v>
      </c>
      <c r="J606" s="23" t="s">
        <v>1254</v>
      </c>
      <c r="K606" s="70">
        <v>44141</v>
      </c>
    </row>
    <row r="607" spans="1:11" x14ac:dyDescent="0.25">
      <c r="A607" s="109" t="str">
        <f>HYPERLINK("https://reports.ofsted.gov.uk/provider/18/EY559020","Provider web link")</f>
        <v>Provider web link</v>
      </c>
      <c r="B607" s="71" t="s">
        <v>1584</v>
      </c>
      <c r="C607" s="23" t="s">
        <v>1255</v>
      </c>
      <c r="D607" s="23" t="s">
        <v>1294</v>
      </c>
      <c r="E607" s="23" t="s">
        <v>240</v>
      </c>
      <c r="F607" s="23" t="s">
        <v>117</v>
      </c>
      <c r="G607" s="23" t="s">
        <v>171</v>
      </c>
      <c r="H607" s="23" t="s">
        <v>171</v>
      </c>
      <c r="I607" s="70">
        <v>44125</v>
      </c>
      <c r="J607" s="23" t="s">
        <v>1257</v>
      </c>
      <c r="K607" s="70">
        <v>44154</v>
      </c>
    </row>
    <row r="608" spans="1:11" x14ac:dyDescent="0.25">
      <c r="A608" s="109" t="str">
        <f>HYPERLINK("https://reports.ofsted.gov.uk/provider/16/EY552942","Provider web link")</f>
        <v>Provider web link</v>
      </c>
      <c r="B608" s="71" t="s">
        <v>1954</v>
      </c>
      <c r="C608" s="23" t="s">
        <v>1255</v>
      </c>
      <c r="D608" s="23" t="s">
        <v>67</v>
      </c>
      <c r="E608" s="23" t="s">
        <v>1955</v>
      </c>
      <c r="F608" s="23" t="s">
        <v>154</v>
      </c>
      <c r="G608" s="23" t="s">
        <v>221</v>
      </c>
      <c r="H608" s="23" t="s">
        <v>221</v>
      </c>
      <c r="I608" s="70">
        <v>44125</v>
      </c>
      <c r="J608" s="23" t="s">
        <v>1254</v>
      </c>
      <c r="K608" s="70">
        <v>44144</v>
      </c>
    </row>
    <row r="609" spans="1:11" x14ac:dyDescent="0.25">
      <c r="A609" s="109" t="str">
        <f>HYPERLINK("https://reports.ofsted.gov.uk/provider/16/EY540627","Provider web link")</f>
        <v>Provider web link</v>
      </c>
      <c r="B609" s="71" t="s">
        <v>1660</v>
      </c>
      <c r="C609" s="23" t="s">
        <v>1255</v>
      </c>
      <c r="D609" s="23" t="s">
        <v>67</v>
      </c>
      <c r="E609" s="23" t="s">
        <v>1661</v>
      </c>
      <c r="F609" s="23" t="s">
        <v>80</v>
      </c>
      <c r="G609" s="23" t="s">
        <v>215</v>
      </c>
      <c r="H609" s="23" t="s">
        <v>215</v>
      </c>
      <c r="I609" s="70">
        <v>44125</v>
      </c>
      <c r="J609" s="23" t="s">
        <v>1254</v>
      </c>
      <c r="K609" s="70">
        <v>44144</v>
      </c>
    </row>
    <row r="610" spans="1:11" x14ac:dyDescent="0.25">
      <c r="A610" s="109" t="str">
        <f>HYPERLINK("https://reports.ofsted.gov.uk/provider/18/EY478032","Provider web link")</f>
        <v>Provider web link</v>
      </c>
      <c r="B610" s="71" t="s">
        <v>1515</v>
      </c>
      <c r="C610" s="23" t="s">
        <v>1255</v>
      </c>
      <c r="D610" s="23" t="s">
        <v>1294</v>
      </c>
      <c r="E610" s="23" t="s">
        <v>240</v>
      </c>
      <c r="F610" s="23" t="s">
        <v>184</v>
      </c>
      <c r="G610" s="23" t="s">
        <v>180</v>
      </c>
      <c r="H610" s="23" t="s">
        <v>180</v>
      </c>
      <c r="I610" s="70">
        <v>44125</v>
      </c>
      <c r="J610" s="23" t="s">
        <v>1257</v>
      </c>
      <c r="K610" s="70">
        <v>44145</v>
      </c>
    </row>
    <row r="611" spans="1:11" x14ac:dyDescent="0.25">
      <c r="A611" s="109" t="str">
        <f>HYPERLINK("https://reports.ofsted.gov.uk/provider/18/EY478236","Provider web link")</f>
        <v>Provider web link</v>
      </c>
      <c r="B611" s="71" t="s">
        <v>2123</v>
      </c>
      <c r="C611" s="23" t="s">
        <v>1255</v>
      </c>
      <c r="D611" s="23" t="s">
        <v>1294</v>
      </c>
      <c r="E611" s="23" t="s">
        <v>240</v>
      </c>
      <c r="F611" s="23" t="s">
        <v>91</v>
      </c>
      <c r="G611" s="23" t="s">
        <v>221</v>
      </c>
      <c r="H611" s="23" t="s">
        <v>221</v>
      </c>
      <c r="I611" s="70">
        <v>44125</v>
      </c>
      <c r="J611" s="23" t="s">
        <v>1254</v>
      </c>
      <c r="K611" s="70">
        <v>44144</v>
      </c>
    </row>
    <row r="612" spans="1:11" x14ac:dyDescent="0.25">
      <c r="A612" s="109" t="str">
        <f>HYPERLINK("https://reports.ofsted.gov.uk/provider/18/EY541918","Provider web link")</f>
        <v>Provider web link</v>
      </c>
      <c r="B612" s="71" t="s">
        <v>1636</v>
      </c>
      <c r="C612" s="23" t="s">
        <v>1255</v>
      </c>
      <c r="D612" s="23" t="s">
        <v>1294</v>
      </c>
      <c r="E612" s="23" t="s">
        <v>240</v>
      </c>
      <c r="F612" s="23" t="s">
        <v>167</v>
      </c>
      <c r="G612" s="23" t="s">
        <v>215</v>
      </c>
      <c r="H612" s="23" t="s">
        <v>215</v>
      </c>
      <c r="I612" s="70">
        <v>44126</v>
      </c>
      <c r="J612" s="23" t="s">
        <v>1254</v>
      </c>
      <c r="K612" s="70">
        <v>44145</v>
      </c>
    </row>
    <row r="613" spans="1:11" x14ac:dyDescent="0.25">
      <c r="A613" s="109" t="str">
        <f>HYPERLINK("https://reports.ofsted.gov.uk/provider/18/EY419295","Provider web link")</f>
        <v>Provider web link</v>
      </c>
      <c r="B613" s="71" t="s">
        <v>1895</v>
      </c>
      <c r="C613" s="23" t="s">
        <v>1255</v>
      </c>
      <c r="D613" s="23" t="s">
        <v>1294</v>
      </c>
      <c r="E613" s="23" t="s">
        <v>240</v>
      </c>
      <c r="F613" s="23" t="s">
        <v>93</v>
      </c>
      <c r="G613" s="23" t="s">
        <v>221</v>
      </c>
      <c r="H613" s="23" t="s">
        <v>221</v>
      </c>
      <c r="I613" s="70">
        <v>44126</v>
      </c>
      <c r="J613" s="23" t="s">
        <v>1254</v>
      </c>
      <c r="K613" s="70">
        <v>44147</v>
      </c>
    </row>
    <row r="614" spans="1:11" x14ac:dyDescent="0.25">
      <c r="A614" s="109" t="str">
        <f>HYPERLINK("https://reports.ofsted.gov.uk/provider/17/EY332172","Provider web link")</f>
        <v>Provider web link</v>
      </c>
      <c r="B614" s="71" t="s">
        <v>1338</v>
      </c>
      <c r="C614" s="23" t="s">
        <v>1255</v>
      </c>
      <c r="D614" s="23" t="s">
        <v>66</v>
      </c>
      <c r="E614" s="23" t="s">
        <v>240</v>
      </c>
      <c r="F614" s="23" t="s">
        <v>75</v>
      </c>
      <c r="G614" s="23" t="s">
        <v>221</v>
      </c>
      <c r="H614" s="23" t="s">
        <v>221</v>
      </c>
      <c r="I614" s="70">
        <v>44126</v>
      </c>
      <c r="J614" s="23" t="s">
        <v>1254</v>
      </c>
      <c r="K614" s="70">
        <v>44154</v>
      </c>
    </row>
    <row r="615" spans="1:11" x14ac:dyDescent="0.25">
      <c r="A615" s="109" t="str">
        <f>HYPERLINK("https://reports.ofsted.gov.uk/provider/18/VC370134","Provider web link")</f>
        <v>Provider web link</v>
      </c>
      <c r="B615" s="71" t="s">
        <v>2063</v>
      </c>
      <c r="C615" s="23" t="s">
        <v>1255</v>
      </c>
      <c r="D615" s="23" t="s">
        <v>1294</v>
      </c>
      <c r="E615" s="23" t="s">
        <v>240</v>
      </c>
      <c r="F615" s="23" t="s">
        <v>125</v>
      </c>
      <c r="G615" s="23" t="s">
        <v>221</v>
      </c>
      <c r="H615" s="23" t="s">
        <v>221</v>
      </c>
      <c r="I615" s="70">
        <v>44126</v>
      </c>
      <c r="J615" s="23" t="s">
        <v>1254</v>
      </c>
      <c r="K615" s="70">
        <v>44145</v>
      </c>
    </row>
    <row r="616" spans="1:11" x14ac:dyDescent="0.25">
      <c r="A616" s="109" t="str">
        <f>HYPERLINK("https://reports.ofsted.gov.uk/provider/18/EY498056","Provider web link")</f>
        <v>Provider web link</v>
      </c>
      <c r="B616" s="71" t="s">
        <v>2043</v>
      </c>
      <c r="C616" s="23" t="s">
        <v>1255</v>
      </c>
      <c r="D616" s="23" t="s">
        <v>1294</v>
      </c>
      <c r="E616" s="23" t="s">
        <v>240</v>
      </c>
      <c r="F616" s="23" t="s">
        <v>75</v>
      </c>
      <c r="G616" s="23" t="s">
        <v>221</v>
      </c>
      <c r="H616" s="23" t="s">
        <v>221</v>
      </c>
      <c r="I616" s="70">
        <v>44126</v>
      </c>
      <c r="J616" s="23" t="s">
        <v>1254</v>
      </c>
      <c r="K616" s="70">
        <v>44145</v>
      </c>
    </row>
    <row r="617" spans="1:11" x14ac:dyDescent="0.25">
      <c r="A617" s="109" t="str">
        <f>HYPERLINK("https://reports.ofsted.gov.uk/provider/18/EY552319","Provider web link")</f>
        <v>Provider web link</v>
      </c>
      <c r="B617" s="71" t="s">
        <v>1786</v>
      </c>
      <c r="C617" s="23" t="s">
        <v>1255</v>
      </c>
      <c r="D617" s="23" t="s">
        <v>1294</v>
      </c>
      <c r="E617" s="23" t="s">
        <v>240</v>
      </c>
      <c r="F617" s="23" t="s">
        <v>84</v>
      </c>
      <c r="G617" s="23" t="s">
        <v>175</v>
      </c>
      <c r="H617" s="23" t="s">
        <v>175</v>
      </c>
      <c r="I617" s="70">
        <v>44126</v>
      </c>
      <c r="J617" s="23" t="s">
        <v>1254</v>
      </c>
      <c r="K617" s="70">
        <v>44145</v>
      </c>
    </row>
    <row r="618" spans="1:11" x14ac:dyDescent="0.25">
      <c r="A618" s="109" t="str">
        <f>HYPERLINK("https://reports.ofsted.gov.uk/provider/18/EY553576","Provider web link")</f>
        <v>Provider web link</v>
      </c>
      <c r="B618" s="71" t="s">
        <v>1860</v>
      </c>
      <c r="C618" s="23" t="s">
        <v>1255</v>
      </c>
      <c r="D618" s="23" t="s">
        <v>1294</v>
      </c>
      <c r="E618" s="23" t="s">
        <v>240</v>
      </c>
      <c r="F618" s="23" t="s">
        <v>218</v>
      </c>
      <c r="G618" s="23" t="s">
        <v>215</v>
      </c>
      <c r="H618" s="23" t="s">
        <v>215</v>
      </c>
      <c r="I618" s="70">
        <v>44126</v>
      </c>
      <c r="J618" s="23" t="s">
        <v>1254</v>
      </c>
      <c r="K618" s="70">
        <v>44145</v>
      </c>
    </row>
    <row r="619" spans="1:11" x14ac:dyDescent="0.25">
      <c r="A619" s="109" t="str">
        <f>HYPERLINK("https://reports.ofsted.gov.uk/provider/18/EY554217","Provider web link")</f>
        <v>Provider web link</v>
      </c>
      <c r="B619" s="71" t="s">
        <v>1794</v>
      </c>
      <c r="C619" s="23" t="s">
        <v>1255</v>
      </c>
      <c r="D619" s="23" t="s">
        <v>1294</v>
      </c>
      <c r="E619" s="23" t="s">
        <v>240</v>
      </c>
      <c r="F619" s="23" t="s">
        <v>223</v>
      </c>
      <c r="G619" s="23" t="s">
        <v>221</v>
      </c>
      <c r="H619" s="23" t="s">
        <v>221</v>
      </c>
      <c r="I619" s="70">
        <v>44126</v>
      </c>
      <c r="J619" s="23" t="s">
        <v>1254</v>
      </c>
      <c r="K619" s="70">
        <v>44145</v>
      </c>
    </row>
    <row r="620" spans="1:11" x14ac:dyDescent="0.25">
      <c r="A620" s="109" t="str">
        <f>HYPERLINK("https://reports.ofsted.gov.uk/provider/17/140038  ","Provider web link")</f>
        <v>Provider web link</v>
      </c>
      <c r="B620" s="71">
        <v>140038</v>
      </c>
      <c r="C620" s="23" t="s">
        <v>769</v>
      </c>
      <c r="D620" s="23" t="s">
        <v>66</v>
      </c>
      <c r="E620" s="23" t="s">
        <v>240</v>
      </c>
      <c r="F620" s="23" t="s">
        <v>193</v>
      </c>
      <c r="G620" s="23" t="s">
        <v>180</v>
      </c>
      <c r="H620" s="23" t="s">
        <v>180</v>
      </c>
      <c r="I620" s="70">
        <v>44126</v>
      </c>
      <c r="J620" s="23" t="s">
        <v>1257</v>
      </c>
      <c r="K620" s="70">
        <v>44148</v>
      </c>
    </row>
    <row r="621" spans="1:11" x14ac:dyDescent="0.25">
      <c r="A621" s="109" t="str">
        <f>HYPERLINK("https://reports.ofsted.gov.uk/provider/18/2565889 ","Provider web link")</f>
        <v>Provider web link</v>
      </c>
      <c r="B621" s="71">
        <v>2565889</v>
      </c>
      <c r="C621" s="23" t="s">
        <v>1255</v>
      </c>
      <c r="D621" s="23" t="s">
        <v>1294</v>
      </c>
      <c r="E621" s="23" t="s">
        <v>240</v>
      </c>
      <c r="F621" s="23" t="s">
        <v>78</v>
      </c>
      <c r="G621" s="23" t="s">
        <v>221</v>
      </c>
      <c r="H621" s="23" t="s">
        <v>221</v>
      </c>
      <c r="I621" s="70">
        <v>44126</v>
      </c>
      <c r="J621" s="23" t="s">
        <v>1257</v>
      </c>
      <c r="K621" s="70">
        <v>44148</v>
      </c>
    </row>
    <row r="622" spans="1:11" x14ac:dyDescent="0.25">
      <c r="A622" s="109" t="str">
        <f>HYPERLINK("https://reports.ofsted.gov.uk/provider/18/EY449806","Provider web link")</f>
        <v>Provider web link</v>
      </c>
      <c r="B622" s="71" t="s">
        <v>1418</v>
      </c>
      <c r="C622" s="23" t="s">
        <v>1255</v>
      </c>
      <c r="D622" s="23" t="s">
        <v>1294</v>
      </c>
      <c r="E622" s="23" t="s">
        <v>240</v>
      </c>
      <c r="F622" s="23" t="s">
        <v>106</v>
      </c>
      <c r="G622" s="23" t="s">
        <v>175</v>
      </c>
      <c r="H622" s="23" t="s">
        <v>175</v>
      </c>
      <c r="I622" s="70">
        <v>44126</v>
      </c>
      <c r="J622" s="23" t="s">
        <v>1254</v>
      </c>
      <c r="K622" s="70">
        <v>44145</v>
      </c>
    </row>
    <row r="623" spans="1:11" x14ac:dyDescent="0.25">
      <c r="A623" s="109" t="str">
        <f>HYPERLINK("https://reports.ofsted.gov.uk/provider/16/EY550662","Provider web link")</f>
        <v>Provider web link</v>
      </c>
      <c r="B623" s="71" t="s">
        <v>2072</v>
      </c>
      <c r="C623" s="23" t="s">
        <v>1255</v>
      </c>
      <c r="D623" s="23" t="s">
        <v>67</v>
      </c>
      <c r="E623" s="23" t="s">
        <v>2073</v>
      </c>
      <c r="F623" s="23" t="s">
        <v>119</v>
      </c>
      <c r="G623" s="23" t="s">
        <v>208</v>
      </c>
      <c r="H623" s="23" t="s">
        <v>208</v>
      </c>
      <c r="I623" s="70">
        <v>44126</v>
      </c>
      <c r="J623" s="23" t="s">
        <v>1257</v>
      </c>
      <c r="K623" s="70">
        <v>44151</v>
      </c>
    </row>
    <row r="624" spans="1:11" x14ac:dyDescent="0.25">
      <c r="A624" s="109" t="str">
        <f>HYPERLINK("https://reports.ofsted.gov.uk/provider/16/2515578 ","Provider web link")</f>
        <v>Provider web link</v>
      </c>
      <c r="B624" s="71">
        <v>2515578</v>
      </c>
      <c r="C624" s="23" t="s">
        <v>1255</v>
      </c>
      <c r="D624" s="23" t="s">
        <v>67</v>
      </c>
      <c r="E624" s="23" t="s">
        <v>1995</v>
      </c>
      <c r="F624" s="23" t="s">
        <v>146</v>
      </c>
      <c r="G624" s="23" t="s">
        <v>215</v>
      </c>
      <c r="H624" s="23" t="s">
        <v>215</v>
      </c>
      <c r="I624" s="70">
        <v>44126</v>
      </c>
      <c r="J624" s="23" t="s">
        <v>1254</v>
      </c>
      <c r="K624" s="70">
        <v>44147</v>
      </c>
    </row>
    <row r="625" spans="1:11" x14ac:dyDescent="0.25">
      <c r="A625" s="109" t="str">
        <f>HYPERLINK("https://reports.ofsted.gov.uk/provider/18/EY553172","Provider web link")</f>
        <v>Provider web link</v>
      </c>
      <c r="B625" s="71" t="s">
        <v>1866</v>
      </c>
      <c r="C625" s="23" t="s">
        <v>1255</v>
      </c>
      <c r="D625" s="23" t="s">
        <v>1294</v>
      </c>
      <c r="E625" s="23" t="s">
        <v>240</v>
      </c>
      <c r="F625" s="23" t="s">
        <v>167</v>
      </c>
      <c r="G625" s="23" t="s">
        <v>215</v>
      </c>
      <c r="H625" s="23" t="s">
        <v>215</v>
      </c>
      <c r="I625" s="70">
        <v>44126</v>
      </c>
      <c r="J625" s="23" t="s">
        <v>1254</v>
      </c>
      <c r="K625" s="70">
        <v>44145</v>
      </c>
    </row>
    <row r="626" spans="1:11" x14ac:dyDescent="0.25">
      <c r="A626" s="109" t="str">
        <f>HYPERLINK("https://reports.ofsted.gov.uk/provider/18/EY561809","Provider web link")</f>
        <v>Provider web link</v>
      </c>
      <c r="B626" s="71" t="s">
        <v>1850</v>
      </c>
      <c r="C626" s="23" t="s">
        <v>1255</v>
      </c>
      <c r="D626" s="23" t="s">
        <v>1294</v>
      </c>
      <c r="E626" s="23" t="s">
        <v>240</v>
      </c>
      <c r="F626" s="23" t="s">
        <v>93</v>
      </c>
      <c r="G626" s="23" t="s">
        <v>221</v>
      </c>
      <c r="H626" s="23" t="s">
        <v>221</v>
      </c>
      <c r="I626" s="70">
        <v>44126</v>
      </c>
      <c r="J626" s="23" t="s">
        <v>1254</v>
      </c>
      <c r="K626" s="70">
        <v>44147</v>
      </c>
    </row>
    <row r="627" spans="1:11" x14ac:dyDescent="0.25">
      <c r="A627" s="109" t="str">
        <f>HYPERLINK("https://reports.ofsted.gov.uk/provider/18/EY439435","Provider web link")</f>
        <v>Provider web link</v>
      </c>
      <c r="B627" s="71" t="s">
        <v>2109</v>
      </c>
      <c r="C627" s="23" t="s">
        <v>1255</v>
      </c>
      <c r="D627" s="23" t="s">
        <v>1294</v>
      </c>
      <c r="E627" s="23" t="s">
        <v>240</v>
      </c>
      <c r="F627" s="23" t="s">
        <v>157</v>
      </c>
      <c r="G627" s="23" t="s">
        <v>285</v>
      </c>
      <c r="H627" s="23" t="s">
        <v>199</v>
      </c>
      <c r="I627" s="70">
        <v>44126</v>
      </c>
      <c r="J627" s="23" t="s">
        <v>1257</v>
      </c>
      <c r="K627" s="70">
        <v>44145</v>
      </c>
    </row>
    <row r="628" spans="1:11" x14ac:dyDescent="0.25">
      <c r="A628" s="109" t="str">
        <f>HYPERLINK("https://reports.ofsted.gov.uk/provider/18/EY548735","Provider web link")</f>
        <v>Provider web link</v>
      </c>
      <c r="B628" s="71" t="s">
        <v>1458</v>
      </c>
      <c r="C628" s="23" t="s">
        <v>1255</v>
      </c>
      <c r="D628" s="23" t="s">
        <v>1294</v>
      </c>
      <c r="E628" s="23" t="s">
        <v>240</v>
      </c>
      <c r="F628" s="23" t="s">
        <v>72</v>
      </c>
      <c r="G628" s="23" t="s">
        <v>225</v>
      </c>
      <c r="H628" s="23" t="s">
        <v>225</v>
      </c>
      <c r="I628" s="70">
        <v>44126</v>
      </c>
      <c r="J628" s="23" t="s">
        <v>1254</v>
      </c>
      <c r="K628" s="70">
        <v>44151</v>
      </c>
    </row>
    <row r="629" spans="1:11" x14ac:dyDescent="0.25">
      <c r="A629" s="109" t="str">
        <f>HYPERLINK("https://reports.ofsted.gov.uk/provider/18/EY551503","Provider web link")</f>
        <v>Provider web link</v>
      </c>
      <c r="B629" s="71" t="s">
        <v>1475</v>
      </c>
      <c r="C629" s="23" t="s">
        <v>1255</v>
      </c>
      <c r="D629" s="23" t="s">
        <v>1294</v>
      </c>
      <c r="E629" s="23" t="s">
        <v>240</v>
      </c>
      <c r="F629" s="23" t="s">
        <v>140</v>
      </c>
      <c r="G629" s="23" t="s">
        <v>285</v>
      </c>
      <c r="H629" s="23" t="s">
        <v>199</v>
      </c>
      <c r="I629" s="70">
        <v>44126</v>
      </c>
      <c r="J629" s="23" t="s">
        <v>1254</v>
      </c>
      <c r="K629" s="70">
        <v>44147</v>
      </c>
    </row>
    <row r="630" spans="1:11" x14ac:dyDescent="0.25">
      <c r="A630" s="109" t="str">
        <f>HYPERLINK("https://reports.ofsted.gov.uk/provider/18/2555855 ","Provider web link")</f>
        <v>Provider web link</v>
      </c>
      <c r="B630" s="71">
        <v>2555855</v>
      </c>
      <c r="C630" s="23" t="s">
        <v>1255</v>
      </c>
      <c r="D630" s="23" t="s">
        <v>1294</v>
      </c>
      <c r="E630" s="23" t="s">
        <v>240</v>
      </c>
      <c r="F630" s="23" t="s">
        <v>145</v>
      </c>
      <c r="G630" s="23" t="s">
        <v>221</v>
      </c>
      <c r="H630" s="23" t="s">
        <v>221</v>
      </c>
      <c r="I630" s="70">
        <v>44126</v>
      </c>
      <c r="J630" s="23" t="s">
        <v>1254</v>
      </c>
      <c r="K630" s="70">
        <v>44147</v>
      </c>
    </row>
    <row r="631" spans="1:11" x14ac:dyDescent="0.25">
      <c r="A631" s="109" t="str">
        <f>HYPERLINK("https://reports.ofsted.gov.uk/provider/18/EY563057","Provider web link")</f>
        <v>Provider web link</v>
      </c>
      <c r="B631" s="71" t="s">
        <v>2202</v>
      </c>
      <c r="C631" s="23" t="s">
        <v>1255</v>
      </c>
      <c r="D631" s="23" t="s">
        <v>1294</v>
      </c>
      <c r="E631" s="23" t="s">
        <v>240</v>
      </c>
      <c r="F631" s="23" t="s">
        <v>104</v>
      </c>
      <c r="G631" s="23" t="s">
        <v>215</v>
      </c>
      <c r="H631" s="23" t="s">
        <v>215</v>
      </c>
      <c r="I631" s="70">
        <v>44126</v>
      </c>
      <c r="J631" s="23" t="s">
        <v>1254</v>
      </c>
      <c r="K631" s="70">
        <v>44145</v>
      </c>
    </row>
    <row r="632" spans="1:11" x14ac:dyDescent="0.25">
      <c r="A632" s="109" t="str">
        <f>HYPERLINK("https://reports.ofsted.gov.uk/provider/18/EY553913","Provider web link")</f>
        <v>Provider web link</v>
      </c>
      <c r="B632" s="71" t="s">
        <v>2049</v>
      </c>
      <c r="C632" s="23" t="s">
        <v>1255</v>
      </c>
      <c r="D632" s="23" t="s">
        <v>1294</v>
      </c>
      <c r="E632" s="23" t="s">
        <v>240</v>
      </c>
      <c r="F632" s="23" t="s">
        <v>91</v>
      </c>
      <c r="G632" s="23" t="s">
        <v>221</v>
      </c>
      <c r="H632" s="23" t="s">
        <v>221</v>
      </c>
      <c r="I632" s="70">
        <v>44126</v>
      </c>
      <c r="J632" s="23" t="s">
        <v>1254</v>
      </c>
      <c r="K632" s="70">
        <v>44145</v>
      </c>
    </row>
    <row r="633" spans="1:11" x14ac:dyDescent="0.25">
      <c r="A633" s="109" t="str">
        <f>HYPERLINK("https://reports.ofsted.gov.uk/provider/16/2496894 ","Provider web link")</f>
        <v>Provider web link</v>
      </c>
      <c r="B633" s="71">
        <v>2496894</v>
      </c>
      <c r="C633" s="23" t="s">
        <v>1255</v>
      </c>
      <c r="D633" s="23" t="s">
        <v>67</v>
      </c>
      <c r="E633" s="23" t="s">
        <v>2172</v>
      </c>
      <c r="F633" s="23" t="s">
        <v>130</v>
      </c>
      <c r="G633" s="23" t="s">
        <v>171</v>
      </c>
      <c r="H633" s="23" t="s">
        <v>171</v>
      </c>
      <c r="I633" s="70">
        <v>44126</v>
      </c>
      <c r="J633" s="23" t="s">
        <v>1254</v>
      </c>
      <c r="K633" s="70">
        <v>44145</v>
      </c>
    </row>
    <row r="634" spans="1:11" x14ac:dyDescent="0.25">
      <c r="A634" s="109" t="str">
        <f>HYPERLINK("https://reports.ofsted.gov.uk/provider/18/EY436630","Provider web link")</f>
        <v>Provider web link</v>
      </c>
      <c r="B634" s="71" t="s">
        <v>1411</v>
      </c>
      <c r="C634" s="23" t="s">
        <v>1255</v>
      </c>
      <c r="D634" s="23" t="s">
        <v>1294</v>
      </c>
      <c r="E634" s="23" t="s">
        <v>240</v>
      </c>
      <c r="F634" s="23" t="s">
        <v>194</v>
      </c>
      <c r="G634" s="23" t="s">
        <v>180</v>
      </c>
      <c r="H634" s="23" t="s">
        <v>180</v>
      </c>
      <c r="I634" s="70">
        <v>44126</v>
      </c>
      <c r="J634" s="23" t="s">
        <v>1254</v>
      </c>
      <c r="K634" s="70">
        <v>44147</v>
      </c>
    </row>
    <row r="635" spans="1:11" x14ac:dyDescent="0.25">
      <c r="A635" s="109" t="str">
        <f>HYPERLINK("https://reports.ofsted.gov.uk/provider/18/VC366525","Provider web link")</f>
        <v>Provider web link</v>
      </c>
      <c r="B635" s="71" t="s">
        <v>1685</v>
      </c>
      <c r="C635" s="23" t="s">
        <v>1255</v>
      </c>
      <c r="D635" s="23" t="s">
        <v>1294</v>
      </c>
      <c r="E635" s="23" t="s">
        <v>240</v>
      </c>
      <c r="F635" s="23" t="s">
        <v>91</v>
      </c>
      <c r="G635" s="23" t="s">
        <v>221</v>
      </c>
      <c r="H635" s="23" t="s">
        <v>221</v>
      </c>
      <c r="I635" s="70">
        <v>44127</v>
      </c>
      <c r="J635" s="23" t="s">
        <v>1254</v>
      </c>
      <c r="K635" s="70">
        <v>44147</v>
      </c>
    </row>
    <row r="636" spans="1:11" x14ac:dyDescent="0.25">
      <c r="A636" s="109" t="str">
        <f>HYPERLINK("https://reports.ofsted.gov.uk/provider/18/EY552523","Provider web link")</f>
        <v>Provider web link</v>
      </c>
      <c r="B636" s="71" t="s">
        <v>1785</v>
      </c>
      <c r="C636" s="23" t="s">
        <v>1255</v>
      </c>
      <c r="D636" s="23" t="s">
        <v>1294</v>
      </c>
      <c r="E636" s="23" t="s">
        <v>240</v>
      </c>
      <c r="F636" s="23" t="s">
        <v>167</v>
      </c>
      <c r="G636" s="23" t="s">
        <v>215</v>
      </c>
      <c r="H636" s="23" t="s">
        <v>215</v>
      </c>
      <c r="I636" s="70">
        <v>44127</v>
      </c>
      <c r="J636" s="23" t="s">
        <v>1254</v>
      </c>
      <c r="K636" s="70">
        <v>44146</v>
      </c>
    </row>
    <row r="637" spans="1:11" x14ac:dyDescent="0.25">
      <c r="A637" s="109" t="str">
        <f>HYPERLINK("https://reports.ofsted.gov.uk/provider/18/EY473790","Provider web link")</f>
        <v>Provider web link</v>
      </c>
      <c r="B637" s="71" t="s">
        <v>2119</v>
      </c>
      <c r="C637" s="23" t="s">
        <v>1255</v>
      </c>
      <c r="D637" s="23" t="s">
        <v>1294</v>
      </c>
      <c r="E637" s="23" t="s">
        <v>240</v>
      </c>
      <c r="F637" s="23" t="s">
        <v>104</v>
      </c>
      <c r="G637" s="23" t="s">
        <v>215</v>
      </c>
      <c r="H637" s="23" t="s">
        <v>215</v>
      </c>
      <c r="I637" s="70">
        <v>44127</v>
      </c>
      <c r="J637" s="23" t="s">
        <v>1254</v>
      </c>
      <c r="K637" s="70">
        <v>44146</v>
      </c>
    </row>
    <row r="638" spans="1:11" x14ac:dyDescent="0.25">
      <c r="A638" s="109" t="str">
        <f>HYPERLINK("https://reports.ofsted.gov.uk/provider/18/EY465126","Provider web link")</f>
        <v>Provider web link</v>
      </c>
      <c r="B638" s="71" t="s">
        <v>1413</v>
      </c>
      <c r="C638" s="23" t="s">
        <v>1255</v>
      </c>
      <c r="D638" s="23" t="s">
        <v>1294</v>
      </c>
      <c r="E638" s="23" t="s">
        <v>240</v>
      </c>
      <c r="F638" s="23" t="s">
        <v>97</v>
      </c>
      <c r="G638" s="23" t="s">
        <v>175</v>
      </c>
      <c r="H638" s="23" t="s">
        <v>175</v>
      </c>
      <c r="I638" s="70">
        <v>44127</v>
      </c>
      <c r="J638" s="23" t="s">
        <v>1254</v>
      </c>
      <c r="K638" s="70">
        <v>44146</v>
      </c>
    </row>
    <row r="639" spans="1:11" x14ac:dyDescent="0.25">
      <c r="A639" s="109" t="str">
        <f>HYPERLINK("https://reports.ofsted.gov.uk/provider/17/2517669 ","Provider web link")</f>
        <v>Provider web link</v>
      </c>
      <c r="B639" s="71">
        <v>2517669</v>
      </c>
      <c r="C639" s="23" t="s">
        <v>1301</v>
      </c>
      <c r="D639" s="23" t="s">
        <v>66</v>
      </c>
      <c r="E639" s="23" t="s">
        <v>240</v>
      </c>
      <c r="F639" s="23" t="s">
        <v>172</v>
      </c>
      <c r="G639" s="23" t="s">
        <v>171</v>
      </c>
      <c r="H639" s="23" t="s">
        <v>171</v>
      </c>
      <c r="I639" s="70">
        <v>44127</v>
      </c>
      <c r="J639" s="23" t="s">
        <v>1257</v>
      </c>
      <c r="K639" s="70">
        <v>44148</v>
      </c>
    </row>
    <row r="640" spans="1:11" x14ac:dyDescent="0.25">
      <c r="A640" s="109" t="str">
        <f>HYPERLINK("https://reports.ofsted.gov.uk/provider/18/EY466421","Provider web link")</f>
        <v>Provider web link</v>
      </c>
      <c r="B640" s="71" t="s">
        <v>2120</v>
      </c>
      <c r="C640" s="23" t="s">
        <v>1255</v>
      </c>
      <c r="D640" s="23" t="s">
        <v>1294</v>
      </c>
      <c r="E640" s="23" t="s">
        <v>240</v>
      </c>
      <c r="F640" s="23" t="s">
        <v>193</v>
      </c>
      <c r="G640" s="23" t="s">
        <v>180</v>
      </c>
      <c r="H640" s="23" t="s">
        <v>180</v>
      </c>
      <c r="I640" s="70">
        <v>44127</v>
      </c>
      <c r="J640" s="23" t="s">
        <v>1254</v>
      </c>
      <c r="K640" s="70">
        <v>44146</v>
      </c>
    </row>
    <row r="641" spans="1:11" x14ac:dyDescent="0.25">
      <c r="A641" s="109" t="str">
        <f>HYPERLINK("https://reports.ofsted.gov.uk/provider/18/EY546020","Provider web link")</f>
        <v>Provider web link</v>
      </c>
      <c r="B641" s="71" t="s">
        <v>2039</v>
      </c>
      <c r="C641" s="23" t="s">
        <v>1255</v>
      </c>
      <c r="D641" s="23" t="s">
        <v>1294</v>
      </c>
      <c r="E641" s="23" t="s">
        <v>240</v>
      </c>
      <c r="F641" s="23" t="s">
        <v>125</v>
      </c>
      <c r="G641" s="23" t="s">
        <v>221</v>
      </c>
      <c r="H641" s="23" t="s">
        <v>221</v>
      </c>
      <c r="I641" s="70">
        <v>44127</v>
      </c>
      <c r="J641" s="23" t="s">
        <v>1254</v>
      </c>
      <c r="K641" s="70">
        <v>44151</v>
      </c>
    </row>
    <row r="642" spans="1:11" x14ac:dyDescent="0.25">
      <c r="A642" s="109" t="str">
        <f>HYPERLINK("https://reports.ofsted.gov.uk/provider/18/EY560460","Provider web link")</f>
        <v>Provider web link</v>
      </c>
      <c r="B642" s="71" t="s">
        <v>2158</v>
      </c>
      <c r="C642" s="23" t="s">
        <v>1255</v>
      </c>
      <c r="D642" s="23" t="s">
        <v>1294</v>
      </c>
      <c r="E642" s="23" t="s">
        <v>240</v>
      </c>
      <c r="F642" s="23" t="s">
        <v>104</v>
      </c>
      <c r="G642" s="23" t="s">
        <v>215</v>
      </c>
      <c r="H642" s="23" t="s">
        <v>215</v>
      </c>
      <c r="I642" s="70">
        <v>44127</v>
      </c>
      <c r="J642" s="23" t="s">
        <v>1254</v>
      </c>
      <c r="K642" s="70">
        <v>44146</v>
      </c>
    </row>
    <row r="643" spans="1:11" x14ac:dyDescent="0.25">
      <c r="A643" s="109" t="str">
        <f>HYPERLINK("https://reports.ofsted.gov.uk/provider/16/EY561521","Provider web link")</f>
        <v>Provider web link</v>
      </c>
      <c r="B643" s="71" t="s">
        <v>1483</v>
      </c>
      <c r="C643" s="23" t="s">
        <v>1255</v>
      </c>
      <c r="D643" s="23" t="s">
        <v>67</v>
      </c>
      <c r="E643" s="23" t="s">
        <v>1484</v>
      </c>
      <c r="F643" s="23" t="s">
        <v>122</v>
      </c>
      <c r="G643" s="23" t="s">
        <v>287</v>
      </c>
      <c r="H643" s="23" t="s">
        <v>199</v>
      </c>
      <c r="I643" s="70">
        <v>44127</v>
      </c>
      <c r="J643" s="23" t="s">
        <v>1254</v>
      </c>
      <c r="K643" s="70">
        <v>44146</v>
      </c>
    </row>
    <row r="644" spans="1:11" x14ac:dyDescent="0.25">
      <c r="A644" s="109" t="str">
        <f>HYPERLINK("https://reports.ofsted.gov.uk/provider/17/EY395774","Provider web link")</f>
        <v>Provider web link</v>
      </c>
      <c r="B644" s="71" t="s">
        <v>1365</v>
      </c>
      <c r="C644" s="23" t="s">
        <v>769</v>
      </c>
      <c r="D644" s="23" t="s">
        <v>66</v>
      </c>
      <c r="E644" s="23" t="s">
        <v>240</v>
      </c>
      <c r="F644" s="23" t="s">
        <v>121</v>
      </c>
      <c r="G644" s="23" t="s">
        <v>180</v>
      </c>
      <c r="H644" s="23" t="s">
        <v>180</v>
      </c>
      <c r="I644" s="70">
        <v>44127</v>
      </c>
      <c r="J644" s="23" t="s">
        <v>1254</v>
      </c>
      <c r="K644" s="70">
        <v>44146</v>
      </c>
    </row>
    <row r="645" spans="1:11" x14ac:dyDescent="0.25">
      <c r="A645" s="109" t="str">
        <f>HYPERLINK("https://reports.ofsted.gov.uk/provider/18/EY466678","Provider web link")</f>
        <v>Provider web link</v>
      </c>
      <c r="B645" s="71" t="s">
        <v>1511</v>
      </c>
      <c r="C645" s="23" t="s">
        <v>1255</v>
      </c>
      <c r="D645" s="23" t="s">
        <v>1294</v>
      </c>
      <c r="E645" s="23" t="s">
        <v>240</v>
      </c>
      <c r="F645" s="23" t="s">
        <v>124</v>
      </c>
      <c r="G645" s="23" t="s">
        <v>175</v>
      </c>
      <c r="H645" s="23" t="s">
        <v>175</v>
      </c>
      <c r="I645" s="70">
        <v>44127</v>
      </c>
      <c r="J645" s="23" t="s">
        <v>1257</v>
      </c>
      <c r="K645" s="70">
        <v>44160</v>
      </c>
    </row>
    <row r="646" spans="1:11" x14ac:dyDescent="0.25">
      <c r="A646" s="109" t="str">
        <f>HYPERLINK("https://reports.ofsted.gov.uk/provider/18/EY552050","Provider web link")</f>
        <v>Provider web link</v>
      </c>
      <c r="B646" s="71" t="s">
        <v>1476</v>
      </c>
      <c r="C646" s="23" t="s">
        <v>1255</v>
      </c>
      <c r="D646" s="23" t="s">
        <v>1294</v>
      </c>
      <c r="E646" s="23" t="s">
        <v>240</v>
      </c>
      <c r="F646" s="23" t="s">
        <v>78</v>
      </c>
      <c r="G646" s="23" t="s">
        <v>221</v>
      </c>
      <c r="H646" s="23" t="s">
        <v>221</v>
      </c>
      <c r="I646" s="70">
        <v>44127</v>
      </c>
      <c r="J646" s="23" t="s">
        <v>1254</v>
      </c>
      <c r="K646" s="70">
        <v>44148</v>
      </c>
    </row>
    <row r="647" spans="1:11" x14ac:dyDescent="0.25">
      <c r="A647" s="109" t="str">
        <f>HYPERLINK("https://reports.ofsted.gov.uk/provider/18/EY552458","Provider web link")</f>
        <v>Provider web link</v>
      </c>
      <c r="B647" s="71" t="s">
        <v>1489</v>
      </c>
      <c r="C647" s="23" t="s">
        <v>1255</v>
      </c>
      <c r="D647" s="23" t="s">
        <v>1294</v>
      </c>
      <c r="E647" s="23" t="s">
        <v>240</v>
      </c>
      <c r="F647" s="23" t="s">
        <v>114</v>
      </c>
      <c r="G647" s="23" t="s">
        <v>285</v>
      </c>
      <c r="H647" s="23" t="s">
        <v>199</v>
      </c>
      <c r="I647" s="70">
        <v>44127</v>
      </c>
      <c r="J647" s="23" t="s">
        <v>1254</v>
      </c>
      <c r="K647" s="70">
        <v>44147</v>
      </c>
    </row>
    <row r="648" spans="1:11" x14ac:dyDescent="0.25">
      <c r="A648" s="109" t="str">
        <f>HYPERLINK("https://reports.ofsted.gov.uk/provider/18/EY546087","Provider web link")</f>
        <v>Provider web link</v>
      </c>
      <c r="B648" s="71" t="s">
        <v>1571</v>
      </c>
      <c r="C648" s="23" t="s">
        <v>1255</v>
      </c>
      <c r="D648" s="23" t="s">
        <v>1294</v>
      </c>
      <c r="E648" s="23" t="s">
        <v>240</v>
      </c>
      <c r="F648" s="23" t="s">
        <v>75</v>
      </c>
      <c r="G648" s="23" t="s">
        <v>221</v>
      </c>
      <c r="H648" s="23" t="s">
        <v>221</v>
      </c>
      <c r="I648" s="70">
        <v>44127</v>
      </c>
      <c r="J648" s="23" t="s">
        <v>1254</v>
      </c>
      <c r="K648" s="70">
        <v>44146</v>
      </c>
    </row>
    <row r="649" spans="1:11" x14ac:dyDescent="0.25">
      <c r="A649" s="109" t="str">
        <f>HYPERLINK("https://reports.ofsted.gov.uk/provider/18/2513133 ","Provider web link")</f>
        <v>Provider web link</v>
      </c>
      <c r="B649" s="71">
        <v>2513133</v>
      </c>
      <c r="C649" s="23" t="s">
        <v>1255</v>
      </c>
      <c r="D649" s="23" t="s">
        <v>1294</v>
      </c>
      <c r="E649" s="23" t="s">
        <v>240</v>
      </c>
      <c r="F649" s="23" t="s">
        <v>104</v>
      </c>
      <c r="G649" s="23" t="s">
        <v>215</v>
      </c>
      <c r="H649" s="23" t="s">
        <v>215</v>
      </c>
      <c r="I649" s="70">
        <v>44127</v>
      </c>
      <c r="J649" s="23" t="s">
        <v>1254</v>
      </c>
      <c r="K649" s="70">
        <v>44152</v>
      </c>
    </row>
    <row r="650" spans="1:11" x14ac:dyDescent="0.25">
      <c r="A650" s="109" t="str">
        <f>HYPERLINK("https://reports.ofsted.gov.uk/provider/18/EY560682","Provider web link")</f>
        <v>Provider web link</v>
      </c>
      <c r="B650" s="71" t="s">
        <v>2054</v>
      </c>
      <c r="C650" s="23" t="s">
        <v>1255</v>
      </c>
      <c r="D650" s="23" t="s">
        <v>1294</v>
      </c>
      <c r="E650" s="23" t="s">
        <v>240</v>
      </c>
      <c r="F650" s="23" t="s">
        <v>154</v>
      </c>
      <c r="G650" s="23" t="s">
        <v>221</v>
      </c>
      <c r="H650" s="23" t="s">
        <v>221</v>
      </c>
      <c r="I650" s="70">
        <v>44127</v>
      </c>
      <c r="J650" s="23" t="s">
        <v>1254</v>
      </c>
      <c r="K650" s="70">
        <v>44146</v>
      </c>
    </row>
    <row r="651" spans="1:11" x14ac:dyDescent="0.25">
      <c r="A651" s="109" t="str">
        <f>HYPERLINK("https://reports.ofsted.gov.uk/provider/18/EY551918","Provider web link")</f>
        <v>Provider web link</v>
      </c>
      <c r="B651" s="71" t="s">
        <v>2152</v>
      </c>
      <c r="C651" s="23" t="s">
        <v>1255</v>
      </c>
      <c r="D651" s="23" t="s">
        <v>1294</v>
      </c>
      <c r="E651" s="23" t="s">
        <v>240</v>
      </c>
      <c r="F651" s="23" t="s">
        <v>153</v>
      </c>
      <c r="G651" s="23" t="s">
        <v>215</v>
      </c>
      <c r="H651" s="23" t="s">
        <v>215</v>
      </c>
      <c r="I651" s="70">
        <v>44127</v>
      </c>
      <c r="J651" s="23" t="s">
        <v>1254</v>
      </c>
      <c r="K651" s="70">
        <v>44146</v>
      </c>
    </row>
    <row r="652" spans="1:11" x14ac:dyDescent="0.25">
      <c r="A652" s="109" t="str">
        <f>HYPERLINK("https://reports.ofsted.gov.uk/provider/18/EY561538","Provider web link")</f>
        <v>Provider web link</v>
      </c>
      <c r="B652" s="71" t="s">
        <v>1691</v>
      </c>
      <c r="C652" s="23" t="s">
        <v>1255</v>
      </c>
      <c r="D652" s="23" t="s">
        <v>1294</v>
      </c>
      <c r="E652" s="23" t="s">
        <v>240</v>
      </c>
      <c r="F652" s="23" t="s">
        <v>142</v>
      </c>
      <c r="G652" s="23" t="s">
        <v>215</v>
      </c>
      <c r="H652" s="23" t="s">
        <v>215</v>
      </c>
      <c r="I652" s="70">
        <v>44127</v>
      </c>
      <c r="J652" s="23" t="s">
        <v>1254</v>
      </c>
      <c r="K652" s="70">
        <v>44148</v>
      </c>
    </row>
    <row r="653" spans="1:11" x14ac:dyDescent="0.25">
      <c r="A653" s="109" t="str">
        <f>HYPERLINK("https://reports.ofsted.gov.uk/provider/18/EY485386","Provider web link")</f>
        <v>Provider web link</v>
      </c>
      <c r="B653" s="71" t="s">
        <v>1611</v>
      </c>
      <c r="C653" s="23" t="s">
        <v>1255</v>
      </c>
      <c r="D653" s="23" t="s">
        <v>1294</v>
      </c>
      <c r="E653" s="23" t="s">
        <v>240</v>
      </c>
      <c r="F653" s="23" t="s">
        <v>142</v>
      </c>
      <c r="G653" s="23" t="s">
        <v>215</v>
      </c>
      <c r="H653" s="23" t="s">
        <v>215</v>
      </c>
      <c r="I653" s="70">
        <v>44127</v>
      </c>
      <c r="J653" s="23" t="s">
        <v>1257</v>
      </c>
      <c r="K653" s="70">
        <v>44148</v>
      </c>
    </row>
    <row r="654" spans="1:11" x14ac:dyDescent="0.25">
      <c r="A654" s="109" t="str">
        <f>HYPERLINK("https://reports.ofsted.gov.uk/provider/18/EY496312","Provider web link")</f>
        <v>Provider web link</v>
      </c>
      <c r="B654" s="71" t="s">
        <v>1622</v>
      </c>
      <c r="C654" s="23" t="s">
        <v>1255</v>
      </c>
      <c r="D654" s="23" t="s">
        <v>1294</v>
      </c>
      <c r="E654" s="23" t="s">
        <v>240</v>
      </c>
      <c r="F654" s="23" t="s">
        <v>182</v>
      </c>
      <c r="G654" s="23" t="s">
        <v>180</v>
      </c>
      <c r="H654" s="23" t="s">
        <v>180</v>
      </c>
      <c r="I654" s="70">
        <v>44127</v>
      </c>
      <c r="J654" s="23" t="s">
        <v>1254</v>
      </c>
      <c r="K654" s="70">
        <v>44146</v>
      </c>
    </row>
    <row r="655" spans="1:11" x14ac:dyDescent="0.25">
      <c r="A655" s="109" t="str">
        <f>HYPERLINK("https://reports.ofsted.gov.uk/provider/16/EY563318","Provider web link")</f>
        <v>Provider web link</v>
      </c>
      <c r="B655" s="71" t="s">
        <v>1795</v>
      </c>
      <c r="C655" s="23" t="s">
        <v>769</v>
      </c>
      <c r="D655" s="23" t="s">
        <v>67</v>
      </c>
      <c r="E655" s="23" t="s">
        <v>1796</v>
      </c>
      <c r="F655" s="23" t="s">
        <v>83</v>
      </c>
      <c r="G655" s="23" t="s">
        <v>175</v>
      </c>
      <c r="H655" s="23" t="s">
        <v>175</v>
      </c>
      <c r="I655" s="70">
        <v>44127</v>
      </c>
      <c r="J655" s="23" t="s">
        <v>1254</v>
      </c>
      <c r="K655" s="70">
        <v>44147</v>
      </c>
    </row>
    <row r="656" spans="1:11" x14ac:dyDescent="0.25">
      <c r="A656" s="109" t="str">
        <f>HYPERLINK("https://reports.ofsted.gov.uk/provider/18/EY496462","Provider web link")</f>
        <v>Provider web link</v>
      </c>
      <c r="B656" s="71" t="s">
        <v>1961</v>
      </c>
      <c r="C656" s="23" t="s">
        <v>1255</v>
      </c>
      <c r="D656" s="23" t="s">
        <v>1294</v>
      </c>
      <c r="E656" s="23" t="s">
        <v>240</v>
      </c>
      <c r="F656" s="23" t="s">
        <v>194</v>
      </c>
      <c r="G656" s="23" t="s">
        <v>180</v>
      </c>
      <c r="H656" s="23" t="s">
        <v>180</v>
      </c>
      <c r="I656" s="70">
        <v>44127</v>
      </c>
      <c r="J656" s="23" t="s">
        <v>1254</v>
      </c>
      <c r="K656" s="70">
        <v>44147</v>
      </c>
    </row>
    <row r="657" spans="1:11" x14ac:dyDescent="0.25">
      <c r="A657" s="109" t="str">
        <f>HYPERLINK("https://reports.ofsted.gov.uk/provider/18/EY553240","Provider web link")</f>
        <v>Provider web link</v>
      </c>
      <c r="B657" s="71" t="s">
        <v>1867</v>
      </c>
      <c r="C657" s="23" t="s">
        <v>1255</v>
      </c>
      <c r="D657" s="23" t="s">
        <v>1294</v>
      </c>
      <c r="E657" s="23" t="s">
        <v>240</v>
      </c>
      <c r="F657" s="23" t="s">
        <v>130</v>
      </c>
      <c r="G657" s="23" t="s">
        <v>171</v>
      </c>
      <c r="H657" s="23" t="s">
        <v>171</v>
      </c>
      <c r="I657" s="70">
        <v>44127</v>
      </c>
      <c r="J657" s="23" t="s">
        <v>1254</v>
      </c>
      <c r="K657" s="70">
        <v>44146</v>
      </c>
    </row>
    <row r="658" spans="1:11" x14ac:dyDescent="0.25">
      <c r="A658" s="109" t="str">
        <f>HYPERLINK("https://reports.ofsted.gov.uk/provider/18/EY540459","Provider web link")</f>
        <v>Provider web link</v>
      </c>
      <c r="B658" s="71" t="s">
        <v>2041</v>
      </c>
      <c r="C658" s="23" t="s">
        <v>1255</v>
      </c>
      <c r="D658" s="23" t="s">
        <v>1294</v>
      </c>
      <c r="E658" s="23" t="s">
        <v>240</v>
      </c>
      <c r="F658" s="23" t="s">
        <v>216</v>
      </c>
      <c r="G658" s="23" t="s">
        <v>215</v>
      </c>
      <c r="H658" s="23" t="s">
        <v>215</v>
      </c>
      <c r="I658" s="70">
        <v>44127</v>
      </c>
      <c r="J658" s="23" t="s">
        <v>1254</v>
      </c>
      <c r="K658" s="70">
        <v>44147</v>
      </c>
    </row>
    <row r="659" spans="1:11" x14ac:dyDescent="0.25">
      <c r="A659" s="109" t="str">
        <f>HYPERLINK("https://reports.ofsted.gov.uk/provider/18/EY487381","Provider web link")</f>
        <v>Provider web link</v>
      </c>
      <c r="B659" s="71" t="s">
        <v>1621</v>
      </c>
      <c r="C659" s="23" t="s">
        <v>1255</v>
      </c>
      <c r="D659" s="23" t="s">
        <v>1294</v>
      </c>
      <c r="E659" s="23" t="s">
        <v>240</v>
      </c>
      <c r="F659" s="23" t="s">
        <v>104</v>
      </c>
      <c r="G659" s="23" t="s">
        <v>215</v>
      </c>
      <c r="H659" s="23" t="s">
        <v>215</v>
      </c>
      <c r="I659" s="70">
        <v>44127</v>
      </c>
      <c r="J659" s="23" t="s">
        <v>1254</v>
      </c>
      <c r="K659" s="70">
        <v>44146</v>
      </c>
    </row>
    <row r="660" spans="1:11" x14ac:dyDescent="0.25">
      <c r="A660" s="109" t="str">
        <f>HYPERLINK("https://reports.ofsted.gov.uk/provider/17/EY387342","Provider web link")</f>
        <v>Provider web link</v>
      </c>
      <c r="B660" s="71" t="s">
        <v>1400</v>
      </c>
      <c r="C660" s="23" t="s">
        <v>769</v>
      </c>
      <c r="D660" s="23" t="s">
        <v>66</v>
      </c>
      <c r="E660" s="23" t="s">
        <v>240</v>
      </c>
      <c r="F660" s="23" t="s">
        <v>195</v>
      </c>
      <c r="G660" s="23" t="s">
        <v>180</v>
      </c>
      <c r="H660" s="23" t="s">
        <v>180</v>
      </c>
      <c r="I660" s="70">
        <v>44127</v>
      </c>
      <c r="J660" s="23" t="s">
        <v>1254</v>
      </c>
      <c r="K660" s="70">
        <v>44146</v>
      </c>
    </row>
    <row r="661" spans="1:11" x14ac:dyDescent="0.25">
      <c r="A661" s="109" t="str">
        <f>HYPERLINK("https://reports.ofsted.gov.uk/provider/17/EY424946","Provider web link")</f>
        <v>Provider web link</v>
      </c>
      <c r="B661" s="71" t="s">
        <v>1894</v>
      </c>
      <c r="C661" s="23" t="s">
        <v>769</v>
      </c>
      <c r="D661" s="23" t="s">
        <v>66</v>
      </c>
      <c r="E661" s="23" t="s">
        <v>240</v>
      </c>
      <c r="F661" s="23" t="s">
        <v>100</v>
      </c>
      <c r="G661" s="23" t="s">
        <v>180</v>
      </c>
      <c r="H661" s="23" t="s">
        <v>180</v>
      </c>
      <c r="I661" s="70">
        <v>44127</v>
      </c>
      <c r="J661" s="23" t="s">
        <v>1254</v>
      </c>
      <c r="K661" s="70">
        <v>44146</v>
      </c>
    </row>
    <row r="662" spans="1:11" x14ac:dyDescent="0.25">
      <c r="A662" s="109" t="str">
        <f>HYPERLINK("https://reports.ofsted.gov.uk/provider/16/2512873 ","Provider web link")</f>
        <v>Provider web link</v>
      </c>
      <c r="B662" s="71">
        <v>2512873</v>
      </c>
      <c r="C662" s="23" t="s">
        <v>1255</v>
      </c>
      <c r="D662" s="23" t="s">
        <v>67</v>
      </c>
      <c r="E662" s="23" t="s">
        <v>1994</v>
      </c>
      <c r="F662" s="23" t="s">
        <v>127</v>
      </c>
      <c r="G662" s="23" t="s">
        <v>285</v>
      </c>
      <c r="H662" s="23" t="s">
        <v>199</v>
      </c>
      <c r="I662" s="70">
        <v>44127</v>
      </c>
      <c r="J662" s="23" t="s">
        <v>1254</v>
      </c>
      <c r="K662" s="70">
        <v>44147</v>
      </c>
    </row>
    <row r="663" spans="1:11" x14ac:dyDescent="0.25">
      <c r="A663" s="109" t="str">
        <f>HYPERLINK("https://reports.ofsted.gov.uk/provider/16/EY562716","Provider web link")</f>
        <v>Provider web link</v>
      </c>
      <c r="B663" s="71" t="s">
        <v>2194</v>
      </c>
      <c r="C663" s="23" t="s">
        <v>1255</v>
      </c>
      <c r="D663" s="23" t="s">
        <v>67</v>
      </c>
      <c r="E663" s="23" t="s">
        <v>2195</v>
      </c>
      <c r="F663" s="23" t="s">
        <v>212</v>
      </c>
      <c r="G663" s="23" t="s">
        <v>208</v>
      </c>
      <c r="H663" s="23" t="s">
        <v>208</v>
      </c>
      <c r="I663" s="70">
        <v>44128</v>
      </c>
      <c r="J663" s="23" t="s">
        <v>1254</v>
      </c>
      <c r="K663" s="70">
        <v>44147</v>
      </c>
    </row>
    <row r="664" spans="1:11" x14ac:dyDescent="0.25">
      <c r="A664" s="109" t="str">
        <f>HYPERLINK("https://reports.ofsted.gov.uk/provider/16/2528679 ","Provider web link")</f>
        <v>Provider web link</v>
      </c>
      <c r="B664" s="71">
        <v>2528679</v>
      </c>
      <c r="C664" s="23" t="s">
        <v>1255</v>
      </c>
      <c r="D664" s="23" t="s">
        <v>67</v>
      </c>
      <c r="E664" s="23" t="s">
        <v>2100</v>
      </c>
      <c r="F664" s="23" t="s">
        <v>223</v>
      </c>
      <c r="G664" s="23" t="s">
        <v>221</v>
      </c>
      <c r="H664" s="23" t="s">
        <v>221</v>
      </c>
      <c r="I664" s="70">
        <v>44130</v>
      </c>
      <c r="J664" s="23" t="s">
        <v>1254</v>
      </c>
      <c r="K664" s="70">
        <v>44147</v>
      </c>
    </row>
    <row r="665" spans="1:11" x14ac:dyDescent="0.25">
      <c r="A665" s="109" t="str">
        <f>HYPERLINK("https://reports.ofsted.gov.uk/provider/16/VC373154","Provider web link")</f>
        <v>Provider web link</v>
      </c>
      <c r="B665" s="71" t="s">
        <v>1282</v>
      </c>
      <c r="C665" s="23" t="s">
        <v>1255</v>
      </c>
      <c r="D665" s="23" t="s">
        <v>67</v>
      </c>
      <c r="E665" s="23" t="s">
        <v>1283</v>
      </c>
      <c r="F665" s="23" t="s">
        <v>72</v>
      </c>
      <c r="G665" s="23" t="s">
        <v>225</v>
      </c>
      <c r="H665" s="23" t="s">
        <v>225</v>
      </c>
      <c r="I665" s="70">
        <v>44130</v>
      </c>
      <c r="J665" s="23" t="s">
        <v>1254</v>
      </c>
      <c r="K665" s="70">
        <v>44147</v>
      </c>
    </row>
    <row r="666" spans="1:11" x14ac:dyDescent="0.25">
      <c r="A666" s="109" t="str">
        <f>HYPERLINK("https://reports.ofsted.gov.uk/provider/18/VC360327","Provider web link")</f>
        <v>Provider web link</v>
      </c>
      <c r="B666" s="71" t="s">
        <v>1776</v>
      </c>
      <c r="C666" s="23" t="s">
        <v>1255</v>
      </c>
      <c r="D666" s="23" t="s">
        <v>1294</v>
      </c>
      <c r="E666" s="23" t="s">
        <v>240</v>
      </c>
      <c r="F666" s="23" t="s">
        <v>91</v>
      </c>
      <c r="G666" s="23" t="s">
        <v>221</v>
      </c>
      <c r="H666" s="23" t="s">
        <v>221</v>
      </c>
      <c r="I666" s="70">
        <v>44130</v>
      </c>
      <c r="J666" s="23" t="s">
        <v>1254</v>
      </c>
      <c r="K666" s="70">
        <v>44147</v>
      </c>
    </row>
    <row r="667" spans="1:11" x14ac:dyDescent="0.25">
      <c r="A667" s="109" t="str">
        <f>HYPERLINK("https://reports.ofsted.gov.uk/provider/16/EY560236","Provider web link")</f>
        <v>Provider web link</v>
      </c>
      <c r="B667" s="71" t="s">
        <v>1272</v>
      </c>
      <c r="C667" s="23" t="s">
        <v>1255</v>
      </c>
      <c r="D667" s="23" t="s">
        <v>67</v>
      </c>
      <c r="E667" s="23" t="s">
        <v>1273</v>
      </c>
      <c r="F667" s="23" t="s">
        <v>91</v>
      </c>
      <c r="G667" s="23" t="s">
        <v>221</v>
      </c>
      <c r="H667" s="23" t="s">
        <v>221</v>
      </c>
      <c r="I667" s="70">
        <v>44130</v>
      </c>
      <c r="J667" s="23" t="s">
        <v>1254</v>
      </c>
      <c r="K667" s="70">
        <v>44147</v>
      </c>
    </row>
    <row r="668" spans="1:11" x14ac:dyDescent="0.25">
      <c r="A668" s="109" t="str">
        <f>HYPERLINK("https://reports.ofsted.gov.uk/provider/18/EY492539","Provider web link")</f>
        <v>Provider web link</v>
      </c>
      <c r="B668" s="71" t="s">
        <v>1632</v>
      </c>
      <c r="C668" s="23" t="s">
        <v>1255</v>
      </c>
      <c r="D668" s="23" t="s">
        <v>1294</v>
      </c>
      <c r="E668" s="23" t="s">
        <v>240</v>
      </c>
      <c r="F668" s="23" t="s">
        <v>104</v>
      </c>
      <c r="G668" s="23" t="s">
        <v>215</v>
      </c>
      <c r="H668" s="23" t="s">
        <v>215</v>
      </c>
      <c r="I668" s="70">
        <v>44130</v>
      </c>
      <c r="J668" s="23" t="s">
        <v>1257</v>
      </c>
      <c r="K668" s="70">
        <v>44147</v>
      </c>
    </row>
    <row r="669" spans="1:11" x14ac:dyDescent="0.25">
      <c r="A669" s="109" t="str">
        <f>HYPERLINK("https://reports.ofsted.gov.uk/provider/18/EY491523","Provider web link")</f>
        <v>Provider web link</v>
      </c>
      <c r="B669" s="71" t="s">
        <v>1956</v>
      </c>
      <c r="C669" s="23" t="s">
        <v>1255</v>
      </c>
      <c r="D669" s="23" t="s">
        <v>1294</v>
      </c>
      <c r="E669" s="23" t="s">
        <v>240</v>
      </c>
      <c r="F669" s="23" t="s">
        <v>159</v>
      </c>
      <c r="G669" s="23" t="s">
        <v>180</v>
      </c>
      <c r="H669" s="23" t="s">
        <v>180</v>
      </c>
      <c r="I669" s="70">
        <v>44130</v>
      </c>
      <c r="J669" s="23" t="s">
        <v>1254</v>
      </c>
      <c r="K669" s="70">
        <v>44147</v>
      </c>
    </row>
    <row r="670" spans="1:11" x14ac:dyDescent="0.25">
      <c r="A670" s="109" t="str">
        <f>HYPERLINK("https://reports.ofsted.gov.uk/provider/18/EY557524","Provider web link")</f>
        <v>Provider web link</v>
      </c>
      <c r="B670" s="71" t="s">
        <v>2192</v>
      </c>
      <c r="C670" s="23" t="s">
        <v>1255</v>
      </c>
      <c r="D670" s="23" t="s">
        <v>1294</v>
      </c>
      <c r="E670" s="23" t="s">
        <v>240</v>
      </c>
      <c r="F670" s="23" t="s">
        <v>161</v>
      </c>
      <c r="G670" s="23" t="s">
        <v>225</v>
      </c>
      <c r="H670" s="23" t="s">
        <v>225</v>
      </c>
      <c r="I670" s="70">
        <v>44130</v>
      </c>
      <c r="J670" s="23" t="s">
        <v>1254</v>
      </c>
      <c r="K670" s="70">
        <v>44147</v>
      </c>
    </row>
    <row r="671" spans="1:11" x14ac:dyDescent="0.25">
      <c r="A671" s="109" t="str">
        <f>HYPERLINK("https://reports.ofsted.gov.uk/provider/18/EY485972","Provider web link")</f>
        <v>Provider web link</v>
      </c>
      <c r="B671" s="71" t="s">
        <v>2092</v>
      </c>
      <c r="C671" s="23" t="s">
        <v>1255</v>
      </c>
      <c r="D671" s="23" t="s">
        <v>1294</v>
      </c>
      <c r="E671" s="23" t="s">
        <v>240</v>
      </c>
      <c r="F671" s="23" t="s">
        <v>136</v>
      </c>
      <c r="G671" s="23" t="s">
        <v>180</v>
      </c>
      <c r="H671" s="23" t="s">
        <v>180</v>
      </c>
      <c r="I671" s="70">
        <v>44130</v>
      </c>
      <c r="J671" s="23" t="s">
        <v>1254</v>
      </c>
      <c r="K671" s="70">
        <v>44147</v>
      </c>
    </row>
    <row r="672" spans="1:11" x14ac:dyDescent="0.25">
      <c r="A672" s="109" t="str">
        <f>HYPERLINK("https://reports.ofsted.gov.uk/provider/18/EY559352","Provider web link")</f>
        <v>Provider web link</v>
      </c>
      <c r="B672" s="71" t="s">
        <v>2154</v>
      </c>
      <c r="C672" s="23" t="s">
        <v>1255</v>
      </c>
      <c r="D672" s="23" t="s">
        <v>1294</v>
      </c>
      <c r="E672" s="23" t="s">
        <v>240</v>
      </c>
      <c r="F672" s="23" t="s">
        <v>84</v>
      </c>
      <c r="G672" s="23" t="s">
        <v>175</v>
      </c>
      <c r="H672" s="23" t="s">
        <v>175</v>
      </c>
      <c r="I672" s="70">
        <v>44130</v>
      </c>
      <c r="J672" s="23" t="s">
        <v>1254</v>
      </c>
      <c r="K672" s="70">
        <v>44147</v>
      </c>
    </row>
    <row r="673" spans="1:11" x14ac:dyDescent="0.25">
      <c r="A673" s="109" t="str">
        <f>HYPERLINK("https://reports.ofsted.gov.uk/provider/18/EY544050","Provider web link")</f>
        <v>Provider web link</v>
      </c>
      <c r="B673" s="71" t="s">
        <v>1658</v>
      </c>
      <c r="C673" s="23" t="s">
        <v>1255</v>
      </c>
      <c r="D673" s="23" t="s">
        <v>1294</v>
      </c>
      <c r="E673" s="23" t="s">
        <v>240</v>
      </c>
      <c r="F673" s="23" t="s">
        <v>142</v>
      </c>
      <c r="G673" s="23" t="s">
        <v>215</v>
      </c>
      <c r="H673" s="23" t="s">
        <v>215</v>
      </c>
      <c r="I673" s="70">
        <v>44130</v>
      </c>
      <c r="J673" s="23" t="s">
        <v>1254</v>
      </c>
      <c r="K673" s="70">
        <v>44152</v>
      </c>
    </row>
    <row r="674" spans="1:11" x14ac:dyDescent="0.25">
      <c r="A674" s="109" t="str">
        <f>HYPERLINK("https://reports.ofsted.gov.uk/provider/18/EY550519","Provider web link")</f>
        <v>Provider web link</v>
      </c>
      <c r="B674" s="71" t="s">
        <v>1464</v>
      </c>
      <c r="C674" s="23" t="s">
        <v>1255</v>
      </c>
      <c r="D674" s="23" t="s">
        <v>1294</v>
      </c>
      <c r="E674" s="23" t="s">
        <v>240</v>
      </c>
      <c r="F674" s="23" t="s">
        <v>106</v>
      </c>
      <c r="G674" s="23" t="s">
        <v>175</v>
      </c>
      <c r="H674" s="23" t="s">
        <v>175</v>
      </c>
      <c r="I674" s="70">
        <v>44130</v>
      </c>
      <c r="J674" s="23" t="s">
        <v>1254</v>
      </c>
      <c r="K674" s="70">
        <v>44148</v>
      </c>
    </row>
    <row r="675" spans="1:11" x14ac:dyDescent="0.25">
      <c r="A675" s="109" t="str">
        <f>HYPERLINK("https://reports.ofsted.gov.uk/provider/18/EY381771","Provider web link")</f>
        <v>Provider web link</v>
      </c>
      <c r="B675" s="71" t="s">
        <v>1323</v>
      </c>
      <c r="C675" s="23" t="s">
        <v>1255</v>
      </c>
      <c r="D675" s="23" t="s">
        <v>1294</v>
      </c>
      <c r="E675" s="23" t="s">
        <v>240</v>
      </c>
      <c r="F675" s="23" t="s">
        <v>75</v>
      </c>
      <c r="G675" s="23" t="s">
        <v>221</v>
      </c>
      <c r="H675" s="23" t="s">
        <v>221</v>
      </c>
      <c r="I675" s="70">
        <v>44130</v>
      </c>
      <c r="J675" s="23" t="s">
        <v>1254</v>
      </c>
      <c r="K675" s="70">
        <v>44154</v>
      </c>
    </row>
    <row r="676" spans="1:11" x14ac:dyDescent="0.25">
      <c r="A676" s="109" t="str">
        <f>HYPERLINK("https://reports.ofsted.gov.uk/provider/18/EY538274","Provider web link")</f>
        <v>Provider web link</v>
      </c>
      <c r="B676" s="71" t="s">
        <v>1578</v>
      </c>
      <c r="C676" s="23" t="s">
        <v>1255</v>
      </c>
      <c r="D676" s="23" t="s">
        <v>1294</v>
      </c>
      <c r="E676" s="23" t="s">
        <v>240</v>
      </c>
      <c r="F676" s="23" t="s">
        <v>193</v>
      </c>
      <c r="G676" s="23" t="s">
        <v>180</v>
      </c>
      <c r="H676" s="23" t="s">
        <v>180</v>
      </c>
      <c r="I676" s="70">
        <v>44130</v>
      </c>
      <c r="J676" s="23" t="s">
        <v>1254</v>
      </c>
      <c r="K676" s="70">
        <v>44147</v>
      </c>
    </row>
    <row r="677" spans="1:11" x14ac:dyDescent="0.25">
      <c r="A677" s="109" t="str">
        <f>HYPERLINK("https://reports.ofsted.gov.uk/provider/18/EY554847","Provider web link")</f>
        <v>Provider web link</v>
      </c>
      <c r="B677" s="71" t="s">
        <v>1868</v>
      </c>
      <c r="C677" s="23" t="s">
        <v>1255</v>
      </c>
      <c r="D677" s="23" t="s">
        <v>1294</v>
      </c>
      <c r="E677" s="23" t="s">
        <v>240</v>
      </c>
      <c r="F677" s="23" t="s">
        <v>104</v>
      </c>
      <c r="G677" s="23" t="s">
        <v>215</v>
      </c>
      <c r="H677" s="23" t="s">
        <v>215</v>
      </c>
      <c r="I677" s="70">
        <v>44130</v>
      </c>
      <c r="J677" s="23" t="s">
        <v>1254</v>
      </c>
      <c r="K677" s="70">
        <v>44147</v>
      </c>
    </row>
    <row r="678" spans="1:11" x14ac:dyDescent="0.25">
      <c r="A678" s="109" t="str">
        <f>HYPERLINK("https://reports.ofsted.gov.uk/provider/17/EY468215","Provider web link")</f>
        <v>Provider web link</v>
      </c>
      <c r="B678" s="71" t="s">
        <v>1419</v>
      </c>
      <c r="C678" s="23" t="s">
        <v>769</v>
      </c>
      <c r="D678" s="23" t="s">
        <v>66</v>
      </c>
      <c r="E678" s="23" t="s">
        <v>240</v>
      </c>
      <c r="F678" s="23" t="s">
        <v>204</v>
      </c>
      <c r="G678" s="23" t="s">
        <v>285</v>
      </c>
      <c r="H678" s="23" t="s">
        <v>199</v>
      </c>
      <c r="I678" s="70">
        <v>44130</v>
      </c>
      <c r="J678" s="23" t="s">
        <v>1257</v>
      </c>
      <c r="K678" s="70">
        <v>44151</v>
      </c>
    </row>
    <row r="679" spans="1:11" x14ac:dyDescent="0.25">
      <c r="A679" s="109" t="str">
        <f>HYPERLINK("https://reports.ofsted.gov.uk/provider/16/EY561448","Provider web link")</f>
        <v>Provider web link</v>
      </c>
      <c r="B679" s="71" t="s">
        <v>1989</v>
      </c>
      <c r="C679" s="23" t="s">
        <v>1255</v>
      </c>
      <c r="D679" s="23" t="s">
        <v>67</v>
      </c>
      <c r="E679" s="23" t="s">
        <v>1990</v>
      </c>
      <c r="F679" s="23" t="s">
        <v>210</v>
      </c>
      <c r="G679" s="23" t="s">
        <v>208</v>
      </c>
      <c r="H679" s="23" t="s">
        <v>208</v>
      </c>
      <c r="I679" s="70">
        <v>44130</v>
      </c>
      <c r="J679" s="23" t="s">
        <v>1254</v>
      </c>
      <c r="K679" s="70">
        <v>44147</v>
      </c>
    </row>
    <row r="680" spans="1:11" x14ac:dyDescent="0.25">
      <c r="A680" s="109" t="str">
        <f>HYPERLINK("https://reports.ofsted.gov.uk/provider/16/EY562952","Provider web link")</f>
        <v>Provider web link</v>
      </c>
      <c r="B680" s="71" t="s">
        <v>2204</v>
      </c>
      <c r="C680" s="23" t="s">
        <v>1255</v>
      </c>
      <c r="D680" s="23" t="s">
        <v>67</v>
      </c>
      <c r="E680" s="23" t="s">
        <v>2205</v>
      </c>
      <c r="F680" s="23" t="s">
        <v>104</v>
      </c>
      <c r="G680" s="23" t="s">
        <v>215</v>
      </c>
      <c r="H680" s="23" t="s">
        <v>215</v>
      </c>
      <c r="I680" s="70">
        <v>44130</v>
      </c>
      <c r="J680" s="23" t="s">
        <v>1254</v>
      </c>
      <c r="K680" s="70">
        <v>44147</v>
      </c>
    </row>
    <row r="681" spans="1:11" x14ac:dyDescent="0.25">
      <c r="A681" s="109" t="str">
        <f>HYPERLINK("https://reports.ofsted.gov.uk/provider/18/EY537861","Provider web link")</f>
        <v>Provider web link</v>
      </c>
      <c r="B681" s="71" t="s">
        <v>1773</v>
      </c>
      <c r="C681" s="23" t="s">
        <v>1255</v>
      </c>
      <c r="D681" s="23" t="s">
        <v>1294</v>
      </c>
      <c r="E681" s="23" t="s">
        <v>240</v>
      </c>
      <c r="F681" s="23" t="s">
        <v>193</v>
      </c>
      <c r="G681" s="23" t="s">
        <v>180</v>
      </c>
      <c r="H681" s="23" t="s">
        <v>180</v>
      </c>
      <c r="I681" s="70">
        <v>44130</v>
      </c>
      <c r="J681" s="23" t="s">
        <v>1254</v>
      </c>
      <c r="K681" s="70">
        <v>44147</v>
      </c>
    </row>
    <row r="682" spans="1:11" x14ac:dyDescent="0.25">
      <c r="A682" s="109" t="str">
        <f>HYPERLINK("https://reports.ofsted.gov.uk/provider/18/EY497150","Provider web link")</f>
        <v>Provider web link</v>
      </c>
      <c r="B682" s="71" t="s">
        <v>1749</v>
      </c>
      <c r="C682" s="23" t="s">
        <v>1255</v>
      </c>
      <c r="D682" s="23" t="s">
        <v>1294</v>
      </c>
      <c r="E682" s="23" t="s">
        <v>240</v>
      </c>
      <c r="F682" s="23" t="s">
        <v>132</v>
      </c>
      <c r="G682" s="23" t="s">
        <v>215</v>
      </c>
      <c r="H682" s="23" t="s">
        <v>215</v>
      </c>
      <c r="I682" s="70">
        <v>44130</v>
      </c>
      <c r="J682" s="23" t="s">
        <v>1257</v>
      </c>
      <c r="K682" s="70">
        <v>44147</v>
      </c>
    </row>
    <row r="683" spans="1:11" x14ac:dyDescent="0.25">
      <c r="A683" s="109" t="str">
        <f>HYPERLINK("https://reports.ofsted.gov.uk/provider/18/EY473264","Provider web link")</f>
        <v>Provider web link</v>
      </c>
      <c r="B683" s="71" t="s">
        <v>1914</v>
      </c>
      <c r="C683" s="23" t="s">
        <v>1255</v>
      </c>
      <c r="D683" s="23" t="s">
        <v>1294</v>
      </c>
      <c r="E683" s="23" t="s">
        <v>240</v>
      </c>
      <c r="F683" s="23" t="s">
        <v>184</v>
      </c>
      <c r="G683" s="23" t="s">
        <v>180</v>
      </c>
      <c r="H683" s="23" t="s">
        <v>180</v>
      </c>
      <c r="I683" s="70">
        <v>44130</v>
      </c>
      <c r="J683" s="23" t="s">
        <v>1254</v>
      </c>
      <c r="K683" s="70">
        <v>44147</v>
      </c>
    </row>
    <row r="684" spans="1:11" x14ac:dyDescent="0.25">
      <c r="A684" s="109" t="str">
        <f>HYPERLINK("https://reports.ofsted.gov.uk/provider/18/EY498179","Provider web link")</f>
        <v>Provider web link</v>
      </c>
      <c r="B684" s="71" t="s">
        <v>1637</v>
      </c>
      <c r="C684" s="23" t="s">
        <v>1255</v>
      </c>
      <c r="D684" s="23" t="s">
        <v>1294</v>
      </c>
      <c r="E684" s="23" t="s">
        <v>240</v>
      </c>
      <c r="F684" s="23" t="s">
        <v>88</v>
      </c>
      <c r="G684" s="23" t="s">
        <v>180</v>
      </c>
      <c r="H684" s="23" t="s">
        <v>180</v>
      </c>
      <c r="I684" s="70">
        <v>44130</v>
      </c>
      <c r="J684" s="23" t="s">
        <v>1257</v>
      </c>
      <c r="K684" s="70">
        <v>44151</v>
      </c>
    </row>
    <row r="685" spans="1:11" x14ac:dyDescent="0.25">
      <c r="A685" s="109" t="str">
        <f>HYPERLINK("https://reports.ofsted.gov.uk/provider/16/EY549878","Provider web link")</f>
        <v>Provider web link</v>
      </c>
      <c r="B685" s="71" t="s">
        <v>1872</v>
      </c>
      <c r="C685" s="23" t="s">
        <v>1255</v>
      </c>
      <c r="D685" s="23" t="s">
        <v>67</v>
      </c>
      <c r="E685" s="23" t="s">
        <v>1873</v>
      </c>
      <c r="F685" s="23" t="s">
        <v>87</v>
      </c>
      <c r="G685" s="23" t="s">
        <v>225</v>
      </c>
      <c r="H685" s="23" t="s">
        <v>225</v>
      </c>
      <c r="I685" s="70">
        <v>44131</v>
      </c>
      <c r="J685" s="23" t="s">
        <v>1254</v>
      </c>
      <c r="K685" s="70">
        <v>44152</v>
      </c>
    </row>
    <row r="686" spans="1:11" x14ac:dyDescent="0.25">
      <c r="A686" s="109" t="str">
        <f>HYPERLINK("https://reports.ofsted.gov.uk/provider/18/EY405468","Provider web link")</f>
        <v>Provider web link</v>
      </c>
      <c r="B686" s="71" t="s">
        <v>1341</v>
      </c>
      <c r="C686" s="23" t="s">
        <v>1255</v>
      </c>
      <c r="D686" s="23" t="s">
        <v>1294</v>
      </c>
      <c r="E686" s="23" t="s">
        <v>240</v>
      </c>
      <c r="F686" s="23" t="s">
        <v>79</v>
      </c>
      <c r="G686" s="23" t="s">
        <v>180</v>
      </c>
      <c r="H686" s="23" t="s">
        <v>180</v>
      </c>
      <c r="I686" s="70">
        <v>44131</v>
      </c>
      <c r="J686" s="23" t="s">
        <v>1254</v>
      </c>
      <c r="K686" s="70">
        <v>44148</v>
      </c>
    </row>
    <row r="687" spans="1:11" x14ac:dyDescent="0.25">
      <c r="A687" s="109" t="str">
        <f>HYPERLINK("https://reports.ofsted.gov.uk/provider/18/EY555801","Provider web link")</f>
        <v>Provider web link</v>
      </c>
      <c r="B687" s="71" t="s">
        <v>1971</v>
      </c>
      <c r="C687" s="23" t="s">
        <v>1255</v>
      </c>
      <c r="D687" s="23" t="s">
        <v>1294</v>
      </c>
      <c r="E687" s="23" t="s">
        <v>240</v>
      </c>
      <c r="F687" s="23" t="s">
        <v>72</v>
      </c>
      <c r="G687" s="23" t="s">
        <v>225</v>
      </c>
      <c r="H687" s="23" t="s">
        <v>225</v>
      </c>
      <c r="I687" s="70">
        <v>44131</v>
      </c>
      <c r="J687" s="23" t="s">
        <v>1254</v>
      </c>
      <c r="K687" s="70">
        <v>44151</v>
      </c>
    </row>
    <row r="688" spans="1:11" x14ac:dyDescent="0.25">
      <c r="A688" s="109" t="str">
        <f>HYPERLINK("https://reports.ofsted.gov.uk/provider/16/EY563029","Provider web link")</f>
        <v>Provider web link</v>
      </c>
      <c r="B688" s="71" t="s">
        <v>2085</v>
      </c>
      <c r="C688" s="23" t="s">
        <v>1255</v>
      </c>
      <c r="D688" s="23" t="s">
        <v>67</v>
      </c>
      <c r="E688" s="23" t="s">
        <v>2086</v>
      </c>
      <c r="F688" s="23" t="s">
        <v>115</v>
      </c>
      <c r="G688" s="23" t="s">
        <v>171</v>
      </c>
      <c r="H688" s="23" t="s">
        <v>171</v>
      </c>
      <c r="I688" s="70">
        <v>44131</v>
      </c>
      <c r="J688" s="23" t="s">
        <v>1257</v>
      </c>
      <c r="K688" s="70">
        <v>44151</v>
      </c>
    </row>
    <row r="689" spans="1:11" x14ac:dyDescent="0.25">
      <c r="A689" s="109" t="str">
        <f>HYPERLINK("https://reports.ofsted.gov.uk/provider/16/EY554261","Provider web link")</f>
        <v>Provider web link</v>
      </c>
      <c r="B689" s="71" t="s">
        <v>2052</v>
      </c>
      <c r="C689" s="23" t="s">
        <v>769</v>
      </c>
      <c r="D689" s="23" t="s">
        <v>67</v>
      </c>
      <c r="E689" s="23" t="s">
        <v>2053</v>
      </c>
      <c r="F689" s="23" t="s">
        <v>91</v>
      </c>
      <c r="G689" s="23" t="s">
        <v>221</v>
      </c>
      <c r="H689" s="23" t="s">
        <v>221</v>
      </c>
      <c r="I689" s="70">
        <v>44131</v>
      </c>
      <c r="J689" s="23" t="s">
        <v>1257</v>
      </c>
      <c r="K689" s="70">
        <v>44152</v>
      </c>
    </row>
    <row r="690" spans="1:11" x14ac:dyDescent="0.25">
      <c r="A690" s="109" t="str">
        <f>HYPERLINK("https://reports.ofsted.gov.uk/provider/16/EY307430","Provider web link")</f>
        <v>Provider web link</v>
      </c>
      <c r="B690" s="71" t="s">
        <v>1316</v>
      </c>
      <c r="C690" s="23" t="s">
        <v>1255</v>
      </c>
      <c r="D690" s="23" t="s">
        <v>67</v>
      </c>
      <c r="E690" s="23" t="s">
        <v>1317</v>
      </c>
      <c r="F690" s="23" t="s">
        <v>161</v>
      </c>
      <c r="G690" s="23" t="s">
        <v>225</v>
      </c>
      <c r="H690" s="23" t="s">
        <v>225</v>
      </c>
      <c r="I690" s="70">
        <v>44131</v>
      </c>
      <c r="J690" s="23" t="s">
        <v>1254</v>
      </c>
      <c r="K690" s="70">
        <v>44152</v>
      </c>
    </row>
    <row r="691" spans="1:11" x14ac:dyDescent="0.25">
      <c r="A691" s="109" t="str">
        <f>HYPERLINK("https://reports.ofsted.gov.uk/provider/18/EY479115","Provider web link")</f>
        <v>Provider web link</v>
      </c>
      <c r="B691" s="71" t="s">
        <v>1612</v>
      </c>
      <c r="C691" s="23" t="s">
        <v>1255</v>
      </c>
      <c r="D691" s="23" t="s">
        <v>1294</v>
      </c>
      <c r="E691" s="23" t="s">
        <v>240</v>
      </c>
      <c r="F691" s="23" t="s">
        <v>220</v>
      </c>
      <c r="G691" s="23" t="s">
        <v>215</v>
      </c>
      <c r="H691" s="23" t="s">
        <v>215</v>
      </c>
      <c r="I691" s="70">
        <v>44131</v>
      </c>
      <c r="J691" s="23" t="s">
        <v>1254</v>
      </c>
      <c r="K691" s="70">
        <v>44148</v>
      </c>
    </row>
    <row r="692" spans="1:11" x14ac:dyDescent="0.25">
      <c r="A692" s="109" t="str">
        <f>HYPERLINK("https://reports.ofsted.gov.uk/provider/18/EY418942","Provider web link")</f>
        <v>Provider web link</v>
      </c>
      <c r="B692" s="71" t="s">
        <v>1395</v>
      </c>
      <c r="C692" s="23" t="s">
        <v>1255</v>
      </c>
      <c r="D692" s="23" t="s">
        <v>1294</v>
      </c>
      <c r="E692" s="23" t="s">
        <v>240</v>
      </c>
      <c r="F692" s="23" t="s">
        <v>79</v>
      </c>
      <c r="G692" s="23" t="s">
        <v>180</v>
      </c>
      <c r="H692" s="23" t="s">
        <v>180</v>
      </c>
      <c r="I692" s="70">
        <v>44131</v>
      </c>
      <c r="J692" s="23" t="s">
        <v>1254</v>
      </c>
      <c r="K692" s="70">
        <v>44148</v>
      </c>
    </row>
    <row r="693" spans="1:11" x14ac:dyDescent="0.25">
      <c r="A693" s="109" t="str">
        <f>HYPERLINK("https://reports.ofsted.gov.uk/provider/16/EY560316","Provider web link")</f>
        <v>Provider web link</v>
      </c>
      <c r="B693" s="71" t="s">
        <v>1680</v>
      </c>
      <c r="C693" s="23" t="s">
        <v>769</v>
      </c>
      <c r="D693" s="23" t="s">
        <v>67</v>
      </c>
      <c r="E693" s="23" t="s">
        <v>1681</v>
      </c>
      <c r="F693" s="23" t="s">
        <v>75</v>
      </c>
      <c r="G693" s="23" t="s">
        <v>221</v>
      </c>
      <c r="H693" s="23" t="s">
        <v>221</v>
      </c>
      <c r="I693" s="70">
        <v>44131</v>
      </c>
      <c r="J693" s="23" t="s">
        <v>1254</v>
      </c>
      <c r="K693" s="70">
        <v>44154</v>
      </c>
    </row>
    <row r="694" spans="1:11" x14ac:dyDescent="0.25">
      <c r="A694" s="109" t="str">
        <f>HYPERLINK("https://reports.ofsted.gov.uk/provider/16/2496897 ","Provider web link")</f>
        <v>Provider web link</v>
      </c>
      <c r="B694" s="71">
        <v>2496897</v>
      </c>
      <c r="C694" s="23" t="s">
        <v>1255</v>
      </c>
      <c r="D694" s="23" t="s">
        <v>67</v>
      </c>
      <c r="E694" s="23" t="s">
        <v>2099</v>
      </c>
      <c r="F694" s="23" t="s">
        <v>229</v>
      </c>
      <c r="G694" s="23" t="s">
        <v>225</v>
      </c>
      <c r="H694" s="23" t="s">
        <v>225</v>
      </c>
      <c r="I694" s="70">
        <v>44131</v>
      </c>
      <c r="J694" s="23" t="s">
        <v>1254</v>
      </c>
      <c r="K694" s="70">
        <v>44152</v>
      </c>
    </row>
    <row r="695" spans="1:11" x14ac:dyDescent="0.25">
      <c r="A695" s="109" t="str">
        <f>HYPERLINK("https://reports.ofsted.gov.uk/provider/18/EY495620","Provider web link")</f>
        <v>Provider web link</v>
      </c>
      <c r="B695" s="71" t="s">
        <v>1934</v>
      </c>
      <c r="C695" s="23" t="s">
        <v>1255</v>
      </c>
      <c r="D695" s="23" t="s">
        <v>1294</v>
      </c>
      <c r="E695" s="23" t="s">
        <v>240</v>
      </c>
      <c r="F695" s="23" t="s">
        <v>177</v>
      </c>
      <c r="G695" s="23" t="s">
        <v>175</v>
      </c>
      <c r="H695" s="23" t="s">
        <v>175</v>
      </c>
      <c r="I695" s="70">
        <v>44131</v>
      </c>
      <c r="J695" s="23" t="s">
        <v>1254</v>
      </c>
      <c r="K695" s="70">
        <v>44151</v>
      </c>
    </row>
    <row r="696" spans="1:11" x14ac:dyDescent="0.25">
      <c r="A696" s="109" t="str">
        <f>HYPERLINK("https://reports.ofsted.gov.uk/provider/18/EY498022","Provider web link")</f>
        <v>Provider web link</v>
      </c>
      <c r="B696" s="71" t="s">
        <v>2139</v>
      </c>
      <c r="C696" s="23" t="s">
        <v>1255</v>
      </c>
      <c r="D696" s="23" t="s">
        <v>1294</v>
      </c>
      <c r="E696" s="23" t="s">
        <v>240</v>
      </c>
      <c r="F696" s="23" t="s">
        <v>79</v>
      </c>
      <c r="G696" s="23" t="s">
        <v>180</v>
      </c>
      <c r="H696" s="23" t="s">
        <v>180</v>
      </c>
      <c r="I696" s="70">
        <v>44131</v>
      </c>
      <c r="J696" s="23" t="s">
        <v>1254</v>
      </c>
      <c r="K696" s="70">
        <v>44151</v>
      </c>
    </row>
    <row r="697" spans="1:11" x14ac:dyDescent="0.25">
      <c r="A697" s="109" t="str">
        <f>HYPERLINK("https://reports.ofsted.gov.uk/provider/16/EY496451","Provider web link")</f>
        <v>Provider web link</v>
      </c>
      <c r="B697" s="71" t="s">
        <v>1862</v>
      </c>
      <c r="C697" s="23" t="s">
        <v>769</v>
      </c>
      <c r="D697" s="23" t="s">
        <v>67</v>
      </c>
      <c r="E697" s="23" t="s">
        <v>1863</v>
      </c>
      <c r="F697" s="23" t="s">
        <v>96</v>
      </c>
      <c r="G697" s="23" t="s">
        <v>180</v>
      </c>
      <c r="H697" s="23" t="s">
        <v>180</v>
      </c>
      <c r="I697" s="70">
        <v>44131</v>
      </c>
      <c r="J697" s="23" t="s">
        <v>1254</v>
      </c>
      <c r="K697" s="70">
        <v>44151</v>
      </c>
    </row>
    <row r="698" spans="1:11" x14ac:dyDescent="0.25">
      <c r="A698" s="109" t="str">
        <f>HYPERLINK("https://reports.ofsted.gov.uk/provider/17/EY396667","Provider web link")</f>
        <v>Provider web link</v>
      </c>
      <c r="B698" s="71" t="s">
        <v>1348</v>
      </c>
      <c r="C698" s="23" t="s">
        <v>769</v>
      </c>
      <c r="D698" s="23" t="s">
        <v>66</v>
      </c>
      <c r="E698" s="23" t="s">
        <v>240</v>
      </c>
      <c r="F698" s="23" t="s">
        <v>72</v>
      </c>
      <c r="G698" s="23" t="s">
        <v>225</v>
      </c>
      <c r="H698" s="23" t="s">
        <v>225</v>
      </c>
      <c r="I698" s="70">
        <v>44131</v>
      </c>
      <c r="J698" s="23" t="s">
        <v>1254</v>
      </c>
      <c r="K698" s="70">
        <v>44151</v>
      </c>
    </row>
    <row r="699" spans="1:11" x14ac:dyDescent="0.25">
      <c r="A699" s="109" t="str">
        <f>HYPERLINK("https://reports.ofsted.gov.uk/provider/17/2547258 ","Provider web link")</f>
        <v>Provider web link</v>
      </c>
      <c r="B699" s="71">
        <v>2547258</v>
      </c>
      <c r="C699" s="23" t="s">
        <v>769</v>
      </c>
      <c r="D699" s="23" t="s">
        <v>66</v>
      </c>
      <c r="E699" s="23" t="s">
        <v>240</v>
      </c>
      <c r="F699" s="23" t="s">
        <v>101</v>
      </c>
      <c r="G699" s="23" t="s">
        <v>180</v>
      </c>
      <c r="H699" s="23" t="s">
        <v>180</v>
      </c>
      <c r="I699" s="70">
        <v>44131</v>
      </c>
      <c r="J699" s="23" t="s">
        <v>1254</v>
      </c>
      <c r="K699" s="70">
        <v>44151</v>
      </c>
    </row>
    <row r="700" spans="1:11" x14ac:dyDescent="0.25">
      <c r="A700" s="109" t="str">
        <f>HYPERLINK("https://reports.ofsted.gov.uk/provider/17/505845  ","Provider web link")</f>
        <v>Provider web link</v>
      </c>
      <c r="B700" s="71">
        <v>505845</v>
      </c>
      <c r="C700" s="23" t="s">
        <v>769</v>
      </c>
      <c r="D700" s="23" t="s">
        <v>66</v>
      </c>
      <c r="E700" s="23" t="s">
        <v>240</v>
      </c>
      <c r="F700" s="23" t="s">
        <v>165</v>
      </c>
      <c r="G700" s="23" t="s">
        <v>221</v>
      </c>
      <c r="H700" s="23" t="s">
        <v>221</v>
      </c>
      <c r="I700" s="70">
        <v>44131</v>
      </c>
      <c r="J700" s="23" t="s">
        <v>1254</v>
      </c>
      <c r="K700" s="70">
        <v>44151</v>
      </c>
    </row>
    <row r="701" spans="1:11" x14ac:dyDescent="0.25">
      <c r="A701" s="109" t="str">
        <f>HYPERLINK("https://reports.ofsted.gov.uk/provider/18/2525308 ","Provider web link")</f>
        <v>Provider web link</v>
      </c>
      <c r="B701" s="71">
        <v>2525308</v>
      </c>
      <c r="C701" s="23" t="s">
        <v>1255</v>
      </c>
      <c r="D701" s="23" t="s">
        <v>1294</v>
      </c>
      <c r="E701" s="23" t="s">
        <v>240</v>
      </c>
      <c r="F701" s="23" t="s">
        <v>223</v>
      </c>
      <c r="G701" s="23" t="s">
        <v>221</v>
      </c>
      <c r="H701" s="23" t="s">
        <v>221</v>
      </c>
      <c r="I701" s="70">
        <v>44131</v>
      </c>
      <c r="J701" s="23" t="s">
        <v>1254</v>
      </c>
      <c r="K701" s="70">
        <v>44148</v>
      </c>
    </row>
    <row r="702" spans="1:11" x14ac:dyDescent="0.25">
      <c r="A702" s="109" t="str">
        <f>HYPERLINK("https://reports.ofsted.gov.uk/provider/17/EY396571","Provider web link")</f>
        <v>Provider web link</v>
      </c>
      <c r="B702" s="71" t="s">
        <v>1352</v>
      </c>
      <c r="C702" s="23" t="s">
        <v>769</v>
      </c>
      <c r="D702" s="23" t="s">
        <v>66</v>
      </c>
      <c r="E702" s="23" t="s">
        <v>240</v>
      </c>
      <c r="F702" s="23" t="s">
        <v>105</v>
      </c>
      <c r="G702" s="23" t="s">
        <v>180</v>
      </c>
      <c r="H702" s="23" t="s">
        <v>180</v>
      </c>
      <c r="I702" s="70">
        <v>44131</v>
      </c>
      <c r="J702" s="23" t="s">
        <v>1254</v>
      </c>
      <c r="K702" s="70">
        <v>44148</v>
      </c>
    </row>
    <row r="703" spans="1:11" x14ac:dyDescent="0.25">
      <c r="A703" s="109" t="str">
        <f>HYPERLINK("https://reports.ofsted.gov.uk/provider/18/EY561469","Provider web link")</f>
        <v>Provider web link</v>
      </c>
      <c r="B703" s="71" t="s">
        <v>1882</v>
      </c>
      <c r="C703" s="23" t="s">
        <v>1255</v>
      </c>
      <c r="D703" s="23" t="s">
        <v>1294</v>
      </c>
      <c r="E703" s="23" t="s">
        <v>240</v>
      </c>
      <c r="F703" s="23" t="s">
        <v>167</v>
      </c>
      <c r="G703" s="23" t="s">
        <v>215</v>
      </c>
      <c r="H703" s="23" t="s">
        <v>215</v>
      </c>
      <c r="I703" s="70">
        <v>44131</v>
      </c>
      <c r="J703" s="23" t="s">
        <v>1254</v>
      </c>
      <c r="K703" s="70">
        <v>44148</v>
      </c>
    </row>
    <row r="704" spans="1:11" x14ac:dyDescent="0.25">
      <c r="A704" s="109" t="str">
        <f>HYPERLINK("https://reports.ofsted.gov.uk/provider/18/EY435927","Provider web link")</f>
        <v>Provider web link</v>
      </c>
      <c r="B704" s="71" t="s">
        <v>1508</v>
      </c>
      <c r="C704" s="23" t="s">
        <v>1255</v>
      </c>
      <c r="D704" s="23" t="s">
        <v>1294</v>
      </c>
      <c r="E704" s="23" t="s">
        <v>240</v>
      </c>
      <c r="F704" s="23" t="s">
        <v>104</v>
      </c>
      <c r="G704" s="23" t="s">
        <v>215</v>
      </c>
      <c r="H704" s="23" t="s">
        <v>215</v>
      </c>
      <c r="I704" s="70">
        <v>44131</v>
      </c>
      <c r="J704" s="23" t="s">
        <v>1254</v>
      </c>
      <c r="K704" s="70">
        <v>44152</v>
      </c>
    </row>
    <row r="705" spans="1:11" x14ac:dyDescent="0.25">
      <c r="A705" s="109" t="str">
        <f>HYPERLINK("https://reports.ofsted.gov.uk/provider/18/EY547963","Provider web link")</f>
        <v>Provider web link</v>
      </c>
      <c r="B705" s="71" t="s">
        <v>1434</v>
      </c>
      <c r="C705" s="23" t="s">
        <v>1255</v>
      </c>
      <c r="D705" s="23" t="s">
        <v>1294</v>
      </c>
      <c r="E705" s="23" t="s">
        <v>240</v>
      </c>
      <c r="F705" s="23" t="s">
        <v>169</v>
      </c>
      <c r="G705" s="23" t="s">
        <v>225</v>
      </c>
      <c r="H705" s="23" t="s">
        <v>225</v>
      </c>
      <c r="I705" s="70">
        <v>44131</v>
      </c>
      <c r="J705" s="23" t="s">
        <v>1254</v>
      </c>
      <c r="K705" s="70">
        <v>44151</v>
      </c>
    </row>
    <row r="706" spans="1:11" x14ac:dyDescent="0.25">
      <c r="A706" s="109" t="str">
        <f>HYPERLINK("https://reports.ofsted.gov.uk/provider/18/EY500693","Provider web link")</f>
        <v>Provider web link</v>
      </c>
      <c r="B706" s="71" t="s">
        <v>1765</v>
      </c>
      <c r="C706" s="23" t="s">
        <v>1255</v>
      </c>
      <c r="D706" s="23" t="s">
        <v>1294</v>
      </c>
      <c r="E706" s="23" t="s">
        <v>240</v>
      </c>
      <c r="F706" s="23" t="s">
        <v>121</v>
      </c>
      <c r="G706" s="23" t="s">
        <v>180</v>
      </c>
      <c r="H706" s="23" t="s">
        <v>180</v>
      </c>
      <c r="I706" s="70">
        <v>44131</v>
      </c>
      <c r="J706" s="23" t="s">
        <v>1254</v>
      </c>
      <c r="K706" s="70">
        <v>44154</v>
      </c>
    </row>
    <row r="707" spans="1:11" x14ac:dyDescent="0.25">
      <c r="A707" s="109" t="str">
        <f>HYPERLINK("https://reports.ofsted.gov.uk/provider/16/EY560864","Provider web link")</f>
        <v>Provider web link</v>
      </c>
      <c r="B707" s="71" t="s">
        <v>1498</v>
      </c>
      <c r="C707" s="23" t="s">
        <v>1255</v>
      </c>
      <c r="D707" s="23" t="s">
        <v>67</v>
      </c>
      <c r="E707" s="23" t="s">
        <v>1499</v>
      </c>
      <c r="F707" s="23" t="s">
        <v>143</v>
      </c>
      <c r="G707" s="23" t="s">
        <v>225</v>
      </c>
      <c r="H707" s="23" t="s">
        <v>225</v>
      </c>
      <c r="I707" s="70">
        <v>44131</v>
      </c>
      <c r="J707" s="23" t="s">
        <v>1257</v>
      </c>
      <c r="K707" s="70">
        <v>44155</v>
      </c>
    </row>
    <row r="708" spans="1:11" x14ac:dyDescent="0.25">
      <c r="A708" s="109" t="str">
        <f>HYPERLINK("https://reports.ofsted.gov.uk/provider/18/EY501244","Provider web link")</f>
        <v>Provider web link</v>
      </c>
      <c r="B708" s="71" t="s">
        <v>1532</v>
      </c>
      <c r="C708" s="23" t="s">
        <v>1255</v>
      </c>
      <c r="D708" s="23" t="s">
        <v>1294</v>
      </c>
      <c r="E708" s="23" t="s">
        <v>240</v>
      </c>
      <c r="F708" s="23" t="s">
        <v>142</v>
      </c>
      <c r="G708" s="23" t="s">
        <v>215</v>
      </c>
      <c r="H708" s="23" t="s">
        <v>215</v>
      </c>
      <c r="I708" s="70">
        <v>44131</v>
      </c>
      <c r="J708" s="23" t="s">
        <v>1254</v>
      </c>
      <c r="K708" s="70">
        <v>44152</v>
      </c>
    </row>
    <row r="709" spans="1:11" x14ac:dyDescent="0.25">
      <c r="A709" s="109" t="str">
        <f>HYPERLINK("https://reports.ofsted.gov.uk/provider/18/EY409324","Provider web link")</f>
        <v>Provider web link</v>
      </c>
      <c r="B709" s="71" t="s">
        <v>1801</v>
      </c>
      <c r="C709" s="23" t="s">
        <v>1255</v>
      </c>
      <c r="D709" s="23" t="s">
        <v>1294</v>
      </c>
      <c r="E709" s="23" t="s">
        <v>240</v>
      </c>
      <c r="F709" s="23" t="s">
        <v>101</v>
      </c>
      <c r="G709" s="23" t="s">
        <v>180</v>
      </c>
      <c r="H709" s="23" t="s">
        <v>180</v>
      </c>
      <c r="I709" s="70">
        <v>44131</v>
      </c>
      <c r="J709" s="23" t="s">
        <v>1257</v>
      </c>
      <c r="K709" s="70">
        <v>44148</v>
      </c>
    </row>
    <row r="710" spans="1:11" x14ac:dyDescent="0.25">
      <c r="A710" s="109" t="str">
        <f>HYPERLINK("https://reports.ofsted.gov.uk/provider/16/2527363 ","Provider web link")</f>
        <v>Provider web link</v>
      </c>
      <c r="B710" s="71">
        <v>2527363</v>
      </c>
      <c r="C710" s="23" t="s">
        <v>1255</v>
      </c>
      <c r="D710" s="23" t="s">
        <v>67</v>
      </c>
      <c r="E710" s="23" t="s">
        <v>1888</v>
      </c>
      <c r="F710" s="23" t="s">
        <v>128</v>
      </c>
      <c r="G710" s="23" t="s">
        <v>287</v>
      </c>
      <c r="H710" s="23" t="s">
        <v>199</v>
      </c>
      <c r="I710" s="70">
        <v>44131</v>
      </c>
      <c r="J710" s="23" t="s">
        <v>1254</v>
      </c>
      <c r="K710" s="70">
        <v>44148</v>
      </c>
    </row>
    <row r="711" spans="1:11" x14ac:dyDescent="0.25">
      <c r="A711" s="109" t="str">
        <f>HYPERLINK("https://reports.ofsted.gov.uk/provider/16/EY486334","Provider web link")</f>
        <v>Provider web link</v>
      </c>
      <c r="B711" s="71" t="s">
        <v>1438</v>
      </c>
      <c r="C711" s="23" t="s">
        <v>1255</v>
      </c>
      <c r="D711" s="23" t="s">
        <v>67</v>
      </c>
      <c r="E711" s="23" t="s">
        <v>1439</v>
      </c>
      <c r="F711" s="23" t="s">
        <v>186</v>
      </c>
      <c r="G711" s="23" t="s">
        <v>180</v>
      </c>
      <c r="H711" s="23" t="s">
        <v>180</v>
      </c>
      <c r="I711" s="70">
        <v>44131</v>
      </c>
      <c r="J711" s="23" t="s">
        <v>1257</v>
      </c>
      <c r="K711" s="70">
        <v>44151</v>
      </c>
    </row>
    <row r="712" spans="1:11" x14ac:dyDescent="0.25">
      <c r="A712" s="109" t="str">
        <f>HYPERLINK("https://reports.ofsted.gov.uk/provider/18/EY493630","Provider web link")</f>
        <v>Provider web link</v>
      </c>
      <c r="B712" s="71" t="s">
        <v>1455</v>
      </c>
      <c r="C712" s="23" t="s">
        <v>1255</v>
      </c>
      <c r="D712" s="23" t="s">
        <v>1294</v>
      </c>
      <c r="E712" s="23" t="s">
        <v>240</v>
      </c>
      <c r="F712" s="23" t="s">
        <v>123</v>
      </c>
      <c r="G712" s="23" t="s">
        <v>180</v>
      </c>
      <c r="H712" s="23" t="s">
        <v>180</v>
      </c>
      <c r="I712" s="70">
        <v>44131</v>
      </c>
      <c r="J712" s="23" t="s">
        <v>1254</v>
      </c>
      <c r="K712" s="70">
        <v>44148</v>
      </c>
    </row>
    <row r="713" spans="1:11" x14ac:dyDescent="0.25">
      <c r="A713" s="109" t="str">
        <f>HYPERLINK("https://reports.ofsted.gov.uk/provider/16/EY549631","Provider web link")</f>
        <v>Provider web link</v>
      </c>
      <c r="B713" s="71" t="s">
        <v>2174</v>
      </c>
      <c r="C713" s="23" t="s">
        <v>769</v>
      </c>
      <c r="D713" s="23" t="s">
        <v>67</v>
      </c>
      <c r="E713" s="23" t="s">
        <v>2175</v>
      </c>
      <c r="F713" s="23" t="s">
        <v>84</v>
      </c>
      <c r="G713" s="23" t="s">
        <v>175</v>
      </c>
      <c r="H713" s="23" t="s">
        <v>175</v>
      </c>
      <c r="I713" s="70">
        <v>44131</v>
      </c>
      <c r="J713" s="23" t="s">
        <v>1254</v>
      </c>
      <c r="K713" s="70">
        <v>44151</v>
      </c>
    </row>
    <row r="714" spans="1:11" x14ac:dyDescent="0.25">
      <c r="A714" s="109" t="str">
        <f>HYPERLINK("https://reports.ofsted.gov.uk/provider/16/2518548 ","Provider web link")</f>
        <v>Provider web link</v>
      </c>
      <c r="B714" s="71">
        <v>2518548</v>
      </c>
      <c r="C714" s="23" t="s">
        <v>769</v>
      </c>
      <c r="D714" s="23" t="s">
        <v>67</v>
      </c>
      <c r="E714" s="23" t="s">
        <v>2182</v>
      </c>
      <c r="F714" s="23" t="s">
        <v>114</v>
      </c>
      <c r="G714" s="23" t="s">
        <v>285</v>
      </c>
      <c r="H714" s="23" t="s">
        <v>199</v>
      </c>
      <c r="I714" s="70">
        <v>44131</v>
      </c>
      <c r="J714" s="23" t="s">
        <v>1254</v>
      </c>
      <c r="K714" s="70">
        <v>44151</v>
      </c>
    </row>
    <row r="715" spans="1:11" x14ac:dyDescent="0.25">
      <c r="A715" s="109" t="str">
        <f>HYPERLINK("https://reports.ofsted.gov.uk/provider/18/EY538035","Provider web link")</f>
        <v>Provider web link</v>
      </c>
      <c r="B715" s="71" t="s">
        <v>2018</v>
      </c>
      <c r="C715" s="23" t="s">
        <v>1255</v>
      </c>
      <c r="D715" s="23" t="s">
        <v>1294</v>
      </c>
      <c r="E715" s="23" t="s">
        <v>240</v>
      </c>
      <c r="F715" s="23" t="s">
        <v>101</v>
      </c>
      <c r="G715" s="23" t="s">
        <v>180</v>
      </c>
      <c r="H715" s="23" t="s">
        <v>180</v>
      </c>
      <c r="I715" s="70">
        <v>44132</v>
      </c>
      <c r="J715" s="23" t="s">
        <v>1257</v>
      </c>
      <c r="K715" s="70">
        <v>44151</v>
      </c>
    </row>
    <row r="716" spans="1:11" x14ac:dyDescent="0.25">
      <c r="A716" s="109" t="str">
        <f>HYPERLINK("https://reports.ofsted.gov.uk/provider/16/EY490715","Provider web link")</f>
        <v>Provider web link</v>
      </c>
      <c r="B716" s="71" t="s">
        <v>1619</v>
      </c>
      <c r="C716" s="23" t="s">
        <v>769</v>
      </c>
      <c r="D716" s="23" t="s">
        <v>67</v>
      </c>
      <c r="E716" s="23" t="s">
        <v>1620</v>
      </c>
      <c r="F716" s="23" t="s">
        <v>134</v>
      </c>
      <c r="G716" s="23" t="s">
        <v>215</v>
      </c>
      <c r="H716" s="23" t="s">
        <v>215</v>
      </c>
      <c r="I716" s="70">
        <v>44132</v>
      </c>
      <c r="J716" s="23" t="s">
        <v>1254</v>
      </c>
      <c r="K716" s="70">
        <v>44151</v>
      </c>
    </row>
    <row r="717" spans="1:11" x14ac:dyDescent="0.25">
      <c r="A717" s="109" t="str">
        <f>HYPERLINK("https://reports.ofsted.gov.uk/provider/16/EY561839","Provider web link")</f>
        <v>Provider web link</v>
      </c>
      <c r="B717" s="71" t="s">
        <v>1485</v>
      </c>
      <c r="C717" s="23" t="s">
        <v>769</v>
      </c>
      <c r="D717" s="23" t="s">
        <v>67</v>
      </c>
      <c r="E717" s="23" t="s">
        <v>1486</v>
      </c>
      <c r="F717" s="23" t="s">
        <v>104</v>
      </c>
      <c r="G717" s="23" t="s">
        <v>215</v>
      </c>
      <c r="H717" s="23" t="s">
        <v>215</v>
      </c>
      <c r="I717" s="70">
        <v>44132</v>
      </c>
      <c r="J717" s="23" t="s">
        <v>1254</v>
      </c>
      <c r="K717" s="70">
        <v>44154</v>
      </c>
    </row>
    <row r="718" spans="1:11" x14ac:dyDescent="0.25">
      <c r="A718" s="109" t="str">
        <f>HYPERLINK("https://reports.ofsted.gov.uk/provider/16/EY563259","Provider web link")</f>
        <v>Provider web link</v>
      </c>
      <c r="B718" s="71" t="s">
        <v>2196</v>
      </c>
      <c r="C718" s="23" t="s">
        <v>1255</v>
      </c>
      <c r="D718" s="23" t="s">
        <v>67</v>
      </c>
      <c r="E718" s="23" t="s">
        <v>2197</v>
      </c>
      <c r="F718" s="23" t="s">
        <v>132</v>
      </c>
      <c r="G718" s="23" t="s">
        <v>215</v>
      </c>
      <c r="H718" s="23" t="s">
        <v>215</v>
      </c>
      <c r="I718" s="70">
        <v>44132</v>
      </c>
      <c r="J718" s="23" t="s">
        <v>1254</v>
      </c>
      <c r="K718" s="70">
        <v>44151</v>
      </c>
    </row>
    <row r="719" spans="1:11" x14ac:dyDescent="0.25">
      <c r="A719" s="109" t="str">
        <f>HYPERLINK("https://reports.ofsted.gov.uk/provider/16/EY560433","Provider web link")</f>
        <v>Provider web link</v>
      </c>
      <c r="B719" s="71" t="s">
        <v>1258</v>
      </c>
      <c r="C719" s="23" t="s">
        <v>1255</v>
      </c>
      <c r="D719" s="23" t="s">
        <v>67</v>
      </c>
      <c r="E719" s="23" t="s">
        <v>1259</v>
      </c>
      <c r="F719" s="23" t="s">
        <v>99</v>
      </c>
      <c r="G719" s="23" t="s">
        <v>221</v>
      </c>
      <c r="H719" s="23" t="s">
        <v>221</v>
      </c>
      <c r="I719" s="70">
        <v>44132</v>
      </c>
      <c r="J719" s="23" t="s">
        <v>1254</v>
      </c>
      <c r="K719" s="70">
        <v>44151</v>
      </c>
    </row>
    <row r="720" spans="1:11" x14ac:dyDescent="0.25">
      <c r="A720" s="109" t="str">
        <f>HYPERLINK("https://reports.ofsted.gov.uk/provider/16/2513941 ","Provider web link")</f>
        <v>Provider web link</v>
      </c>
      <c r="B720" s="71">
        <v>2513941</v>
      </c>
      <c r="C720" s="23" t="s">
        <v>1255</v>
      </c>
      <c r="D720" s="23" t="s">
        <v>67</v>
      </c>
      <c r="E720" s="23" t="s">
        <v>1883</v>
      </c>
      <c r="F720" s="23" t="s">
        <v>161</v>
      </c>
      <c r="G720" s="23" t="s">
        <v>225</v>
      </c>
      <c r="H720" s="23" t="s">
        <v>225</v>
      </c>
      <c r="I720" s="70">
        <v>44132</v>
      </c>
      <c r="J720" s="23" t="s">
        <v>1254</v>
      </c>
      <c r="K720" s="70">
        <v>44154</v>
      </c>
    </row>
    <row r="721" spans="1:11" x14ac:dyDescent="0.25">
      <c r="A721" s="109" t="str">
        <f>HYPERLINK("https://reports.ofsted.gov.uk/provider/16/EY560103","Provider web link")</f>
        <v>Provider web link</v>
      </c>
      <c r="B721" s="71" t="s">
        <v>1290</v>
      </c>
      <c r="C721" s="23" t="s">
        <v>769</v>
      </c>
      <c r="D721" s="23" t="s">
        <v>67</v>
      </c>
      <c r="E721" s="23" t="s">
        <v>1291</v>
      </c>
      <c r="F721" s="23" t="s">
        <v>146</v>
      </c>
      <c r="G721" s="23" t="s">
        <v>215</v>
      </c>
      <c r="H721" s="23" t="s">
        <v>215</v>
      </c>
      <c r="I721" s="70">
        <v>44132</v>
      </c>
      <c r="J721" s="23" t="s">
        <v>1254</v>
      </c>
      <c r="K721" s="70">
        <v>44152</v>
      </c>
    </row>
    <row r="722" spans="1:11" x14ac:dyDescent="0.25">
      <c r="A722" s="109" t="str">
        <f>HYPERLINK("https://reports.ofsted.gov.uk/provider/18/EY548370","Provider web link")</f>
        <v>Provider web link</v>
      </c>
      <c r="B722" s="71" t="s">
        <v>1960</v>
      </c>
      <c r="C722" s="23" t="s">
        <v>1255</v>
      </c>
      <c r="D722" s="23" t="s">
        <v>1294</v>
      </c>
      <c r="E722" s="23" t="s">
        <v>240</v>
      </c>
      <c r="F722" s="23" t="s">
        <v>80</v>
      </c>
      <c r="G722" s="23" t="s">
        <v>215</v>
      </c>
      <c r="H722" s="23" t="s">
        <v>215</v>
      </c>
      <c r="I722" s="70">
        <v>44132</v>
      </c>
      <c r="J722" s="23" t="s">
        <v>1254</v>
      </c>
      <c r="K722" s="70">
        <v>44154</v>
      </c>
    </row>
    <row r="723" spans="1:11" x14ac:dyDescent="0.25">
      <c r="A723" s="109" t="str">
        <f>HYPERLINK("https://reports.ofsted.gov.uk/provider/16/EY559419","Provider web link")</f>
        <v>Provider web link</v>
      </c>
      <c r="B723" s="71" t="s">
        <v>1274</v>
      </c>
      <c r="C723" s="23" t="s">
        <v>769</v>
      </c>
      <c r="D723" s="23" t="s">
        <v>67</v>
      </c>
      <c r="E723" s="23" t="s">
        <v>1275</v>
      </c>
      <c r="F723" s="23" t="s">
        <v>77</v>
      </c>
      <c r="G723" s="23" t="s">
        <v>215</v>
      </c>
      <c r="H723" s="23" t="s">
        <v>215</v>
      </c>
      <c r="I723" s="70">
        <v>44132</v>
      </c>
      <c r="J723" s="23" t="s">
        <v>1254</v>
      </c>
      <c r="K723" s="70">
        <v>44151</v>
      </c>
    </row>
    <row r="724" spans="1:11" x14ac:dyDescent="0.25">
      <c r="A724" s="109" t="str">
        <f>HYPERLINK("https://reports.ofsted.gov.uk/provider/16/EY556060","Provider web link")</f>
        <v>Provider web link</v>
      </c>
      <c r="B724" s="71" t="s">
        <v>6752</v>
      </c>
      <c r="C724" s="23" t="s">
        <v>1255</v>
      </c>
      <c r="D724" s="23" t="s">
        <v>67</v>
      </c>
      <c r="E724" s="23" t="s">
        <v>6753</v>
      </c>
      <c r="F724" s="23" t="s">
        <v>161</v>
      </c>
      <c r="G724" s="23" t="s">
        <v>225</v>
      </c>
      <c r="H724" s="23" t="s">
        <v>225</v>
      </c>
      <c r="I724" s="70">
        <v>44132</v>
      </c>
      <c r="J724" s="23" t="s">
        <v>1254</v>
      </c>
      <c r="K724" s="70">
        <v>44172</v>
      </c>
    </row>
    <row r="725" spans="1:11" x14ac:dyDescent="0.25">
      <c r="A725" s="109" t="str">
        <f>HYPERLINK("https://reports.ofsted.gov.uk/provider/16/EY562072","Provider web link")</f>
        <v>Provider web link</v>
      </c>
      <c r="B725" s="71" t="s">
        <v>1792</v>
      </c>
      <c r="C725" s="23" t="s">
        <v>1255</v>
      </c>
      <c r="D725" s="23" t="s">
        <v>67</v>
      </c>
      <c r="E725" s="23" t="s">
        <v>1793</v>
      </c>
      <c r="F725" s="23" t="s">
        <v>143</v>
      </c>
      <c r="G725" s="23" t="s">
        <v>225</v>
      </c>
      <c r="H725" s="23" t="s">
        <v>225</v>
      </c>
      <c r="I725" s="70">
        <v>44132</v>
      </c>
      <c r="J725" s="23" t="s">
        <v>1254</v>
      </c>
      <c r="K725" s="70">
        <v>44154</v>
      </c>
    </row>
    <row r="726" spans="1:11" x14ac:dyDescent="0.25">
      <c r="A726" s="109" t="str">
        <f>HYPERLINK("https://reports.ofsted.gov.uk/provider/18/EY489235","Provider web link")</f>
        <v>Provider web link</v>
      </c>
      <c r="B726" s="71" t="s">
        <v>1634</v>
      </c>
      <c r="C726" s="23" t="s">
        <v>1255</v>
      </c>
      <c r="D726" s="23" t="s">
        <v>1294</v>
      </c>
      <c r="E726" s="23" t="s">
        <v>240</v>
      </c>
      <c r="F726" s="23" t="s">
        <v>147</v>
      </c>
      <c r="G726" s="23" t="s">
        <v>225</v>
      </c>
      <c r="H726" s="23" t="s">
        <v>225</v>
      </c>
      <c r="I726" s="70">
        <v>44132</v>
      </c>
      <c r="J726" s="23" t="s">
        <v>1257</v>
      </c>
      <c r="K726" s="70">
        <v>44151</v>
      </c>
    </row>
    <row r="727" spans="1:11" x14ac:dyDescent="0.25">
      <c r="A727" s="109" t="str">
        <f>HYPERLINK("https://reports.ofsted.gov.uk/provider/16/EY554095","Provider web link")</f>
        <v>Provider web link</v>
      </c>
      <c r="B727" s="71" t="s">
        <v>1288</v>
      </c>
      <c r="C727" s="23" t="s">
        <v>1255</v>
      </c>
      <c r="D727" s="23" t="s">
        <v>67</v>
      </c>
      <c r="E727" s="23" t="s">
        <v>1289</v>
      </c>
      <c r="F727" s="23" t="s">
        <v>161</v>
      </c>
      <c r="G727" s="23" t="s">
        <v>225</v>
      </c>
      <c r="H727" s="23" t="s">
        <v>225</v>
      </c>
      <c r="I727" s="70">
        <v>44132</v>
      </c>
      <c r="J727" s="23" t="s">
        <v>1254</v>
      </c>
      <c r="K727" s="70">
        <v>44162</v>
      </c>
    </row>
    <row r="728" spans="1:11" x14ac:dyDescent="0.25">
      <c r="A728" s="109" t="str">
        <f>HYPERLINK("https://reports.ofsted.gov.uk/provider/16/2514608 ","Provider web link")</f>
        <v>Provider web link</v>
      </c>
      <c r="B728" s="71">
        <v>2514608</v>
      </c>
      <c r="C728" s="23" t="s">
        <v>1255</v>
      </c>
      <c r="D728" s="23" t="s">
        <v>67</v>
      </c>
      <c r="E728" s="23" t="s">
        <v>6754</v>
      </c>
      <c r="F728" s="23" t="s">
        <v>114</v>
      </c>
      <c r="G728" s="23" t="s">
        <v>285</v>
      </c>
      <c r="H728" s="23" t="s">
        <v>199</v>
      </c>
      <c r="I728" s="70">
        <v>44132</v>
      </c>
      <c r="J728" s="23" t="s">
        <v>1254</v>
      </c>
      <c r="K728" s="70">
        <v>44172</v>
      </c>
    </row>
    <row r="729" spans="1:11" x14ac:dyDescent="0.25">
      <c r="A729" s="109" t="str">
        <f>HYPERLINK("https://reports.ofsted.gov.uk/provider/16/EY557848","Provider web link")</f>
        <v>Provider web link</v>
      </c>
      <c r="B729" s="71" t="s">
        <v>1986</v>
      </c>
      <c r="C729" s="23" t="s">
        <v>1255</v>
      </c>
      <c r="D729" s="23" t="s">
        <v>67</v>
      </c>
      <c r="E729" s="23" t="s">
        <v>1987</v>
      </c>
      <c r="F729" s="23" t="s">
        <v>80</v>
      </c>
      <c r="G729" s="23" t="s">
        <v>215</v>
      </c>
      <c r="H729" s="23" t="s">
        <v>215</v>
      </c>
      <c r="I729" s="70">
        <v>44132</v>
      </c>
      <c r="J729" s="23" t="s">
        <v>1254</v>
      </c>
      <c r="K729" s="70">
        <v>44158</v>
      </c>
    </row>
    <row r="730" spans="1:11" x14ac:dyDescent="0.25">
      <c r="A730" s="109" t="str">
        <f>HYPERLINK("https://reports.ofsted.gov.uk/provider/18/EY432147","Provider web link")</f>
        <v>Provider web link</v>
      </c>
      <c r="B730" s="71" t="s">
        <v>1406</v>
      </c>
      <c r="C730" s="23" t="s">
        <v>1255</v>
      </c>
      <c r="D730" s="23" t="s">
        <v>1294</v>
      </c>
      <c r="E730" s="23" t="s">
        <v>240</v>
      </c>
      <c r="F730" s="23" t="s">
        <v>121</v>
      </c>
      <c r="G730" s="23" t="s">
        <v>180</v>
      </c>
      <c r="H730" s="23" t="s">
        <v>180</v>
      </c>
      <c r="I730" s="70">
        <v>44132</v>
      </c>
      <c r="J730" s="23" t="s">
        <v>1254</v>
      </c>
      <c r="K730" s="70">
        <v>44154</v>
      </c>
    </row>
    <row r="731" spans="1:11" x14ac:dyDescent="0.25">
      <c r="A731" s="109" t="str">
        <f>HYPERLINK("https://reports.ofsted.gov.uk/provider/18/EY558469","Provider web link")</f>
        <v>Provider web link</v>
      </c>
      <c r="B731" s="71" t="s">
        <v>1495</v>
      </c>
      <c r="C731" s="23" t="s">
        <v>1255</v>
      </c>
      <c r="D731" s="23" t="s">
        <v>1294</v>
      </c>
      <c r="E731" s="23" t="s">
        <v>240</v>
      </c>
      <c r="F731" s="23" t="s">
        <v>114</v>
      </c>
      <c r="G731" s="23" t="s">
        <v>285</v>
      </c>
      <c r="H731" s="23" t="s">
        <v>199</v>
      </c>
      <c r="I731" s="70">
        <v>44133</v>
      </c>
      <c r="J731" s="23" t="s">
        <v>1254</v>
      </c>
      <c r="K731" s="70">
        <v>44154</v>
      </c>
    </row>
    <row r="732" spans="1:11" x14ac:dyDescent="0.25">
      <c r="A732" s="109" t="str">
        <f>HYPERLINK("https://reports.ofsted.gov.uk/provider/18/EY416875","Provider web link")</f>
        <v>Provider web link</v>
      </c>
      <c r="B732" s="71" t="s">
        <v>1703</v>
      </c>
      <c r="C732" s="23" t="s">
        <v>1255</v>
      </c>
      <c r="D732" s="23" t="s">
        <v>1294</v>
      </c>
      <c r="E732" s="23" t="s">
        <v>240</v>
      </c>
      <c r="F732" s="23" t="s">
        <v>101</v>
      </c>
      <c r="G732" s="23" t="s">
        <v>180</v>
      </c>
      <c r="H732" s="23" t="s">
        <v>180</v>
      </c>
      <c r="I732" s="70">
        <v>44133</v>
      </c>
      <c r="J732" s="23" t="s">
        <v>1254</v>
      </c>
      <c r="K732" s="70">
        <v>44152</v>
      </c>
    </row>
    <row r="733" spans="1:11" x14ac:dyDescent="0.25">
      <c r="A733" s="109" t="str">
        <f>HYPERLINK("https://reports.ofsted.gov.uk/provider/18/EY418097","Provider web link")</f>
        <v>Provider web link</v>
      </c>
      <c r="B733" s="71" t="s">
        <v>1998</v>
      </c>
      <c r="C733" s="23" t="s">
        <v>1255</v>
      </c>
      <c r="D733" s="23" t="s">
        <v>1294</v>
      </c>
      <c r="E733" s="23" t="s">
        <v>240</v>
      </c>
      <c r="F733" s="23" t="s">
        <v>88</v>
      </c>
      <c r="G733" s="23" t="s">
        <v>180</v>
      </c>
      <c r="H733" s="23" t="s">
        <v>180</v>
      </c>
      <c r="I733" s="70">
        <v>44133</v>
      </c>
      <c r="J733" s="23" t="s">
        <v>1254</v>
      </c>
      <c r="K733" s="70">
        <v>44152</v>
      </c>
    </row>
    <row r="734" spans="1:11" x14ac:dyDescent="0.25">
      <c r="A734" s="109" t="str">
        <f>HYPERLINK("https://reports.ofsted.gov.uk/provider/18/EY501681","Provider web link")</f>
        <v>Provider web link</v>
      </c>
      <c r="B734" s="71" t="s">
        <v>1631</v>
      </c>
      <c r="C734" s="23" t="s">
        <v>1255</v>
      </c>
      <c r="D734" s="23" t="s">
        <v>1294</v>
      </c>
      <c r="E734" s="23" t="s">
        <v>240</v>
      </c>
      <c r="F734" s="23" t="s">
        <v>191</v>
      </c>
      <c r="G734" s="23" t="s">
        <v>180</v>
      </c>
      <c r="H734" s="23" t="s">
        <v>180</v>
      </c>
      <c r="I734" s="70">
        <v>44133</v>
      </c>
      <c r="J734" s="23" t="s">
        <v>1257</v>
      </c>
      <c r="K734" s="70">
        <v>44152</v>
      </c>
    </row>
    <row r="735" spans="1:11" x14ac:dyDescent="0.25">
      <c r="A735" s="109" t="str">
        <f>HYPERLINK("https://reports.ofsted.gov.uk/provider/18/EY460321","Provider web link")</f>
        <v>Provider web link</v>
      </c>
      <c r="B735" s="71" t="s">
        <v>2118</v>
      </c>
      <c r="C735" s="23" t="s">
        <v>1255</v>
      </c>
      <c r="D735" s="23" t="s">
        <v>1294</v>
      </c>
      <c r="E735" s="23" t="s">
        <v>240</v>
      </c>
      <c r="F735" s="23" t="s">
        <v>80</v>
      </c>
      <c r="G735" s="23" t="s">
        <v>215</v>
      </c>
      <c r="H735" s="23" t="s">
        <v>215</v>
      </c>
      <c r="I735" s="70">
        <v>44133</v>
      </c>
      <c r="J735" s="23" t="s">
        <v>1254</v>
      </c>
      <c r="K735" s="70">
        <v>44155</v>
      </c>
    </row>
    <row r="736" spans="1:11" x14ac:dyDescent="0.25">
      <c r="A736" s="109" t="str">
        <f>HYPERLINK("https://reports.ofsted.gov.uk/provider/16/EY559552","Provider web link")</f>
        <v>Provider web link</v>
      </c>
      <c r="B736" s="71" t="s">
        <v>1665</v>
      </c>
      <c r="C736" s="23" t="s">
        <v>1255</v>
      </c>
      <c r="D736" s="23" t="s">
        <v>67</v>
      </c>
      <c r="E736" s="23" t="s">
        <v>1666</v>
      </c>
      <c r="F736" s="23" t="s">
        <v>78</v>
      </c>
      <c r="G736" s="23" t="s">
        <v>221</v>
      </c>
      <c r="H736" s="23" t="s">
        <v>221</v>
      </c>
      <c r="I736" s="70">
        <v>44133</v>
      </c>
      <c r="J736" s="23" t="s">
        <v>1257</v>
      </c>
      <c r="K736" s="70">
        <v>44152</v>
      </c>
    </row>
    <row r="737" spans="1:11" x14ac:dyDescent="0.25">
      <c r="A737" s="109" t="str">
        <f>HYPERLINK("https://reports.ofsted.gov.uk/provider/16/2504219 ","Provider web link")</f>
        <v>Provider web link</v>
      </c>
      <c r="B737" s="71">
        <v>2504219</v>
      </c>
      <c r="C737" s="23" t="s">
        <v>769</v>
      </c>
      <c r="D737" s="23" t="s">
        <v>67</v>
      </c>
      <c r="E737" s="23" t="s">
        <v>1696</v>
      </c>
      <c r="F737" s="23" t="s">
        <v>72</v>
      </c>
      <c r="G737" s="23" t="s">
        <v>225</v>
      </c>
      <c r="H737" s="23" t="s">
        <v>225</v>
      </c>
      <c r="I737" s="70">
        <v>44133</v>
      </c>
      <c r="J737" s="23" t="s">
        <v>1254</v>
      </c>
      <c r="K737" s="70">
        <v>44155</v>
      </c>
    </row>
    <row r="738" spans="1:11" x14ac:dyDescent="0.25">
      <c r="A738" s="109" t="str">
        <f>HYPERLINK("https://reports.ofsted.gov.uk/provider/18/EY498488","Provider web link")</f>
        <v>Provider web link</v>
      </c>
      <c r="B738" s="71" t="s">
        <v>1755</v>
      </c>
      <c r="C738" s="23" t="s">
        <v>1255</v>
      </c>
      <c r="D738" s="23" t="s">
        <v>1294</v>
      </c>
      <c r="E738" s="23" t="s">
        <v>240</v>
      </c>
      <c r="F738" s="23" t="s">
        <v>80</v>
      </c>
      <c r="G738" s="23" t="s">
        <v>215</v>
      </c>
      <c r="H738" s="23" t="s">
        <v>215</v>
      </c>
      <c r="I738" s="70">
        <v>44133</v>
      </c>
      <c r="J738" s="23" t="s">
        <v>1254</v>
      </c>
      <c r="K738" s="70">
        <v>44152</v>
      </c>
    </row>
    <row r="739" spans="1:11" x14ac:dyDescent="0.25">
      <c r="A739" s="109" t="str">
        <f>HYPERLINK("https://reports.ofsted.gov.uk/provider/18/EY552566","Provider web link")</f>
        <v>Provider web link</v>
      </c>
      <c r="B739" s="71" t="s">
        <v>1941</v>
      </c>
      <c r="C739" s="23" t="s">
        <v>1255</v>
      </c>
      <c r="D739" s="23" t="s">
        <v>1294</v>
      </c>
      <c r="E739" s="23" t="s">
        <v>240</v>
      </c>
      <c r="F739" s="23" t="s">
        <v>116</v>
      </c>
      <c r="G739" s="23" t="s">
        <v>171</v>
      </c>
      <c r="H739" s="23" t="s">
        <v>171</v>
      </c>
      <c r="I739" s="70">
        <v>44133</v>
      </c>
      <c r="J739" s="23" t="s">
        <v>1254</v>
      </c>
      <c r="K739" s="70">
        <v>44152</v>
      </c>
    </row>
    <row r="740" spans="1:11" x14ac:dyDescent="0.25">
      <c r="A740" s="109" t="str">
        <f>HYPERLINK("https://reports.ofsted.gov.uk/provider/18/EY560119","Provider web link")</f>
        <v>Provider web link</v>
      </c>
      <c r="B740" s="71" t="s">
        <v>2159</v>
      </c>
      <c r="C740" s="23" t="s">
        <v>1255</v>
      </c>
      <c r="D740" s="23" t="s">
        <v>1294</v>
      </c>
      <c r="E740" s="23" t="s">
        <v>240</v>
      </c>
      <c r="F740" s="23" t="s">
        <v>77</v>
      </c>
      <c r="G740" s="23" t="s">
        <v>215</v>
      </c>
      <c r="H740" s="23" t="s">
        <v>215</v>
      </c>
      <c r="I740" s="70">
        <v>44133</v>
      </c>
      <c r="J740" s="23" t="s">
        <v>1254</v>
      </c>
      <c r="K740" s="70">
        <v>44152</v>
      </c>
    </row>
    <row r="741" spans="1:11" x14ac:dyDescent="0.25">
      <c r="A741" s="109" t="str">
        <f>HYPERLINK("https://reports.ofsted.gov.uk/provider/18/EY500008","Provider web link")</f>
        <v>Provider web link</v>
      </c>
      <c r="B741" s="71" t="s">
        <v>2148</v>
      </c>
      <c r="C741" s="23" t="s">
        <v>1255</v>
      </c>
      <c r="D741" s="23" t="s">
        <v>1294</v>
      </c>
      <c r="E741" s="23" t="s">
        <v>240</v>
      </c>
      <c r="F741" s="23" t="s">
        <v>100</v>
      </c>
      <c r="G741" s="23" t="s">
        <v>180</v>
      </c>
      <c r="H741" s="23" t="s">
        <v>180</v>
      </c>
      <c r="I741" s="70">
        <v>44133</v>
      </c>
      <c r="J741" s="23" t="s">
        <v>1254</v>
      </c>
      <c r="K741" s="70">
        <v>44152</v>
      </c>
    </row>
    <row r="742" spans="1:11" x14ac:dyDescent="0.25">
      <c r="A742" s="109" t="str">
        <f>HYPERLINK("https://reports.ofsted.gov.uk/provider/16/EY559959","Provider web link")</f>
        <v>Provider web link</v>
      </c>
      <c r="B742" s="71" t="s">
        <v>1278</v>
      </c>
      <c r="C742" s="23" t="s">
        <v>1255</v>
      </c>
      <c r="D742" s="23" t="s">
        <v>67</v>
      </c>
      <c r="E742" s="23" t="s">
        <v>1279</v>
      </c>
      <c r="F742" s="23" t="s">
        <v>97</v>
      </c>
      <c r="G742" s="23" t="s">
        <v>175</v>
      </c>
      <c r="H742" s="23" t="s">
        <v>175</v>
      </c>
      <c r="I742" s="70">
        <v>44133</v>
      </c>
      <c r="J742" s="23" t="s">
        <v>1254</v>
      </c>
      <c r="K742" s="70">
        <v>44152</v>
      </c>
    </row>
    <row r="743" spans="1:11" x14ac:dyDescent="0.25">
      <c r="A743" s="109" t="str">
        <f>HYPERLINK("https://reports.ofsted.gov.uk/provider/16/EY558406","Provider web link")</f>
        <v>Provider web link</v>
      </c>
      <c r="B743" s="71" t="s">
        <v>1276</v>
      </c>
      <c r="C743" s="23" t="s">
        <v>1255</v>
      </c>
      <c r="D743" s="23" t="s">
        <v>67</v>
      </c>
      <c r="E743" s="23" t="s">
        <v>1277</v>
      </c>
      <c r="F743" s="23" t="s">
        <v>226</v>
      </c>
      <c r="G743" s="23" t="s">
        <v>225</v>
      </c>
      <c r="H743" s="23" t="s">
        <v>225</v>
      </c>
      <c r="I743" s="70">
        <v>44133</v>
      </c>
      <c r="J743" s="23" t="s">
        <v>1254</v>
      </c>
      <c r="K743" s="70">
        <v>44159</v>
      </c>
    </row>
    <row r="744" spans="1:11" x14ac:dyDescent="0.25">
      <c r="A744" s="109" t="str">
        <f>HYPERLINK("https://reports.ofsted.gov.uk/provider/16/2532041 ","Provider web link")</f>
        <v>Provider web link</v>
      </c>
      <c r="B744" s="71">
        <v>2532041</v>
      </c>
      <c r="C744" s="23" t="s">
        <v>769</v>
      </c>
      <c r="D744" s="23" t="s">
        <v>67</v>
      </c>
      <c r="E744" s="23" t="s">
        <v>2173</v>
      </c>
      <c r="F744" s="23" t="s">
        <v>130</v>
      </c>
      <c r="G744" s="23" t="s">
        <v>171</v>
      </c>
      <c r="H744" s="23" t="s">
        <v>171</v>
      </c>
      <c r="I744" s="70">
        <v>44133</v>
      </c>
      <c r="J744" s="23" t="s">
        <v>1254</v>
      </c>
      <c r="K744" s="70">
        <v>44152</v>
      </c>
    </row>
    <row r="745" spans="1:11" x14ac:dyDescent="0.25">
      <c r="A745" s="109" t="str">
        <f>HYPERLINK("https://reports.ofsted.gov.uk/provider/16/EY555053","Provider web link")</f>
        <v>Provider web link</v>
      </c>
      <c r="B745" s="71" t="s">
        <v>1264</v>
      </c>
      <c r="C745" s="23" t="s">
        <v>1255</v>
      </c>
      <c r="D745" s="23" t="s">
        <v>67</v>
      </c>
      <c r="E745" s="23" t="s">
        <v>1265</v>
      </c>
      <c r="F745" s="23" t="s">
        <v>104</v>
      </c>
      <c r="G745" s="23" t="s">
        <v>215</v>
      </c>
      <c r="H745" s="23" t="s">
        <v>215</v>
      </c>
      <c r="I745" s="70">
        <v>44133</v>
      </c>
      <c r="J745" s="23" t="s">
        <v>1254</v>
      </c>
      <c r="K745" s="70">
        <v>44159</v>
      </c>
    </row>
    <row r="746" spans="1:11" x14ac:dyDescent="0.25">
      <c r="A746" s="109" t="str">
        <f>HYPERLINK("https://reports.ofsted.gov.uk/provider/16/EY556324","Provider web link")</f>
        <v>Provider web link</v>
      </c>
      <c r="B746" s="71" t="s">
        <v>1270</v>
      </c>
      <c r="C746" s="23" t="s">
        <v>1255</v>
      </c>
      <c r="D746" s="23" t="s">
        <v>67</v>
      </c>
      <c r="E746" s="23" t="s">
        <v>1271</v>
      </c>
      <c r="F746" s="23" t="s">
        <v>84</v>
      </c>
      <c r="G746" s="23" t="s">
        <v>175</v>
      </c>
      <c r="H746" s="23" t="s">
        <v>175</v>
      </c>
      <c r="I746" s="70">
        <v>44133</v>
      </c>
      <c r="J746" s="23" t="s">
        <v>1254</v>
      </c>
      <c r="K746" s="70">
        <v>44152</v>
      </c>
    </row>
    <row r="747" spans="1:11" x14ac:dyDescent="0.25">
      <c r="A747" s="109" t="str">
        <f>HYPERLINK("https://reports.ofsted.gov.uk/provider/17/EY485758","Provider web link")</f>
        <v>Provider web link</v>
      </c>
      <c r="B747" s="71" t="s">
        <v>1825</v>
      </c>
      <c r="C747" s="23" t="s">
        <v>769</v>
      </c>
      <c r="D747" s="23" t="s">
        <v>66</v>
      </c>
      <c r="E747" s="23" t="s">
        <v>240</v>
      </c>
      <c r="F747" s="23" t="s">
        <v>86</v>
      </c>
      <c r="G747" s="23" t="s">
        <v>221</v>
      </c>
      <c r="H747" s="23" t="s">
        <v>221</v>
      </c>
      <c r="I747" s="70">
        <v>44133</v>
      </c>
      <c r="J747" s="23" t="s">
        <v>1257</v>
      </c>
      <c r="K747" s="70">
        <v>44158</v>
      </c>
    </row>
    <row r="748" spans="1:11" x14ac:dyDescent="0.25">
      <c r="A748" s="109" t="str">
        <f>HYPERLINK("https://reports.ofsted.gov.uk/provider/18/EY389445","Provider web link")</f>
        <v>Provider web link</v>
      </c>
      <c r="B748" s="71" t="s">
        <v>1397</v>
      </c>
      <c r="C748" s="23" t="s">
        <v>1255</v>
      </c>
      <c r="D748" s="23" t="s">
        <v>1294</v>
      </c>
      <c r="E748" s="23" t="s">
        <v>240</v>
      </c>
      <c r="F748" s="23" t="s">
        <v>121</v>
      </c>
      <c r="G748" s="23" t="s">
        <v>180</v>
      </c>
      <c r="H748" s="23" t="s">
        <v>180</v>
      </c>
      <c r="I748" s="70">
        <v>44133</v>
      </c>
      <c r="J748" s="23" t="s">
        <v>1257</v>
      </c>
      <c r="K748" s="70">
        <v>44123</v>
      </c>
    </row>
    <row r="749" spans="1:11" x14ac:dyDescent="0.25">
      <c r="A749" s="109" t="str">
        <f>HYPERLINK("https://reports.ofsted.gov.uk/provider/18/EY540710","Provider web link")</f>
        <v>Provider web link</v>
      </c>
      <c r="B749" s="71" t="s">
        <v>1534</v>
      </c>
      <c r="C749" s="23" t="s">
        <v>1255</v>
      </c>
      <c r="D749" s="23" t="s">
        <v>1294</v>
      </c>
      <c r="E749" s="23" t="s">
        <v>240</v>
      </c>
      <c r="F749" s="23" t="s">
        <v>75</v>
      </c>
      <c r="G749" s="23" t="s">
        <v>221</v>
      </c>
      <c r="H749" s="23" t="s">
        <v>221</v>
      </c>
      <c r="I749" s="70">
        <v>44133</v>
      </c>
      <c r="J749" s="23" t="s">
        <v>1257</v>
      </c>
      <c r="K749" s="70">
        <v>44155</v>
      </c>
    </row>
    <row r="750" spans="1:11" x14ac:dyDescent="0.25">
      <c r="A750" s="109" t="str">
        <f>HYPERLINK("https://reports.ofsted.gov.uk/provider/18/EY560915","Provider web link")</f>
        <v>Provider web link</v>
      </c>
      <c r="B750" s="71" t="s">
        <v>1588</v>
      </c>
      <c r="C750" s="23" t="s">
        <v>1255</v>
      </c>
      <c r="D750" s="23" t="s">
        <v>1294</v>
      </c>
      <c r="E750" s="23" t="s">
        <v>240</v>
      </c>
      <c r="F750" s="23" t="s">
        <v>157</v>
      </c>
      <c r="G750" s="23" t="s">
        <v>285</v>
      </c>
      <c r="H750" s="23" t="s">
        <v>199</v>
      </c>
      <c r="I750" s="70">
        <v>44133</v>
      </c>
      <c r="J750" s="23" t="s">
        <v>1254</v>
      </c>
      <c r="K750" s="70">
        <v>44152</v>
      </c>
    </row>
    <row r="751" spans="1:11" x14ac:dyDescent="0.25">
      <c r="A751" s="109" t="str">
        <f>HYPERLINK("https://reports.ofsted.gov.uk/provider/18/EY536462","Provider web link")</f>
        <v>Provider web link</v>
      </c>
      <c r="B751" s="71" t="s">
        <v>2135</v>
      </c>
      <c r="C751" s="23" t="s">
        <v>1255</v>
      </c>
      <c r="D751" s="23" t="s">
        <v>1294</v>
      </c>
      <c r="E751" s="23" t="s">
        <v>240</v>
      </c>
      <c r="F751" s="23" t="s">
        <v>153</v>
      </c>
      <c r="G751" s="23" t="s">
        <v>215</v>
      </c>
      <c r="H751" s="23" t="s">
        <v>215</v>
      </c>
      <c r="I751" s="70">
        <v>44133</v>
      </c>
      <c r="J751" s="23" t="s">
        <v>1254</v>
      </c>
      <c r="K751" s="70">
        <v>44152</v>
      </c>
    </row>
    <row r="752" spans="1:11" x14ac:dyDescent="0.25">
      <c r="A752" s="109" t="str">
        <f>HYPERLINK("https://reports.ofsted.gov.uk/provider/18/EY558150","Provider web link")</f>
        <v>Provider web link</v>
      </c>
      <c r="B752" s="71" t="s">
        <v>1851</v>
      </c>
      <c r="C752" s="23" t="s">
        <v>1255</v>
      </c>
      <c r="D752" s="23" t="s">
        <v>1294</v>
      </c>
      <c r="E752" s="23" t="s">
        <v>240</v>
      </c>
      <c r="F752" s="23" t="s">
        <v>111</v>
      </c>
      <c r="G752" s="23" t="s">
        <v>285</v>
      </c>
      <c r="H752" s="23" t="s">
        <v>199</v>
      </c>
      <c r="I752" s="70">
        <v>44133</v>
      </c>
      <c r="J752" s="23" t="s">
        <v>1254</v>
      </c>
      <c r="K752" s="70">
        <v>44154</v>
      </c>
    </row>
    <row r="753" spans="1:11" x14ac:dyDescent="0.25">
      <c r="A753" s="109" t="str">
        <f>HYPERLINK("https://reports.ofsted.gov.uk/provider/18/EY471109","Provider web link")</f>
        <v>Provider web link</v>
      </c>
      <c r="B753" s="71" t="s">
        <v>1733</v>
      </c>
      <c r="C753" s="23" t="s">
        <v>1255</v>
      </c>
      <c r="D753" s="23" t="s">
        <v>1294</v>
      </c>
      <c r="E753" s="23" t="s">
        <v>240</v>
      </c>
      <c r="F753" s="23" t="s">
        <v>88</v>
      </c>
      <c r="G753" s="23" t="s">
        <v>180</v>
      </c>
      <c r="H753" s="23" t="s">
        <v>180</v>
      </c>
      <c r="I753" s="70">
        <v>44133</v>
      </c>
      <c r="J753" s="23" t="s">
        <v>1257</v>
      </c>
      <c r="K753" s="70">
        <v>44152</v>
      </c>
    </row>
    <row r="754" spans="1:11" x14ac:dyDescent="0.25">
      <c r="A754" s="109" t="str">
        <f>HYPERLINK("https://reports.ofsted.gov.uk/provider/18/EY458781","Provider web link")</f>
        <v>Provider web link</v>
      </c>
      <c r="B754" s="71" t="s">
        <v>1722</v>
      </c>
      <c r="C754" s="23" t="s">
        <v>1255</v>
      </c>
      <c r="D754" s="23" t="s">
        <v>1294</v>
      </c>
      <c r="E754" s="23" t="s">
        <v>240</v>
      </c>
      <c r="F754" s="23" t="s">
        <v>153</v>
      </c>
      <c r="G754" s="23" t="s">
        <v>215</v>
      </c>
      <c r="H754" s="23" t="s">
        <v>215</v>
      </c>
      <c r="I754" s="70">
        <v>44134</v>
      </c>
      <c r="J754" s="23" t="s">
        <v>1254</v>
      </c>
      <c r="K754" s="70">
        <v>44152</v>
      </c>
    </row>
    <row r="755" spans="1:11" x14ac:dyDescent="0.25">
      <c r="A755" s="109" t="str">
        <f>HYPERLINK("https://reports.ofsted.gov.uk/provider/16/EY544899","Provider web link")</f>
        <v>Provider web link</v>
      </c>
      <c r="B755" s="71" t="s">
        <v>1286</v>
      </c>
      <c r="C755" s="23" t="s">
        <v>1255</v>
      </c>
      <c r="D755" s="23" t="s">
        <v>67</v>
      </c>
      <c r="E755" s="23" t="s">
        <v>1287</v>
      </c>
      <c r="F755" s="23" t="s">
        <v>217</v>
      </c>
      <c r="G755" s="23" t="s">
        <v>215</v>
      </c>
      <c r="H755" s="23" t="s">
        <v>215</v>
      </c>
      <c r="I755" s="70">
        <v>44134</v>
      </c>
      <c r="J755" s="23" t="s">
        <v>1254</v>
      </c>
      <c r="K755" s="70">
        <v>44155</v>
      </c>
    </row>
    <row r="756" spans="1:11" x14ac:dyDescent="0.25">
      <c r="A756" s="109" t="str">
        <f>HYPERLINK("https://reports.ofsted.gov.uk/provider/16/EY543814","Provider web link")</f>
        <v>Provider web link</v>
      </c>
      <c r="B756" s="71" t="s">
        <v>1297</v>
      </c>
      <c r="C756" s="23" t="s">
        <v>1255</v>
      </c>
      <c r="D756" s="23" t="s">
        <v>67</v>
      </c>
      <c r="E756" s="23" t="s">
        <v>1298</v>
      </c>
      <c r="F756" s="23" t="s">
        <v>106</v>
      </c>
      <c r="G756" s="23" t="s">
        <v>175</v>
      </c>
      <c r="H756" s="23" t="s">
        <v>175</v>
      </c>
      <c r="I756" s="70">
        <v>44134</v>
      </c>
      <c r="J756" s="23" t="s">
        <v>1254</v>
      </c>
      <c r="K756" s="70">
        <v>44160</v>
      </c>
    </row>
    <row r="757" spans="1:11" x14ac:dyDescent="0.25">
      <c r="A757" s="109" t="str">
        <f>HYPERLINK("https://reports.ofsted.gov.uk/provider/18/EY477525","Provider web link")</f>
        <v>Provider web link</v>
      </c>
      <c r="B757" s="71" t="s">
        <v>1821</v>
      </c>
      <c r="C757" s="23" t="s">
        <v>1255</v>
      </c>
      <c r="D757" s="23" t="s">
        <v>1294</v>
      </c>
      <c r="E757" s="23" t="s">
        <v>240</v>
      </c>
      <c r="F757" s="23" t="s">
        <v>96</v>
      </c>
      <c r="G757" s="23" t="s">
        <v>180</v>
      </c>
      <c r="H757" s="23" t="s">
        <v>180</v>
      </c>
      <c r="I757" s="70">
        <v>44134</v>
      </c>
      <c r="J757" s="23" t="s">
        <v>1257</v>
      </c>
      <c r="K757" s="70">
        <v>44152</v>
      </c>
    </row>
    <row r="758" spans="1:11" x14ac:dyDescent="0.25">
      <c r="A758" s="109" t="str">
        <f>HYPERLINK("https://reports.ofsted.gov.uk/provider/18/EY546163","Provider web link")</f>
        <v>Provider web link</v>
      </c>
      <c r="B758" s="71" t="s">
        <v>1657</v>
      </c>
      <c r="C758" s="23" t="s">
        <v>1255</v>
      </c>
      <c r="D758" s="23" t="s">
        <v>1294</v>
      </c>
      <c r="E758" s="23" t="s">
        <v>240</v>
      </c>
      <c r="F758" s="23" t="s">
        <v>157</v>
      </c>
      <c r="G758" s="23" t="s">
        <v>285</v>
      </c>
      <c r="H758" s="23" t="s">
        <v>199</v>
      </c>
      <c r="I758" s="70">
        <v>44134</v>
      </c>
      <c r="J758" s="23" t="s">
        <v>1257</v>
      </c>
      <c r="K758" s="70">
        <v>44152</v>
      </c>
    </row>
    <row r="759" spans="1:11" x14ac:dyDescent="0.25">
      <c r="A759" s="109" t="str">
        <f>HYPERLINK("https://reports.ofsted.gov.uk/provider/18/EY543524","Provider web link")</f>
        <v>Provider web link</v>
      </c>
      <c r="B759" s="71" t="s">
        <v>1839</v>
      </c>
      <c r="C759" s="23" t="s">
        <v>1255</v>
      </c>
      <c r="D759" s="23" t="s">
        <v>1294</v>
      </c>
      <c r="E759" s="23" t="s">
        <v>240</v>
      </c>
      <c r="F759" s="23" t="s">
        <v>80</v>
      </c>
      <c r="G759" s="23" t="s">
        <v>215</v>
      </c>
      <c r="H759" s="23" t="s">
        <v>215</v>
      </c>
      <c r="I759" s="70">
        <v>44134</v>
      </c>
      <c r="J759" s="23" t="s">
        <v>1254</v>
      </c>
      <c r="K759" s="70">
        <v>44160</v>
      </c>
    </row>
    <row r="760" spans="1:11" x14ac:dyDescent="0.25">
      <c r="A760" s="109" t="str">
        <f>HYPERLINK("https://reports.ofsted.gov.uk/provider/16/EY561685","Provider web link")</f>
        <v>Provider web link</v>
      </c>
      <c r="B760" s="71" t="s">
        <v>1991</v>
      </c>
      <c r="C760" s="23" t="s">
        <v>1255</v>
      </c>
      <c r="D760" s="23" t="s">
        <v>67</v>
      </c>
      <c r="E760" s="23" t="s">
        <v>1992</v>
      </c>
      <c r="F760" s="23" t="s">
        <v>210</v>
      </c>
      <c r="G760" s="23" t="s">
        <v>208</v>
      </c>
      <c r="H760" s="23" t="s">
        <v>208</v>
      </c>
      <c r="I760" s="70">
        <v>44134</v>
      </c>
      <c r="J760" s="23" t="s">
        <v>1254</v>
      </c>
      <c r="K760" s="70">
        <v>44154</v>
      </c>
    </row>
    <row r="761" spans="1:11" x14ac:dyDescent="0.25">
      <c r="A761" s="109" t="str">
        <f>HYPERLINK("https://reports.ofsted.gov.uk/provider/16/EY544900","Provider web link")</f>
        <v>Provider web link</v>
      </c>
      <c r="B761" s="71" t="s">
        <v>1292</v>
      </c>
      <c r="C761" s="23" t="s">
        <v>1255</v>
      </c>
      <c r="D761" s="23" t="s">
        <v>67</v>
      </c>
      <c r="E761" s="23" t="s">
        <v>1293</v>
      </c>
      <c r="F761" s="23" t="s">
        <v>217</v>
      </c>
      <c r="G761" s="23" t="s">
        <v>215</v>
      </c>
      <c r="H761" s="23" t="s">
        <v>215</v>
      </c>
      <c r="I761" s="70">
        <v>44134</v>
      </c>
      <c r="J761" s="23" t="s">
        <v>1254</v>
      </c>
      <c r="K761" s="70">
        <v>44155</v>
      </c>
    </row>
    <row r="762" spans="1:11" x14ac:dyDescent="0.25">
      <c r="A762" s="109" t="str">
        <f>HYPERLINK("https://reports.ofsted.gov.uk/provider/18/EY445856","Provider web link")</f>
        <v>Provider web link</v>
      </c>
      <c r="B762" s="71" t="s">
        <v>2113</v>
      </c>
      <c r="C762" s="23" t="s">
        <v>1255</v>
      </c>
      <c r="D762" s="23" t="s">
        <v>1294</v>
      </c>
      <c r="E762" s="23" t="s">
        <v>240</v>
      </c>
      <c r="F762" s="23" t="s">
        <v>101</v>
      </c>
      <c r="G762" s="23" t="s">
        <v>180</v>
      </c>
      <c r="H762" s="23" t="s">
        <v>180</v>
      </c>
      <c r="I762" s="70">
        <v>44134</v>
      </c>
      <c r="J762" s="23" t="s">
        <v>1257</v>
      </c>
      <c r="K762" s="70">
        <v>44152</v>
      </c>
    </row>
    <row r="763" spans="1:11" x14ac:dyDescent="0.25">
      <c r="A763" s="109" t="str">
        <f>HYPERLINK("https://reports.ofsted.gov.uk/provider/18/EY543950","Provider web link")</f>
        <v>Provider web link</v>
      </c>
      <c r="B763" s="71" t="s">
        <v>1842</v>
      </c>
      <c r="C763" s="23" t="s">
        <v>1255</v>
      </c>
      <c r="D763" s="23" t="s">
        <v>1294</v>
      </c>
      <c r="E763" s="23" t="s">
        <v>240</v>
      </c>
      <c r="F763" s="23" t="s">
        <v>101</v>
      </c>
      <c r="G763" s="23" t="s">
        <v>180</v>
      </c>
      <c r="H763" s="23" t="s">
        <v>180</v>
      </c>
      <c r="I763" s="70">
        <v>44134</v>
      </c>
      <c r="J763" s="23" t="s">
        <v>1257</v>
      </c>
      <c r="K763" s="70">
        <v>44152</v>
      </c>
    </row>
    <row r="764" spans="1:11" x14ac:dyDescent="0.25">
      <c r="A764" s="109" t="str">
        <f>HYPERLINK("https://reports.ofsted.gov.uk/provider/18/EY434069","Provider web link")</f>
        <v>Provider web link</v>
      </c>
      <c r="B764" s="71" t="s">
        <v>1705</v>
      </c>
      <c r="C764" s="23" t="s">
        <v>1255</v>
      </c>
      <c r="D764" s="23" t="s">
        <v>1294</v>
      </c>
      <c r="E764" s="23" t="s">
        <v>240</v>
      </c>
      <c r="F764" s="23" t="s">
        <v>80</v>
      </c>
      <c r="G764" s="23" t="s">
        <v>215</v>
      </c>
      <c r="H764" s="23" t="s">
        <v>215</v>
      </c>
      <c r="I764" s="70">
        <v>44134</v>
      </c>
      <c r="J764" s="23" t="s">
        <v>1254</v>
      </c>
      <c r="K764" s="70">
        <v>44158</v>
      </c>
    </row>
    <row r="765" spans="1:11" x14ac:dyDescent="0.25">
      <c r="A765" s="109" t="str">
        <f>HYPERLINK("https://reports.ofsted.gov.uk/provider/18/EY395454","Provider web link")</f>
        <v>Provider web link</v>
      </c>
      <c r="B765" s="71" t="s">
        <v>1380</v>
      </c>
      <c r="C765" s="23" t="s">
        <v>1255</v>
      </c>
      <c r="D765" s="23" t="s">
        <v>1294</v>
      </c>
      <c r="E765" s="23" t="s">
        <v>240</v>
      </c>
      <c r="F765" s="23" t="s">
        <v>121</v>
      </c>
      <c r="G765" s="23" t="s">
        <v>180</v>
      </c>
      <c r="H765" s="23" t="s">
        <v>180</v>
      </c>
      <c r="I765" s="70">
        <v>44134</v>
      </c>
      <c r="J765" s="23" t="s">
        <v>1254</v>
      </c>
      <c r="K765" s="70">
        <v>44154</v>
      </c>
    </row>
    <row r="766" spans="1:11" x14ac:dyDescent="0.25">
      <c r="A766" s="109" t="str">
        <f>HYPERLINK("https://reports.ofsted.gov.uk/provider/16/EY562950","Provider web link")</f>
        <v>Provider web link</v>
      </c>
      <c r="B766" s="71" t="s">
        <v>2089</v>
      </c>
      <c r="C766" s="23" t="s">
        <v>1255</v>
      </c>
      <c r="D766" s="23" t="s">
        <v>67</v>
      </c>
      <c r="E766" s="23" t="s">
        <v>2090</v>
      </c>
      <c r="F766" s="23" t="s">
        <v>104</v>
      </c>
      <c r="G766" s="23" t="s">
        <v>215</v>
      </c>
      <c r="H766" s="23" t="s">
        <v>215</v>
      </c>
      <c r="I766" s="70">
        <v>44134</v>
      </c>
      <c r="J766" s="23" t="s">
        <v>1254</v>
      </c>
      <c r="K766" s="70">
        <v>44155</v>
      </c>
    </row>
    <row r="767" spans="1:11" x14ac:dyDescent="0.25">
      <c r="A767" s="109" t="str">
        <f>HYPERLINK("https://reports.ofsted.gov.uk/provider/18/EY543296","Provider web link")</f>
        <v>Provider web link</v>
      </c>
      <c r="B767" s="71" t="s">
        <v>1441</v>
      </c>
      <c r="C767" s="23" t="s">
        <v>1255</v>
      </c>
      <c r="D767" s="23" t="s">
        <v>1294</v>
      </c>
      <c r="E767" s="23" t="s">
        <v>240</v>
      </c>
      <c r="F767" s="23" t="s">
        <v>124</v>
      </c>
      <c r="G767" s="23" t="s">
        <v>175</v>
      </c>
      <c r="H767" s="23" t="s">
        <v>175</v>
      </c>
      <c r="I767" s="70">
        <v>44134</v>
      </c>
      <c r="J767" s="23" t="s">
        <v>1254</v>
      </c>
      <c r="K767" s="70">
        <v>44155</v>
      </c>
    </row>
    <row r="768" spans="1:11" x14ac:dyDescent="0.25">
      <c r="A768" s="109" t="str">
        <f>HYPERLINK("https://reports.ofsted.gov.uk/provider/18/2516673 ","Provider web link")</f>
        <v>Provider web link</v>
      </c>
      <c r="B768" s="71">
        <v>2516673</v>
      </c>
      <c r="C768" s="23" t="s">
        <v>1255</v>
      </c>
      <c r="D768" s="23" t="s">
        <v>1294</v>
      </c>
      <c r="E768" s="23" t="s">
        <v>240</v>
      </c>
      <c r="F768" s="23" t="s">
        <v>217</v>
      </c>
      <c r="G768" s="23" t="s">
        <v>215</v>
      </c>
      <c r="H768" s="23" t="s">
        <v>215</v>
      </c>
      <c r="I768" s="70">
        <v>44134</v>
      </c>
      <c r="J768" s="23" t="s">
        <v>1254</v>
      </c>
      <c r="K768" s="70">
        <v>44152</v>
      </c>
    </row>
    <row r="769" spans="1:11" x14ac:dyDescent="0.25">
      <c r="A769" s="109" t="str">
        <f>HYPERLINK("https://reports.ofsted.gov.uk/provider/17/EY416757","Provider web link")</f>
        <v>Provider web link</v>
      </c>
      <c r="B769" s="71" t="s">
        <v>1808</v>
      </c>
      <c r="C769" s="23" t="s">
        <v>769</v>
      </c>
      <c r="D769" s="23" t="s">
        <v>66</v>
      </c>
      <c r="E769" s="23" t="s">
        <v>240</v>
      </c>
      <c r="F769" s="23" t="s">
        <v>91</v>
      </c>
      <c r="G769" s="23" t="s">
        <v>221</v>
      </c>
      <c r="H769" s="23" t="s">
        <v>221</v>
      </c>
      <c r="I769" s="70">
        <v>44134</v>
      </c>
      <c r="J769" s="23" t="s">
        <v>1254</v>
      </c>
      <c r="K769" s="70">
        <v>44152</v>
      </c>
    </row>
    <row r="770" spans="1:11" x14ac:dyDescent="0.25">
      <c r="A770" s="109" t="str">
        <f>HYPERLINK("https://reports.ofsted.gov.uk/provider/17/107337  ","Provider web link")</f>
        <v>Provider web link</v>
      </c>
      <c r="B770" s="71">
        <v>107337</v>
      </c>
      <c r="C770" s="23" t="s">
        <v>769</v>
      </c>
      <c r="D770" s="23" t="s">
        <v>66</v>
      </c>
      <c r="E770" s="23" t="s">
        <v>240</v>
      </c>
      <c r="F770" s="23" t="s">
        <v>195</v>
      </c>
      <c r="G770" s="23" t="s">
        <v>180</v>
      </c>
      <c r="H770" s="23" t="s">
        <v>180</v>
      </c>
      <c r="I770" s="70">
        <v>44134</v>
      </c>
      <c r="J770" s="23" t="s">
        <v>1257</v>
      </c>
      <c r="K770" s="70">
        <v>44152</v>
      </c>
    </row>
    <row r="771" spans="1:11" x14ac:dyDescent="0.25">
      <c r="A771" s="109" t="str">
        <f>HYPERLINK("https://reports.ofsted.gov.uk/provider/16/123062  ","Provider web link")</f>
        <v>Provider web link</v>
      </c>
      <c r="B771" s="71">
        <v>123062</v>
      </c>
      <c r="C771" s="23" t="s">
        <v>1255</v>
      </c>
      <c r="D771" s="23" t="s">
        <v>67</v>
      </c>
      <c r="E771" s="23" t="s">
        <v>1256</v>
      </c>
      <c r="F771" s="23" t="s">
        <v>159</v>
      </c>
      <c r="G771" s="23" t="s">
        <v>180</v>
      </c>
      <c r="H771" s="23" t="s">
        <v>180</v>
      </c>
      <c r="I771" s="70">
        <v>44134</v>
      </c>
      <c r="J771" s="23" t="s">
        <v>1257</v>
      </c>
      <c r="K771" s="70">
        <v>44155</v>
      </c>
    </row>
    <row r="772" spans="1:11" x14ac:dyDescent="0.25">
      <c r="A772" s="109" t="str">
        <f>HYPERLINK("https://reports.ofsted.gov.uk/provider/16/EY489499","Provider web link")</f>
        <v>Provider web link</v>
      </c>
      <c r="B772" s="71" t="s">
        <v>1426</v>
      </c>
      <c r="C772" s="23" t="s">
        <v>769</v>
      </c>
      <c r="D772" s="23" t="s">
        <v>67</v>
      </c>
      <c r="E772" s="23" t="s">
        <v>1427</v>
      </c>
      <c r="F772" s="23" t="s">
        <v>124</v>
      </c>
      <c r="G772" s="23" t="s">
        <v>175</v>
      </c>
      <c r="H772" s="23" t="s">
        <v>175</v>
      </c>
      <c r="I772" s="70">
        <v>44134</v>
      </c>
      <c r="J772" s="23" t="s">
        <v>1254</v>
      </c>
      <c r="K772" s="70">
        <v>44155</v>
      </c>
    </row>
    <row r="773" spans="1:11" x14ac:dyDescent="0.25">
      <c r="A773" s="109" t="str">
        <f>HYPERLINK("https://reports.ofsted.gov.uk/provider/18/EY479871","Provider web link")</f>
        <v>Provider web link</v>
      </c>
      <c r="B773" s="71" t="s">
        <v>1420</v>
      </c>
      <c r="C773" s="23" t="s">
        <v>1255</v>
      </c>
      <c r="D773" s="23" t="s">
        <v>1294</v>
      </c>
      <c r="E773" s="23" t="s">
        <v>240</v>
      </c>
      <c r="F773" s="23" t="s">
        <v>217</v>
      </c>
      <c r="G773" s="23" t="s">
        <v>215</v>
      </c>
      <c r="H773" s="23" t="s">
        <v>215</v>
      </c>
      <c r="I773" s="70">
        <v>44134</v>
      </c>
      <c r="J773" s="23" t="s">
        <v>1254</v>
      </c>
      <c r="K773" s="70">
        <v>44152</v>
      </c>
    </row>
    <row r="774" spans="1:11" x14ac:dyDescent="0.25">
      <c r="A774" s="109" t="str">
        <f>HYPERLINK("https://reports.ofsted.gov.uk/provider/16/2519735 ","Provider web link")</f>
        <v>Provider web link</v>
      </c>
      <c r="B774" s="71">
        <v>2519735</v>
      </c>
      <c r="C774" s="23" t="s">
        <v>1255</v>
      </c>
      <c r="D774" s="23" t="s">
        <v>67</v>
      </c>
      <c r="E774" s="23" t="s">
        <v>1996</v>
      </c>
      <c r="F774" s="23" t="s">
        <v>167</v>
      </c>
      <c r="G774" s="23" t="s">
        <v>215</v>
      </c>
      <c r="H774" s="23" t="s">
        <v>215</v>
      </c>
      <c r="I774" s="70">
        <v>44134</v>
      </c>
      <c r="J774" s="23" t="s">
        <v>1254</v>
      </c>
      <c r="K774" s="70">
        <v>44154</v>
      </c>
    </row>
    <row r="775" spans="1:11" x14ac:dyDescent="0.25">
      <c r="A775" s="109" t="str">
        <f>HYPERLINK("https://reports.ofsted.gov.uk/provider/18/EY536813","Provider web link")</f>
        <v>Provider web link</v>
      </c>
      <c r="B775" s="71" t="s">
        <v>1564</v>
      </c>
      <c r="C775" s="23" t="s">
        <v>1255</v>
      </c>
      <c r="D775" s="23" t="s">
        <v>1294</v>
      </c>
      <c r="E775" s="23" t="s">
        <v>240</v>
      </c>
      <c r="F775" s="23" t="s">
        <v>106</v>
      </c>
      <c r="G775" s="23" t="s">
        <v>175</v>
      </c>
      <c r="H775" s="23" t="s">
        <v>175</v>
      </c>
      <c r="I775" s="70">
        <v>44134</v>
      </c>
      <c r="J775" s="23" t="s">
        <v>1254</v>
      </c>
      <c r="K775" s="70">
        <v>44152</v>
      </c>
    </row>
    <row r="776" spans="1:11" x14ac:dyDescent="0.25">
      <c r="A776" s="109" t="str">
        <f>HYPERLINK("https://reports.ofsted.gov.uk/provider/18/EY410465","Provider web link")</f>
        <v>Provider web link</v>
      </c>
      <c r="B776" s="71" t="s">
        <v>1378</v>
      </c>
      <c r="C776" s="23" t="s">
        <v>1255</v>
      </c>
      <c r="D776" s="23" t="s">
        <v>1294</v>
      </c>
      <c r="E776" s="23" t="s">
        <v>240</v>
      </c>
      <c r="F776" s="23" t="s">
        <v>193</v>
      </c>
      <c r="G776" s="23" t="s">
        <v>180</v>
      </c>
      <c r="H776" s="23" t="s">
        <v>180</v>
      </c>
      <c r="I776" s="70">
        <v>44137</v>
      </c>
      <c r="J776" s="23" t="s">
        <v>1254</v>
      </c>
      <c r="K776" s="70">
        <v>44159</v>
      </c>
    </row>
    <row r="777" spans="1:11" x14ac:dyDescent="0.25">
      <c r="A777" s="109" t="str">
        <f>HYPERLINK("https://reports.ofsted.gov.uk/provider/18/2528363 ","Provider web link")</f>
        <v>Provider web link</v>
      </c>
      <c r="B777" s="71">
        <v>2528363</v>
      </c>
      <c r="C777" s="23" t="s">
        <v>1255</v>
      </c>
      <c r="D777" s="23" t="s">
        <v>1294</v>
      </c>
      <c r="E777" s="23" t="s">
        <v>240</v>
      </c>
      <c r="F777" s="23" t="s">
        <v>74</v>
      </c>
      <c r="G777" s="23" t="s">
        <v>208</v>
      </c>
      <c r="H777" s="23" t="s">
        <v>208</v>
      </c>
      <c r="I777" s="70">
        <v>44137</v>
      </c>
      <c r="J777" s="23" t="s">
        <v>1254</v>
      </c>
      <c r="K777" s="70">
        <v>44154</v>
      </c>
    </row>
    <row r="778" spans="1:11" x14ac:dyDescent="0.25">
      <c r="A778" s="109" t="str">
        <f>HYPERLINK("https://reports.ofsted.gov.uk/provider/18/2549478 ","Provider web link")</f>
        <v>Provider web link</v>
      </c>
      <c r="B778" s="71">
        <v>2549478</v>
      </c>
      <c r="C778" s="23" t="s">
        <v>1255</v>
      </c>
      <c r="D778" s="23" t="s">
        <v>1294</v>
      </c>
      <c r="E778" s="23" t="s">
        <v>240</v>
      </c>
      <c r="F778" s="23" t="s">
        <v>112</v>
      </c>
      <c r="G778" s="23" t="s">
        <v>208</v>
      </c>
      <c r="H778" s="23" t="s">
        <v>208</v>
      </c>
      <c r="I778" s="70">
        <v>44137</v>
      </c>
      <c r="J778" s="23" t="s">
        <v>1254</v>
      </c>
      <c r="K778" s="70">
        <v>44155</v>
      </c>
    </row>
    <row r="779" spans="1:11" x14ac:dyDescent="0.25">
      <c r="A779" s="109" t="str">
        <f>HYPERLINK("https://reports.ofsted.gov.uk/provider/18/EY406712","Provider web link")</f>
        <v>Provider web link</v>
      </c>
      <c r="B779" s="71" t="s">
        <v>1390</v>
      </c>
      <c r="C779" s="23" t="s">
        <v>1255</v>
      </c>
      <c r="D779" s="23" t="s">
        <v>1294</v>
      </c>
      <c r="E779" s="23" t="s">
        <v>240</v>
      </c>
      <c r="F779" s="23" t="s">
        <v>182</v>
      </c>
      <c r="G779" s="23" t="s">
        <v>180</v>
      </c>
      <c r="H779" s="23" t="s">
        <v>180</v>
      </c>
      <c r="I779" s="70">
        <v>44137</v>
      </c>
      <c r="J779" s="23" t="s">
        <v>1254</v>
      </c>
      <c r="K779" s="70">
        <v>44154</v>
      </c>
    </row>
    <row r="780" spans="1:11" x14ac:dyDescent="0.25">
      <c r="A780" s="109" t="str">
        <f>HYPERLINK("https://reports.ofsted.gov.uk/provider/18/2559977 ","Provider web link")</f>
        <v>Provider web link</v>
      </c>
      <c r="B780" s="71">
        <v>2559977</v>
      </c>
      <c r="C780" s="23" t="s">
        <v>1255</v>
      </c>
      <c r="D780" s="23" t="s">
        <v>1294</v>
      </c>
      <c r="E780" s="23" t="s">
        <v>240</v>
      </c>
      <c r="F780" s="23" t="s">
        <v>144</v>
      </c>
      <c r="G780" s="23" t="s">
        <v>221</v>
      </c>
      <c r="H780" s="23" t="s">
        <v>221</v>
      </c>
      <c r="I780" s="70">
        <v>44137</v>
      </c>
      <c r="J780" s="23" t="s">
        <v>1254</v>
      </c>
      <c r="K780" s="70">
        <v>44154</v>
      </c>
    </row>
    <row r="781" spans="1:11" x14ac:dyDescent="0.25">
      <c r="A781" s="109" t="str">
        <f>HYPERLINK("https://reports.ofsted.gov.uk/provider/18/EY543890","Provider web link")</f>
        <v>Provider web link</v>
      </c>
      <c r="B781" s="71" t="s">
        <v>1841</v>
      </c>
      <c r="C781" s="23" t="s">
        <v>1255</v>
      </c>
      <c r="D781" s="23" t="s">
        <v>1294</v>
      </c>
      <c r="E781" s="23" t="s">
        <v>240</v>
      </c>
      <c r="F781" s="23" t="s">
        <v>75</v>
      </c>
      <c r="G781" s="23" t="s">
        <v>221</v>
      </c>
      <c r="H781" s="23" t="s">
        <v>221</v>
      </c>
      <c r="I781" s="70">
        <v>44137</v>
      </c>
      <c r="J781" s="23" t="s">
        <v>1254</v>
      </c>
      <c r="K781" s="70">
        <v>44154</v>
      </c>
    </row>
    <row r="782" spans="1:11" x14ac:dyDescent="0.25">
      <c r="A782" s="109" t="str">
        <f>HYPERLINK("https://reports.ofsted.gov.uk/provider/18/EY472815","Provider web link")</f>
        <v>Provider web link</v>
      </c>
      <c r="B782" s="71" t="s">
        <v>1712</v>
      </c>
      <c r="C782" s="23" t="s">
        <v>1255</v>
      </c>
      <c r="D782" s="23" t="s">
        <v>1294</v>
      </c>
      <c r="E782" s="23" t="s">
        <v>240</v>
      </c>
      <c r="F782" s="23" t="s">
        <v>70</v>
      </c>
      <c r="G782" s="23" t="s">
        <v>180</v>
      </c>
      <c r="H782" s="23" t="s">
        <v>180</v>
      </c>
      <c r="I782" s="70">
        <v>44137</v>
      </c>
      <c r="J782" s="23" t="s">
        <v>1254</v>
      </c>
      <c r="K782" s="70">
        <v>44154</v>
      </c>
    </row>
    <row r="783" spans="1:11" x14ac:dyDescent="0.25">
      <c r="A783" s="109" t="str">
        <f>HYPERLINK("https://reports.ofsted.gov.uk/provider/18/EY482329","Provider web link")</f>
        <v>Provider web link</v>
      </c>
      <c r="B783" s="71" t="s">
        <v>2022</v>
      </c>
      <c r="C783" s="23" t="s">
        <v>1255</v>
      </c>
      <c r="D783" s="23" t="s">
        <v>1294</v>
      </c>
      <c r="E783" s="23" t="s">
        <v>240</v>
      </c>
      <c r="F783" s="23" t="s">
        <v>70</v>
      </c>
      <c r="G783" s="23" t="s">
        <v>180</v>
      </c>
      <c r="H783" s="23" t="s">
        <v>180</v>
      </c>
      <c r="I783" s="70">
        <v>44137</v>
      </c>
      <c r="J783" s="23" t="s">
        <v>1254</v>
      </c>
      <c r="K783" s="70">
        <v>44155</v>
      </c>
    </row>
    <row r="784" spans="1:11" x14ac:dyDescent="0.25">
      <c r="A784" s="109" t="str">
        <f>HYPERLINK("https://reports.ofsted.gov.uk/provider/18/2557705 ","Provider web link")</f>
        <v>Provider web link</v>
      </c>
      <c r="B784" s="71">
        <v>2557705</v>
      </c>
      <c r="C784" s="23" t="s">
        <v>1255</v>
      </c>
      <c r="D784" s="23" t="s">
        <v>1294</v>
      </c>
      <c r="E784" s="23" t="s">
        <v>240</v>
      </c>
      <c r="F784" s="23" t="s">
        <v>144</v>
      </c>
      <c r="G784" s="23" t="s">
        <v>221</v>
      </c>
      <c r="H784" s="23" t="s">
        <v>221</v>
      </c>
      <c r="I784" s="70">
        <v>44137</v>
      </c>
      <c r="J784" s="23" t="s">
        <v>1254</v>
      </c>
      <c r="K784" s="70">
        <v>44155</v>
      </c>
    </row>
    <row r="785" spans="1:11" x14ac:dyDescent="0.25">
      <c r="A785" s="109" t="str">
        <f>HYPERLINK("https://reports.ofsted.gov.uk/provider/18/EY499979","Provider web link")</f>
        <v>Provider web link</v>
      </c>
      <c r="B785" s="71" t="s">
        <v>2034</v>
      </c>
      <c r="C785" s="23" t="s">
        <v>1255</v>
      </c>
      <c r="D785" s="23" t="s">
        <v>1294</v>
      </c>
      <c r="E785" s="23" t="s">
        <v>240</v>
      </c>
      <c r="F785" s="23" t="s">
        <v>100</v>
      </c>
      <c r="G785" s="23" t="s">
        <v>180</v>
      </c>
      <c r="H785" s="23" t="s">
        <v>180</v>
      </c>
      <c r="I785" s="70">
        <v>44137</v>
      </c>
      <c r="J785" s="23" t="s">
        <v>1254</v>
      </c>
      <c r="K785" s="70">
        <v>44155</v>
      </c>
    </row>
    <row r="786" spans="1:11" x14ac:dyDescent="0.25">
      <c r="A786" s="109" t="str">
        <f>HYPERLINK("https://reports.ofsted.gov.uk/provider/16/EY563492","Provider web link")</f>
        <v>Provider web link</v>
      </c>
      <c r="B786" s="71" t="s">
        <v>1569</v>
      </c>
      <c r="C786" s="23" t="s">
        <v>1255</v>
      </c>
      <c r="D786" s="23" t="s">
        <v>67</v>
      </c>
      <c r="E786" s="23" t="s">
        <v>1570</v>
      </c>
      <c r="F786" s="23" t="s">
        <v>134</v>
      </c>
      <c r="G786" s="23" t="s">
        <v>215</v>
      </c>
      <c r="H786" s="23" t="s">
        <v>215</v>
      </c>
      <c r="I786" s="70">
        <v>44137</v>
      </c>
      <c r="J786" s="23" t="s">
        <v>1254</v>
      </c>
      <c r="K786" s="70">
        <v>44158</v>
      </c>
    </row>
    <row r="787" spans="1:11" x14ac:dyDescent="0.25">
      <c r="A787" s="109" t="str">
        <f>HYPERLINK("https://reports.ofsted.gov.uk/provider/18/EY541516","Provider web link")</f>
        <v>Provider web link</v>
      </c>
      <c r="B787" s="71" t="s">
        <v>1428</v>
      </c>
      <c r="C787" s="23" t="s">
        <v>1255</v>
      </c>
      <c r="D787" s="23" t="s">
        <v>1294</v>
      </c>
      <c r="E787" s="23" t="s">
        <v>240</v>
      </c>
      <c r="F787" s="23" t="s">
        <v>166</v>
      </c>
      <c r="G787" s="23" t="s">
        <v>208</v>
      </c>
      <c r="H787" s="23" t="s">
        <v>208</v>
      </c>
      <c r="I787" s="70">
        <v>44137</v>
      </c>
      <c r="J787" s="23" t="s">
        <v>1254</v>
      </c>
      <c r="K787" s="70">
        <v>44154</v>
      </c>
    </row>
    <row r="788" spans="1:11" x14ac:dyDescent="0.25">
      <c r="A788" s="109" t="str">
        <f>HYPERLINK("https://reports.ofsted.gov.uk/provider/18/EY548112","Provider web link")</f>
        <v>Provider web link</v>
      </c>
      <c r="B788" s="71" t="s">
        <v>1670</v>
      </c>
      <c r="C788" s="23" t="s">
        <v>1255</v>
      </c>
      <c r="D788" s="23" t="s">
        <v>1294</v>
      </c>
      <c r="E788" s="23" t="s">
        <v>240</v>
      </c>
      <c r="F788" s="23" t="s">
        <v>128</v>
      </c>
      <c r="G788" s="23" t="s">
        <v>287</v>
      </c>
      <c r="H788" s="23" t="s">
        <v>199</v>
      </c>
      <c r="I788" s="70">
        <v>44137</v>
      </c>
      <c r="J788" s="23" t="s">
        <v>1254</v>
      </c>
      <c r="K788" s="70">
        <v>44154</v>
      </c>
    </row>
    <row r="789" spans="1:11" x14ac:dyDescent="0.25">
      <c r="A789" s="109" t="str">
        <f>HYPERLINK("https://reports.ofsted.gov.uk/provider/18/2506764 ","Provider web link")</f>
        <v>Provider web link</v>
      </c>
      <c r="B789" s="71">
        <v>2506764</v>
      </c>
      <c r="C789" s="23" t="s">
        <v>1255</v>
      </c>
      <c r="D789" s="23" t="s">
        <v>1294</v>
      </c>
      <c r="E789" s="23" t="s">
        <v>240</v>
      </c>
      <c r="F789" s="23" t="s">
        <v>220</v>
      </c>
      <c r="G789" s="23" t="s">
        <v>215</v>
      </c>
      <c r="H789" s="23" t="s">
        <v>215</v>
      </c>
      <c r="I789" s="70">
        <v>44137</v>
      </c>
      <c r="J789" s="23" t="s">
        <v>1254</v>
      </c>
      <c r="K789" s="70">
        <v>44155</v>
      </c>
    </row>
    <row r="790" spans="1:11" x14ac:dyDescent="0.25">
      <c r="A790" s="109" t="str">
        <f>HYPERLINK("https://reports.ofsted.gov.uk/provider/18/EY545908","Provider web link")</f>
        <v>Provider web link</v>
      </c>
      <c r="B790" s="71" t="s">
        <v>1936</v>
      </c>
      <c r="C790" s="23" t="s">
        <v>1255</v>
      </c>
      <c r="D790" s="23" t="s">
        <v>1294</v>
      </c>
      <c r="E790" s="23" t="s">
        <v>240</v>
      </c>
      <c r="F790" s="23" t="s">
        <v>165</v>
      </c>
      <c r="G790" s="23" t="s">
        <v>221</v>
      </c>
      <c r="H790" s="23" t="s">
        <v>221</v>
      </c>
      <c r="I790" s="70">
        <v>44137</v>
      </c>
      <c r="J790" s="23" t="s">
        <v>1254</v>
      </c>
      <c r="K790" s="70">
        <v>44155</v>
      </c>
    </row>
    <row r="791" spans="1:11" x14ac:dyDescent="0.25">
      <c r="A791" s="109" t="str">
        <f>HYPERLINK("https://reports.ofsted.gov.uk/provider/18/EY557054","Provider web link")</f>
        <v>Provider web link</v>
      </c>
      <c r="B791" s="71" t="s">
        <v>2091</v>
      </c>
      <c r="C791" s="23" t="s">
        <v>1255</v>
      </c>
      <c r="D791" s="23" t="s">
        <v>1294</v>
      </c>
      <c r="E791" s="23" t="s">
        <v>240</v>
      </c>
      <c r="F791" s="23" t="s">
        <v>165</v>
      </c>
      <c r="G791" s="23" t="s">
        <v>221</v>
      </c>
      <c r="H791" s="23" t="s">
        <v>221</v>
      </c>
      <c r="I791" s="70">
        <v>44137</v>
      </c>
      <c r="J791" s="23" t="s">
        <v>1254</v>
      </c>
      <c r="K791" s="70">
        <v>44155</v>
      </c>
    </row>
    <row r="792" spans="1:11" x14ac:dyDescent="0.25">
      <c r="A792" s="109" t="str">
        <f>HYPERLINK("https://reports.ofsted.gov.uk/provider/18/EY558148","Provider web link")</f>
        <v>Provider web link</v>
      </c>
      <c r="B792" s="71" t="s">
        <v>1799</v>
      </c>
      <c r="C792" s="23" t="s">
        <v>1255</v>
      </c>
      <c r="D792" s="23" t="s">
        <v>1294</v>
      </c>
      <c r="E792" s="23" t="s">
        <v>240</v>
      </c>
      <c r="F792" s="23" t="s">
        <v>173</v>
      </c>
      <c r="G792" s="23" t="s">
        <v>171</v>
      </c>
      <c r="H792" s="23" t="s">
        <v>171</v>
      </c>
      <c r="I792" s="70">
        <v>44137</v>
      </c>
      <c r="J792" s="23" t="s">
        <v>1254</v>
      </c>
      <c r="K792" s="70">
        <v>44159</v>
      </c>
    </row>
    <row r="793" spans="1:11" x14ac:dyDescent="0.25">
      <c r="A793" s="109" t="str">
        <f>HYPERLINK("https://reports.ofsted.gov.uk/provider/18/EY445839","Provider web link")</f>
        <v>Provider web link</v>
      </c>
      <c r="B793" s="71" t="s">
        <v>1719</v>
      </c>
      <c r="C793" s="23" t="s">
        <v>1255</v>
      </c>
      <c r="D793" s="23" t="s">
        <v>1294</v>
      </c>
      <c r="E793" s="23" t="s">
        <v>240</v>
      </c>
      <c r="F793" s="23" t="s">
        <v>193</v>
      </c>
      <c r="G793" s="23" t="s">
        <v>180</v>
      </c>
      <c r="H793" s="23" t="s">
        <v>180</v>
      </c>
      <c r="I793" s="70">
        <v>44137</v>
      </c>
      <c r="J793" s="23" t="s">
        <v>1254</v>
      </c>
      <c r="K793" s="70">
        <v>44154</v>
      </c>
    </row>
    <row r="794" spans="1:11" x14ac:dyDescent="0.25">
      <c r="A794" s="109" t="str">
        <f>HYPERLINK("https://reports.ofsted.gov.uk/provider/18/EY562630","Provider web link")</f>
        <v>Provider web link</v>
      </c>
      <c r="B794" s="71" t="s">
        <v>1859</v>
      </c>
      <c r="C794" s="23" t="s">
        <v>1255</v>
      </c>
      <c r="D794" s="23" t="s">
        <v>1294</v>
      </c>
      <c r="E794" s="23" t="s">
        <v>240</v>
      </c>
      <c r="F794" s="23" t="s">
        <v>227</v>
      </c>
      <c r="G794" s="23" t="s">
        <v>225</v>
      </c>
      <c r="H794" s="23" t="s">
        <v>225</v>
      </c>
      <c r="I794" s="70">
        <v>44137</v>
      </c>
      <c r="J794" s="23" t="s">
        <v>1254</v>
      </c>
      <c r="K794" s="70">
        <v>44154</v>
      </c>
    </row>
    <row r="795" spans="1:11" x14ac:dyDescent="0.25">
      <c r="A795" s="109" t="str">
        <f>HYPERLINK("https://reports.ofsted.gov.uk/provider/18/EY501819","Provider web link")</f>
        <v>Provider web link</v>
      </c>
      <c r="B795" s="71" t="s">
        <v>1433</v>
      </c>
      <c r="C795" s="23" t="s">
        <v>1255</v>
      </c>
      <c r="D795" s="23" t="s">
        <v>1294</v>
      </c>
      <c r="E795" s="23" t="s">
        <v>240</v>
      </c>
      <c r="F795" s="23" t="s">
        <v>153</v>
      </c>
      <c r="G795" s="23" t="s">
        <v>215</v>
      </c>
      <c r="H795" s="23" t="s">
        <v>215</v>
      </c>
      <c r="I795" s="70">
        <v>44137</v>
      </c>
      <c r="J795" s="23" t="s">
        <v>1254</v>
      </c>
      <c r="K795" s="70">
        <v>44154</v>
      </c>
    </row>
    <row r="796" spans="1:11" x14ac:dyDescent="0.25">
      <c r="A796" s="109" t="str">
        <f>HYPERLINK("https://reports.ofsted.gov.uk/provider/18/EY486226","Provider web link")</f>
        <v>Provider web link</v>
      </c>
      <c r="B796" s="71" t="s">
        <v>1614</v>
      </c>
      <c r="C796" s="23" t="s">
        <v>1255</v>
      </c>
      <c r="D796" s="23" t="s">
        <v>1294</v>
      </c>
      <c r="E796" s="23" t="s">
        <v>240</v>
      </c>
      <c r="F796" s="23" t="s">
        <v>88</v>
      </c>
      <c r="G796" s="23" t="s">
        <v>180</v>
      </c>
      <c r="H796" s="23" t="s">
        <v>180</v>
      </c>
      <c r="I796" s="70">
        <v>44138</v>
      </c>
      <c r="J796" s="23" t="s">
        <v>1254</v>
      </c>
      <c r="K796" s="70">
        <v>44158</v>
      </c>
    </row>
    <row r="797" spans="1:11" x14ac:dyDescent="0.25">
      <c r="A797" s="109" t="str">
        <f>HYPERLINK("https://reports.ofsted.gov.uk/provider/17/EY412442","Provider web link")</f>
        <v>Provider web link</v>
      </c>
      <c r="B797" s="71" t="s">
        <v>1354</v>
      </c>
      <c r="C797" s="23" t="s">
        <v>1255</v>
      </c>
      <c r="D797" s="23" t="s">
        <v>66</v>
      </c>
      <c r="E797" s="23" t="s">
        <v>240</v>
      </c>
      <c r="F797" s="23" t="s">
        <v>72</v>
      </c>
      <c r="G797" s="23" t="s">
        <v>225</v>
      </c>
      <c r="H797" s="23" t="s">
        <v>225</v>
      </c>
      <c r="I797" s="70">
        <v>44138</v>
      </c>
      <c r="J797" s="23" t="s">
        <v>1254</v>
      </c>
      <c r="K797" s="70">
        <v>44158</v>
      </c>
    </row>
    <row r="798" spans="1:11" x14ac:dyDescent="0.25">
      <c r="A798" s="109" t="str">
        <f>HYPERLINK("https://reports.ofsted.gov.uk/provider/18/EY552606","Provider web link")</f>
        <v>Provider web link</v>
      </c>
      <c r="B798" s="71" t="s">
        <v>1942</v>
      </c>
      <c r="C798" s="23" t="s">
        <v>1255</v>
      </c>
      <c r="D798" s="23" t="s">
        <v>1294</v>
      </c>
      <c r="E798" s="23" t="s">
        <v>240</v>
      </c>
      <c r="F798" s="23" t="s">
        <v>126</v>
      </c>
      <c r="G798" s="23" t="s">
        <v>287</v>
      </c>
      <c r="H798" s="23" t="s">
        <v>199</v>
      </c>
      <c r="I798" s="70">
        <v>44138</v>
      </c>
      <c r="J798" s="23" t="s">
        <v>1254</v>
      </c>
      <c r="K798" s="70">
        <v>44155</v>
      </c>
    </row>
    <row r="799" spans="1:11" x14ac:dyDescent="0.25">
      <c r="A799" s="109" t="str">
        <f>HYPERLINK("https://reports.ofsted.gov.uk/provider/16/EY553179","Provider web link")</f>
        <v>Provider web link</v>
      </c>
      <c r="B799" s="71" t="s">
        <v>1268</v>
      </c>
      <c r="C799" s="23" t="s">
        <v>1255</v>
      </c>
      <c r="D799" s="23" t="s">
        <v>67</v>
      </c>
      <c r="E799" s="23" t="s">
        <v>1269</v>
      </c>
      <c r="F799" s="23" t="s">
        <v>147</v>
      </c>
      <c r="G799" s="23" t="s">
        <v>225</v>
      </c>
      <c r="H799" s="23" t="s">
        <v>225</v>
      </c>
      <c r="I799" s="70">
        <v>44138</v>
      </c>
      <c r="J799" s="23" t="s">
        <v>1254</v>
      </c>
      <c r="K799" s="70">
        <v>44161</v>
      </c>
    </row>
    <row r="800" spans="1:11" x14ac:dyDescent="0.25">
      <c r="A800" s="109" t="str">
        <f>HYPERLINK("https://reports.ofsted.gov.uk/provider/18/EY479628","Provider web link")</f>
        <v>Provider web link</v>
      </c>
      <c r="B800" s="71" t="s">
        <v>1724</v>
      </c>
      <c r="C800" s="23" t="s">
        <v>1255</v>
      </c>
      <c r="D800" s="23" t="s">
        <v>1294</v>
      </c>
      <c r="E800" s="23" t="s">
        <v>240</v>
      </c>
      <c r="F800" s="23" t="s">
        <v>100</v>
      </c>
      <c r="G800" s="23" t="s">
        <v>180</v>
      </c>
      <c r="H800" s="23" t="s">
        <v>180</v>
      </c>
      <c r="I800" s="70">
        <v>44138</v>
      </c>
      <c r="J800" s="23" t="s">
        <v>1254</v>
      </c>
      <c r="K800" s="70">
        <v>44159</v>
      </c>
    </row>
    <row r="801" spans="1:11" x14ac:dyDescent="0.25">
      <c r="A801" s="109" t="str">
        <f>HYPERLINK("https://reports.ofsted.gov.uk/provider/16/EY490991","Provider web link")</f>
        <v>Provider web link</v>
      </c>
      <c r="B801" s="71" t="s">
        <v>2025</v>
      </c>
      <c r="C801" s="23" t="s">
        <v>1255</v>
      </c>
      <c r="D801" s="23" t="s">
        <v>67</v>
      </c>
      <c r="E801" s="23" t="s">
        <v>2026</v>
      </c>
      <c r="F801" s="23" t="s">
        <v>169</v>
      </c>
      <c r="G801" s="23" t="s">
        <v>225</v>
      </c>
      <c r="H801" s="23" t="s">
        <v>225</v>
      </c>
      <c r="I801" s="70">
        <v>44138</v>
      </c>
      <c r="J801" s="23" t="s">
        <v>1254</v>
      </c>
      <c r="K801" s="70">
        <v>44155</v>
      </c>
    </row>
    <row r="802" spans="1:11" x14ac:dyDescent="0.25">
      <c r="A802" s="109" t="str">
        <f>HYPERLINK("https://reports.ofsted.gov.uk/provider/18/EY468772","Provider web link")</f>
        <v>Provider web link</v>
      </c>
      <c r="B802" s="71" t="s">
        <v>2005</v>
      </c>
      <c r="C802" s="23" t="s">
        <v>1255</v>
      </c>
      <c r="D802" s="23" t="s">
        <v>1294</v>
      </c>
      <c r="E802" s="23" t="s">
        <v>240</v>
      </c>
      <c r="F802" s="23" t="s">
        <v>141</v>
      </c>
      <c r="G802" s="23" t="s">
        <v>225</v>
      </c>
      <c r="H802" s="23" t="s">
        <v>225</v>
      </c>
      <c r="I802" s="70">
        <v>44138</v>
      </c>
      <c r="J802" s="23" t="s">
        <v>1254</v>
      </c>
      <c r="K802" s="70">
        <v>44158</v>
      </c>
    </row>
    <row r="803" spans="1:11" x14ac:dyDescent="0.25">
      <c r="A803" s="109" t="str">
        <f>HYPERLINK("https://reports.ofsted.gov.uk/provider/18/EY548523","Provider web link")</f>
        <v>Provider web link</v>
      </c>
      <c r="B803" s="71" t="s">
        <v>1671</v>
      </c>
      <c r="C803" s="23" t="s">
        <v>1255</v>
      </c>
      <c r="D803" s="23" t="s">
        <v>1294</v>
      </c>
      <c r="E803" s="23" t="s">
        <v>240</v>
      </c>
      <c r="F803" s="23" t="s">
        <v>93</v>
      </c>
      <c r="G803" s="23" t="s">
        <v>221</v>
      </c>
      <c r="H803" s="23" t="s">
        <v>221</v>
      </c>
      <c r="I803" s="70">
        <v>44138</v>
      </c>
      <c r="J803" s="23" t="s">
        <v>1254</v>
      </c>
      <c r="K803" s="70">
        <v>44158</v>
      </c>
    </row>
    <row r="804" spans="1:11" x14ac:dyDescent="0.25">
      <c r="A804" s="109" t="str">
        <f>HYPERLINK("https://reports.ofsted.gov.uk/provider/18/EY498682","Provider web link")</f>
        <v>Provider web link</v>
      </c>
      <c r="B804" s="71" t="s">
        <v>1457</v>
      </c>
      <c r="C804" s="23" t="s">
        <v>1255</v>
      </c>
      <c r="D804" s="23" t="s">
        <v>1294</v>
      </c>
      <c r="E804" s="23" t="s">
        <v>240</v>
      </c>
      <c r="F804" s="23" t="s">
        <v>173</v>
      </c>
      <c r="G804" s="23" t="s">
        <v>171</v>
      </c>
      <c r="H804" s="23" t="s">
        <v>171</v>
      </c>
      <c r="I804" s="70">
        <v>44138</v>
      </c>
      <c r="J804" s="23" t="s">
        <v>1254</v>
      </c>
      <c r="K804" s="70">
        <v>44160</v>
      </c>
    </row>
    <row r="805" spans="1:11" x14ac:dyDescent="0.25">
      <c r="A805" s="109" t="str">
        <f>HYPERLINK("https://reports.ofsted.gov.uk/provider/17/EY486401","Provider web link")</f>
        <v>Provider web link</v>
      </c>
      <c r="B805" s="71" t="s">
        <v>1743</v>
      </c>
      <c r="C805" s="23" t="s">
        <v>769</v>
      </c>
      <c r="D805" s="23" t="s">
        <v>66</v>
      </c>
      <c r="E805" s="23" t="s">
        <v>240</v>
      </c>
      <c r="F805" s="23" t="s">
        <v>137</v>
      </c>
      <c r="G805" s="23" t="s">
        <v>208</v>
      </c>
      <c r="H805" s="23" t="s">
        <v>208</v>
      </c>
      <c r="I805" s="70">
        <v>44138</v>
      </c>
      <c r="J805" s="23" t="s">
        <v>1257</v>
      </c>
      <c r="K805" s="70">
        <v>44155</v>
      </c>
    </row>
    <row r="806" spans="1:11" x14ac:dyDescent="0.25">
      <c r="A806" s="109" t="str">
        <f>HYPERLINK("https://reports.ofsted.gov.uk/provider/18/EY553619","Provider web link")</f>
        <v>Provider web link</v>
      </c>
      <c r="B806" s="71" t="s">
        <v>1583</v>
      </c>
      <c r="C806" s="23" t="s">
        <v>1255</v>
      </c>
      <c r="D806" s="23" t="s">
        <v>1294</v>
      </c>
      <c r="E806" s="23" t="s">
        <v>240</v>
      </c>
      <c r="F806" s="23" t="s">
        <v>141</v>
      </c>
      <c r="G806" s="23" t="s">
        <v>225</v>
      </c>
      <c r="H806" s="23" t="s">
        <v>225</v>
      </c>
      <c r="I806" s="70">
        <v>44138</v>
      </c>
      <c r="J806" s="23" t="s">
        <v>1254</v>
      </c>
      <c r="K806" s="70">
        <v>44158</v>
      </c>
    </row>
    <row r="807" spans="1:11" x14ac:dyDescent="0.25">
      <c r="A807" s="109" t="str">
        <f>HYPERLINK("https://reports.ofsted.gov.uk/provider/16/EY541370","Provider web link")</f>
        <v>Provider web link</v>
      </c>
      <c r="B807" s="71" t="s">
        <v>2047</v>
      </c>
      <c r="C807" s="23" t="s">
        <v>1255</v>
      </c>
      <c r="D807" s="23" t="s">
        <v>67</v>
      </c>
      <c r="E807" s="23" t="s">
        <v>1554</v>
      </c>
      <c r="F807" s="23" t="s">
        <v>119</v>
      </c>
      <c r="G807" s="23" t="s">
        <v>208</v>
      </c>
      <c r="H807" s="23" t="s">
        <v>208</v>
      </c>
      <c r="I807" s="70">
        <v>44138</v>
      </c>
      <c r="J807" s="23" t="s">
        <v>1254</v>
      </c>
      <c r="K807" s="70">
        <v>44158</v>
      </c>
    </row>
    <row r="808" spans="1:11" x14ac:dyDescent="0.25">
      <c r="A808" s="109" t="str">
        <f>HYPERLINK("https://reports.ofsted.gov.uk/provider/16/EY547207","Provider web link")</f>
        <v>Provider web link</v>
      </c>
      <c r="B808" s="71" t="s">
        <v>1869</v>
      </c>
      <c r="C808" s="23" t="s">
        <v>1255</v>
      </c>
      <c r="D808" s="23" t="s">
        <v>67</v>
      </c>
      <c r="E808" s="23" t="s">
        <v>1870</v>
      </c>
      <c r="F808" s="23" t="s">
        <v>166</v>
      </c>
      <c r="G808" s="23" t="s">
        <v>208</v>
      </c>
      <c r="H808" s="23" t="s">
        <v>208</v>
      </c>
      <c r="I808" s="70">
        <v>44138</v>
      </c>
      <c r="J808" s="23" t="s">
        <v>1254</v>
      </c>
      <c r="K808" s="70">
        <v>44155</v>
      </c>
    </row>
    <row r="809" spans="1:11" x14ac:dyDescent="0.25">
      <c r="A809" s="109" t="str">
        <f>HYPERLINK("https://reports.ofsted.gov.uk/provider/18/EY551233","Provider web link")</f>
        <v>Provider web link</v>
      </c>
      <c r="B809" s="71" t="s">
        <v>1988</v>
      </c>
      <c r="C809" s="23" t="s">
        <v>1255</v>
      </c>
      <c r="D809" s="23" t="s">
        <v>1294</v>
      </c>
      <c r="E809" s="23" t="s">
        <v>240</v>
      </c>
      <c r="F809" s="23" t="s">
        <v>220</v>
      </c>
      <c r="G809" s="23" t="s">
        <v>215</v>
      </c>
      <c r="H809" s="23" t="s">
        <v>215</v>
      </c>
      <c r="I809" s="70">
        <v>44138</v>
      </c>
      <c r="J809" s="23" t="s">
        <v>1257</v>
      </c>
      <c r="K809" s="70">
        <v>44160</v>
      </c>
    </row>
    <row r="810" spans="1:11" x14ac:dyDescent="0.25">
      <c r="A810" s="109" t="str">
        <f>HYPERLINK("https://reports.ofsted.gov.uk/provider/16/EY360882","Provider web link")</f>
        <v>Provider web link</v>
      </c>
      <c r="B810" s="71" t="s">
        <v>1260</v>
      </c>
      <c r="C810" s="23" t="s">
        <v>769</v>
      </c>
      <c r="D810" s="23" t="s">
        <v>67</v>
      </c>
      <c r="E810" s="23" t="s">
        <v>1261</v>
      </c>
      <c r="F810" s="23" t="s">
        <v>166</v>
      </c>
      <c r="G810" s="23" t="s">
        <v>208</v>
      </c>
      <c r="H810" s="23" t="s">
        <v>208</v>
      </c>
      <c r="I810" s="70">
        <v>44138</v>
      </c>
      <c r="J810" s="23" t="s">
        <v>1254</v>
      </c>
      <c r="K810" s="70">
        <v>44155</v>
      </c>
    </row>
    <row r="811" spans="1:11" x14ac:dyDescent="0.25">
      <c r="A811" s="109" t="str">
        <f>HYPERLINK("https://reports.ofsted.gov.uk/provider/16/2503347 ","Provider web link")</f>
        <v>Provider web link</v>
      </c>
      <c r="B811" s="71">
        <v>2503347</v>
      </c>
      <c r="C811" s="23" t="s">
        <v>769</v>
      </c>
      <c r="D811" s="23" t="s">
        <v>67</v>
      </c>
      <c r="E811" s="23" t="s">
        <v>2102</v>
      </c>
      <c r="F811" s="23" t="s">
        <v>140</v>
      </c>
      <c r="G811" s="23" t="s">
        <v>285</v>
      </c>
      <c r="H811" s="23" t="s">
        <v>199</v>
      </c>
      <c r="I811" s="70">
        <v>44138</v>
      </c>
      <c r="J811" s="23" t="s">
        <v>1257</v>
      </c>
      <c r="K811" s="70">
        <v>44159</v>
      </c>
    </row>
    <row r="812" spans="1:11" x14ac:dyDescent="0.25">
      <c r="A812" s="109" t="str">
        <f>HYPERLINK("https://reports.ofsted.gov.uk/provider/16/2545063 ","Provider web link")</f>
        <v>Provider web link</v>
      </c>
      <c r="B812" s="71">
        <v>2545063</v>
      </c>
      <c r="C812" s="23" t="s">
        <v>1255</v>
      </c>
      <c r="D812" s="23" t="s">
        <v>67</v>
      </c>
      <c r="E812" s="23" t="s">
        <v>1997</v>
      </c>
      <c r="F812" s="23" t="s">
        <v>134</v>
      </c>
      <c r="G812" s="23" t="s">
        <v>215</v>
      </c>
      <c r="H812" s="23" t="s">
        <v>215</v>
      </c>
      <c r="I812" s="70">
        <v>44138</v>
      </c>
      <c r="J812" s="23" t="s">
        <v>1254</v>
      </c>
      <c r="K812" s="70">
        <v>44155</v>
      </c>
    </row>
    <row r="813" spans="1:11" x14ac:dyDescent="0.25">
      <c r="A813" s="109" t="str">
        <f>HYPERLINK("https://reports.ofsted.gov.uk/provider/16/2524859 ","Provider web link")</f>
        <v>Provider web link</v>
      </c>
      <c r="B813" s="71">
        <v>2524859</v>
      </c>
      <c r="C813" s="23" t="s">
        <v>1255</v>
      </c>
      <c r="D813" s="23" t="s">
        <v>67</v>
      </c>
      <c r="E813" s="23" t="s">
        <v>2184</v>
      </c>
      <c r="F813" s="23" t="s">
        <v>99</v>
      </c>
      <c r="G813" s="23" t="s">
        <v>221</v>
      </c>
      <c r="H813" s="23" t="s">
        <v>221</v>
      </c>
      <c r="I813" s="70">
        <v>44138</v>
      </c>
      <c r="J813" s="23" t="s">
        <v>1254</v>
      </c>
      <c r="K813" s="70">
        <v>44155</v>
      </c>
    </row>
    <row r="814" spans="1:11" x14ac:dyDescent="0.25">
      <c r="A814" s="109" t="str">
        <f>HYPERLINK("https://reports.ofsted.gov.uk/provider/18/EY493079","Provider web link")</f>
        <v>Provider web link</v>
      </c>
      <c r="B814" s="71" t="s">
        <v>1560</v>
      </c>
      <c r="C814" s="23" t="s">
        <v>1255</v>
      </c>
      <c r="D814" s="23" t="s">
        <v>1294</v>
      </c>
      <c r="E814" s="23" t="s">
        <v>240</v>
      </c>
      <c r="F814" s="23" t="s">
        <v>216</v>
      </c>
      <c r="G814" s="23" t="s">
        <v>215</v>
      </c>
      <c r="H814" s="23" t="s">
        <v>215</v>
      </c>
      <c r="I814" s="70">
        <v>44138</v>
      </c>
      <c r="J814" s="23" t="s">
        <v>1254</v>
      </c>
      <c r="K814" s="70">
        <v>44159</v>
      </c>
    </row>
    <row r="815" spans="1:11" x14ac:dyDescent="0.25">
      <c r="A815" s="109" t="str">
        <f>HYPERLINK("https://reports.ofsted.gov.uk/provider/17/EY303767","Provider web link")</f>
        <v>Provider web link</v>
      </c>
      <c r="B815" s="71" t="s">
        <v>1315</v>
      </c>
      <c r="C815" s="23" t="s">
        <v>769</v>
      </c>
      <c r="D815" s="23" t="s">
        <v>66</v>
      </c>
      <c r="E815" s="23" t="s">
        <v>240</v>
      </c>
      <c r="F815" s="23" t="s">
        <v>80</v>
      </c>
      <c r="G815" s="23" t="s">
        <v>215</v>
      </c>
      <c r="H815" s="23" t="s">
        <v>215</v>
      </c>
      <c r="I815" s="70">
        <v>44138</v>
      </c>
      <c r="J815" s="23" t="s">
        <v>1254</v>
      </c>
      <c r="K815" s="70">
        <v>44162</v>
      </c>
    </row>
    <row r="816" spans="1:11" x14ac:dyDescent="0.25">
      <c r="A816" s="109" t="str">
        <f>HYPERLINK("https://reports.ofsted.gov.uk/provider/18/EY536710","Provider web link")</f>
        <v>Provider web link</v>
      </c>
      <c r="B816" s="71" t="s">
        <v>1864</v>
      </c>
      <c r="C816" s="23" t="s">
        <v>1255</v>
      </c>
      <c r="D816" s="23" t="s">
        <v>1294</v>
      </c>
      <c r="E816" s="23" t="s">
        <v>240</v>
      </c>
      <c r="F816" s="23" t="s">
        <v>195</v>
      </c>
      <c r="G816" s="23" t="s">
        <v>180</v>
      </c>
      <c r="H816" s="23" t="s">
        <v>180</v>
      </c>
      <c r="I816" s="70">
        <v>44138</v>
      </c>
      <c r="J816" s="23" t="s">
        <v>1254</v>
      </c>
      <c r="K816" s="70">
        <v>44159</v>
      </c>
    </row>
    <row r="817" spans="1:11" x14ac:dyDescent="0.25">
      <c r="A817" s="109" t="str">
        <f>HYPERLINK("https://reports.ofsted.gov.uk/provider/18/VC370870","Provider web link")</f>
        <v>Provider web link</v>
      </c>
      <c r="B817" s="71" t="s">
        <v>1886</v>
      </c>
      <c r="C817" s="23" t="s">
        <v>1255</v>
      </c>
      <c r="D817" s="23" t="s">
        <v>1294</v>
      </c>
      <c r="E817" s="23" t="s">
        <v>240</v>
      </c>
      <c r="F817" s="23" t="s">
        <v>187</v>
      </c>
      <c r="G817" s="23" t="s">
        <v>180</v>
      </c>
      <c r="H817" s="23" t="s">
        <v>180</v>
      </c>
      <c r="I817" s="70">
        <v>44138</v>
      </c>
      <c r="J817" s="23" t="s">
        <v>1254</v>
      </c>
      <c r="K817" s="70">
        <v>44155</v>
      </c>
    </row>
    <row r="818" spans="1:11" x14ac:dyDescent="0.25">
      <c r="A818" s="109" t="str">
        <f>HYPERLINK("https://reports.ofsted.gov.uk/provider/16/EY479381","Provider web link")</f>
        <v>Provider web link</v>
      </c>
      <c r="B818" s="71" t="s">
        <v>6755</v>
      </c>
      <c r="C818" s="23" t="s">
        <v>769</v>
      </c>
      <c r="D818" s="23" t="s">
        <v>67</v>
      </c>
      <c r="E818" s="23" t="s">
        <v>6756</v>
      </c>
      <c r="F818" s="23" t="s">
        <v>104</v>
      </c>
      <c r="G818" s="23" t="s">
        <v>215</v>
      </c>
      <c r="H818" s="23" t="s">
        <v>215</v>
      </c>
      <c r="I818" s="70">
        <v>44138</v>
      </c>
      <c r="J818" s="23" t="s">
        <v>1254</v>
      </c>
      <c r="K818" s="70">
        <v>44158</v>
      </c>
    </row>
    <row r="819" spans="1:11" x14ac:dyDescent="0.25">
      <c r="A819" s="109" t="str">
        <f>HYPERLINK("https://reports.ofsted.gov.uk/provider/18/EY483154","Provider web link")</f>
        <v>Provider web link</v>
      </c>
      <c r="B819" s="71" t="s">
        <v>1946</v>
      </c>
      <c r="C819" s="23" t="s">
        <v>1255</v>
      </c>
      <c r="D819" s="23" t="s">
        <v>1294</v>
      </c>
      <c r="E819" s="23" t="s">
        <v>240</v>
      </c>
      <c r="F819" s="23" t="s">
        <v>104</v>
      </c>
      <c r="G819" s="23" t="s">
        <v>215</v>
      </c>
      <c r="H819" s="23" t="s">
        <v>215</v>
      </c>
      <c r="I819" s="70">
        <v>44138</v>
      </c>
      <c r="J819" s="23" t="s">
        <v>1254</v>
      </c>
      <c r="K819" s="70">
        <v>44155</v>
      </c>
    </row>
    <row r="820" spans="1:11" x14ac:dyDescent="0.25">
      <c r="A820" s="109" t="str">
        <f>HYPERLINK("https://reports.ofsted.gov.uk/provider/18/EY493488","Provider web link")</f>
        <v>Provider web link</v>
      </c>
      <c r="B820" s="71" t="s">
        <v>1444</v>
      </c>
      <c r="C820" s="23" t="s">
        <v>1255</v>
      </c>
      <c r="D820" s="23" t="s">
        <v>1294</v>
      </c>
      <c r="E820" s="23" t="s">
        <v>240</v>
      </c>
      <c r="F820" s="23" t="s">
        <v>187</v>
      </c>
      <c r="G820" s="23" t="s">
        <v>180</v>
      </c>
      <c r="H820" s="23" t="s">
        <v>180</v>
      </c>
      <c r="I820" s="70">
        <v>44138</v>
      </c>
      <c r="J820" s="23" t="s">
        <v>1254</v>
      </c>
      <c r="K820" s="70">
        <v>44155</v>
      </c>
    </row>
    <row r="821" spans="1:11" x14ac:dyDescent="0.25">
      <c r="A821" s="109" t="str">
        <f>HYPERLINK("https://reports.ofsted.gov.uk/provider/16/2521365 ","Provider web link")</f>
        <v>Provider web link</v>
      </c>
      <c r="B821" s="71">
        <v>2521365</v>
      </c>
      <c r="C821" s="23" t="s">
        <v>1255</v>
      </c>
      <c r="D821" s="23" t="s">
        <v>67</v>
      </c>
      <c r="E821" s="23" t="s">
        <v>1852</v>
      </c>
      <c r="F821" s="23" t="s">
        <v>165</v>
      </c>
      <c r="G821" s="23" t="s">
        <v>221</v>
      </c>
      <c r="H821" s="23" t="s">
        <v>221</v>
      </c>
      <c r="I821" s="70">
        <v>44138</v>
      </c>
      <c r="J821" s="23" t="s">
        <v>1254</v>
      </c>
      <c r="K821" s="70">
        <v>44155</v>
      </c>
    </row>
    <row r="822" spans="1:11" x14ac:dyDescent="0.25">
      <c r="A822" s="109" t="str">
        <f>HYPERLINK("https://reports.ofsted.gov.uk/provider/16/EY562948","Provider web link")</f>
        <v>Provider web link</v>
      </c>
      <c r="B822" s="71" t="s">
        <v>1790</v>
      </c>
      <c r="C822" s="23" t="s">
        <v>1255</v>
      </c>
      <c r="D822" s="23" t="s">
        <v>67</v>
      </c>
      <c r="E822" s="23" t="s">
        <v>1791</v>
      </c>
      <c r="F822" s="23" t="s">
        <v>104</v>
      </c>
      <c r="G822" s="23" t="s">
        <v>215</v>
      </c>
      <c r="H822" s="23" t="s">
        <v>215</v>
      </c>
      <c r="I822" s="70">
        <v>44138</v>
      </c>
      <c r="J822" s="23" t="s">
        <v>1254</v>
      </c>
      <c r="K822" s="70">
        <v>44160</v>
      </c>
    </row>
    <row r="823" spans="1:11" x14ac:dyDescent="0.25">
      <c r="A823" s="109" t="str">
        <f>HYPERLINK("https://reports.ofsted.gov.uk/provider/18/EY279678","Provider web link")</f>
        <v>Provider web link</v>
      </c>
      <c r="B823" s="71" t="s">
        <v>1319</v>
      </c>
      <c r="C823" s="23" t="s">
        <v>1255</v>
      </c>
      <c r="D823" s="23" t="s">
        <v>1294</v>
      </c>
      <c r="E823" s="23" t="s">
        <v>240</v>
      </c>
      <c r="F823" s="23" t="s">
        <v>169</v>
      </c>
      <c r="G823" s="23" t="s">
        <v>225</v>
      </c>
      <c r="H823" s="23" t="s">
        <v>225</v>
      </c>
      <c r="I823" s="70">
        <v>44138</v>
      </c>
      <c r="J823" s="23" t="s">
        <v>1254</v>
      </c>
      <c r="K823" s="70">
        <v>44158</v>
      </c>
    </row>
    <row r="824" spans="1:11" x14ac:dyDescent="0.25">
      <c r="A824" s="109" t="str">
        <f>HYPERLINK("https://reports.ofsted.gov.uk/provider/16/EY557879","Provider web link")</f>
        <v>Provider web link</v>
      </c>
      <c r="B824" s="71" t="s">
        <v>2140</v>
      </c>
      <c r="C824" s="23" t="s">
        <v>1255</v>
      </c>
      <c r="D824" s="23" t="s">
        <v>67</v>
      </c>
      <c r="E824" s="23" t="s">
        <v>2141</v>
      </c>
      <c r="F824" s="23" t="s">
        <v>114</v>
      </c>
      <c r="G824" s="23" t="s">
        <v>285</v>
      </c>
      <c r="H824" s="23" t="s">
        <v>199</v>
      </c>
      <c r="I824" s="70">
        <v>44138</v>
      </c>
      <c r="J824" s="23" t="s">
        <v>1254</v>
      </c>
      <c r="K824" s="70">
        <v>44155</v>
      </c>
    </row>
    <row r="825" spans="1:11" x14ac:dyDescent="0.25">
      <c r="A825" s="109" t="str">
        <f>HYPERLINK("https://reports.ofsted.gov.uk/provider/18/EY469640","Provider web link")</f>
        <v>Provider web link</v>
      </c>
      <c r="B825" s="71" t="s">
        <v>1905</v>
      </c>
      <c r="C825" s="23" t="s">
        <v>1255</v>
      </c>
      <c r="D825" s="23" t="s">
        <v>1294</v>
      </c>
      <c r="E825" s="23" t="s">
        <v>240</v>
      </c>
      <c r="F825" s="23" t="s">
        <v>196</v>
      </c>
      <c r="G825" s="23" t="s">
        <v>180</v>
      </c>
      <c r="H825" s="23" t="s">
        <v>180</v>
      </c>
      <c r="I825" s="70">
        <v>44138</v>
      </c>
      <c r="J825" s="23" t="s">
        <v>1254</v>
      </c>
      <c r="K825" s="70">
        <v>44162</v>
      </c>
    </row>
    <row r="826" spans="1:11" x14ac:dyDescent="0.25">
      <c r="A826" s="109" t="str">
        <f>HYPERLINK("https://reports.ofsted.gov.uk/provider/18/EY552854","Provider web link")</f>
        <v>Provider web link</v>
      </c>
      <c r="B826" s="71" t="s">
        <v>2162</v>
      </c>
      <c r="C826" s="23" t="s">
        <v>1255</v>
      </c>
      <c r="D826" s="23" t="s">
        <v>1294</v>
      </c>
      <c r="E826" s="23" t="s">
        <v>240</v>
      </c>
      <c r="F826" s="23" t="s">
        <v>155</v>
      </c>
      <c r="G826" s="23" t="s">
        <v>208</v>
      </c>
      <c r="H826" s="23" t="s">
        <v>208</v>
      </c>
      <c r="I826" s="70">
        <v>44138</v>
      </c>
      <c r="J826" s="23" t="s">
        <v>1254</v>
      </c>
      <c r="K826" s="70">
        <v>44158</v>
      </c>
    </row>
    <row r="827" spans="1:11" x14ac:dyDescent="0.25">
      <c r="A827" s="109" t="str">
        <f>HYPERLINK("https://reports.ofsted.gov.uk/provider/18/EY555577","Provider web link")</f>
        <v>Provider web link</v>
      </c>
      <c r="B827" s="71" t="s">
        <v>1692</v>
      </c>
      <c r="C827" s="23" t="s">
        <v>1255</v>
      </c>
      <c r="D827" s="23" t="s">
        <v>1294</v>
      </c>
      <c r="E827" s="23" t="s">
        <v>240</v>
      </c>
      <c r="F827" s="23" t="s">
        <v>75</v>
      </c>
      <c r="G827" s="23" t="s">
        <v>221</v>
      </c>
      <c r="H827" s="23" t="s">
        <v>221</v>
      </c>
      <c r="I827" s="70">
        <v>44138</v>
      </c>
      <c r="J827" s="23" t="s">
        <v>1254</v>
      </c>
      <c r="K827" s="70">
        <v>44159</v>
      </c>
    </row>
    <row r="828" spans="1:11" x14ac:dyDescent="0.25">
      <c r="A828" s="109" t="str">
        <f>HYPERLINK("https://reports.ofsted.gov.uk/provider/18/EY560149","Provider web link")</f>
        <v>Provider web link</v>
      </c>
      <c r="B828" s="71" t="s">
        <v>2198</v>
      </c>
      <c r="C828" s="23" t="s">
        <v>1255</v>
      </c>
      <c r="D828" s="23" t="s">
        <v>1294</v>
      </c>
      <c r="E828" s="23" t="s">
        <v>240</v>
      </c>
      <c r="F828" s="23" t="s">
        <v>153</v>
      </c>
      <c r="G828" s="23" t="s">
        <v>215</v>
      </c>
      <c r="H828" s="23" t="s">
        <v>215</v>
      </c>
      <c r="I828" s="70">
        <v>44139</v>
      </c>
      <c r="J828" s="23" t="s">
        <v>1254</v>
      </c>
      <c r="K828" s="70">
        <v>44159</v>
      </c>
    </row>
    <row r="829" spans="1:11" x14ac:dyDescent="0.25">
      <c r="A829" s="109" t="str">
        <f>HYPERLINK("https://reports.ofsted.gov.uk/provider/16/EY562318","Provider web link")</f>
        <v>Provider web link</v>
      </c>
      <c r="B829" s="71" t="s">
        <v>1787</v>
      </c>
      <c r="C829" s="23" t="s">
        <v>1255</v>
      </c>
      <c r="D829" s="23" t="s">
        <v>67</v>
      </c>
      <c r="E829" s="23" t="s">
        <v>1271</v>
      </c>
      <c r="F829" s="23" t="s">
        <v>84</v>
      </c>
      <c r="G829" s="23" t="s">
        <v>175</v>
      </c>
      <c r="H829" s="23" t="s">
        <v>175</v>
      </c>
      <c r="I829" s="70">
        <v>44139</v>
      </c>
      <c r="J829" s="23" t="s">
        <v>1254</v>
      </c>
      <c r="K829" s="70">
        <v>44160</v>
      </c>
    </row>
    <row r="830" spans="1:11" x14ac:dyDescent="0.25">
      <c r="A830" s="109" t="str">
        <f>HYPERLINK("https://reports.ofsted.gov.uk/provider/18/EY537942","Provider web link")</f>
        <v>Provider web link</v>
      </c>
      <c r="B830" s="71" t="s">
        <v>1446</v>
      </c>
      <c r="C830" s="23" t="s">
        <v>1255</v>
      </c>
      <c r="D830" s="23" t="s">
        <v>1294</v>
      </c>
      <c r="E830" s="23" t="s">
        <v>240</v>
      </c>
      <c r="F830" s="23" t="s">
        <v>196</v>
      </c>
      <c r="G830" s="23" t="s">
        <v>180</v>
      </c>
      <c r="H830" s="23" t="s">
        <v>180</v>
      </c>
      <c r="I830" s="70">
        <v>44139</v>
      </c>
      <c r="J830" s="23" t="s">
        <v>1254</v>
      </c>
      <c r="K830" s="70">
        <v>44158</v>
      </c>
    </row>
    <row r="831" spans="1:11" x14ac:dyDescent="0.25">
      <c r="A831" s="109" t="str">
        <f>HYPERLINK("https://reports.ofsted.gov.uk/provider/18/EY548376","Provider web link")</f>
        <v>Provider web link</v>
      </c>
      <c r="B831" s="71" t="s">
        <v>1442</v>
      </c>
      <c r="C831" s="23" t="s">
        <v>1255</v>
      </c>
      <c r="D831" s="23" t="s">
        <v>1294</v>
      </c>
      <c r="E831" s="23" t="s">
        <v>240</v>
      </c>
      <c r="F831" s="23" t="s">
        <v>153</v>
      </c>
      <c r="G831" s="23" t="s">
        <v>215</v>
      </c>
      <c r="H831" s="23" t="s">
        <v>215</v>
      </c>
      <c r="I831" s="70">
        <v>44139</v>
      </c>
      <c r="J831" s="23" t="s">
        <v>1254</v>
      </c>
      <c r="K831" s="70">
        <v>44161</v>
      </c>
    </row>
    <row r="832" spans="1:11" x14ac:dyDescent="0.25">
      <c r="A832" s="109" t="str">
        <f>HYPERLINK("https://reports.ofsted.gov.uk/provider/16/EY562079","Provider web link")</f>
        <v>Provider web link</v>
      </c>
      <c r="B832" s="71" t="s">
        <v>1857</v>
      </c>
      <c r="C832" s="23" t="s">
        <v>769</v>
      </c>
      <c r="D832" s="23" t="s">
        <v>67</v>
      </c>
      <c r="E832" s="23" t="s">
        <v>1858</v>
      </c>
      <c r="F832" s="23" t="s">
        <v>132</v>
      </c>
      <c r="G832" s="23" t="s">
        <v>215</v>
      </c>
      <c r="H832" s="23" t="s">
        <v>215</v>
      </c>
      <c r="I832" s="70">
        <v>44139</v>
      </c>
      <c r="J832" s="23" t="s">
        <v>1254</v>
      </c>
      <c r="K832" s="70">
        <v>44159</v>
      </c>
    </row>
    <row r="833" spans="1:11" x14ac:dyDescent="0.25">
      <c r="A833" s="109" t="str">
        <f>HYPERLINK("https://reports.ofsted.gov.uk/provider/18/EY491139","Provider web link")</f>
        <v>Provider web link</v>
      </c>
      <c r="B833" s="71" t="s">
        <v>1963</v>
      </c>
      <c r="C833" s="23" t="s">
        <v>1255</v>
      </c>
      <c r="D833" s="23" t="s">
        <v>1294</v>
      </c>
      <c r="E833" s="23" t="s">
        <v>240</v>
      </c>
      <c r="F833" s="23" t="s">
        <v>147</v>
      </c>
      <c r="G833" s="23" t="s">
        <v>225</v>
      </c>
      <c r="H833" s="23" t="s">
        <v>225</v>
      </c>
      <c r="I833" s="70">
        <v>44139</v>
      </c>
      <c r="J833" s="23" t="s">
        <v>1254</v>
      </c>
      <c r="K833" s="70">
        <v>44158</v>
      </c>
    </row>
    <row r="834" spans="1:11" x14ac:dyDescent="0.25">
      <c r="A834" s="109" t="str">
        <f>HYPERLINK("https://reports.ofsted.gov.uk/provider/18/EY542523","Provider web link")</f>
        <v>Provider web link</v>
      </c>
      <c r="B834" s="71" t="s">
        <v>2165</v>
      </c>
      <c r="C834" s="23" t="s">
        <v>1255</v>
      </c>
      <c r="D834" s="23" t="s">
        <v>1294</v>
      </c>
      <c r="E834" s="23" t="s">
        <v>240</v>
      </c>
      <c r="F834" s="23" t="s">
        <v>153</v>
      </c>
      <c r="G834" s="23" t="s">
        <v>215</v>
      </c>
      <c r="H834" s="23" t="s">
        <v>215</v>
      </c>
      <c r="I834" s="70">
        <v>44139</v>
      </c>
      <c r="J834" s="23" t="s">
        <v>1254</v>
      </c>
      <c r="K834" s="70">
        <v>44158</v>
      </c>
    </row>
    <row r="835" spans="1:11" x14ac:dyDescent="0.25">
      <c r="A835" s="109" t="str">
        <f>HYPERLINK("https://reports.ofsted.gov.uk/provider/18/EY544612","Provider web link")</f>
        <v>Provider web link</v>
      </c>
      <c r="B835" s="71" t="s">
        <v>1645</v>
      </c>
      <c r="C835" s="23" t="s">
        <v>1255</v>
      </c>
      <c r="D835" s="23" t="s">
        <v>1294</v>
      </c>
      <c r="E835" s="23" t="s">
        <v>240</v>
      </c>
      <c r="F835" s="23" t="s">
        <v>153</v>
      </c>
      <c r="G835" s="23" t="s">
        <v>215</v>
      </c>
      <c r="H835" s="23" t="s">
        <v>215</v>
      </c>
      <c r="I835" s="70">
        <v>44139</v>
      </c>
      <c r="J835" s="23" t="s">
        <v>1254</v>
      </c>
      <c r="K835" s="70">
        <v>44161</v>
      </c>
    </row>
    <row r="836" spans="1:11" x14ac:dyDescent="0.25">
      <c r="A836" s="109" t="str">
        <f>HYPERLINK("https://reports.ofsted.gov.uk/provider/18/EY490301","Provider web link")</f>
        <v>Provider web link</v>
      </c>
      <c r="B836" s="71" t="s">
        <v>1641</v>
      </c>
      <c r="C836" s="23" t="s">
        <v>1255</v>
      </c>
      <c r="D836" s="23" t="s">
        <v>1294</v>
      </c>
      <c r="E836" s="23" t="s">
        <v>240</v>
      </c>
      <c r="F836" s="23" t="s">
        <v>79</v>
      </c>
      <c r="G836" s="23" t="s">
        <v>180</v>
      </c>
      <c r="H836" s="23" t="s">
        <v>180</v>
      </c>
      <c r="I836" s="70">
        <v>44139</v>
      </c>
      <c r="J836" s="23" t="s">
        <v>1254</v>
      </c>
      <c r="K836" s="70">
        <v>44158</v>
      </c>
    </row>
    <row r="837" spans="1:11" x14ac:dyDescent="0.25">
      <c r="A837" s="109" t="str">
        <f>HYPERLINK("https://reports.ofsted.gov.uk/provider/17/139549  ","Provider web link")</f>
        <v>Provider web link</v>
      </c>
      <c r="B837" s="71">
        <v>139549</v>
      </c>
      <c r="C837" s="23" t="s">
        <v>769</v>
      </c>
      <c r="D837" s="23" t="s">
        <v>66</v>
      </c>
      <c r="E837" s="23" t="s">
        <v>240</v>
      </c>
      <c r="F837" s="23" t="s">
        <v>196</v>
      </c>
      <c r="G837" s="23" t="s">
        <v>180</v>
      </c>
      <c r="H837" s="23" t="s">
        <v>180</v>
      </c>
      <c r="I837" s="70">
        <v>44139</v>
      </c>
      <c r="J837" s="23" t="s">
        <v>1254</v>
      </c>
      <c r="K837" s="70">
        <v>44158</v>
      </c>
    </row>
    <row r="838" spans="1:11" x14ac:dyDescent="0.25">
      <c r="A838" s="109" t="str">
        <f>HYPERLINK("https://reports.ofsted.gov.uk/provider/18/EY455581","Provider web link")</f>
        <v>Provider web link</v>
      </c>
      <c r="B838" s="71" t="s">
        <v>1812</v>
      </c>
      <c r="C838" s="23" t="s">
        <v>1255</v>
      </c>
      <c r="D838" s="23" t="s">
        <v>1294</v>
      </c>
      <c r="E838" s="23" t="s">
        <v>240</v>
      </c>
      <c r="F838" s="23" t="s">
        <v>79</v>
      </c>
      <c r="G838" s="23" t="s">
        <v>180</v>
      </c>
      <c r="H838" s="23" t="s">
        <v>180</v>
      </c>
      <c r="I838" s="70">
        <v>44139</v>
      </c>
      <c r="J838" s="23" t="s">
        <v>1254</v>
      </c>
      <c r="K838" s="70">
        <v>44158</v>
      </c>
    </row>
    <row r="839" spans="1:11" x14ac:dyDescent="0.25">
      <c r="A839" s="109" t="str">
        <f>HYPERLINK("https://reports.ofsted.gov.uk/provider/18/EY475313","Provider web link")</f>
        <v>Provider web link</v>
      </c>
      <c r="B839" s="71" t="s">
        <v>1906</v>
      </c>
      <c r="C839" s="23" t="s">
        <v>1255</v>
      </c>
      <c r="D839" s="23" t="s">
        <v>1294</v>
      </c>
      <c r="E839" s="23" t="s">
        <v>240</v>
      </c>
      <c r="F839" s="23" t="s">
        <v>167</v>
      </c>
      <c r="G839" s="23" t="s">
        <v>215</v>
      </c>
      <c r="H839" s="23" t="s">
        <v>215</v>
      </c>
      <c r="I839" s="70">
        <v>44139</v>
      </c>
      <c r="J839" s="23" t="s">
        <v>1254</v>
      </c>
      <c r="K839" s="70">
        <v>44159</v>
      </c>
    </row>
    <row r="840" spans="1:11" x14ac:dyDescent="0.25">
      <c r="A840" s="109" t="str">
        <f>HYPERLINK("https://reports.ofsted.gov.uk/provider/18/EY557324","Provider web link")</f>
        <v>Provider web link</v>
      </c>
      <c r="B840" s="71" t="s">
        <v>1650</v>
      </c>
      <c r="C840" s="23" t="s">
        <v>1255</v>
      </c>
      <c r="D840" s="23" t="s">
        <v>1294</v>
      </c>
      <c r="E840" s="23" t="s">
        <v>240</v>
      </c>
      <c r="F840" s="23" t="s">
        <v>153</v>
      </c>
      <c r="G840" s="23" t="s">
        <v>215</v>
      </c>
      <c r="H840" s="23" t="s">
        <v>215</v>
      </c>
      <c r="I840" s="70">
        <v>44139</v>
      </c>
      <c r="J840" s="23" t="s">
        <v>1254</v>
      </c>
      <c r="K840" s="70">
        <v>44161</v>
      </c>
    </row>
    <row r="841" spans="1:11" x14ac:dyDescent="0.25">
      <c r="A841" s="109" t="str">
        <f>HYPERLINK("https://reports.ofsted.gov.uk/provider/16/2526803 ","Provider web link")</f>
        <v>Provider web link</v>
      </c>
      <c r="B841" s="71">
        <v>2526803</v>
      </c>
      <c r="C841" s="23" t="s">
        <v>769</v>
      </c>
      <c r="D841" s="23" t="s">
        <v>67</v>
      </c>
      <c r="E841" s="23" t="s">
        <v>1591</v>
      </c>
      <c r="F841" s="23" t="s">
        <v>140</v>
      </c>
      <c r="G841" s="23" t="s">
        <v>285</v>
      </c>
      <c r="H841" s="23" t="s">
        <v>199</v>
      </c>
      <c r="I841" s="70">
        <v>44139</v>
      </c>
      <c r="J841" s="23" t="s">
        <v>1254</v>
      </c>
      <c r="K841" s="70">
        <v>44162</v>
      </c>
    </row>
    <row r="842" spans="1:11" x14ac:dyDescent="0.25">
      <c r="A842" s="109" t="str">
        <f>HYPERLINK("https://reports.ofsted.gov.uk/provider/18/EY543328","Provider web link")</f>
        <v>Provider web link</v>
      </c>
      <c r="B842" s="71" t="s">
        <v>1846</v>
      </c>
      <c r="C842" s="23" t="s">
        <v>1255</v>
      </c>
      <c r="D842" s="23" t="s">
        <v>1294</v>
      </c>
      <c r="E842" s="23" t="s">
        <v>240</v>
      </c>
      <c r="F842" s="23" t="s">
        <v>153</v>
      </c>
      <c r="G842" s="23" t="s">
        <v>215</v>
      </c>
      <c r="H842" s="23" t="s">
        <v>215</v>
      </c>
      <c r="I842" s="70">
        <v>44139</v>
      </c>
      <c r="J842" s="23" t="s">
        <v>1254</v>
      </c>
      <c r="K842" s="70">
        <v>44158</v>
      </c>
    </row>
    <row r="843" spans="1:11" x14ac:dyDescent="0.25">
      <c r="A843" s="109" t="str">
        <f>HYPERLINK("https://reports.ofsted.gov.uk/provider/18/EY414089","Provider web link")</f>
        <v>Provider web link</v>
      </c>
      <c r="B843" s="71" t="s">
        <v>2104</v>
      </c>
      <c r="C843" s="23" t="s">
        <v>1255</v>
      </c>
      <c r="D843" s="23" t="s">
        <v>1294</v>
      </c>
      <c r="E843" s="23" t="s">
        <v>240</v>
      </c>
      <c r="F843" s="23" t="s">
        <v>186</v>
      </c>
      <c r="G843" s="23" t="s">
        <v>180</v>
      </c>
      <c r="H843" s="23" t="s">
        <v>180</v>
      </c>
      <c r="I843" s="70">
        <v>44139</v>
      </c>
      <c r="J843" s="23" t="s">
        <v>1254</v>
      </c>
      <c r="K843" s="70">
        <v>44159</v>
      </c>
    </row>
    <row r="844" spans="1:11" x14ac:dyDescent="0.25">
      <c r="A844" s="109" t="str">
        <f>HYPERLINK("https://reports.ofsted.gov.uk/provider/18/EY480500","Provider web link")</f>
        <v>Provider web link</v>
      </c>
      <c r="B844" s="71" t="s">
        <v>1422</v>
      </c>
      <c r="C844" s="23" t="s">
        <v>1255</v>
      </c>
      <c r="D844" s="23" t="s">
        <v>1294</v>
      </c>
      <c r="E844" s="23" t="s">
        <v>240</v>
      </c>
      <c r="F844" s="23" t="s">
        <v>108</v>
      </c>
      <c r="G844" s="23" t="s">
        <v>215</v>
      </c>
      <c r="H844" s="23" t="s">
        <v>215</v>
      </c>
      <c r="I844" s="70">
        <v>44139</v>
      </c>
      <c r="J844" s="23" t="s">
        <v>1254</v>
      </c>
      <c r="K844" s="70">
        <v>44159</v>
      </c>
    </row>
    <row r="845" spans="1:11" x14ac:dyDescent="0.25">
      <c r="A845" s="109" t="str">
        <f>HYPERLINK("https://reports.ofsted.gov.uk/provider/16/EY556816","Provider web link")</f>
        <v>Provider web link</v>
      </c>
      <c r="B845" s="71" t="s">
        <v>1487</v>
      </c>
      <c r="C845" s="23" t="s">
        <v>1255</v>
      </c>
      <c r="D845" s="23" t="s">
        <v>67</v>
      </c>
      <c r="E845" s="23" t="s">
        <v>1488</v>
      </c>
      <c r="F845" s="23" t="s">
        <v>147</v>
      </c>
      <c r="G845" s="23" t="s">
        <v>225</v>
      </c>
      <c r="H845" s="23" t="s">
        <v>225</v>
      </c>
      <c r="I845" s="70">
        <v>44139</v>
      </c>
      <c r="J845" s="23" t="s">
        <v>1257</v>
      </c>
      <c r="K845" s="70">
        <v>44159</v>
      </c>
    </row>
    <row r="846" spans="1:11" x14ac:dyDescent="0.25">
      <c r="A846" s="109" t="str">
        <f>HYPERLINK("https://reports.ofsted.gov.uk/provider/18/EY540153","Provider web link")</f>
        <v>Provider web link</v>
      </c>
      <c r="B846" s="71" t="s">
        <v>1500</v>
      </c>
      <c r="C846" s="23" t="s">
        <v>1255</v>
      </c>
      <c r="D846" s="23" t="s">
        <v>1294</v>
      </c>
      <c r="E846" s="23" t="s">
        <v>240</v>
      </c>
      <c r="F846" s="23" t="s">
        <v>153</v>
      </c>
      <c r="G846" s="23" t="s">
        <v>215</v>
      </c>
      <c r="H846" s="23" t="s">
        <v>215</v>
      </c>
      <c r="I846" s="70">
        <v>44139</v>
      </c>
      <c r="J846" s="23" t="s">
        <v>1254</v>
      </c>
      <c r="K846" s="70">
        <v>44158</v>
      </c>
    </row>
    <row r="847" spans="1:11" x14ac:dyDescent="0.25">
      <c r="A847" s="109" t="str">
        <f>HYPERLINK("https://reports.ofsted.gov.uk/provider/16/EY548725","Provider web link")</f>
        <v>Provider web link</v>
      </c>
      <c r="B847" s="71" t="s">
        <v>1284</v>
      </c>
      <c r="C847" s="23" t="s">
        <v>769</v>
      </c>
      <c r="D847" s="23" t="s">
        <v>67</v>
      </c>
      <c r="E847" s="23" t="s">
        <v>1285</v>
      </c>
      <c r="F847" s="23" t="s">
        <v>72</v>
      </c>
      <c r="G847" s="23" t="s">
        <v>225</v>
      </c>
      <c r="H847" s="23" t="s">
        <v>225</v>
      </c>
      <c r="I847" s="70">
        <v>44139</v>
      </c>
      <c r="J847" s="23" t="s">
        <v>1254</v>
      </c>
      <c r="K847" s="70">
        <v>44159</v>
      </c>
    </row>
    <row r="848" spans="1:11" x14ac:dyDescent="0.25">
      <c r="A848" s="109" t="str">
        <f>HYPERLINK("https://reports.ofsted.gov.uk/provider/18/EY554960","Provider web link")</f>
        <v>Provider web link</v>
      </c>
      <c r="B848" s="71" t="s">
        <v>1974</v>
      </c>
      <c r="C848" s="23" t="s">
        <v>1255</v>
      </c>
      <c r="D848" s="23" t="s">
        <v>1294</v>
      </c>
      <c r="E848" s="23" t="s">
        <v>240</v>
      </c>
      <c r="F848" s="23" t="s">
        <v>142</v>
      </c>
      <c r="G848" s="23" t="s">
        <v>215</v>
      </c>
      <c r="H848" s="23" t="s">
        <v>215</v>
      </c>
      <c r="I848" s="70">
        <v>44139</v>
      </c>
      <c r="J848" s="23" t="s">
        <v>1257</v>
      </c>
      <c r="K848" s="70">
        <v>44159</v>
      </c>
    </row>
    <row r="849" spans="1:11" x14ac:dyDescent="0.25">
      <c r="A849" s="109" t="str">
        <f>HYPERLINK("https://reports.ofsted.gov.uk/provider/18/EY559763","Provider web link")</f>
        <v>Provider web link</v>
      </c>
      <c r="B849" s="71" t="s">
        <v>1585</v>
      </c>
      <c r="C849" s="23" t="s">
        <v>1255</v>
      </c>
      <c r="D849" s="23" t="s">
        <v>1294</v>
      </c>
      <c r="E849" s="23" t="s">
        <v>240</v>
      </c>
      <c r="F849" s="23" t="s">
        <v>153</v>
      </c>
      <c r="G849" s="23" t="s">
        <v>215</v>
      </c>
      <c r="H849" s="23" t="s">
        <v>215</v>
      </c>
      <c r="I849" s="70">
        <v>44139</v>
      </c>
      <c r="J849" s="23" t="s">
        <v>1257</v>
      </c>
      <c r="K849" s="70">
        <v>44158</v>
      </c>
    </row>
    <row r="850" spans="1:11" x14ac:dyDescent="0.25">
      <c r="A850" s="109" t="str">
        <f>HYPERLINK("https://reports.ofsted.gov.uk/provider/18/EY558527","Provider web link")</f>
        <v>Provider web link</v>
      </c>
      <c r="B850" s="71" t="s">
        <v>1579</v>
      </c>
      <c r="C850" s="23" t="s">
        <v>1255</v>
      </c>
      <c r="D850" s="23" t="s">
        <v>1294</v>
      </c>
      <c r="E850" s="23" t="s">
        <v>240</v>
      </c>
      <c r="F850" s="23" t="s">
        <v>156</v>
      </c>
      <c r="G850" s="23" t="s">
        <v>208</v>
      </c>
      <c r="H850" s="23" t="s">
        <v>208</v>
      </c>
      <c r="I850" s="70">
        <v>44139</v>
      </c>
      <c r="J850" s="23" t="s">
        <v>1254</v>
      </c>
      <c r="K850" s="70">
        <v>44158</v>
      </c>
    </row>
    <row r="851" spans="1:11" x14ac:dyDescent="0.25">
      <c r="A851" s="109" t="str">
        <f>HYPERLINK("https://reports.ofsted.gov.uk/provider/18/EY474552","Provider web link")</f>
        <v>Provider web link</v>
      </c>
      <c r="B851" s="71" t="s">
        <v>1520</v>
      </c>
      <c r="C851" s="23" t="s">
        <v>1255</v>
      </c>
      <c r="D851" s="23" t="s">
        <v>1294</v>
      </c>
      <c r="E851" s="23" t="s">
        <v>240</v>
      </c>
      <c r="F851" s="23" t="s">
        <v>144</v>
      </c>
      <c r="G851" s="23" t="s">
        <v>221</v>
      </c>
      <c r="H851" s="23" t="s">
        <v>221</v>
      </c>
      <c r="I851" s="70">
        <v>44139</v>
      </c>
      <c r="J851" s="23" t="s">
        <v>1254</v>
      </c>
      <c r="K851" s="70">
        <v>44160</v>
      </c>
    </row>
    <row r="852" spans="1:11" x14ac:dyDescent="0.25">
      <c r="A852" s="109" t="str">
        <f>HYPERLINK("https://reports.ofsted.gov.uk/provider/17/EY464913","Provider web link")</f>
        <v>Provider web link</v>
      </c>
      <c r="B852" s="71" t="s">
        <v>1902</v>
      </c>
      <c r="C852" s="23" t="s">
        <v>769</v>
      </c>
      <c r="D852" s="23" t="s">
        <v>66</v>
      </c>
      <c r="E852" s="23" t="s">
        <v>240</v>
      </c>
      <c r="F852" s="23" t="s">
        <v>119</v>
      </c>
      <c r="G852" s="23" t="s">
        <v>208</v>
      </c>
      <c r="H852" s="23" t="s">
        <v>208</v>
      </c>
      <c r="I852" s="70">
        <v>44139</v>
      </c>
      <c r="J852" s="23" t="s">
        <v>1254</v>
      </c>
      <c r="K852" s="70">
        <v>44161</v>
      </c>
    </row>
    <row r="853" spans="1:11" x14ac:dyDescent="0.25">
      <c r="A853" s="109" t="str">
        <f>HYPERLINK("https://reports.ofsted.gov.uk/provider/18/EY464565","Provider web link")</f>
        <v>Provider web link</v>
      </c>
      <c r="B853" s="71" t="s">
        <v>1901</v>
      </c>
      <c r="C853" s="23" t="s">
        <v>1255</v>
      </c>
      <c r="D853" s="23" t="s">
        <v>1294</v>
      </c>
      <c r="E853" s="23" t="s">
        <v>240</v>
      </c>
      <c r="F853" s="23" t="s">
        <v>153</v>
      </c>
      <c r="G853" s="23" t="s">
        <v>215</v>
      </c>
      <c r="H853" s="23" t="s">
        <v>215</v>
      </c>
      <c r="I853" s="70">
        <v>44139</v>
      </c>
      <c r="J853" s="23" t="s">
        <v>1257</v>
      </c>
      <c r="K853" s="70">
        <v>44165</v>
      </c>
    </row>
    <row r="854" spans="1:11" x14ac:dyDescent="0.25">
      <c r="A854" s="109" t="str">
        <f>HYPERLINK("https://reports.ofsted.gov.uk/provider/18/EY559397","Provider web link")</f>
        <v>Provider web link</v>
      </c>
      <c r="B854" s="71" t="s">
        <v>1497</v>
      </c>
      <c r="C854" s="23" t="s">
        <v>1255</v>
      </c>
      <c r="D854" s="23" t="s">
        <v>1294</v>
      </c>
      <c r="E854" s="23" t="s">
        <v>240</v>
      </c>
      <c r="F854" s="23" t="s">
        <v>151</v>
      </c>
      <c r="G854" s="23" t="s">
        <v>175</v>
      </c>
      <c r="H854" s="23" t="s">
        <v>175</v>
      </c>
      <c r="I854" s="70">
        <v>44139</v>
      </c>
      <c r="J854" s="23" t="s">
        <v>1254</v>
      </c>
      <c r="K854" s="70">
        <v>44158</v>
      </c>
    </row>
    <row r="855" spans="1:11" x14ac:dyDescent="0.25">
      <c r="A855" s="109" t="str">
        <f>HYPERLINK("https://reports.ofsted.gov.uk/provider/16/2518607 ","Provider web link")</f>
        <v>Provider web link</v>
      </c>
      <c r="B855" s="71">
        <v>2518607</v>
      </c>
      <c r="C855" s="23" t="s">
        <v>769</v>
      </c>
      <c r="D855" s="23" t="s">
        <v>67</v>
      </c>
      <c r="E855" s="23" t="s">
        <v>2183</v>
      </c>
      <c r="F855" s="23" t="s">
        <v>220</v>
      </c>
      <c r="G855" s="23" t="s">
        <v>215</v>
      </c>
      <c r="H855" s="23" t="s">
        <v>215</v>
      </c>
      <c r="I855" s="70">
        <v>44139</v>
      </c>
      <c r="J855" s="23" t="s">
        <v>1254</v>
      </c>
      <c r="K855" s="70">
        <v>44158</v>
      </c>
    </row>
    <row r="856" spans="1:11" x14ac:dyDescent="0.25">
      <c r="A856" s="109" t="str">
        <f>HYPERLINK("https://reports.ofsted.gov.uk/provider/18/EY545173","Provider web link")</f>
        <v>Provider web link</v>
      </c>
      <c r="B856" s="71" t="s">
        <v>2044</v>
      </c>
      <c r="C856" s="23" t="s">
        <v>1255</v>
      </c>
      <c r="D856" s="23" t="s">
        <v>1294</v>
      </c>
      <c r="E856" s="23" t="s">
        <v>240</v>
      </c>
      <c r="F856" s="23" t="s">
        <v>124</v>
      </c>
      <c r="G856" s="23" t="s">
        <v>175</v>
      </c>
      <c r="H856" s="23" t="s">
        <v>175</v>
      </c>
      <c r="I856" s="70">
        <v>44139</v>
      </c>
      <c r="J856" s="23" t="s">
        <v>1254</v>
      </c>
      <c r="K856" s="70">
        <v>44159</v>
      </c>
    </row>
    <row r="857" spans="1:11" x14ac:dyDescent="0.25">
      <c r="A857" s="109" t="str">
        <f>HYPERLINK("https://reports.ofsted.gov.uk/provider/18/EY483538","Provider web link")</f>
        <v>Provider web link</v>
      </c>
      <c r="B857" s="71" t="s">
        <v>1633</v>
      </c>
      <c r="C857" s="23" t="s">
        <v>1255</v>
      </c>
      <c r="D857" s="23" t="s">
        <v>1294</v>
      </c>
      <c r="E857" s="23" t="s">
        <v>240</v>
      </c>
      <c r="F857" s="23" t="s">
        <v>153</v>
      </c>
      <c r="G857" s="23" t="s">
        <v>215</v>
      </c>
      <c r="H857" s="23" t="s">
        <v>215</v>
      </c>
      <c r="I857" s="70">
        <v>44139</v>
      </c>
      <c r="J857" s="23" t="s">
        <v>1254</v>
      </c>
      <c r="K857" s="70">
        <v>44159</v>
      </c>
    </row>
    <row r="858" spans="1:11" x14ac:dyDescent="0.25">
      <c r="A858" s="109" t="str">
        <f>HYPERLINK("https://reports.ofsted.gov.uk/provider/18/2553513 ","Provider web link")</f>
        <v>Provider web link</v>
      </c>
      <c r="B858" s="71">
        <v>2553513</v>
      </c>
      <c r="C858" s="23" t="s">
        <v>1255</v>
      </c>
      <c r="D858" s="23" t="s">
        <v>1294</v>
      </c>
      <c r="E858" s="23" t="s">
        <v>240</v>
      </c>
      <c r="F858" s="23" t="s">
        <v>99</v>
      </c>
      <c r="G858" s="23" t="s">
        <v>221</v>
      </c>
      <c r="H858" s="23" t="s">
        <v>221</v>
      </c>
      <c r="I858" s="70">
        <v>44139</v>
      </c>
      <c r="J858" s="23" t="s">
        <v>1254</v>
      </c>
      <c r="K858" s="70">
        <v>44159</v>
      </c>
    </row>
    <row r="859" spans="1:11" x14ac:dyDescent="0.25">
      <c r="A859" s="109" t="str">
        <f>HYPERLINK("https://reports.ofsted.gov.uk/provider/16/EY547041","Provider web link")</f>
        <v>Provider web link</v>
      </c>
      <c r="B859" s="71" t="s">
        <v>1299</v>
      </c>
      <c r="C859" s="23" t="s">
        <v>769</v>
      </c>
      <c r="D859" s="23" t="s">
        <v>67</v>
      </c>
      <c r="E859" s="23" t="s">
        <v>1300</v>
      </c>
      <c r="F859" s="23" t="s">
        <v>218</v>
      </c>
      <c r="G859" s="23" t="s">
        <v>215</v>
      </c>
      <c r="H859" s="23" t="s">
        <v>215</v>
      </c>
      <c r="I859" s="70">
        <v>44139</v>
      </c>
      <c r="J859" s="23" t="s">
        <v>1254</v>
      </c>
      <c r="K859" s="70">
        <v>44159</v>
      </c>
    </row>
    <row r="860" spans="1:11" x14ac:dyDescent="0.25">
      <c r="A860" s="109" t="str">
        <f>HYPERLINK("https://reports.ofsted.gov.uk/provider/18/2525724 ","Provider web link")</f>
        <v>Provider web link</v>
      </c>
      <c r="B860" s="71">
        <v>2525724</v>
      </c>
      <c r="C860" s="23" t="s">
        <v>1255</v>
      </c>
      <c r="D860" s="23" t="s">
        <v>1294</v>
      </c>
      <c r="E860" s="23" t="s">
        <v>240</v>
      </c>
      <c r="F860" s="23" t="s">
        <v>99</v>
      </c>
      <c r="G860" s="23" t="s">
        <v>221</v>
      </c>
      <c r="H860" s="23" t="s">
        <v>221</v>
      </c>
      <c r="I860" s="70">
        <v>44139</v>
      </c>
      <c r="J860" s="23" t="s">
        <v>1254</v>
      </c>
      <c r="K860" s="70">
        <v>44159</v>
      </c>
    </row>
    <row r="861" spans="1:11" x14ac:dyDescent="0.25">
      <c r="A861" s="109" t="str">
        <f>HYPERLINK("https://reports.ofsted.gov.uk/provider/16/2510533 ","Provider web link")</f>
        <v>Provider web link</v>
      </c>
      <c r="B861" s="71">
        <v>2510533</v>
      </c>
      <c r="C861" s="23" t="s">
        <v>1255</v>
      </c>
      <c r="D861" s="23" t="s">
        <v>67</v>
      </c>
      <c r="E861" s="23" t="s">
        <v>1697</v>
      </c>
      <c r="F861" s="23" t="s">
        <v>104</v>
      </c>
      <c r="G861" s="23" t="s">
        <v>215</v>
      </c>
      <c r="H861" s="23" t="s">
        <v>215</v>
      </c>
      <c r="I861" s="70">
        <v>44139</v>
      </c>
      <c r="J861" s="23" t="s">
        <v>1254</v>
      </c>
      <c r="K861" s="70">
        <v>44159</v>
      </c>
    </row>
    <row r="862" spans="1:11" x14ac:dyDescent="0.25">
      <c r="A862" s="109" t="str">
        <f>HYPERLINK("https://reports.ofsted.gov.uk/provider/18/EY546613","Provider web link")</f>
        <v>Provider web link</v>
      </c>
      <c r="B862" s="71" t="s">
        <v>1945</v>
      </c>
      <c r="C862" s="23" t="s">
        <v>1255</v>
      </c>
      <c r="D862" s="23" t="s">
        <v>1294</v>
      </c>
      <c r="E862" s="23" t="s">
        <v>240</v>
      </c>
      <c r="F862" s="23" t="s">
        <v>163</v>
      </c>
      <c r="G862" s="23" t="s">
        <v>215</v>
      </c>
      <c r="H862" s="23" t="s">
        <v>215</v>
      </c>
      <c r="I862" s="70">
        <v>44139</v>
      </c>
      <c r="J862" s="23" t="s">
        <v>1254</v>
      </c>
      <c r="K862" s="70">
        <v>44159</v>
      </c>
    </row>
    <row r="863" spans="1:11" x14ac:dyDescent="0.25">
      <c r="A863" s="109" t="str">
        <f>HYPERLINK("https://reports.ofsted.gov.uk/provider/18/EY487518","Provider web link")</f>
        <v>Provider web link</v>
      </c>
      <c r="B863" s="71" t="s">
        <v>2098</v>
      </c>
      <c r="C863" s="23" t="s">
        <v>1255</v>
      </c>
      <c r="D863" s="23" t="s">
        <v>1294</v>
      </c>
      <c r="E863" s="23" t="s">
        <v>240</v>
      </c>
      <c r="F863" s="23" t="s">
        <v>97</v>
      </c>
      <c r="G863" s="23" t="s">
        <v>175</v>
      </c>
      <c r="H863" s="23" t="s">
        <v>175</v>
      </c>
      <c r="I863" s="70">
        <v>44139</v>
      </c>
      <c r="J863" s="23" t="s">
        <v>1257</v>
      </c>
      <c r="K863" s="70">
        <v>44161</v>
      </c>
    </row>
    <row r="864" spans="1:11" x14ac:dyDescent="0.25">
      <c r="A864" s="109" t="str">
        <f>HYPERLINK("https://reports.ofsted.gov.uk/provider/18/EY476740","Provider web link")</f>
        <v>Provider web link</v>
      </c>
      <c r="B864" s="71" t="s">
        <v>2004</v>
      </c>
      <c r="C864" s="23" t="s">
        <v>1255</v>
      </c>
      <c r="D864" s="23" t="s">
        <v>1294</v>
      </c>
      <c r="E864" s="23" t="s">
        <v>240</v>
      </c>
      <c r="F864" s="23" t="s">
        <v>142</v>
      </c>
      <c r="G864" s="23" t="s">
        <v>215</v>
      </c>
      <c r="H864" s="23" t="s">
        <v>215</v>
      </c>
      <c r="I864" s="70">
        <v>44139</v>
      </c>
      <c r="J864" s="23" t="s">
        <v>1254</v>
      </c>
      <c r="K864" s="70">
        <v>44159</v>
      </c>
    </row>
    <row r="865" spans="1:11" x14ac:dyDescent="0.25">
      <c r="A865" s="109" t="str">
        <f>HYPERLINK("https://reports.ofsted.gov.uk/provider/18/EY444353","Provider web link")</f>
        <v>Provider web link</v>
      </c>
      <c r="B865" s="71" t="s">
        <v>1900</v>
      </c>
      <c r="C865" s="23" t="s">
        <v>1255</v>
      </c>
      <c r="D865" s="23" t="s">
        <v>1294</v>
      </c>
      <c r="E865" s="23" t="s">
        <v>240</v>
      </c>
      <c r="F865" s="23" t="s">
        <v>189</v>
      </c>
      <c r="G865" s="23" t="s">
        <v>180</v>
      </c>
      <c r="H865" s="23" t="s">
        <v>180</v>
      </c>
      <c r="I865" s="70">
        <v>44139</v>
      </c>
      <c r="J865" s="23" t="s">
        <v>1254</v>
      </c>
      <c r="K865" s="70">
        <v>44159</v>
      </c>
    </row>
    <row r="866" spans="1:11" x14ac:dyDescent="0.25">
      <c r="A866" s="109" t="str">
        <f>HYPERLINK("https://reports.ofsted.gov.uk/provider/18/EY549220","Provider web link")</f>
        <v>Provider web link</v>
      </c>
      <c r="B866" s="71" t="s">
        <v>1871</v>
      </c>
      <c r="C866" s="23" t="s">
        <v>1255</v>
      </c>
      <c r="D866" s="23" t="s">
        <v>1294</v>
      </c>
      <c r="E866" s="23" t="s">
        <v>240</v>
      </c>
      <c r="F866" s="23" t="s">
        <v>132</v>
      </c>
      <c r="G866" s="23" t="s">
        <v>215</v>
      </c>
      <c r="H866" s="23" t="s">
        <v>215</v>
      </c>
      <c r="I866" s="70">
        <v>44139</v>
      </c>
      <c r="J866" s="23" t="s">
        <v>1254</v>
      </c>
      <c r="K866" s="70">
        <v>44160</v>
      </c>
    </row>
    <row r="867" spans="1:11" x14ac:dyDescent="0.25">
      <c r="A867" s="109" t="str">
        <f>HYPERLINK("https://reports.ofsted.gov.uk/provider/16/EY546983","Provider web link")</f>
        <v>Provider web link</v>
      </c>
      <c r="B867" s="71" t="s">
        <v>1751</v>
      </c>
      <c r="C867" s="23" t="s">
        <v>1255</v>
      </c>
      <c r="D867" s="23" t="s">
        <v>67</v>
      </c>
      <c r="E867" s="23" t="s">
        <v>1752</v>
      </c>
      <c r="F867" s="23" t="s">
        <v>169</v>
      </c>
      <c r="G867" s="23" t="s">
        <v>225</v>
      </c>
      <c r="H867" s="23" t="s">
        <v>225</v>
      </c>
      <c r="I867" s="70">
        <v>44139</v>
      </c>
      <c r="J867" s="23" t="s">
        <v>1254</v>
      </c>
      <c r="K867" s="70">
        <v>44159</v>
      </c>
    </row>
    <row r="868" spans="1:11" x14ac:dyDescent="0.25">
      <c r="A868" s="109" t="str">
        <f>HYPERLINK("https://reports.ofsted.gov.uk/provider/18/EY439371","Provider web link")</f>
        <v>Provider web link</v>
      </c>
      <c r="B868" s="71" t="s">
        <v>1718</v>
      </c>
      <c r="C868" s="23" t="s">
        <v>1255</v>
      </c>
      <c r="D868" s="23" t="s">
        <v>1294</v>
      </c>
      <c r="E868" s="23" t="s">
        <v>240</v>
      </c>
      <c r="F868" s="23" t="s">
        <v>80</v>
      </c>
      <c r="G868" s="23" t="s">
        <v>215</v>
      </c>
      <c r="H868" s="23" t="s">
        <v>215</v>
      </c>
      <c r="I868" s="70">
        <v>44139</v>
      </c>
      <c r="J868" s="23" t="s">
        <v>1254</v>
      </c>
      <c r="K868" s="70">
        <v>44159</v>
      </c>
    </row>
    <row r="869" spans="1:11" x14ac:dyDescent="0.25">
      <c r="A869" s="109" t="str">
        <f>HYPERLINK("https://reports.ofsted.gov.uk/provider/18/EY557070","Provider web link")</f>
        <v>Provider web link</v>
      </c>
      <c r="B869" s="71" t="s">
        <v>2212</v>
      </c>
      <c r="C869" s="23" t="s">
        <v>1255</v>
      </c>
      <c r="D869" s="23" t="s">
        <v>1294</v>
      </c>
      <c r="E869" s="23" t="s">
        <v>240</v>
      </c>
      <c r="F869" s="23" t="s">
        <v>127</v>
      </c>
      <c r="G869" s="23" t="s">
        <v>285</v>
      </c>
      <c r="H869" s="23" t="s">
        <v>199</v>
      </c>
      <c r="I869" s="70">
        <v>44139</v>
      </c>
      <c r="J869" s="23" t="s">
        <v>1254</v>
      </c>
      <c r="K869" s="70">
        <v>44159</v>
      </c>
    </row>
    <row r="870" spans="1:11" x14ac:dyDescent="0.25">
      <c r="A870" s="109" t="str">
        <f>HYPERLINK("https://reports.ofsted.gov.uk/provider/18/EY381495","Provider web link")</f>
        <v>Provider web link</v>
      </c>
      <c r="B870" s="71" t="s">
        <v>1356</v>
      </c>
      <c r="C870" s="23" t="s">
        <v>1255</v>
      </c>
      <c r="D870" s="23" t="s">
        <v>1294</v>
      </c>
      <c r="E870" s="23" t="s">
        <v>240</v>
      </c>
      <c r="F870" s="23" t="s">
        <v>117</v>
      </c>
      <c r="G870" s="23" t="s">
        <v>171</v>
      </c>
      <c r="H870" s="23" t="s">
        <v>171</v>
      </c>
      <c r="I870" s="70">
        <v>44139</v>
      </c>
      <c r="J870" s="23" t="s">
        <v>1257</v>
      </c>
      <c r="K870" s="70">
        <v>44159</v>
      </c>
    </row>
    <row r="871" spans="1:11" x14ac:dyDescent="0.25">
      <c r="A871" s="109" t="str">
        <f>HYPERLINK("https://reports.ofsted.gov.uk/provider/16/EY558267","Provider web link")</f>
        <v>Provider web link</v>
      </c>
      <c r="B871" s="71" t="s">
        <v>2143</v>
      </c>
      <c r="C871" s="23" t="s">
        <v>1255</v>
      </c>
      <c r="D871" s="23" t="s">
        <v>67</v>
      </c>
      <c r="E871" s="23" t="s">
        <v>2144</v>
      </c>
      <c r="F871" s="23" t="s">
        <v>132</v>
      </c>
      <c r="G871" s="23" t="s">
        <v>215</v>
      </c>
      <c r="H871" s="23" t="s">
        <v>215</v>
      </c>
      <c r="I871" s="70">
        <v>44139</v>
      </c>
      <c r="J871" s="23" t="s">
        <v>1254</v>
      </c>
      <c r="K871" s="70">
        <v>44159</v>
      </c>
    </row>
    <row r="872" spans="1:11" x14ac:dyDescent="0.25">
      <c r="A872" s="109" t="str">
        <f>HYPERLINK("https://reports.ofsted.gov.uk/provider/17/317848  ","Provider web link")</f>
        <v>Provider web link</v>
      </c>
      <c r="B872" s="71">
        <v>317848</v>
      </c>
      <c r="C872" s="23" t="s">
        <v>769</v>
      </c>
      <c r="D872" s="23" t="s">
        <v>66</v>
      </c>
      <c r="E872" s="23" t="s">
        <v>240</v>
      </c>
      <c r="F872" s="23" t="s">
        <v>92</v>
      </c>
      <c r="G872" s="23" t="s">
        <v>285</v>
      </c>
      <c r="H872" s="23" t="s">
        <v>199</v>
      </c>
      <c r="I872" s="70">
        <v>44139</v>
      </c>
      <c r="J872" s="23" t="s">
        <v>1254</v>
      </c>
      <c r="K872" s="70">
        <v>44158</v>
      </c>
    </row>
    <row r="873" spans="1:11" x14ac:dyDescent="0.25">
      <c r="A873" s="109" t="str">
        <f>HYPERLINK("https://reports.ofsted.gov.uk/provider/18/EY474310","Provider web link")</f>
        <v>Provider web link</v>
      </c>
      <c r="B873" s="71" t="s">
        <v>2011</v>
      </c>
      <c r="C873" s="23" t="s">
        <v>1255</v>
      </c>
      <c r="D873" s="23" t="s">
        <v>1294</v>
      </c>
      <c r="E873" s="23" t="s">
        <v>240</v>
      </c>
      <c r="F873" s="23" t="s">
        <v>97</v>
      </c>
      <c r="G873" s="23" t="s">
        <v>175</v>
      </c>
      <c r="H873" s="23" t="s">
        <v>175</v>
      </c>
      <c r="I873" s="70">
        <v>44139</v>
      </c>
      <c r="J873" s="23" t="s">
        <v>1254</v>
      </c>
      <c r="K873" s="70">
        <v>44160</v>
      </c>
    </row>
    <row r="874" spans="1:11" x14ac:dyDescent="0.25">
      <c r="A874" s="109" t="str">
        <f>HYPERLINK("https://reports.ofsted.gov.uk/provider/18/EY550803","Provider web link")</f>
        <v>Provider web link</v>
      </c>
      <c r="B874" s="71" t="s">
        <v>1848</v>
      </c>
      <c r="C874" s="23" t="s">
        <v>1255</v>
      </c>
      <c r="D874" s="23" t="s">
        <v>1294</v>
      </c>
      <c r="E874" s="23" t="s">
        <v>240</v>
      </c>
      <c r="F874" s="23" t="s">
        <v>153</v>
      </c>
      <c r="G874" s="23" t="s">
        <v>215</v>
      </c>
      <c r="H874" s="23" t="s">
        <v>215</v>
      </c>
      <c r="I874" s="70">
        <v>44140</v>
      </c>
      <c r="J874" s="23" t="s">
        <v>1254</v>
      </c>
      <c r="K874" s="70">
        <v>44159</v>
      </c>
    </row>
    <row r="875" spans="1:11" x14ac:dyDescent="0.25">
      <c r="A875" s="109" t="str">
        <f>HYPERLINK("https://reports.ofsted.gov.uk/provider/17/EY563312","Provider web link")</f>
        <v>Provider web link</v>
      </c>
      <c r="B875" s="71" t="s">
        <v>1576</v>
      </c>
      <c r="C875" s="23" t="s">
        <v>769</v>
      </c>
      <c r="D875" s="23" t="s">
        <v>66</v>
      </c>
      <c r="E875" s="23" t="s">
        <v>240</v>
      </c>
      <c r="F875" s="23" t="s">
        <v>91</v>
      </c>
      <c r="G875" s="23" t="s">
        <v>221</v>
      </c>
      <c r="H875" s="23" t="s">
        <v>221</v>
      </c>
      <c r="I875" s="70">
        <v>44140</v>
      </c>
      <c r="J875" s="23" t="s">
        <v>1254</v>
      </c>
      <c r="K875" s="70">
        <v>44160</v>
      </c>
    </row>
    <row r="876" spans="1:11" x14ac:dyDescent="0.25">
      <c r="A876" s="109" t="str">
        <f>HYPERLINK("https://reports.ofsted.gov.uk/provider/18/EY563550","Provider web link")</f>
        <v>Provider web link</v>
      </c>
      <c r="B876" s="71" t="s">
        <v>2203</v>
      </c>
      <c r="C876" s="23" t="s">
        <v>1255</v>
      </c>
      <c r="D876" s="23" t="s">
        <v>1294</v>
      </c>
      <c r="E876" s="23" t="s">
        <v>240</v>
      </c>
      <c r="F876" s="23" t="s">
        <v>72</v>
      </c>
      <c r="G876" s="23" t="s">
        <v>225</v>
      </c>
      <c r="H876" s="23" t="s">
        <v>225</v>
      </c>
      <c r="I876" s="70">
        <v>44140</v>
      </c>
      <c r="J876" s="23" t="s">
        <v>1254</v>
      </c>
      <c r="K876" s="70">
        <v>44159</v>
      </c>
    </row>
    <row r="877" spans="1:11" x14ac:dyDescent="0.25">
      <c r="A877" s="109" t="str">
        <f>HYPERLINK("https://reports.ofsted.gov.uk/provider/18/EY493728","Provider web link")</f>
        <v>Provider web link</v>
      </c>
      <c r="B877" s="71" t="s">
        <v>1524</v>
      </c>
      <c r="C877" s="23" t="s">
        <v>1255</v>
      </c>
      <c r="D877" s="23" t="s">
        <v>1294</v>
      </c>
      <c r="E877" s="23" t="s">
        <v>240</v>
      </c>
      <c r="F877" s="23" t="s">
        <v>153</v>
      </c>
      <c r="G877" s="23" t="s">
        <v>215</v>
      </c>
      <c r="H877" s="23" t="s">
        <v>215</v>
      </c>
      <c r="I877" s="70">
        <v>44140</v>
      </c>
      <c r="J877" s="23" t="s">
        <v>1254</v>
      </c>
      <c r="K877" s="70">
        <v>44159</v>
      </c>
    </row>
    <row r="878" spans="1:11" x14ac:dyDescent="0.25">
      <c r="A878" s="109" t="str">
        <f>HYPERLINK("https://reports.ofsted.gov.uk/provider/18/EY548467","Provider web link")</f>
        <v>Provider web link</v>
      </c>
      <c r="B878" s="71" t="s">
        <v>1770</v>
      </c>
      <c r="C878" s="23" t="s">
        <v>1255</v>
      </c>
      <c r="D878" s="23" t="s">
        <v>1294</v>
      </c>
      <c r="E878" s="23" t="s">
        <v>240</v>
      </c>
      <c r="F878" s="23" t="s">
        <v>87</v>
      </c>
      <c r="G878" s="23" t="s">
        <v>225</v>
      </c>
      <c r="H878" s="23" t="s">
        <v>225</v>
      </c>
      <c r="I878" s="70">
        <v>44140</v>
      </c>
      <c r="J878" s="23" t="s">
        <v>1254</v>
      </c>
      <c r="K878" s="70">
        <v>44161</v>
      </c>
    </row>
    <row r="879" spans="1:11" x14ac:dyDescent="0.25">
      <c r="A879" s="109" t="str">
        <f>HYPERLINK("https://reports.ofsted.gov.uk/provider/18/EY486832","Provider web link")</f>
        <v>Provider web link</v>
      </c>
      <c r="B879" s="71" t="s">
        <v>1435</v>
      </c>
      <c r="C879" s="23" t="s">
        <v>1255</v>
      </c>
      <c r="D879" s="23" t="s">
        <v>1294</v>
      </c>
      <c r="E879" s="23" t="s">
        <v>240</v>
      </c>
      <c r="F879" s="23" t="s">
        <v>106</v>
      </c>
      <c r="G879" s="23" t="s">
        <v>175</v>
      </c>
      <c r="H879" s="23" t="s">
        <v>175</v>
      </c>
      <c r="I879" s="70">
        <v>44140</v>
      </c>
      <c r="J879" s="23" t="s">
        <v>1257</v>
      </c>
      <c r="K879" s="70">
        <v>44159</v>
      </c>
    </row>
    <row r="880" spans="1:11" x14ac:dyDescent="0.25">
      <c r="A880" s="109" t="str">
        <f>HYPERLINK("https://reports.ofsted.gov.uk/provider/18/EY410406","Provider web link")</f>
        <v>Provider web link</v>
      </c>
      <c r="B880" s="71" t="s">
        <v>1593</v>
      </c>
      <c r="C880" s="23" t="s">
        <v>1255</v>
      </c>
      <c r="D880" s="23" t="s">
        <v>1294</v>
      </c>
      <c r="E880" s="23" t="s">
        <v>240</v>
      </c>
      <c r="F880" s="23" t="s">
        <v>78</v>
      </c>
      <c r="G880" s="23" t="s">
        <v>221</v>
      </c>
      <c r="H880" s="23" t="s">
        <v>221</v>
      </c>
      <c r="I880" s="70">
        <v>44140</v>
      </c>
      <c r="J880" s="23" t="s">
        <v>1254</v>
      </c>
      <c r="K880" s="70">
        <v>44159</v>
      </c>
    </row>
    <row r="881" spans="1:11" x14ac:dyDescent="0.25">
      <c r="A881" s="109" t="str">
        <f>HYPERLINK("https://reports.ofsted.gov.uk/provider/18/2515160 ","Provider web link")</f>
        <v>Provider web link</v>
      </c>
      <c r="B881" s="71">
        <v>2515160</v>
      </c>
      <c r="C881" s="23" t="s">
        <v>1255</v>
      </c>
      <c r="D881" s="23" t="s">
        <v>1294</v>
      </c>
      <c r="E881" s="23" t="s">
        <v>240</v>
      </c>
      <c r="F881" s="23" t="s">
        <v>219</v>
      </c>
      <c r="G881" s="23" t="s">
        <v>215</v>
      </c>
      <c r="H881" s="23" t="s">
        <v>215</v>
      </c>
      <c r="I881" s="70">
        <v>44140</v>
      </c>
      <c r="J881" s="23" t="s">
        <v>1257</v>
      </c>
      <c r="K881" s="70">
        <v>44159</v>
      </c>
    </row>
    <row r="882" spans="1:11" x14ac:dyDescent="0.25">
      <c r="A882" s="109" t="str">
        <f>HYPERLINK("https://reports.ofsted.gov.uk/provider/18/EY424300","Provider web link")</f>
        <v>Provider web link</v>
      </c>
      <c r="B882" s="71" t="s">
        <v>1898</v>
      </c>
      <c r="C882" s="23" t="s">
        <v>1255</v>
      </c>
      <c r="D882" s="23" t="s">
        <v>1294</v>
      </c>
      <c r="E882" s="23" t="s">
        <v>240</v>
      </c>
      <c r="F882" s="23" t="s">
        <v>78</v>
      </c>
      <c r="G882" s="23" t="s">
        <v>221</v>
      </c>
      <c r="H882" s="23" t="s">
        <v>221</v>
      </c>
      <c r="I882" s="70">
        <v>44140</v>
      </c>
      <c r="J882" s="23" t="s">
        <v>1254</v>
      </c>
      <c r="K882" s="70">
        <v>44159</v>
      </c>
    </row>
    <row r="883" spans="1:11" x14ac:dyDescent="0.25">
      <c r="A883" s="109" t="str">
        <f>HYPERLINK("https://reports.ofsted.gov.uk/provider/16/EY562560","Provider web link")</f>
        <v>Provider web link</v>
      </c>
      <c r="B883" s="71" t="s">
        <v>2178</v>
      </c>
      <c r="C883" s="23" t="s">
        <v>1255</v>
      </c>
      <c r="D883" s="23" t="s">
        <v>67</v>
      </c>
      <c r="E883" s="23" t="s">
        <v>2179</v>
      </c>
      <c r="F883" s="23" t="s">
        <v>114</v>
      </c>
      <c r="G883" s="23" t="s">
        <v>285</v>
      </c>
      <c r="H883" s="23" t="s">
        <v>199</v>
      </c>
      <c r="I883" s="70">
        <v>44140</v>
      </c>
      <c r="J883" s="23" t="s">
        <v>1254</v>
      </c>
      <c r="K883" s="70">
        <v>44155</v>
      </c>
    </row>
    <row r="884" spans="1:11" x14ac:dyDescent="0.25">
      <c r="A884" s="109" t="str">
        <f>HYPERLINK("https://reports.ofsted.gov.uk/provider/18/EY546911","Provider web link")</f>
        <v>Provider web link</v>
      </c>
      <c r="B884" s="71" t="s">
        <v>1767</v>
      </c>
      <c r="C884" s="23" t="s">
        <v>1255</v>
      </c>
      <c r="D884" s="23" t="s">
        <v>1294</v>
      </c>
      <c r="E884" s="23" t="s">
        <v>240</v>
      </c>
      <c r="F884" s="23" t="s">
        <v>146</v>
      </c>
      <c r="G884" s="23" t="s">
        <v>215</v>
      </c>
      <c r="H884" s="23" t="s">
        <v>215</v>
      </c>
      <c r="I884" s="70">
        <v>44140</v>
      </c>
      <c r="J884" s="23" t="s">
        <v>1254</v>
      </c>
      <c r="K884" s="70">
        <v>44159</v>
      </c>
    </row>
    <row r="885" spans="1:11" x14ac:dyDescent="0.25">
      <c r="A885" s="109" t="str">
        <f>HYPERLINK("https://reports.ofsted.gov.uk/provider/16/EY554122","Provider web link")</f>
        <v>Provider web link</v>
      </c>
      <c r="B885" s="71" t="s">
        <v>1958</v>
      </c>
      <c r="C885" s="23" t="s">
        <v>1255</v>
      </c>
      <c r="D885" s="23" t="s">
        <v>67</v>
      </c>
      <c r="E885" s="23" t="s">
        <v>1959</v>
      </c>
      <c r="F885" s="23" t="s">
        <v>131</v>
      </c>
      <c r="G885" s="23" t="s">
        <v>208</v>
      </c>
      <c r="H885" s="23" t="s">
        <v>208</v>
      </c>
      <c r="I885" s="70">
        <v>44140</v>
      </c>
      <c r="J885" s="23" t="s">
        <v>1254</v>
      </c>
      <c r="K885" s="70">
        <v>44159</v>
      </c>
    </row>
    <row r="886" spans="1:11" x14ac:dyDescent="0.25">
      <c r="A886" s="109" t="str">
        <f>HYPERLINK("https://reports.ofsted.gov.uk/provider/18/EY559805","Provider web link")</f>
        <v>Provider web link</v>
      </c>
      <c r="B886" s="71" t="s">
        <v>1861</v>
      </c>
      <c r="C886" s="23" t="s">
        <v>1255</v>
      </c>
      <c r="D886" s="23" t="s">
        <v>1294</v>
      </c>
      <c r="E886" s="23" t="s">
        <v>240</v>
      </c>
      <c r="F886" s="23" t="s">
        <v>153</v>
      </c>
      <c r="G886" s="23" t="s">
        <v>215</v>
      </c>
      <c r="H886" s="23" t="s">
        <v>215</v>
      </c>
      <c r="I886" s="70">
        <v>44140</v>
      </c>
      <c r="J886" s="23" t="s">
        <v>1254</v>
      </c>
      <c r="K886" s="70">
        <v>44153</v>
      </c>
    </row>
    <row r="887" spans="1:11" x14ac:dyDescent="0.25">
      <c r="A887" s="109" t="str">
        <f>HYPERLINK("https://reports.ofsted.gov.uk/provider/18/EY544871","Provider web link")</f>
        <v>Provider web link</v>
      </c>
      <c r="B887" s="71" t="s">
        <v>1777</v>
      </c>
      <c r="C887" s="23" t="s">
        <v>1255</v>
      </c>
      <c r="D887" s="23" t="s">
        <v>1294</v>
      </c>
      <c r="E887" s="23" t="s">
        <v>240</v>
      </c>
      <c r="F887" s="23" t="s">
        <v>154</v>
      </c>
      <c r="G887" s="23" t="s">
        <v>221</v>
      </c>
      <c r="H887" s="23" t="s">
        <v>221</v>
      </c>
      <c r="I887" s="70">
        <v>44140</v>
      </c>
      <c r="J887" s="23" t="s">
        <v>1254</v>
      </c>
      <c r="K887" s="70">
        <v>44159</v>
      </c>
    </row>
    <row r="888" spans="1:11" x14ac:dyDescent="0.25">
      <c r="A888" s="109" t="str">
        <f>HYPERLINK("https://reports.ofsted.gov.uk/provider/18/2524363 ","Provider web link")</f>
        <v>Provider web link</v>
      </c>
      <c r="B888" s="71">
        <v>2524363</v>
      </c>
      <c r="C888" s="23" t="s">
        <v>1255</v>
      </c>
      <c r="D888" s="23" t="s">
        <v>1294</v>
      </c>
      <c r="E888" s="23" t="s">
        <v>240</v>
      </c>
      <c r="F888" s="23" t="s">
        <v>166</v>
      </c>
      <c r="G888" s="23" t="s">
        <v>208</v>
      </c>
      <c r="H888" s="23" t="s">
        <v>208</v>
      </c>
      <c r="I888" s="70">
        <v>44140</v>
      </c>
      <c r="J888" s="23" t="s">
        <v>1254</v>
      </c>
      <c r="K888" s="70">
        <v>44159</v>
      </c>
    </row>
    <row r="889" spans="1:11" x14ac:dyDescent="0.25">
      <c r="A889" s="109" t="str">
        <f>HYPERLINK("https://reports.ofsted.gov.uk/provider/18/EY552745","Provider web link")</f>
        <v>Provider web link</v>
      </c>
      <c r="B889" s="71" t="s">
        <v>1953</v>
      </c>
      <c r="C889" s="23" t="s">
        <v>1255</v>
      </c>
      <c r="D889" s="23" t="s">
        <v>1294</v>
      </c>
      <c r="E889" s="23" t="s">
        <v>240</v>
      </c>
      <c r="F889" s="23" t="s">
        <v>126</v>
      </c>
      <c r="G889" s="23" t="s">
        <v>287</v>
      </c>
      <c r="H889" s="23" t="s">
        <v>199</v>
      </c>
      <c r="I889" s="70">
        <v>44140</v>
      </c>
      <c r="J889" s="23" t="s">
        <v>1254</v>
      </c>
      <c r="K889" s="70">
        <v>44159</v>
      </c>
    </row>
    <row r="890" spans="1:11" x14ac:dyDescent="0.25">
      <c r="A890" s="109" t="str">
        <f>HYPERLINK("https://reports.ofsted.gov.uk/provider/18/EY439710","Provider web link")</f>
        <v>Provider web link</v>
      </c>
      <c r="B890" s="71" t="s">
        <v>1899</v>
      </c>
      <c r="C890" s="23" t="s">
        <v>1255</v>
      </c>
      <c r="D890" s="23" t="s">
        <v>1294</v>
      </c>
      <c r="E890" s="23" t="s">
        <v>240</v>
      </c>
      <c r="F890" s="23" t="s">
        <v>104</v>
      </c>
      <c r="G890" s="23" t="s">
        <v>215</v>
      </c>
      <c r="H890" s="23" t="s">
        <v>215</v>
      </c>
      <c r="I890" s="70">
        <v>44140</v>
      </c>
      <c r="J890" s="23" t="s">
        <v>1257</v>
      </c>
      <c r="K890" s="70">
        <v>44159</v>
      </c>
    </row>
    <row r="891" spans="1:11" x14ac:dyDescent="0.25">
      <c r="A891" s="109" t="str">
        <f>HYPERLINK("https://reports.ofsted.gov.uk/provider/17/EY493014","Provider web link")</f>
        <v>Provider web link</v>
      </c>
      <c r="B891" s="71" t="s">
        <v>2016</v>
      </c>
      <c r="C891" s="23" t="s">
        <v>769</v>
      </c>
      <c r="D891" s="23" t="s">
        <v>66</v>
      </c>
      <c r="E891" s="23" t="s">
        <v>240</v>
      </c>
      <c r="F891" s="23" t="s">
        <v>218</v>
      </c>
      <c r="G891" s="23" t="s">
        <v>215</v>
      </c>
      <c r="H891" s="23" t="s">
        <v>215</v>
      </c>
      <c r="I891" s="70">
        <v>44140</v>
      </c>
      <c r="J891" s="23" t="s">
        <v>1254</v>
      </c>
      <c r="K891" s="70">
        <v>44159</v>
      </c>
    </row>
    <row r="892" spans="1:11" x14ac:dyDescent="0.25">
      <c r="A892" s="109" t="str">
        <f>HYPERLINK("https://reports.ofsted.gov.uk/provider/16/2514013 ","Provider web link")</f>
        <v>Provider web link</v>
      </c>
      <c r="B892" s="71">
        <v>2514013</v>
      </c>
      <c r="C892" s="23" t="s">
        <v>1255</v>
      </c>
      <c r="D892" s="23" t="s">
        <v>67</v>
      </c>
      <c r="E892" s="23" t="s">
        <v>1885</v>
      </c>
      <c r="F892" s="23" t="s">
        <v>157</v>
      </c>
      <c r="G892" s="23" t="s">
        <v>285</v>
      </c>
      <c r="H892" s="23" t="s">
        <v>199</v>
      </c>
      <c r="I892" s="70">
        <v>44140</v>
      </c>
      <c r="J892" s="23" t="s">
        <v>1254</v>
      </c>
      <c r="K892" s="70">
        <v>44160</v>
      </c>
    </row>
    <row r="893" spans="1:11" x14ac:dyDescent="0.25">
      <c r="A893" s="109" t="str">
        <f>HYPERLINK("https://reports.ofsted.gov.uk/provider/18/EY489139","Provider web link")</f>
        <v>Provider web link</v>
      </c>
      <c r="B893" s="71" t="s">
        <v>2133</v>
      </c>
      <c r="C893" s="23" t="s">
        <v>1255</v>
      </c>
      <c r="D893" s="23" t="s">
        <v>1294</v>
      </c>
      <c r="E893" s="23" t="s">
        <v>240</v>
      </c>
      <c r="F893" s="23" t="s">
        <v>93</v>
      </c>
      <c r="G893" s="23" t="s">
        <v>221</v>
      </c>
      <c r="H893" s="23" t="s">
        <v>221</v>
      </c>
      <c r="I893" s="70">
        <v>44140</v>
      </c>
      <c r="J893" s="23" t="s">
        <v>1254</v>
      </c>
      <c r="K893" s="70">
        <v>44159</v>
      </c>
    </row>
    <row r="894" spans="1:11" x14ac:dyDescent="0.25">
      <c r="A894" s="109" t="str">
        <f>HYPERLINK("https://reports.ofsted.gov.uk/provider/18/EY537212","Provider web link")</f>
        <v>Provider web link</v>
      </c>
      <c r="B894" s="71" t="s">
        <v>1440</v>
      </c>
      <c r="C894" s="23" t="s">
        <v>1255</v>
      </c>
      <c r="D894" s="23" t="s">
        <v>1294</v>
      </c>
      <c r="E894" s="23" t="s">
        <v>240</v>
      </c>
      <c r="F894" s="23" t="s">
        <v>153</v>
      </c>
      <c r="G894" s="23" t="s">
        <v>215</v>
      </c>
      <c r="H894" s="23" t="s">
        <v>215</v>
      </c>
      <c r="I894" s="70">
        <v>44140</v>
      </c>
      <c r="J894" s="23" t="s">
        <v>1254</v>
      </c>
      <c r="K894" s="70">
        <v>44159</v>
      </c>
    </row>
    <row r="895" spans="1:11" x14ac:dyDescent="0.25">
      <c r="A895" s="109" t="str">
        <f>HYPERLINK("https://reports.ofsted.gov.uk/provider/18/EY471641","Provider web link")</f>
        <v>Provider web link</v>
      </c>
      <c r="B895" s="71" t="s">
        <v>1509</v>
      </c>
      <c r="C895" s="23" t="s">
        <v>1255</v>
      </c>
      <c r="D895" s="23" t="s">
        <v>1294</v>
      </c>
      <c r="E895" s="23" t="s">
        <v>240</v>
      </c>
      <c r="F895" s="23" t="s">
        <v>90</v>
      </c>
      <c r="G895" s="23" t="s">
        <v>171</v>
      </c>
      <c r="H895" s="23" t="s">
        <v>171</v>
      </c>
      <c r="I895" s="70">
        <v>44140</v>
      </c>
      <c r="J895" s="23" t="s">
        <v>1254</v>
      </c>
      <c r="K895" s="70">
        <v>44159</v>
      </c>
    </row>
    <row r="896" spans="1:11" x14ac:dyDescent="0.25">
      <c r="A896" s="109" t="str">
        <f>HYPERLINK("https://reports.ofsted.gov.uk/provider/18/EY454512","Provider web link")</f>
        <v>Provider web link</v>
      </c>
      <c r="B896" s="71" t="s">
        <v>1713</v>
      </c>
      <c r="C896" s="23" t="s">
        <v>1255</v>
      </c>
      <c r="D896" s="23" t="s">
        <v>1294</v>
      </c>
      <c r="E896" s="23" t="s">
        <v>240</v>
      </c>
      <c r="F896" s="23" t="s">
        <v>113</v>
      </c>
      <c r="G896" s="23" t="s">
        <v>208</v>
      </c>
      <c r="H896" s="23" t="s">
        <v>208</v>
      </c>
      <c r="I896" s="70">
        <v>44140</v>
      </c>
      <c r="J896" s="23" t="s">
        <v>1257</v>
      </c>
      <c r="K896" s="70">
        <v>44162</v>
      </c>
    </row>
    <row r="897" spans="1:11" x14ac:dyDescent="0.25">
      <c r="A897" s="109" t="str">
        <f>HYPERLINK("https://reports.ofsted.gov.uk/provider/18/EY550336","Provider web link")</f>
        <v>Provider web link</v>
      </c>
      <c r="B897" s="71" t="s">
        <v>1977</v>
      </c>
      <c r="C897" s="23" t="s">
        <v>1255</v>
      </c>
      <c r="D897" s="23" t="s">
        <v>1294</v>
      </c>
      <c r="E897" s="23" t="s">
        <v>240</v>
      </c>
      <c r="F897" s="23" t="s">
        <v>153</v>
      </c>
      <c r="G897" s="23" t="s">
        <v>215</v>
      </c>
      <c r="H897" s="23" t="s">
        <v>215</v>
      </c>
      <c r="I897" s="70">
        <v>44141</v>
      </c>
      <c r="J897" s="23" t="s">
        <v>1254</v>
      </c>
      <c r="K897" s="70">
        <v>44162</v>
      </c>
    </row>
    <row r="898" spans="1:11" x14ac:dyDescent="0.25">
      <c r="A898" s="109" t="str">
        <f>HYPERLINK("https://reports.ofsted.gov.uk/provider/16/EY552426","Provider web link")</f>
        <v>Provider web link</v>
      </c>
      <c r="B898" s="71" t="s">
        <v>1295</v>
      </c>
      <c r="C898" s="23" t="s">
        <v>769</v>
      </c>
      <c r="D898" s="23" t="s">
        <v>67</v>
      </c>
      <c r="E898" s="23" t="s">
        <v>1296</v>
      </c>
      <c r="F898" s="23" t="s">
        <v>151</v>
      </c>
      <c r="G898" s="23" t="s">
        <v>175</v>
      </c>
      <c r="H898" s="23" t="s">
        <v>175</v>
      </c>
      <c r="I898" s="70">
        <v>44141</v>
      </c>
      <c r="J898" s="23" t="s">
        <v>1254</v>
      </c>
      <c r="K898" s="70">
        <v>44165</v>
      </c>
    </row>
    <row r="899" spans="1:11" x14ac:dyDescent="0.25">
      <c r="A899" s="109" t="str">
        <f>HYPERLINK("https://reports.ofsted.gov.uk/provider/18/2538968 ","Provider web link")</f>
        <v>Provider web link</v>
      </c>
      <c r="B899" s="71">
        <v>2538968</v>
      </c>
      <c r="C899" s="23" t="s">
        <v>1255</v>
      </c>
      <c r="D899" s="23" t="s">
        <v>1294</v>
      </c>
      <c r="E899" s="23" t="s">
        <v>240</v>
      </c>
      <c r="F899" s="23" t="s">
        <v>78</v>
      </c>
      <c r="G899" s="23" t="s">
        <v>221</v>
      </c>
      <c r="H899" s="23" t="s">
        <v>221</v>
      </c>
      <c r="I899" s="70">
        <v>44141</v>
      </c>
      <c r="J899" s="23" t="s">
        <v>1254</v>
      </c>
      <c r="K899" s="70">
        <v>44161</v>
      </c>
    </row>
    <row r="900" spans="1:11" x14ac:dyDescent="0.25">
      <c r="A900" s="109" t="str">
        <f>HYPERLINK("https://reports.ofsted.gov.uk/provider/18/EY552430","Provider web link")</f>
        <v>Provider web link</v>
      </c>
      <c r="B900" s="71" t="s">
        <v>1470</v>
      </c>
      <c r="C900" s="23" t="s">
        <v>1255</v>
      </c>
      <c r="D900" s="23" t="s">
        <v>1294</v>
      </c>
      <c r="E900" s="23" t="s">
        <v>240</v>
      </c>
      <c r="F900" s="23" t="s">
        <v>217</v>
      </c>
      <c r="G900" s="23" t="s">
        <v>215</v>
      </c>
      <c r="H900" s="23" t="s">
        <v>215</v>
      </c>
      <c r="I900" s="70">
        <v>44141</v>
      </c>
      <c r="J900" s="23" t="s">
        <v>1254</v>
      </c>
      <c r="K900" s="70">
        <v>44161</v>
      </c>
    </row>
    <row r="901" spans="1:11" x14ac:dyDescent="0.25">
      <c r="A901" s="109" t="str">
        <f>HYPERLINK("https://reports.ofsted.gov.uk/provider/18/EY416887","Provider web link")</f>
        <v>Provider web link</v>
      </c>
      <c r="B901" s="71" t="s">
        <v>1377</v>
      </c>
      <c r="C901" s="23" t="s">
        <v>1255</v>
      </c>
      <c r="D901" s="23" t="s">
        <v>1294</v>
      </c>
      <c r="E901" s="23" t="s">
        <v>240</v>
      </c>
      <c r="F901" s="23" t="s">
        <v>71</v>
      </c>
      <c r="G901" s="23" t="s">
        <v>221</v>
      </c>
      <c r="H901" s="23" t="s">
        <v>221</v>
      </c>
      <c r="I901" s="70">
        <v>44141</v>
      </c>
      <c r="J901" s="23" t="s">
        <v>1254</v>
      </c>
      <c r="K901" s="70">
        <v>44165</v>
      </c>
    </row>
    <row r="902" spans="1:11" x14ac:dyDescent="0.25">
      <c r="A902" s="109" t="str">
        <f>HYPERLINK("https://reports.ofsted.gov.uk/provider/16/2508017 ","Provider web link")</f>
        <v>Provider web link</v>
      </c>
      <c r="B902" s="71">
        <v>2508017</v>
      </c>
      <c r="C902" s="23" t="s">
        <v>1255</v>
      </c>
      <c r="D902" s="23" t="s">
        <v>67</v>
      </c>
      <c r="E902" s="23" t="s">
        <v>1589</v>
      </c>
      <c r="F902" s="23" t="s">
        <v>111</v>
      </c>
      <c r="G902" s="23" t="s">
        <v>285</v>
      </c>
      <c r="H902" s="23" t="s">
        <v>199</v>
      </c>
      <c r="I902" s="70">
        <v>44141</v>
      </c>
      <c r="J902" s="23" t="s">
        <v>1254</v>
      </c>
      <c r="K902" s="70">
        <v>44160</v>
      </c>
    </row>
    <row r="903" spans="1:11" x14ac:dyDescent="0.25">
      <c r="A903" s="109" t="str">
        <f>HYPERLINK("https://reports.ofsted.gov.uk/provider/18/EY493777","Provider web link")</f>
        <v>Provider web link</v>
      </c>
      <c r="B903" s="71" t="s">
        <v>1923</v>
      </c>
      <c r="C903" s="23" t="s">
        <v>1255</v>
      </c>
      <c r="D903" s="23" t="s">
        <v>1294</v>
      </c>
      <c r="E903" s="23" t="s">
        <v>240</v>
      </c>
      <c r="F903" s="23" t="s">
        <v>104</v>
      </c>
      <c r="G903" s="23" t="s">
        <v>215</v>
      </c>
      <c r="H903" s="23" t="s">
        <v>215</v>
      </c>
      <c r="I903" s="70">
        <v>44141</v>
      </c>
      <c r="J903" s="23" t="s">
        <v>1254</v>
      </c>
      <c r="K903" s="70">
        <v>44160</v>
      </c>
    </row>
    <row r="904" spans="1:11" x14ac:dyDescent="0.25">
      <c r="A904" s="109" t="str">
        <f>HYPERLINK("https://reports.ofsted.gov.uk/provider/18/EY556408","Provider web link")</f>
        <v>Provider web link</v>
      </c>
      <c r="B904" s="71" t="s">
        <v>1462</v>
      </c>
      <c r="C904" s="23" t="s">
        <v>1255</v>
      </c>
      <c r="D904" s="23" t="s">
        <v>1294</v>
      </c>
      <c r="E904" s="23" t="s">
        <v>240</v>
      </c>
      <c r="F904" s="23" t="s">
        <v>76</v>
      </c>
      <c r="G904" s="23" t="s">
        <v>285</v>
      </c>
      <c r="H904" s="23" t="s">
        <v>199</v>
      </c>
      <c r="I904" s="70">
        <v>44141</v>
      </c>
      <c r="J904" s="23" t="s">
        <v>1254</v>
      </c>
      <c r="K904" s="70">
        <v>44160</v>
      </c>
    </row>
    <row r="905" spans="1:11" x14ac:dyDescent="0.25">
      <c r="A905" s="109" t="str">
        <f>HYPERLINK("https://reports.ofsted.gov.uk/provider/18/EY497213","Provider web link")</f>
        <v>Provider web link</v>
      </c>
      <c r="B905" s="71" t="s">
        <v>1448</v>
      </c>
      <c r="C905" s="23" t="s">
        <v>1255</v>
      </c>
      <c r="D905" s="23" t="s">
        <v>1294</v>
      </c>
      <c r="E905" s="23" t="s">
        <v>240</v>
      </c>
      <c r="F905" s="23" t="s">
        <v>218</v>
      </c>
      <c r="G905" s="23" t="s">
        <v>215</v>
      </c>
      <c r="H905" s="23" t="s">
        <v>215</v>
      </c>
      <c r="I905" s="70">
        <v>44141</v>
      </c>
      <c r="J905" s="23" t="s">
        <v>1254</v>
      </c>
      <c r="K905" s="70">
        <v>44160</v>
      </c>
    </row>
    <row r="906" spans="1:11" x14ac:dyDescent="0.25">
      <c r="A906" s="109" t="str">
        <f>HYPERLINK("https://reports.ofsted.gov.uk/provider/18/EY536906","Provider web link")</f>
        <v>Provider web link</v>
      </c>
      <c r="B906" s="71" t="s">
        <v>1772</v>
      </c>
      <c r="C906" s="23" t="s">
        <v>1255</v>
      </c>
      <c r="D906" s="23" t="s">
        <v>1294</v>
      </c>
      <c r="E906" s="23" t="s">
        <v>240</v>
      </c>
      <c r="F906" s="23" t="s">
        <v>104</v>
      </c>
      <c r="G906" s="23" t="s">
        <v>215</v>
      </c>
      <c r="H906" s="23" t="s">
        <v>215</v>
      </c>
      <c r="I906" s="70">
        <v>44141</v>
      </c>
      <c r="J906" s="23" t="s">
        <v>1254</v>
      </c>
      <c r="K906" s="70">
        <v>44160</v>
      </c>
    </row>
    <row r="907" spans="1:11" x14ac:dyDescent="0.25">
      <c r="A907" s="109" t="str">
        <f>HYPERLINK("https://reports.ofsted.gov.uk/provider/18/EY556553","Provider web link")</f>
        <v>Provider web link</v>
      </c>
      <c r="B907" s="71" t="s">
        <v>1642</v>
      </c>
      <c r="C907" s="23" t="s">
        <v>1255</v>
      </c>
      <c r="D907" s="23" t="s">
        <v>1294</v>
      </c>
      <c r="E907" s="23" t="s">
        <v>240</v>
      </c>
      <c r="F907" s="23" t="s">
        <v>125</v>
      </c>
      <c r="G907" s="23" t="s">
        <v>221</v>
      </c>
      <c r="H907" s="23" t="s">
        <v>221</v>
      </c>
      <c r="I907" s="70">
        <v>44141</v>
      </c>
      <c r="J907" s="23" t="s">
        <v>1254</v>
      </c>
      <c r="K907" s="70">
        <v>44160</v>
      </c>
    </row>
    <row r="908" spans="1:11" x14ac:dyDescent="0.25">
      <c r="A908" s="109" t="str">
        <f>HYPERLINK("https://reports.ofsted.gov.uk/provider/18/EY474117","Provider web link")</f>
        <v>Provider web link</v>
      </c>
      <c r="B908" s="71" t="s">
        <v>1813</v>
      </c>
      <c r="C908" s="23" t="s">
        <v>1255</v>
      </c>
      <c r="D908" s="23" t="s">
        <v>1294</v>
      </c>
      <c r="E908" s="23" t="s">
        <v>240</v>
      </c>
      <c r="F908" s="23" t="s">
        <v>104</v>
      </c>
      <c r="G908" s="23" t="s">
        <v>215</v>
      </c>
      <c r="H908" s="23" t="s">
        <v>215</v>
      </c>
      <c r="I908" s="70">
        <v>44141</v>
      </c>
      <c r="J908" s="23" t="s">
        <v>1254</v>
      </c>
      <c r="K908" s="70">
        <v>44160</v>
      </c>
    </row>
    <row r="909" spans="1:11" x14ac:dyDescent="0.25">
      <c r="A909" s="109" t="str">
        <f>HYPERLINK("https://reports.ofsted.gov.uk/provider/18/EY499325","Provider web link")</f>
        <v>Provider web link</v>
      </c>
      <c r="B909" s="71" t="s">
        <v>1768</v>
      </c>
      <c r="C909" s="23" t="s">
        <v>1255</v>
      </c>
      <c r="D909" s="23" t="s">
        <v>1294</v>
      </c>
      <c r="E909" s="23" t="s">
        <v>240</v>
      </c>
      <c r="F909" s="23" t="s">
        <v>79</v>
      </c>
      <c r="G909" s="23" t="s">
        <v>180</v>
      </c>
      <c r="H909" s="23" t="s">
        <v>180</v>
      </c>
      <c r="I909" s="70">
        <v>44141</v>
      </c>
      <c r="J909" s="23" t="s">
        <v>1254</v>
      </c>
      <c r="K909" s="70">
        <v>44161</v>
      </c>
    </row>
    <row r="910" spans="1:11" x14ac:dyDescent="0.25">
      <c r="A910" s="109" t="str">
        <f>HYPERLINK("https://reports.ofsted.gov.uk/provider/16/EY562473","Provider web link")</f>
        <v>Provider web link</v>
      </c>
      <c r="B910" s="71" t="s">
        <v>2070</v>
      </c>
      <c r="C910" s="23" t="s">
        <v>769</v>
      </c>
      <c r="D910" s="23" t="s">
        <v>67</v>
      </c>
      <c r="E910" s="23" t="s">
        <v>2071</v>
      </c>
      <c r="F910" s="23" t="s">
        <v>140</v>
      </c>
      <c r="G910" s="23" t="s">
        <v>285</v>
      </c>
      <c r="H910" s="23" t="s">
        <v>199</v>
      </c>
      <c r="I910" s="70">
        <v>44141</v>
      </c>
      <c r="J910" s="23" t="s">
        <v>1254</v>
      </c>
      <c r="K910" s="70">
        <v>44159</v>
      </c>
    </row>
    <row r="911" spans="1:11" x14ac:dyDescent="0.25">
      <c r="A911" s="109" t="str">
        <f>HYPERLINK("https://reports.ofsted.gov.uk/provider/18/2512029 ","Provider web link")</f>
        <v>Provider web link</v>
      </c>
      <c r="B911" s="71">
        <v>2512029</v>
      </c>
      <c r="C911" s="23" t="s">
        <v>1255</v>
      </c>
      <c r="D911" s="23" t="s">
        <v>1294</v>
      </c>
      <c r="E911" s="23" t="s">
        <v>240</v>
      </c>
      <c r="F911" s="23" t="s">
        <v>99</v>
      </c>
      <c r="G911" s="23" t="s">
        <v>221</v>
      </c>
      <c r="H911" s="23" t="s">
        <v>221</v>
      </c>
      <c r="I911" s="70">
        <v>44141</v>
      </c>
      <c r="J911" s="23" t="s">
        <v>1254</v>
      </c>
      <c r="K911" s="70">
        <v>44160</v>
      </c>
    </row>
    <row r="912" spans="1:11" x14ac:dyDescent="0.25">
      <c r="A912" s="109" t="str">
        <f>HYPERLINK("https://reports.ofsted.gov.uk/provider/16/EY548316","Provider web link")</f>
        <v>Provider web link</v>
      </c>
      <c r="B912" s="71" t="s">
        <v>2055</v>
      </c>
      <c r="C912" s="23" t="s">
        <v>1255</v>
      </c>
      <c r="D912" s="23" t="s">
        <v>67</v>
      </c>
      <c r="E912" s="23" t="s">
        <v>2056</v>
      </c>
      <c r="F912" s="23" t="s">
        <v>169</v>
      </c>
      <c r="G912" s="23" t="s">
        <v>225</v>
      </c>
      <c r="H912" s="23" t="s">
        <v>225</v>
      </c>
      <c r="I912" s="70">
        <v>44141</v>
      </c>
      <c r="J912" s="23" t="s">
        <v>1254</v>
      </c>
      <c r="K912" s="70">
        <v>44160</v>
      </c>
    </row>
    <row r="913" spans="1:11" x14ac:dyDescent="0.25">
      <c r="A913" s="109" t="str">
        <f>HYPERLINK("https://reports.ofsted.gov.uk/provider/18/2514696 ","Provider web link")</f>
        <v>Provider web link</v>
      </c>
      <c r="B913" s="71">
        <v>2514696</v>
      </c>
      <c r="C913" s="23" t="s">
        <v>1255</v>
      </c>
      <c r="D913" s="23" t="s">
        <v>1294</v>
      </c>
      <c r="E913" s="23" t="s">
        <v>240</v>
      </c>
      <c r="F913" s="23" t="s">
        <v>154</v>
      </c>
      <c r="G913" s="23" t="s">
        <v>221</v>
      </c>
      <c r="H913" s="23" t="s">
        <v>221</v>
      </c>
      <c r="I913" s="70">
        <v>44141</v>
      </c>
      <c r="J913" s="23" t="s">
        <v>1254</v>
      </c>
      <c r="K913" s="70">
        <v>44160</v>
      </c>
    </row>
    <row r="914" spans="1:11" x14ac:dyDescent="0.25">
      <c r="A914" s="109" t="str">
        <f>HYPERLINK("https://reports.ofsted.gov.uk/provider/18/EY561823","Provider web link")</f>
        <v>Provider web link</v>
      </c>
      <c r="B914" s="71" t="s">
        <v>1565</v>
      </c>
      <c r="C914" s="23" t="s">
        <v>1255</v>
      </c>
      <c r="D914" s="23" t="s">
        <v>1294</v>
      </c>
      <c r="E914" s="23" t="s">
        <v>240</v>
      </c>
      <c r="F914" s="23" t="s">
        <v>154</v>
      </c>
      <c r="G914" s="23" t="s">
        <v>221</v>
      </c>
      <c r="H914" s="23" t="s">
        <v>221</v>
      </c>
      <c r="I914" s="70">
        <v>44144</v>
      </c>
      <c r="J914" s="23" t="s">
        <v>1254</v>
      </c>
      <c r="K914" s="70">
        <v>44161</v>
      </c>
    </row>
    <row r="915" spans="1:11" x14ac:dyDescent="0.25">
      <c r="A915" s="109" t="str">
        <f>HYPERLINK("https://reports.ofsted.gov.uk/provider/17/EY453010","Provider web link")</f>
        <v>Provider web link</v>
      </c>
      <c r="B915" s="71" t="s">
        <v>1408</v>
      </c>
      <c r="C915" s="23" t="s">
        <v>769</v>
      </c>
      <c r="D915" s="23" t="s">
        <v>66</v>
      </c>
      <c r="E915" s="23" t="s">
        <v>240</v>
      </c>
      <c r="F915" s="23" t="s">
        <v>163</v>
      </c>
      <c r="G915" s="23" t="s">
        <v>215</v>
      </c>
      <c r="H915" s="23" t="s">
        <v>215</v>
      </c>
      <c r="I915" s="70">
        <v>44144</v>
      </c>
      <c r="J915" s="23" t="s">
        <v>1254</v>
      </c>
      <c r="K915" s="70">
        <v>44161</v>
      </c>
    </row>
    <row r="916" spans="1:11" x14ac:dyDescent="0.25">
      <c r="A916" s="109" t="str">
        <f>HYPERLINK("https://reports.ofsted.gov.uk/provider/18/EY554844","Provider web link")</f>
        <v>Provider web link</v>
      </c>
      <c r="B916" s="71" t="s">
        <v>1687</v>
      </c>
      <c r="C916" s="23" t="s">
        <v>1255</v>
      </c>
      <c r="D916" s="23" t="s">
        <v>1294</v>
      </c>
      <c r="E916" s="23" t="s">
        <v>240</v>
      </c>
      <c r="F916" s="23" t="s">
        <v>125</v>
      </c>
      <c r="G916" s="23" t="s">
        <v>221</v>
      </c>
      <c r="H916" s="23" t="s">
        <v>221</v>
      </c>
      <c r="I916" s="70">
        <v>44144</v>
      </c>
      <c r="J916" s="23" t="s">
        <v>1254</v>
      </c>
      <c r="K916" s="70">
        <v>44161</v>
      </c>
    </row>
    <row r="917" spans="1:11" x14ac:dyDescent="0.25">
      <c r="A917" s="109" t="str">
        <f>HYPERLINK("https://reports.ofsted.gov.uk/provider/16/EY483371","Provider web link")</f>
        <v>Provider web link</v>
      </c>
      <c r="B917" s="71" t="s">
        <v>1734</v>
      </c>
      <c r="C917" s="23" t="s">
        <v>1255</v>
      </c>
      <c r="D917" s="23" t="s">
        <v>67</v>
      </c>
      <c r="E917" s="23" t="s">
        <v>1735</v>
      </c>
      <c r="F917" s="23" t="s">
        <v>163</v>
      </c>
      <c r="G917" s="23" t="s">
        <v>215</v>
      </c>
      <c r="H917" s="23" t="s">
        <v>215</v>
      </c>
      <c r="I917" s="70">
        <v>44144</v>
      </c>
      <c r="J917" s="23" t="s">
        <v>1254</v>
      </c>
      <c r="K917" s="70">
        <v>44165</v>
      </c>
    </row>
    <row r="918" spans="1:11" x14ac:dyDescent="0.25">
      <c r="A918" s="109" t="str">
        <f>HYPERLINK("https://reports.ofsted.gov.uk/provider/18/EY387100","Provider web link")</f>
        <v>Provider web link</v>
      </c>
      <c r="B918" s="71" t="s">
        <v>1381</v>
      </c>
      <c r="C918" s="23" t="s">
        <v>1255</v>
      </c>
      <c r="D918" s="23" t="s">
        <v>1294</v>
      </c>
      <c r="E918" s="23" t="s">
        <v>240</v>
      </c>
      <c r="F918" s="23" t="s">
        <v>153</v>
      </c>
      <c r="G918" s="23" t="s">
        <v>215</v>
      </c>
      <c r="H918" s="23" t="s">
        <v>215</v>
      </c>
      <c r="I918" s="70">
        <v>44144</v>
      </c>
      <c r="J918" s="23" t="s">
        <v>1254</v>
      </c>
      <c r="K918" s="70">
        <v>44161</v>
      </c>
    </row>
    <row r="919" spans="1:11" x14ac:dyDescent="0.25">
      <c r="A919" s="109" t="str">
        <f>HYPERLINK("https://reports.ofsted.gov.uk/provider/18/EY379900","Provider web link")</f>
        <v>Provider web link</v>
      </c>
      <c r="B919" s="71" t="s">
        <v>6757</v>
      </c>
      <c r="C919" s="23" t="s">
        <v>1255</v>
      </c>
      <c r="D919" s="23" t="s">
        <v>1294</v>
      </c>
      <c r="E919" s="23" t="s">
        <v>240</v>
      </c>
      <c r="F919" s="23" t="s">
        <v>142</v>
      </c>
      <c r="G919" s="23" t="s">
        <v>215</v>
      </c>
      <c r="H919" s="23" t="s">
        <v>215</v>
      </c>
      <c r="I919" s="70">
        <v>44144</v>
      </c>
      <c r="J919" s="23" t="s">
        <v>1254</v>
      </c>
      <c r="K919" s="70">
        <v>44166</v>
      </c>
    </row>
    <row r="920" spans="1:11" x14ac:dyDescent="0.25">
      <c r="A920" s="109" t="str">
        <f>HYPERLINK("https://reports.ofsted.gov.uk/provider/18/EY447676","Provider web link")</f>
        <v>Provider web link</v>
      </c>
      <c r="B920" s="71" t="s">
        <v>6758</v>
      </c>
      <c r="C920" s="23" t="s">
        <v>1255</v>
      </c>
      <c r="D920" s="23" t="s">
        <v>1294</v>
      </c>
      <c r="E920" s="23" t="s">
        <v>240</v>
      </c>
      <c r="F920" s="23" t="s">
        <v>80</v>
      </c>
      <c r="G920" s="23" t="s">
        <v>215</v>
      </c>
      <c r="H920" s="23" t="s">
        <v>215</v>
      </c>
      <c r="I920" s="70">
        <v>44144</v>
      </c>
      <c r="J920" s="23" t="s">
        <v>1254</v>
      </c>
      <c r="K920" s="70">
        <v>44168</v>
      </c>
    </row>
    <row r="921" spans="1:11" x14ac:dyDescent="0.25">
      <c r="A921" s="109" t="str">
        <f>HYPERLINK("https://reports.ofsted.gov.uk/provider/18/EY482075","Provider web link")</f>
        <v>Provider web link</v>
      </c>
      <c r="B921" s="71" t="s">
        <v>2128</v>
      </c>
      <c r="C921" s="23" t="s">
        <v>1255</v>
      </c>
      <c r="D921" s="23" t="s">
        <v>1294</v>
      </c>
      <c r="E921" s="23" t="s">
        <v>240</v>
      </c>
      <c r="F921" s="23" t="s">
        <v>153</v>
      </c>
      <c r="G921" s="23" t="s">
        <v>215</v>
      </c>
      <c r="H921" s="23" t="s">
        <v>215</v>
      </c>
      <c r="I921" s="70">
        <v>44144</v>
      </c>
      <c r="J921" s="23" t="s">
        <v>1254</v>
      </c>
      <c r="K921" s="70">
        <v>44161</v>
      </c>
    </row>
    <row r="922" spans="1:11" x14ac:dyDescent="0.25">
      <c r="A922" s="109" t="str">
        <f>HYPERLINK("https://reports.ofsted.gov.uk/provider/18/EY483586","Provider web link")</f>
        <v>Provider web link</v>
      </c>
      <c r="B922" s="71" t="s">
        <v>1823</v>
      </c>
      <c r="C922" s="23" t="s">
        <v>1255</v>
      </c>
      <c r="D922" s="23" t="s">
        <v>1294</v>
      </c>
      <c r="E922" s="23" t="s">
        <v>240</v>
      </c>
      <c r="F922" s="23" t="s">
        <v>165</v>
      </c>
      <c r="G922" s="23" t="s">
        <v>221</v>
      </c>
      <c r="H922" s="23" t="s">
        <v>221</v>
      </c>
      <c r="I922" s="70">
        <v>44144</v>
      </c>
      <c r="J922" s="23" t="s">
        <v>1254</v>
      </c>
      <c r="K922" s="70">
        <v>44161</v>
      </c>
    </row>
    <row r="923" spans="1:11" x14ac:dyDescent="0.25">
      <c r="A923" s="109" t="str">
        <f>HYPERLINK("https://reports.ofsted.gov.uk/provider/18/2505496 ","Provider web link")</f>
        <v>Provider web link</v>
      </c>
      <c r="B923" s="71">
        <v>2505496</v>
      </c>
      <c r="C923" s="23" t="s">
        <v>1255</v>
      </c>
      <c r="D923" s="23" t="s">
        <v>1294</v>
      </c>
      <c r="E923" s="23" t="s">
        <v>240</v>
      </c>
      <c r="F923" s="23" t="s">
        <v>153</v>
      </c>
      <c r="G923" s="23" t="s">
        <v>215</v>
      </c>
      <c r="H923" s="23" t="s">
        <v>215</v>
      </c>
      <c r="I923" s="70">
        <v>44144</v>
      </c>
      <c r="J923" s="23" t="s">
        <v>1254</v>
      </c>
      <c r="K923" s="70">
        <v>44169</v>
      </c>
    </row>
    <row r="924" spans="1:11" x14ac:dyDescent="0.25">
      <c r="A924" s="109" t="str">
        <f>HYPERLINK("https://reports.ofsted.gov.uk/provider/17/512329  ","Provider web link")</f>
        <v>Provider web link</v>
      </c>
      <c r="B924" s="71">
        <v>512329</v>
      </c>
      <c r="C924" s="23" t="s">
        <v>769</v>
      </c>
      <c r="D924" s="23" t="s">
        <v>66</v>
      </c>
      <c r="E924" s="23" t="s">
        <v>240</v>
      </c>
      <c r="F924" s="23" t="s">
        <v>76</v>
      </c>
      <c r="G924" s="23" t="s">
        <v>285</v>
      </c>
      <c r="H924" s="23" t="s">
        <v>199</v>
      </c>
      <c r="I924" s="70">
        <v>44144</v>
      </c>
      <c r="J924" s="23" t="s">
        <v>1254</v>
      </c>
      <c r="K924" s="70">
        <v>44161</v>
      </c>
    </row>
    <row r="925" spans="1:11" x14ac:dyDescent="0.25">
      <c r="A925" s="109" t="str">
        <f>HYPERLINK("https://reports.ofsted.gov.uk/provider/16/EY562867","Provider web link")</f>
        <v>Provider web link</v>
      </c>
      <c r="B925" s="71" t="s">
        <v>1693</v>
      </c>
      <c r="C925" s="23" t="s">
        <v>1255</v>
      </c>
      <c r="D925" s="23" t="s">
        <v>67</v>
      </c>
      <c r="E925" s="23" t="s">
        <v>1694</v>
      </c>
      <c r="F925" s="23" t="s">
        <v>82</v>
      </c>
      <c r="G925" s="23" t="s">
        <v>285</v>
      </c>
      <c r="H925" s="23" t="s">
        <v>199</v>
      </c>
      <c r="I925" s="70">
        <v>44144</v>
      </c>
      <c r="J925" s="23" t="s">
        <v>1254</v>
      </c>
      <c r="K925" s="70">
        <v>44161</v>
      </c>
    </row>
    <row r="926" spans="1:11" x14ac:dyDescent="0.25">
      <c r="A926" s="109" t="str">
        <f>HYPERLINK("https://reports.ofsted.gov.uk/provider/18/EY396554","Provider web link")</f>
        <v>Provider web link</v>
      </c>
      <c r="B926" s="71" t="s">
        <v>1376</v>
      </c>
      <c r="C926" s="23" t="s">
        <v>1255</v>
      </c>
      <c r="D926" s="23" t="s">
        <v>1294</v>
      </c>
      <c r="E926" s="23" t="s">
        <v>240</v>
      </c>
      <c r="F926" s="23" t="s">
        <v>125</v>
      </c>
      <c r="G926" s="23" t="s">
        <v>221</v>
      </c>
      <c r="H926" s="23" t="s">
        <v>221</v>
      </c>
      <c r="I926" s="70">
        <v>44144</v>
      </c>
      <c r="J926" s="23" t="s">
        <v>1254</v>
      </c>
      <c r="K926" s="70">
        <v>44161</v>
      </c>
    </row>
    <row r="927" spans="1:11" x14ac:dyDescent="0.25">
      <c r="A927" s="109" t="str">
        <f>HYPERLINK("https://reports.ofsted.gov.uk/provider/16/2510525 ","Provider web link")</f>
        <v>Provider web link</v>
      </c>
      <c r="B927" s="71">
        <v>2510525</v>
      </c>
      <c r="C927" s="23" t="s">
        <v>1255</v>
      </c>
      <c r="D927" s="23" t="s">
        <v>67</v>
      </c>
      <c r="E927" s="23" t="s">
        <v>1590</v>
      </c>
      <c r="F927" s="23" t="s">
        <v>76</v>
      </c>
      <c r="G927" s="23" t="s">
        <v>285</v>
      </c>
      <c r="H927" s="23" t="s">
        <v>199</v>
      </c>
      <c r="I927" s="70">
        <v>44144</v>
      </c>
      <c r="J927" s="23" t="s">
        <v>1254</v>
      </c>
      <c r="K927" s="70">
        <v>44161</v>
      </c>
    </row>
    <row r="928" spans="1:11" x14ac:dyDescent="0.25">
      <c r="A928" s="109" t="str">
        <f>HYPERLINK("https://reports.ofsted.gov.uk/provider/18/EY490548","Provider web link")</f>
        <v>Provider web link</v>
      </c>
      <c r="B928" s="71" t="s">
        <v>1429</v>
      </c>
      <c r="C928" s="23" t="s">
        <v>1255</v>
      </c>
      <c r="D928" s="23" t="s">
        <v>1294</v>
      </c>
      <c r="E928" s="23" t="s">
        <v>240</v>
      </c>
      <c r="F928" s="23" t="s">
        <v>220</v>
      </c>
      <c r="G928" s="23" t="s">
        <v>215</v>
      </c>
      <c r="H928" s="23" t="s">
        <v>215</v>
      </c>
      <c r="I928" s="70">
        <v>44144</v>
      </c>
      <c r="J928" s="23" t="s">
        <v>1254</v>
      </c>
      <c r="K928" s="70">
        <v>44161</v>
      </c>
    </row>
    <row r="929" spans="1:11" x14ac:dyDescent="0.25">
      <c r="A929" s="109" t="str">
        <f>HYPERLINK("https://reports.ofsted.gov.uk/provider/18/EY540428","Provider web link")</f>
        <v>Provider web link</v>
      </c>
      <c r="B929" s="71" t="s">
        <v>1938</v>
      </c>
      <c r="C929" s="23" t="s">
        <v>1255</v>
      </c>
      <c r="D929" s="23" t="s">
        <v>1294</v>
      </c>
      <c r="E929" s="23" t="s">
        <v>240</v>
      </c>
      <c r="F929" s="23" t="s">
        <v>163</v>
      </c>
      <c r="G929" s="23" t="s">
        <v>215</v>
      </c>
      <c r="H929" s="23" t="s">
        <v>215</v>
      </c>
      <c r="I929" s="70">
        <v>44144</v>
      </c>
      <c r="J929" s="23" t="s">
        <v>1254</v>
      </c>
      <c r="K929" s="70">
        <v>44165</v>
      </c>
    </row>
    <row r="930" spans="1:11" x14ac:dyDescent="0.25">
      <c r="A930" s="109" t="str">
        <f>HYPERLINK("https://reports.ofsted.gov.uk/provider/18/2549493 ","Provider web link")</f>
        <v>Provider web link</v>
      </c>
      <c r="B930" s="71">
        <v>2549493</v>
      </c>
      <c r="C930" s="23" t="s">
        <v>1255</v>
      </c>
      <c r="D930" s="23" t="s">
        <v>1294</v>
      </c>
      <c r="E930" s="23" t="s">
        <v>240</v>
      </c>
      <c r="F930" s="23" t="s">
        <v>91</v>
      </c>
      <c r="G930" s="23" t="s">
        <v>221</v>
      </c>
      <c r="H930" s="23" t="s">
        <v>221</v>
      </c>
      <c r="I930" s="70">
        <v>44145</v>
      </c>
      <c r="J930" s="23" t="s">
        <v>1254</v>
      </c>
      <c r="K930" s="70">
        <v>44167</v>
      </c>
    </row>
    <row r="931" spans="1:11" x14ac:dyDescent="0.25">
      <c r="A931" s="109" t="str">
        <f>HYPERLINK("https://reports.ofsted.gov.uk/provider/18/EY552023","Provider web link")</f>
        <v>Provider web link</v>
      </c>
      <c r="B931" s="71" t="s">
        <v>1481</v>
      </c>
      <c r="C931" s="23" t="s">
        <v>1255</v>
      </c>
      <c r="D931" s="23" t="s">
        <v>1294</v>
      </c>
      <c r="E931" s="23" t="s">
        <v>240</v>
      </c>
      <c r="F931" s="23" t="s">
        <v>104</v>
      </c>
      <c r="G931" s="23" t="s">
        <v>215</v>
      </c>
      <c r="H931" s="23" t="s">
        <v>215</v>
      </c>
      <c r="I931" s="70">
        <v>44145</v>
      </c>
      <c r="J931" s="23" t="s">
        <v>1254</v>
      </c>
      <c r="K931" s="70">
        <v>44162</v>
      </c>
    </row>
    <row r="932" spans="1:11" x14ac:dyDescent="0.25">
      <c r="A932" s="109" t="str">
        <f>HYPERLINK("https://reports.ofsted.gov.uk/provider/18/EY483060","Provider web link")</f>
        <v>Provider web link</v>
      </c>
      <c r="B932" s="71" t="s">
        <v>2023</v>
      </c>
      <c r="C932" s="23" t="s">
        <v>1255</v>
      </c>
      <c r="D932" s="23" t="s">
        <v>1294</v>
      </c>
      <c r="E932" s="23" t="s">
        <v>240</v>
      </c>
      <c r="F932" s="23" t="s">
        <v>72</v>
      </c>
      <c r="G932" s="23" t="s">
        <v>225</v>
      </c>
      <c r="H932" s="23" t="s">
        <v>225</v>
      </c>
      <c r="I932" s="70">
        <v>44145</v>
      </c>
      <c r="J932" s="23" t="s">
        <v>1257</v>
      </c>
      <c r="K932" s="70">
        <v>44165</v>
      </c>
    </row>
    <row r="933" spans="1:11" x14ac:dyDescent="0.25">
      <c r="A933" s="109" t="str">
        <f>HYPERLINK("https://reports.ofsted.gov.uk/provider/18/EY551491","Provider web link")</f>
        <v>Provider web link</v>
      </c>
      <c r="B933" s="71" t="s">
        <v>1477</v>
      </c>
      <c r="C933" s="23" t="s">
        <v>1255</v>
      </c>
      <c r="D933" s="23" t="s">
        <v>1294</v>
      </c>
      <c r="E933" s="23" t="s">
        <v>240</v>
      </c>
      <c r="F933" s="23" t="s">
        <v>80</v>
      </c>
      <c r="G933" s="23" t="s">
        <v>215</v>
      </c>
      <c r="H933" s="23" t="s">
        <v>215</v>
      </c>
      <c r="I933" s="70">
        <v>44145</v>
      </c>
      <c r="J933" s="23" t="s">
        <v>1254</v>
      </c>
      <c r="K933" s="70">
        <v>44162</v>
      </c>
    </row>
    <row r="934" spans="1:11" x14ac:dyDescent="0.25">
      <c r="A934" s="109" t="str">
        <f>HYPERLINK("https://reports.ofsted.gov.uk/provider/18/EY501662","Provider web link")</f>
        <v>Provider web link</v>
      </c>
      <c r="B934" s="71" t="s">
        <v>6759</v>
      </c>
      <c r="C934" s="23" t="s">
        <v>1255</v>
      </c>
      <c r="D934" s="23" t="s">
        <v>1294</v>
      </c>
      <c r="E934" s="23" t="s">
        <v>240</v>
      </c>
      <c r="F934" s="23" t="s">
        <v>153</v>
      </c>
      <c r="G934" s="23" t="s">
        <v>215</v>
      </c>
      <c r="H934" s="23" t="s">
        <v>215</v>
      </c>
      <c r="I934" s="70">
        <v>44145</v>
      </c>
      <c r="J934" s="23" t="s">
        <v>1257</v>
      </c>
      <c r="K934" s="70">
        <v>44175</v>
      </c>
    </row>
    <row r="935" spans="1:11" x14ac:dyDescent="0.25">
      <c r="A935" s="109" t="str">
        <f>HYPERLINK("https://reports.ofsted.gov.uk/provider/18/EY452427","Provider web link")</f>
        <v>Provider web link</v>
      </c>
      <c r="B935" s="71" t="s">
        <v>1815</v>
      </c>
      <c r="C935" s="23" t="s">
        <v>1255</v>
      </c>
      <c r="D935" s="23" t="s">
        <v>1294</v>
      </c>
      <c r="E935" s="23" t="s">
        <v>240</v>
      </c>
      <c r="F935" s="23" t="s">
        <v>70</v>
      </c>
      <c r="G935" s="23" t="s">
        <v>180</v>
      </c>
      <c r="H935" s="23" t="s">
        <v>180</v>
      </c>
      <c r="I935" s="70">
        <v>44145</v>
      </c>
      <c r="J935" s="23" t="s">
        <v>1257</v>
      </c>
      <c r="K935" s="70">
        <v>44165</v>
      </c>
    </row>
    <row r="936" spans="1:11" x14ac:dyDescent="0.25">
      <c r="A936" s="109" t="str">
        <f>HYPERLINK("https://reports.ofsted.gov.uk/provider/18/EY501115","Provider web link")</f>
        <v>Provider web link</v>
      </c>
      <c r="B936" s="71" t="s">
        <v>1539</v>
      </c>
      <c r="C936" s="23" t="s">
        <v>1255</v>
      </c>
      <c r="D936" s="23" t="s">
        <v>1294</v>
      </c>
      <c r="E936" s="23" t="s">
        <v>240</v>
      </c>
      <c r="F936" s="23" t="s">
        <v>101</v>
      </c>
      <c r="G936" s="23" t="s">
        <v>180</v>
      </c>
      <c r="H936" s="23" t="s">
        <v>180</v>
      </c>
      <c r="I936" s="70">
        <v>44145</v>
      </c>
      <c r="J936" s="23" t="s">
        <v>1254</v>
      </c>
      <c r="K936" s="70">
        <v>44162</v>
      </c>
    </row>
    <row r="937" spans="1:11" x14ac:dyDescent="0.25">
      <c r="A937" s="109" t="str">
        <f>HYPERLINK("https://reports.ofsted.gov.uk/provider/18/EY549171","Provider web link")</f>
        <v>Provider web link</v>
      </c>
      <c r="B937" s="71" t="s">
        <v>1646</v>
      </c>
      <c r="C937" s="23" t="s">
        <v>1255</v>
      </c>
      <c r="D937" s="23" t="s">
        <v>1294</v>
      </c>
      <c r="E937" s="23" t="s">
        <v>240</v>
      </c>
      <c r="F937" s="23" t="s">
        <v>207</v>
      </c>
      <c r="G937" s="23" t="s">
        <v>285</v>
      </c>
      <c r="H937" s="23" t="s">
        <v>199</v>
      </c>
      <c r="I937" s="70">
        <v>44145</v>
      </c>
      <c r="J937" s="23" t="s">
        <v>1254</v>
      </c>
      <c r="K937" s="70">
        <v>44165</v>
      </c>
    </row>
    <row r="938" spans="1:11" x14ac:dyDescent="0.25">
      <c r="A938" s="109" t="str">
        <f>HYPERLINK("https://reports.ofsted.gov.uk/provider/18/2511251 ","Provider web link")</f>
        <v>Provider web link</v>
      </c>
      <c r="B938" s="71">
        <v>2511251</v>
      </c>
      <c r="C938" s="23" t="s">
        <v>1255</v>
      </c>
      <c r="D938" s="23" t="s">
        <v>1294</v>
      </c>
      <c r="E938" s="23" t="s">
        <v>240</v>
      </c>
      <c r="F938" s="23" t="s">
        <v>104</v>
      </c>
      <c r="G938" s="23" t="s">
        <v>215</v>
      </c>
      <c r="H938" s="23" t="s">
        <v>215</v>
      </c>
      <c r="I938" s="70">
        <v>44145</v>
      </c>
      <c r="J938" s="23" t="s">
        <v>1257</v>
      </c>
      <c r="K938" s="70">
        <v>44167</v>
      </c>
    </row>
    <row r="939" spans="1:11" x14ac:dyDescent="0.25">
      <c r="A939" s="109" t="str">
        <f>HYPERLINK("https://reports.ofsted.gov.uk/provider/18/EY495305","Provider web link")</f>
        <v>Provider web link</v>
      </c>
      <c r="B939" s="71" t="s">
        <v>1855</v>
      </c>
      <c r="C939" s="23" t="s">
        <v>1255</v>
      </c>
      <c r="D939" s="23" t="s">
        <v>1294</v>
      </c>
      <c r="E939" s="23" t="s">
        <v>240</v>
      </c>
      <c r="F939" s="23" t="s">
        <v>167</v>
      </c>
      <c r="G939" s="23" t="s">
        <v>215</v>
      </c>
      <c r="H939" s="23" t="s">
        <v>215</v>
      </c>
      <c r="I939" s="70">
        <v>44145</v>
      </c>
      <c r="J939" s="23" t="s">
        <v>1254</v>
      </c>
      <c r="K939" s="70">
        <v>44162</v>
      </c>
    </row>
    <row r="940" spans="1:11" x14ac:dyDescent="0.25">
      <c r="A940" s="109" t="str">
        <f>HYPERLINK("https://reports.ofsted.gov.uk/provider/18/EY546768","Provider web link")</f>
        <v>Provider web link</v>
      </c>
      <c r="B940" s="71" t="s">
        <v>1766</v>
      </c>
      <c r="C940" s="23" t="s">
        <v>1255</v>
      </c>
      <c r="D940" s="23" t="s">
        <v>1294</v>
      </c>
      <c r="E940" s="23" t="s">
        <v>240</v>
      </c>
      <c r="F940" s="23" t="s">
        <v>99</v>
      </c>
      <c r="G940" s="23" t="s">
        <v>221</v>
      </c>
      <c r="H940" s="23" t="s">
        <v>221</v>
      </c>
      <c r="I940" s="70">
        <v>44145</v>
      </c>
      <c r="J940" s="23" t="s">
        <v>1257</v>
      </c>
      <c r="K940" s="70">
        <v>44162</v>
      </c>
    </row>
    <row r="941" spans="1:11" x14ac:dyDescent="0.25">
      <c r="A941" s="109" t="str">
        <f>HYPERLINK("https://reports.ofsted.gov.uk/provider/18/EY494626","Provider web link")</f>
        <v>Provider web link</v>
      </c>
      <c r="B941" s="71" t="s">
        <v>1933</v>
      </c>
      <c r="C941" s="23" t="s">
        <v>1255</v>
      </c>
      <c r="D941" s="23" t="s">
        <v>1294</v>
      </c>
      <c r="E941" s="23" t="s">
        <v>240</v>
      </c>
      <c r="F941" s="23" t="s">
        <v>80</v>
      </c>
      <c r="G941" s="23" t="s">
        <v>215</v>
      </c>
      <c r="H941" s="23" t="s">
        <v>215</v>
      </c>
      <c r="I941" s="70">
        <v>44145</v>
      </c>
      <c r="J941" s="23" t="s">
        <v>1254</v>
      </c>
      <c r="K941" s="70">
        <v>44165</v>
      </c>
    </row>
    <row r="942" spans="1:11" x14ac:dyDescent="0.25">
      <c r="A942" s="109" t="str">
        <f>HYPERLINK("https://reports.ofsted.gov.uk/provider/18/EY545879","Provider web link")</f>
        <v>Provider web link</v>
      </c>
      <c r="B942" s="71" t="s">
        <v>6760</v>
      </c>
      <c r="C942" s="23" t="s">
        <v>1255</v>
      </c>
      <c r="D942" s="23" t="s">
        <v>1294</v>
      </c>
      <c r="E942" s="23" t="s">
        <v>240</v>
      </c>
      <c r="F942" s="23" t="s">
        <v>153</v>
      </c>
      <c r="G942" s="23" t="s">
        <v>215</v>
      </c>
      <c r="H942" s="23" t="s">
        <v>215</v>
      </c>
      <c r="I942" s="70">
        <v>44145</v>
      </c>
      <c r="J942" s="23" t="s">
        <v>1257</v>
      </c>
      <c r="K942" s="70">
        <v>44166</v>
      </c>
    </row>
    <row r="943" spans="1:11" x14ac:dyDescent="0.25">
      <c r="A943" s="109" t="str">
        <f>HYPERLINK("https://reports.ofsted.gov.uk/provider/18/EY485928","Provider web link")</f>
        <v>Provider web link</v>
      </c>
      <c r="B943" s="71" t="s">
        <v>1530</v>
      </c>
      <c r="C943" s="23" t="s">
        <v>1255</v>
      </c>
      <c r="D943" s="23" t="s">
        <v>1294</v>
      </c>
      <c r="E943" s="23" t="s">
        <v>240</v>
      </c>
      <c r="F943" s="23" t="s">
        <v>106</v>
      </c>
      <c r="G943" s="23" t="s">
        <v>175</v>
      </c>
      <c r="H943" s="23" t="s">
        <v>175</v>
      </c>
      <c r="I943" s="70">
        <v>44145</v>
      </c>
      <c r="J943" s="23" t="s">
        <v>1254</v>
      </c>
      <c r="K943" s="70">
        <v>44162</v>
      </c>
    </row>
    <row r="944" spans="1:11" x14ac:dyDescent="0.25">
      <c r="A944" s="109" t="str">
        <f>HYPERLINK("https://reports.ofsted.gov.uk/provider/18/EY563721","Provider web link")</f>
        <v>Provider web link</v>
      </c>
      <c r="B944" s="71" t="s">
        <v>2187</v>
      </c>
      <c r="C944" s="23" t="s">
        <v>1255</v>
      </c>
      <c r="D944" s="23" t="s">
        <v>1294</v>
      </c>
      <c r="E944" s="23" t="s">
        <v>240</v>
      </c>
      <c r="F944" s="23" t="s">
        <v>104</v>
      </c>
      <c r="G944" s="23" t="s">
        <v>215</v>
      </c>
      <c r="H944" s="23" t="s">
        <v>215</v>
      </c>
      <c r="I944" s="70">
        <v>44145</v>
      </c>
      <c r="J944" s="23" t="s">
        <v>1254</v>
      </c>
      <c r="K944" s="70">
        <v>44162</v>
      </c>
    </row>
    <row r="945" spans="1:11" x14ac:dyDescent="0.25">
      <c r="A945" s="109" t="str">
        <f>HYPERLINK("https://reports.ofsted.gov.uk/provider/18/EY420523","Provider web link")</f>
        <v>Provider web link</v>
      </c>
      <c r="B945" s="71" t="s">
        <v>1407</v>
      </c>
      <c r="C945" s="23" t="s">
        <v>1255</v>
      </c>
      <c r="D945" s="23" t="s">
        <v>1294</v>
      </c>
      <c r="E945" s="23" t="s">
        <v>240</v>
      </c>
      <c r="F945" s="23" t="s">
        <v>75</v>
      </c>
      <c r="G945" s="23" t="s">
        <v>221</v>
      </c>
      <c r="H945" s="23" t="s">
        <v>221</v>
      </c>
      <c r="I945" s="70">
        <v>44145</v>
      </c>
      <c r="J945" s="23" t="s">
        <v>1254</v>
      </c>
      <c r="K945" s="70">
        <v>44162</v>
      </c>
    </row>
    <row r="946" spans="1:11" x14ac:dyDescent="0.25">
      <c r="A946" s="109" t="str">
        <f>HYPERLINK("https://reports.ofsted.gov.uk/provider/18/EY485906","Provider web link")</f>
        <v>Provider web link</v>
      </c>
      <c r="B946" s="71" t="s">
        <v>1826</v>
      </c>
      <c r="C946" s="23" t="s">
        <v>1255</v>
      </c>
      <c r="D946" s="23" t="s">
        <v>1294</v>
      </c>
      <c r="E946" s="23" t="s">
        <v>240</v>
      </c>
      <c r="F946" s="23" t="s">
        <v>220</v>
      </c>
      <c r="G946" s="23" t="s">
        <v>215</v>
      </c>
      <c r="H946" s="23" t="s">
        <v>215</v>
      </c>
      <c r="I946" s="70">
        <v>44145</v>
      </c>
      <c r="J946" s="23" t="s">
        <v>1254</v>
      </c>
      <c r="K946" s="70">
        <v>44162</v>
      </c>
    </row>
    <row r="947" spans="1:11" x14ac:dyDescent="0.25">
      <c r="A947" s="109" t="str">
        <f>HYPERLINK("https://reports.ofsted.gov.uk/provider/16/EY492391","Provider web link")</f>
        <v>Provider web link</v>
      </c>
      <c r="B947" s="71" t="s">
        <v>1968</v>
      </c>
      <c r="C947" s="23" t="s">
        <v>1255</v>
      </c>
      <c r="D947" s="23" t="s">
        <v>67</v>
      </c>
      <c r="E947" s="23" t="s">
        <v>1969</v>
      </c>
      <c r="F947" s="23" t="s">
        <v>153</v>
      </c>
      <c r="G947" s="23" t="s">
        <v>215</v>
      </c>
      <c r="H947" s="23" t="s">
        <v>215</v>
      </c>
      <c r="I947" s="70">
        <v>44145</v>
      </c>
      <c r="J947" s="23" t="s">
        <v>1254</v>
      </c>
      <c r="K947" s="70">
        <v>44162</v>
      </c>
    </row>
    <row r="948" spans="1:11" x14ac:dyDescent="0.25">
      <c r="A948" s="109" t="str">
        <f>HYPERLINK("https://reports.ofsted.gov.uk/provider/18/EY555859","Provider web link")</f>
        <v>Provider web link</v>
      </c>
      <c r="B948" s="71" t="s">
        <v>1978</v>
      </c>
      <c r="C948" s="23" t="s">
        <v>1255</v>
      </c>
      <c r="D948" s="23" t="s">
        <v>1294</v>
      </c>
      <c r="E948" s="23" t="s">
        <v>240</v>
      </c>
      <c r="F948" s="23" t="s">
        <v>153</v>
      </c>
      <c r="G948" s="23" t="s">
        <v>215</v>
      </c>
      <c r="H948" s="23" t="s">
        <v>215</v>
      </c>
      <c r="I948" s="70">
        <v>44145</v>
      </c>
      <c r="J948" s="23" t="s">
        <v>1254</v>
      </c>
      <c r="K948" s="70">
        <v>44162</v>
      </c>
    </row>
    <row r="949" spans="1:11" x14ac:dyDescent="0.25">
      <c r="A949" s="109" t="str">
        <f>HYPERLINK("https://reports.ofsted.gov.uk/provider/18/EY481477","Provider web link")</f>
        <v>Provider web link</v>
      </c>
      <c r="B949" s="71" t="s">
        <v>2008</v>
      </c>
      <c r="C949" s="23" t="s">
        <v>1255</v>
      </c>
      <c r="D949" s="23" t="s">
        <v>1294</v>
      </c>
      <c r="E949" s="23" t="s">
        <v>240</v>
      </c>
      <c r="F949" s="23" t="s">
        <v>167</v>
      </c>
      <c r="G949" s="23" t="s">
        <v>215</v>
      </c>
      <c r="H949" s="23" t="s">
        <v>215</v>
      </c>
      <c r="I949" s="70">
        <v>44145</v>
      </c>
      <c r="J949" s="23" t="s">
        <v>1254</v>
      </c>
      <c r="K949" s="70">
        <v>44162</v>
      </c>
    </row>
    <row r="950" spans="1:11" x14ac:dyDescent="0.25">
      <c r="A950" s="109" t="str">
        <f>HYPERLINK("https://reports.ofsted.gov.uk/provider/18/EY539745","Provider web link")</f>
        <v>Provider web link</v>
      </c>
      <c r="B950" s="71" t="s">
        <v>1656</v>
      </c>
      <c r="C950" s="23" t="s">
        <v>1255</v>
      </c>
      <c r="D950" s="23" t="s">
        <v>1294</v>
      </c>
      <c r="E950" s="23" t="s">
        <v>240</v>
      </c>
      <c r="F950" s="23" t="s">
        <v>80</v>
      </c>
      <c r="G950" s="23" t="s">
        <v>215</v>
      </c>
      <c r="H950" s="23" t="s">
        <v>215</v>
      </c>
      <c r="I950" s="70">
        <v>44145</v>
      </c>
      <c r="J950" s="23" t="s">
        <v>1254</v>
      </c>
      <c r="K950" s="70">
        <v>44165</v>
      </c>
    </row>
    <row r="951" spans="1:11" x14ac:dyDescent="0.25">
      <c r="A951" s="109" t="str">
        <f>HYPERLINK("https://reports.ofsted.gov.uk/provider/18/EY560578","Provider web link")</f>
        <v>Provider web link</v>
      </c>
      <c r="B951" s="71" t="s">
        <v>1677</v>
      </c>
      <c r="C951" s="23" t="s">
        <v>1255</v>
      </c>
      <c r="D951" s="23" t="s">
        <v>1294</v>
      </c>
      <c r="E951" s="23" t="s">
        <v>240</v>
      </c>
      <c r="F951" s="23" t="s">
        <v>78</v>
      </c>
      <c r="G951" s="23" t="s">
        <v>221</v>
      </c>
      <c r="H951" s="23" t="s">
        <v>221</v>
      </c>
      <c r="I951" s="70">
        <v>44146</v>
      </c>
      <c r="J951" s="23" t="s">
        <v>1254</v>
      </c>
      <c r="K951" s="70">
        <v>44165</v>
      </c>
    </row>
    <row r="952" spans="1:11" x14ac:dyDescent="0.25">
      <c r="A952" s="109" t="str">
        <f>HYPERLINK("https://reports.ofsted.gov.uk/provider/18/EY422689","Provider web link")</f>
        <v>Provider web link</v>
      </c>
      <c r="B952" s="71" t="s">
        <v>1807</v>
      </c>
      <c r="C952" s="23" t="s">
        <v>1255</v>
      </c>
      <c r="D952" s="23" t="s">
        <v>1294</v>
      </c>
      <c r="E952" s="23" t="s">
        <v>240</v>
      </c>
      <c r="F952" s="23" t="s">
        <v>220</v>
      </c>
      <c r="G952" s="23" t="s">
        <v>215</v>
      </c>
      <c r="H952" s="23" t="s">
        <v>215</v>
      </c>
      <c r="I952" s="70">
        <v>44146</v>
      </c>
      <c r="J952" s="23" t="s">
        <v>1254</v>
      </c>
      <c r="K952" s="70">
        <v>44165</v>
      </c>
    </row>
    <row r="953" spans="1:11" x14ac:dyDescent="0.25">
      <c r="A953" s="109" t="str">
        <f>HYPERLINK("https://reports.ofsted.gov.uk/provider/16/EY559164","Provider web link")</f>
        <v>Provider web link</v>
      </c>
      <c r="B953" s="71" t="s">
        <v>6761</v>
      </c>
      <c r="C953" s="23" t="s">
        <v>1255</v>
      </c>
      <c r="D953" s="23" t="s">
        <v>67</v>
      </c>
      <c r="E953" s="23" t="s">
        <v>6762</v>
      </c>
      <c r="F953" s="23" t="s">
        <v>104</v>
      </c>
      <c r="G953" s="23" t="s">
        <v>215</v>
      </c>
      <c r="H953" s="23" t="s">
        <v>215</v>
      </c>
      <c r="I953" s="70">
        <v>44146</v>
      </c>
      <c r="J953" s="23" t="s">
        <v>1254</v>
      </c>
      <c r="K953" s="70">
        <v>44166</v>
      </c>
    </row>
    <row r="954" spans="1:11" x14ac:dyDescent="0.25">
      <c r="A954" s="109" t="str">
        <f>HYPERLINK("https://reports.ofsted.gov.uk/provider/17/EY396344","Provider web link")</f>
        <v>Provider web link</v>
      </c>
      <c r="B954" s="71" t="s">
        <v>6763</v>
      </c>
      <c r="C954" s="23" t="s">
        <v>769</v>
      </c>
      <c r="D954" s="23" t="s">
        <v>66</v>
      </c>
      <c r="E954" s="23" t="s">
        <v>240</v>
      </c>
      <c r="F954" s="23" t="s">
        <v>115</v>
      </c>
      <c r="G954" s="23" t="s">
        <v>171</v>
      </c>
      <c r="H954" s="23" t="s">
        <v>171</v>
      </c>
      <c r="I954" s="70">
        <v>44146</v>
      </c>
      <c r="J954" s="23" t="s">
        <v>1700</v>
      </c>
      <c r="K954" s="70">
        <v>44175</v>
      </c>
    </row>
    <row r="955" spans="1:11" x14ac:dyDescent="0.25">
      <c r="A955" s="109" t="str">
        <f>HYPERLINK("https://reports.ofsted.gov.uk/provider/18/EY546529","Provider web link")</f>
        <v>Provider web link</v>
      </c>
      <c r="B955" s="71" t="s">
        <v>1669</v>
      </c>
      <c r="C955" s="23" t="s">
        <v>1255</v>
      </c>
      <c r="D955" s="23" t="s">
        <v>1294</v>
      </c>
      <c r="E955" s="23" t="s">
        <v>240</v>
      </c>
      <c r="F955" s="23" t="s">
        <v>153</v>
      </c>
      <c r="G955" s="23" t="s">
        <v>215</v>
      </c>
      <c r="H955" s="23" t="s">
        <v>215</v>
      </c>
      <c r="I955" s="70">
        <v>44146</v>
      </c>
      <c r="J955" s="23" t="s">
        <v>1257</v>
      </c>
      <c r="K955" s="70">
        <v>44165</v>
      </c>
    </row>
    <row r="956" spans="1:11" x14ac:dyDescent="0.25">
      <c r="A956" s="109" t="str">
        <f>HYPERLINK("https://reports.ofsted.gov.uk/provider/18/EY473212","Provider web link")</f>
        <v>Provider web link</v>
      </c>
      <c r="B956" s="71" t="s">
        <v>6764</v>
      </c>
      <c r="C956" s="23" t="s">
        <v>1255</v>
      </c>
      <c r="D956" s="23" t="s">
        <v>1294</v>
      </c>
      <c r="E956" s="23" t="s">
        <v>240</v>
      </c>
      <c r="F956" s="23" t="s">
        <v>91</v>
      </c>
      <c r="G956" s="23" t="s">
        <v>221</v>
      </c>
      <c r="H956" s="23" t="s">
        <v>221</v>
      </c>
      <c r="I956" s="70">
        <v>44146</v>
      </c>
      <c r="J956" s="23" t="s">
        <v>1254</v>
      </c>
      <c r="K956" s="70">
        <v>44167</v>
      </c>
    </row>
    <row r="957" spans="1:11" x14ac:dyDescent="0.25">
      <c r="A957" s="109" t="str">
        <f>HYPERLINK("https://reports.ofsted.gov.uk/provider/18/EY408931","Provider web link")</f>
        <v>Provider web link</v>
      </c>
      <c r="B957" s="71" t="s">
        <v>6765</v>
      </c>
      <c r="C957" s="23" t="s">
        <v>1255</v>
      </c>
      <c r="D957" s="23" t="s">
        <v>1294</v>
      </c>
      <c r="E957" s="23" t="s">
        <v>240</v>
      </c>
      <c r="F957" s="23" t="s">
        <v>127</v>
      </c>
      <c r="G957" s="23" t="s">
        <v>285</v>
      </c>
      <c r="H957" s="23" t="s">
        <v>199</v>
      </c>
      <c r="I957" s="70">
        <v>44146</v>
      </c>
      <c r="J957" s="23" t="s">
        <v>1254</v>
      </c>
      <c r="K957" s="70">
        <v>44166</v>
      </c>
    </row>
    <row r="958" spans="1:11" x14ac:dyDescent="0.25">
      <c r="A958" s="109" t="str">
        <f>HYPERLINK("https://reports.ofsted.gov.uk/provider/16/EY476998","Provider web link")</f>
        <v>Provider web link</v>
      </c>
      <c r="B958" s="71" t="s">
        <v>6766</v>
      </c>
      <c r="C958" s="23" t="s">
        <v>769</v>
      </c>
      <c r="D958" s="23" t="s">
        <v>67</v>
      </c>
      <c r="E958" s="23" t="s">
        <v>6767</v>
      </c>
      <c r="F958" s="23" t="s">
        <v>161</v>
      </c>
      <c r="G958" s="23" t="s">
        <v>225</v>
      </c>
      <c r="H958" s="23" t="s">
        <v>225</v>
      </c>
      <c r="I958" s="70">
        <v>44146</v>
      </c>
      <c r="J958" s="23" t="s">
        <v>1257</v>
      </c>
      <c r="K958" s="70">
        <v>44168</v>
      </c>
    </row>
    <row r="959" spans="1:11" x14ac:dyDescent="0.25">
      <c r="A959" s="109" t="str">
        <f>HYPERLINK("https://reports.ofsted.gov.uk/provider/17/139827  ","Provider web link")</f>
        <v>Provider web link</v>
      </c>
      <c r="B959" s="71">
        <v>139827</v>
      </c>
      <c r="C959" s="23" t="s">
        <v>769</v>
      </c>
      <c r="D959" s="23" t="s">
        <v>66</v>
      </c>
      <c r="E959" s="23" t="s">
        <v>240</v>
      </c>
      <c r="F959" s="23" t="s">
        <v>196</v>
      </c>
      <c r="G959" s="23" t="s">
        <v>180</v>
      </c>
      <c r="H959" s="23" t="s">
        <v>180</v>
      </c>
      <c r="I959" s="70">
        <v>44146</v>
      </c>
      <c r="J959" s="23" t="s">
        <v>1257</v>
      </c>
      <c r="K959" s="70">
        <v>44167</v>
      </c>
    </row>
    <row r="960" spans="1:11" x14ac:dyDescent="0.25">
      <c r="A960" s="109" t="str">
        <f>HYPERLINK("https://reports.ofsted.gov.uk/provider/16/EY493665","Provider web link")</f>
        <v>Provider web link</v>
      </c>
      <c r="B960" s="71" t="s">
        <v>6768</v>
      </c>
      <c r="C960" s="23" t="s">
        <v>769</v>
      </c>
      <c r="D960" s="23" t="s">
        <v>67</v>
      </c>
      <c r="E960" s="23" t="s">
        <v>6769</v>
      </c>
      <c r="F960" s="23" t="s">
        <v>75</v>
      </c>
      <c r="G960" s="23" t="s">
        <v>221</v>
      </c>
      <c r="H960" s="23" t="s">
        <v>221</v>
      </c>
      <c r="I960" s="70">
        <v>44146</v>
      </c>
      <c r="J960" s="23" t="s">
        <v>1254</v>
      </c>
      <c r="K960" s="70">
        <v>44166</v>
      </c>
    </row>
    <row r="961" spans="1:11" x14ac:dyDescent="0.25">
      <c r="A961" s="109" t="str">
        <f>HYPERLINK("https://reports.ofsted.gov.uk/provider/18/2536588 ","Provider web link")</f>
        <v>Provider web link</v>
      </c>
      <c r="B961" s="71">
        <v>2536588</v>
      </c>
      <c r="C961" s="23" t="s">
        <v>1255</v>
      </c>
      <c r="D961" s="23" t="s">
        <v>1294</v>
      </c>
      <c r="E961" s="23" t="s">
        <v>240</v>
      </c>
      <c r="F961" s="23" t="s">
        <v>165</v>
      </c>
      <c r="G961" s="23" t="s">
        <v>221</v>
      </c>
      <c r="H961" s="23" t="s">
        <v>221</v>
      </c>
      <c r="I961" s="70">
        <v>44146</v>
      </c>
      <c r="J961" s="23" t="s">
        <v>1254</v>
      </c>
      <c r="K961" s="70">
        <v>44165</v>
      </c>
    </row>
    <row r="962" spans="1:11" x14ac:dyDescent="0.25">
      <c r="A962" s="109" t="str">
        <f>HYPERLINK("https://reports.ofsted.gov.uk/provider/18/EY539452","Provider web link")</f>
        <v>Provider web link</v>
      </c>
      <c r="B962" s="71" t="s">
        <v>1526</v>
      </c>
      <c r="C962" s="23" t="s">
        <v>1255</v>
      </c>
      <c r="D962" s="23" t="s">
        <v>1294</v>
      </c>
      <c r="E962" s="23" t="s">
        <v>240</v>
      </c>
      <c r="F962" s="23" t="s">
        <v>190</v>
      </c>
      <c r="G962" s="23" t="s">
        <v>180</v>
      </c>
      <c r="H962" s="23" t="s">
        <v>180</v>
      </c>
      <c r="I962" s="70">
        <v>44146</v>
      </c>
      <c r="J962" s="23" t="s">
        <v>1254</v>
      </c>
      <c r="K962" s="70">
        <v>44165</v>
      </c>
    </row>
    <row r="963" spans="1:11" x14ac:dyDescent="0.25">
      <c r="A963" s="109" t="str">
        <f>HYPERLINK("https://reports.ofsted.gov.uk/provider/18/VC374014","Provider web link")</f>
        <v>Provider web link</v>
      </c>
      <c r="B963" s="71" t="s">
        <v>1881</v>
      </c>
      <c r="C963" s="23" t="s">
        <v>1255</v>
      </c>
      <c r="D963" s="23" t="s">
        <v>1294</v>
      </c>
      <c r="E963" s="23" t="s">
        <v>240</v>
      </c>
      <c r="F963" s="23" t="s">
        <v>153</v>
      </c>
      <c r="G963" s="23" t="s">
        <v>215</v>
      </c>
      <c r="H963" s="23" t="s">
        <v>215</v>
      </c>
      <c r="I963" s="70">
        <v>44146</v>
      </c>
      <c r="J963" s="23" t="s">
        <v>1254</v>
      </c>
      <c r="K963" s="70">
        <v>44165</v>
      </c>
    </row>
    <row r="964" spans="1:11" x14ac:dyDescent="0.25">
      <c r="A964" s="109" t="str">
        <f>HYPERLINK("https://reports.ofsted.gov.uk/provider/18/EY556535","Provider web link")</f>
        <v>Provider web link</v>
      </c>
      <c r="B964" s="71" t="s">
        <v>1972</v>
      </c>
      <c r="C964" s="23" t="s">
        <v>1255</v>
      </c>
      <c r="D964" s="23" t="s">
        <v>1294</v>
      </c>
      <c r="E964" s="23" t="s">
        <v>240</v>
      </c>
      <c r="F964" s="23" t="s">
        <v>104</v>
      </c>
      <c r="G964" s="23" t="s">
        <v>215</v>
      </c>
      <c r="H964" s="23" t="s">
        <v>215</v>
      </c>
      <c r="I964" s="70">
        <v>44146</v>
      </c>
      <c r="J964" s="23" t="s">
        <v>1254</v>
      </c>
      <c r="K964" s="70">
        <v>44165</v>
      </c>
    </row>
    <row r="965" spans="1:11" x14ac:dyDescent="0.25">
      <c r="A965" s="109" t="str">
        <f>HYPERLINK("https://reports.ofsted.gov.uk/provider/18/EY540372","Provider web link")</f>
        <v>Provider web link</v>
      </c>
      <c r="B965" s="71" t="s">
        <v>6770</v>
      </c>
      <c r="C965" s="23" t="s">
        <v>1255</v>
      </c>
      <c r="D965" s="23" t="s">
        <v>1294</v>
      </c>
      <c r="E965" s="23" t="s">
        <v>240</v>
      </c>
      <c r="F965" s="23" t="s">
        <v>153</v>
      </c>
      <c r="G965" s="23" t="s">
        <v>215</v>
      </c>
      <c r="H965" s="23" t="s">
        <v>215</v>
      </c>
      <c r="I965" s="70">
        <v>44146</v>
      </c>
      <c r="J965" s="23" t="s">
        <v>1254</v>
      </c>
      <c r="K965" s="70">
        <v>44168</v>
      </c>
    </row>
    <row r="966" spans="1:11" x14ac:dyDescent="0.25">
      <c r="A966" s="109" t="str">
        <f>HYPERLINK("https://reports.ofsted.gov.uk/provider/18/EY387459","Provider web link")</f>
        <v>Provider web link</v>
      </c>
      <c r="B966" s="71" t="s">
        <v>1401</v>
      </c>
      <c r="C966" s="23" t="s">
        <v>1255</v>
      </c>
      <c r="D966" s="23" t="s">
        <v>1294</v>
      </c>
      <c r="E966" s="23" t="s">
        <v>240</v>
      </c>
      <c r="F966" s="23" t="s">
        <v>186</v>
      </c>
      <c r="G966" s="23" t="s">
        <v>180</v>
      </c>
      <c r="H966" s="23" t="s">
        <v>180</v>
      </c>
      <c r="I966" s="70">
        <v>44146</v>
      </c>
      <c r="J966" s="23" t="s">
        <v>1254</v>
      </c>
      <c r="K966" s="70">
        <v>44165</v>
      </c>
    </row>
    <row r="967" spans="1:11" x14ac:dyDescent="0.25">
      <c r="A967" s="109" t="str">
        <f>HYPERLINK("https://reports.ofsted.gov.uk/provider/16/EY472855","Provider web link")</f>
        <v>Provider web link</v>
      </c>
      <c r="B967" s="71" t="s">
        <v>2009</v>
      </c>
      <c r="C967" s="23" t="s">
        <v>1255</v>
      </c>
      <c r="D967" s="23" t="s">
        <v>67</v>
      </c>
      <c r="E967" s="23" t="s">
        <v>2010</v>
      </c>
      <c r="F967" s="23" t="s">
        <v>194</v>
      </c>
      <c r="G967" s="23" t="s">
        <v>180</v>
      </c>
      <c r="H967" s="23" t="s">
        <v>180</v>
      </c>
      <c r="I967" s="70">
        <v>44146</v>
      </c>
      <c r="J967" s="23" t="s">
        <v>1254</v>
      </c>
      <c r="K967" s="70">
        <v>44165</v>
      </c>
    </row>
    <row r="968" spans="1:11" x14ac:dyDescent="0.25">
      <c r="A968" s="109" t="str">
        <f>HYPERLINK("https://reports.ofsted.gov.uk/provider/18/EY428984","Provider web link")</f>
        <v>Provider web link</v>
      </c>
      <c r="B968" s="71" t="s">
        <v>1405</v>
      </c>
      <c r="C968" s="23" t="s">
        <v>1255</v>
      </c>
      <c r="D968" s="23" t="s">
        <v>1294</v>
      </c>
      <c r="E968" s="23" t="s">
        <v>240</v>
      </c>
      <c r="F968" s="23" t="s">
        <v>70</v>
      </c>
      <c r="G968" s="23" t="s">
        <v>180</v>
      </c>
      <c r="H968" s="23" t="s">
        <v>180</v>
      </c>
      <c r="I968" s="70">
        <v>44146</v>
      </c>
      <c r="J968" s="23" t="s">
        <v>1257</v>
      </c>
      <c r="K968" s="70">
        <v>44165</v>
      </c>
    </row>
    <row r="969" spans="1:11" x14ac:dyDescent="0.25">
      <c r="A969" s="109" t="str">
        <f>HYPERLINK("https://reports.ofsted.gov.uk/provider/17/107359  ","Provider web link")</f>
        <v>Provider web link</v>
      </c>
      <c r="B969" s="71">
        <v>107359</v>
      </c>
      <c r="C969" s="23" t="s">
        <v>769</v>
      </c>
      <c r="D969" s="23" t="s">
        <v>66</v>
      </c>
      <c r="E969" s="23" t="s">
        <v>240</v>
      </c>
      <c r="F969" s="23" t="s">
        <v>195</v>
      </c>
      <c r="G969" s="23" t="s">
        <v>180</v>
      </c>
      <c r="H969" s="23" t="s">
        <v>180</v>
      </c>
      <c r="I969" s="70">
        <v>44147</v>
      </c>
      <c r="J969" s="23" t="s">
        <v>1254</v>
      </c>
      <c r="K969" s="70">
        <v>44166</v>
      </c>
    </row>
    <row r="970" spans="1:11" x14ac:dyDescent="0.25">
      <c r="A970" s="109" t="str">
        <f>HYPERLINK("https://reports.ofsted.gov.uk/provider/18/EY454868","Provider web link")</f>
        <v>Provider web link</v>
      </c>
      <c r="B970" s="71" t="s">
        <v>6771</v>
      </c>
      <c r="C970" s="23" t="s">
        <v>1255</v>
      </c>
      <c r="D970" s="23" t="s">
        <v>1294</v>
      </c>
      <c r="E970" s="23" t="s">
        <v>240</v>
      </c>
      <c r="F970" s="23" t="s">
        <v>217</v>
      </c>
      <c r="G970" s="23" t="s">
        <v>215</v>
      </c>
      <c r="H970" s="23" t="s">
        <v>215</v>
      </c>
      <c r="I970" s="70">
        <v>44147</v>
      </c>
      <c r="J970" s="23" t="s">
        <v>1254</v>
      </c>
      <c r="K970" s="70">
        <v>44166</v>
      </c>
    </row>
    <row r="971" spans="1:11" x14ac:dyDescent="0.25">
      <c r="A971" s="109" t="str">
        <f>HYPERLINK("https://reports.ofsted.gov.uk/provider/16/EY543851","Provider web link")</f>
        <v>Provider web link</v>
      </c>
      <c r="B971" s="71" t="s">
        <v>6772</v>
      </c>
      <c r="C971" s="23" t="s">
        <v>769</v>
      </c>
      <c r="D971" s="23" t="s">
        <v>67</v>
      </c>
      <c r="E971" s="23" t="s">
        <v>6773</v>
      </c>
      <c r="F971" s="23" t="s">
        <v>123</v>
      </c>
      <c r="G971" s="23" t="s">
        <v>180</v>
      </c>
      <c r="H971" s="23" t="s">
        <v>180</v>
      </c>
      <c r="I971" s="70">
        <v>44147</v>
      </c>
      <c r="J971" s="23" t="s">
        <v>1254</v>
      </c>
      <c r="K971" s="70">
        <v>44166</v>
      </c>
    </row>
    <row r="972" spans="1:11" x14ac:dyDescent="0.25">
      <c r="A972" s="109" t="str">
        <f>HYPERLINK("https://reports.ofsted.gov.uk/provider/18/EY495360","Provider web link")</f>
        <v>Provider web link</v>
      </c>
      <c r="B972" s="71" t="s">
        <v>6774</v>
      </c>
      <c r="C972" s="23" t="s">
        <v>1255</v>
      </c>
      <c r="D972" s="23" t="s">
        <v>1294</v>
      </c>
      <c r="E972" s="23" t="s">
        <v>240</v>
      </c>
      <c r="F972" s="23" t="s">
        <v>163</v>
      </c>
      <c r="G972" s="23" t="s">
        <v>215</v>
      </c>
      <c r="H972" s="23" t="s">
        <v>215</v>
      </c>
      <c r="I972" s="70">
        <v>44147</v>
      </c>
      <c r="J972" s="23" t="s">
        <v>1257</v>
      </c>
      <c r="K972" s="70">
        <v>44168</v>
      </c>
    </row>
    <row r="973" spans="1:11" x14ac:dyDescent="0.25">
      <c r="A973" s="109" t="str">
        <f>HYPERLINK("https://reports.ofsted.gov.uk/provider/18/EY545223","Provider web link")</f>
        <v>Provider web link</v>
      </c>
      <c r="B973" s="71" t="s">
        <v>6775</v>
      </c>
      <c r="C973" s="23" t="s">
        <v>1255</v>
      </c>
      <c r="D973" s="23" t="s">
        <v>1294</v>
      </c>
      <c r="E973" s="23" t="s">
        <v>240</v>
      </c>
      <c r="F973" s="23" t="s">
        <v>104</v>
      </c>
      <c r="G973" s="23" t="s">
        <v>215</v>
      </c>
      <c r="H973" s="23" t="s">
        <v>215</v>
      </c>
      <c r="I973" s="70">
        <v>44147</v>
      </c>
      <c r="J973" s="23" t="s">
        <v>1254</v>
      </c>
      <c r="K973" s="70">
        <v>44166</v>
      </c>
    </row>
    <row r="974" spans="1:11" x14ac:dyDescent="0.25">
      <c r="A974" s="109" t="str">
        <f>HYPERLINK("https://reports.ofsted.gov.uk/provider/16/EY557992","Provider web link")</f>
        <v>Provider web link</v>
      </c>
      <c r="B974" s="71" t="s">
        <v>6776</v>
      </c>
      <c r="C974" s="23" t="s">
        <v>1255</v>
      </c>
      <c r="D974" s="23" t="s">
        <v>67</v>
      </c>
      <c r="E974" s="23" t="s">
        <v>6777</v>
      </c>
      <c r="F974" s="23" t="s">
        <v>161</v>
      </c>
      <c r="G974" s="23" t="s">
        <v>225</v>
      </c>
      <c r="H974" s="23" t="s">
        <v>225</v>
      </c>
      <c r="I974" s="70">
        <v>44147</v>
      </c>
      <c r="J974" s="23" t="s">
        <v>1254</v>
      </c>
      <c r="K974" s="70">
        <v>44168</v>
      </c>
    </row>
    <row r="975" spans="1:11" x14ac:dyDescent="0.25">
      <c r="A975" s="109" t="str">
        <f>HYPERLINK("https://reports.ofsted.gov.uk/provider/18/EY416099","Provider web link")</f>
        <v>Provider web link</v>
      </c>
      <c r="B975" s="71" t="s">
        <v>6778</v>
      </c>
      <c r="C975" s="23" t="s">
        <v>1255</v>
      </c>
      <c r="D975" s="23" t="s">
        <v>1294</v>
      </c>
      <c r="E975" s="23" t="s">
        <v>240</v>
      </c>
      <c r="F975" s="23" t="s">
        <v>79</v>
      </c>
      <c r="G975" s="23" t="s">
        <v>180</v>
      </c>
      <c r="H975" s="23" t="s">
        <v>180</v>
      </c>
      <c r="I975" s="70">
        <v>44147</v>
      </c>
      <c r="J975" s="23" t="s">
        <v>1254</v>
      </c>
      <c r="K975" s="70">
        <v>44166</v>
      </c>
    </row>
    <row r="976" spans="1:11" x14ac:dyDescent="0.25">
      <c r="A976" s="109" t="str">
        <f>HYPERLINK("https://reports.ofsted.gov.uk/provider/18/EY543760","Provider web link")</f>
        <v>Provider web link</v>
      </c>
      <c r="B976" s="71" t="s">
        <v>6779</v>
      </c>
      <c r="C976" s="23" t="s">
        <v>1255</v>
      </c>
      <c r="D976" s="23" t="s">
        <v>1294</v>
      </c>
      <c r="E976" s="23" t="s">
        <v>240</v>
      </c>
      <c r="F976" s="23" t="s">
        <v>173</v>
      </c>
      <c r="G976" s="23" t="s">
        <v>171</v>
      </c>
      <c r="H976" s="23" t="s">
        <v>171</v>
      </c>
      <c r="I976" s="70">
        <v>44147</v>
      </c>
      <c r="J976" s="23" t="s">
        <v>1257</v>
      </c>
      <c r="K976" s="70">
        <v>44168</v>
      </c>
    </row>
    <row r="977" spans="1:11" x14ac:dyDescent="0.25">
      <c r="A977" s="109" t="str">
        <f>HYPERLINK("https://reports.ofsted.gov.uk/provider/18/132641  ","Provider web link")</f>
        <v>Provider web link</v>
      </c>
      <c r="B977" s="71">
        <v>132641</v>
      </c>
      <c r="C977" s="23" t="s">
        <v>1255</v>
      </c>
      <c r="D977" s="23" t="s">
        <v>1294</v>
      </c>
      <c r="E977" s="23" t="s">
        <v>240</v>
      </c>
      <c r="F977" s="23" t="s">
        <v>123</v>
      </c>
      <c r="G977" s="23" t="s">
        <v>180</v>
      </c>
      <c r="H977" s="23" t="s">
        <v>180</v>
      </c>
      <c r="I977" s="70">
        <v>44147</v>
      </c>
      <c r="J977" s="23" t="s">
        <v>1254</v>
      </c>
      <c r="K977" s="70">
        <v>44166</v>
      </c>
    </row>
    <row r="978" spans="1:11" x14ac:dyDescent="0.25">
      <c r="A978" s="109" t="str">
        <f>HYPERLINK("https://reports.ofsted.gov.uk/provider/18/EY483434","Provider web link")</f>
        <v>Provider web link</v>
      </c>
      <c r="B978" s="71" t="s">
        <v>6780</v>
      </c>
      <c r="C978" s="23" t="s">
        <v>1255</v>
      </c>
      <c r="D978" s="23" t="s">
        <v>1294</v>
      </c>
      <c r="E978" s="23" t="s">
        <v>240</v>
      </c>
      <c r="F978" s="23" t="s">
        <v>167</v>
      </c>
      <c r="G978" s="23" t="s">
        <v>215</v>
      </c>
      <c r="H978" s="23" t="s">
        <v>215</v>
      </c>
      <c r="I978" s="70">
        <v>44147</v>
      </c>
      <c r="J978" s="23" t="s">
        <v>1254</v>
      </c>
      <c r="K978" s="70">
        <v>44166</v>
      </c>
    </row>
    <row r="979" spans="1:11" x14ac:dyDescent="0.25">
      <c r="A979" s="109" t="str">
        <f>HYPERLINK("https://reports.ofsted.gov.uk/provider/18/EY460139","Provider web link")</f>
        <v>Provider web link</v>
      </c>
      <c r="B979" s="71" t="s">
        <v>6781</v>
      </c>
      <c r="C979" s="23" t="s">
        <v>1255</v>
      </c>
      <c r="D979" s="23" t="s">
        <v>1294</v>
      </c>
      <c r="E979" s="23" t="s">
        <v>240</v>
      </c>
      <c r="F979" s="23" t="s">
        <v>217</v>
      </c>
      <c r="G979" s="23" t="s">
        <v>215</v>
      </c>
      <c r="H979" s="23" t="s">
        <v>215</v>
      </c>
      <c r="I979" s="70">
        <v>44147</v>
      </c>
      <c r="J979" s="23" t="s">
        <v>1254</v>
      </c>
      <c r="K979" s="70">
        <v>44166</v>
      </c>
    </row>
    <row r="980" spans="1:11" x14ac:dyDescent="0.25">
      <c r="A980" s="109" t="str">
        <f>HYPERLINK("https://reports.ofsted.gov.uk/provider/18/2512557 ","Provider web link")</f>
        <v>Provider web link</v>
      </c>
      <c r="B980" s="71">
        <v>2512557</v>
      </c>
      <c r="C980" s="23" t="s">
        <v>1255</v>
      </c>
      <c r="D980" s="23" t="s">
        <v>1294</v>
      </c>
      <c r="E980" s="23" t="s">
        <v>240</v>
      </c>
      <c r="F980" s="23" t="s">
        <v>77</v>
      </c>
      <c r="G980" s="23" t="s">
        <v>215</v>
      </c>
      <c r="H980" s="23" t="s">
        <v>215</v>
      </c>
      <c r="I980" s="70">
        <v>44147</v>
      </c>
      <c r="J980" s="23" t="s">
        <v>1254</v>
      </c>
      <c r="K980" s="70">
        <v>44166</v>
      </c>
    </row>
    <row r="981" spans="1:11" x14ac:dyDescent="0.25">
      <c r="A981" s="109" t="str">
        <f>HYPERLINK("https://reports.ofsted.gov.uk/provider/18/EY554222","Provider web link")</f>
        <v>Provider web link</v>
      </c>
      <c r="B981" s="71" t="s">
        <v>6782</v>
      </c>
      <c r="C981" s="23" t="s">
        <v>1255</v>
      </c>
      <c r="D981" s="23" t="s">
        <v>1294</v>
      </c>
      <c r="E981" s="23" t="s">
        <v>240</v>
      </c>
      <c r="F981" s="23" t="s">
        <v>78</v>
      </c>
      <c r="G981" s="23" t="s">
        <v>221</v>
      </c>
      <c r="H981" s="23" t="s">
        <v>221</v>
      </c>
      <c r="I981" s="70">
        <v>44147</v>
      </c>
      <c r="J981" s="23" t="s">
        <v>1254</v>
      </c>
      <c r="K981" s="70">
        <v>44166</v>
      </c>
    </row>
    <row r="982" spans="1:11" x14ac:dyDescent="0.25">
      <c r="A982" s="109" t="str">
        <f>HYPERLINK("https://reports.ofsted.gov.uk/provider/16/EY562024","Provider web link")</f>
        <v>Provider web link</v>
      </c>
      <c r="B982" s="71" t="s">
        <v>6783</v>
      </c>
      <c r="C982" s="23" t="s">
        <v>1255</v>
      </c>
      <c r="D982" s="23" t="s">
        <v>67</v>
      </c>
      <c r="E982" s="23" t="s">
        <v>6784</v>
      </c>
      <c r="F982" s="23" t="s">
        <v>76</v>
      </c>
      <c r="G982" s="23" t="s">
        <v>285</v>
      </c>
      <c r="H982" s="23" t="s">
        <v>199</v>
      </c>
      <c r="I982" s="70">
        <v>44147</v>
      </c>
      <c r="J982" s="23" t="s">
        <v>1254</v>
      </c>
      <c r="K982" s="70">
        <v>44166</v>
      </c>
    </row>
    <row r="983" spans="1:11" x14ac:dyDescent="0.25">
      <c r="A983" s="109" t="str">
        <f>HYPERLINK("https://reports.ofsted.gov.uk/provider/18/EY558326","Provider web link")</f>
        <v>Provider web link</v>
      </c>
      <c r="B983" s="71" t="s">
        <v>6785</v>
      </c>
      <c r="C983" s="23" t="s">
        <v>1255</v>
      </c>
      <c r="D983" s="23" t="s">
        <v>1294</v>
      </c>
      <c r="E983" s="23" t="s">
        <v>240</v>
      </c>
      <c r="F983" s="23" t="s">
        <v>104</v>
      </c>
      <c r="G983" s="23" t="s">
        <v>215</v>
      </c>
      <c r="H983" s="23" t="s">
        <v>215</v>
      </c>
      <c r="I983" s="70">
        <v>44147</v>
      </c>
      <c r="J983" s="23" t="s">
        <v>1257</v>
      </c>
      <c r="K983" s="70">
        <v>44166</v>
      </c>
    </row>
    <row r="984" spans="1:11" x14ac:dyDescent="0.25">
      <c r="A984" s="109" t="str">
        <f>HYPERLINK("https://reports.ofsted.gov.uk/provider/18/EY486328","Provider web link")</f>
        <v>Provider web link</v>
      </c>
      <c r="B984" s="71" t="s">
        <v>6786</v>
      </c>
      <c r="C984" s="23" t="s">
        <v>1255</v>
      </c>
      <c r="D984" s="23" t="s">
        <v>1294</v>
      </c>
      <c r="E984" s="23" t="s">
        <v>240</v>
      </c>
      <c r="F984" s="23" t="s">
        <v>132</v>
      </c>
      <c r="G984" s="23" t="s">
        <v>215</v>
      </c>
      <c r="H984" s="23" t="s">
        <v>215</v>
      </c>
      <c r="I984" s="70">
        <v>44147</v>
      </c>
      <c r="J984" s="23" t="s">
        <v>1257</v>
      </c>
      <c r="K984" s="70">
        <v>44169</v>
      </c>
    </row>
    <row r="985" spans="1:11" x14ac:dyDescent="0.25">
      <c r="A985" s="109" t="str">
        <f>HYPERLINK("https://reports.ofsted.gov.uk/provider/18/EY488488","Provider web link")</f>
        <v>Provider web link</v>
      </c>
      <c r="B985" s="71" t="s">
        <v>6787</v>
      </c>
      <c r="C985" s="23" t="s">
        <v>1255</v>
      </c>
      <c r="D985" s="23" t="s">
        <v>1294</v>
      </c>
      <c r="E985" s="23" t="s">
        <v>240</v>
      </c>
      <c r="F985" s="23" t="s">
        <v>167</v>
      </c>
      <c r="G985" s="23" t="s">
        <v>215</v>
      </c>
      <c r="H985" s="23" t="s">
        <v>215</v>
      </c>
      <c r="I985" s="70">
        <v>44147</v>
      </c>
      <c r="J985" s="23" t="s">
        <v>1254</v>
      </c>
      <c r="K985" s="70">
        <v>44169</v>
      </c>
    </row>
    <row r="986" spans="1:11" x14ac:dyDescent="0.25">
      <c r="A986" s="109" t="str">
        <f>HYPERLINK("https://reports.ofsted.gov.uk/provider/16/EY558001","Provider web link")</f>
        <v>Provider web link</v>
      </c>
      <c r="B986" s="71" t="s">
        <v>6788</v>
      </c>
      <c r="C986" s="23" t="s">
        <v>1255</v>
      </c>
      <c r="D986" s="23" t="s">
        <v>67</v>
      </c>
      <c r="E986" s="23" t="s">
        <v>6789</v>
      </c>
      <c r="F986" s="23" t="s">
        <v>207</v>
      </c>
      <c r="G986" s="23" t="s">
        <v>285</v>
      </c>
      <c r="H986" s="23" t="s">
        <v>199</v>
      </c>
      <c r="I986" s="70">
        <v>44147</v>
      </c>
      <c r="J986" s="23" t="s">
        <v>1254</v>
      </c>
      <c r="K986" s="70">
        <v>44167</v>
      </c>
    </row>
    <row r="987" spans="1:11" x14ac:dyDescent="0.25">
      <c r="A987" s="109" t="str">
        <f>HYPERLINK("https://reports.ofsted.gov.uk/provider/18/VC362715","Provider web link")</f>
        <v>Provider web link</v>
      </c>
      <c r="B987" s="71" t="s">
        <v>6790</v>
      </c>
      <c r="C987" s="23" t="s">
        <v>1255</v>
      </c>
      <c r="D987" s="23" t="s">
        <v>1294</v>
      </c>
      <c r="E987" s="23" t="s">
        <v>240</v>
      </c>
      <c r="F987" s="23" t="s">
        <v>196</v>
      </c>
      <c r="G987" s="23" t="s">
        <v>180</v>
      </c>
      <c r="H987" s="23" t="s">
        <v>180</v>
      </c>
      <c r="I987" s="70">
        <v>44147</v>
      </c>
      <c r="J987" s="23" t="s">
        <v>1254</v>
      </c>
      <c r="K987" s="70">
        <v>44167</v>
      </c>
    </row>
    <row r="988" spans="1:11" x14ac:dyDescent="0.25">
      <c r="A988" s="109" t="str">
        <f>HYPERLINK("https://reports.ofsted.gov.uk/provider/18/EY542081","Provider web link")</f>
        <v>Provider web link</v>
      </c>
      <c r="B988" s="71" t="s">
        <v>6791</v>
      </c>
      <c r="C988" s="23" t="s">
        <v>1255</v>
      </c>
      <c r="D988" s="23" t="s">
        <v>1294</v>
      </c>
      <c r="E988" s="23" t="s">
        <v>240</v>
      </c>
      <c r="F988" s="23" t="s">
        <v>106</v>
      </c>
      <c r="G988" s="23" t="s">
        <v>175</v>
      </c>
      <c r="H988" s="23" t="s">
        <v>175</v>
      </c>
      <c r="I988" s="70">
        <v>44147</v>
      </c>
      <c r="J988" s="23" t="s">
        <v>1254</v>
      </c>
      <c r="K988" s="70">
        <v>44168</v>
      </c>
    </row>
    <row r="989" spans="1:11" x14ac:dyDescent="0.25">
      <c r="A989" s="109" t="str">
        <f>HYPERLINK("https://reports.ofsted.gov.uk/provider/18/EY541546","Provider web link")</f>
        <v>Provider web link</v>
      </c>
      <c r="B989" s="71" t="s">
        <v>6792</v>
      </c>
      <c r="C989" s="23" t="s">
        <v>1255</v>
      </c>
      <c r="D989" s="23" t="s">
        <v>1294</v>
      </c>
      <c r="E989" s="23" t="s">
        <v>240</v>
      </c>
      <c r="F989" s="23" t="s">
        <v>116</v>
      </c>
      <c r="G989" s="23" t="s">
        <v>171</v>
      </c>
      <c r="H989" s="23" t="s">
        <v>171</v>
      </c>
      <c r="I989" s="70">
        <v>44147</v>
      </c>
      <c r="J989" s="23" t="s">
        <v>1254</v>
      </c>
      <c r="K989" s="70">
        <v>44166</v>
      </c>
    </row>
    <row r="990" spans="1:11" x14ac:dyDescent="0.25">
      <c r="A990" s="109" t="str">
        <f>HYPERLINK("https://reports.ofsted.gov.uk/provider/18/EY553861","Provider web link")</f>
        <v>Provider web link</v>
      </c>
      <c r="B990" s="71" t="s">
        <v>6793</v>
      </c>
      <c r="C990" s="23" t="s">
        <v>1255</v>
      </c>
      <c r="D990" s="23" t="s">
        <v>1294</v>
      </c>
      <c r="E990" s="23" t="s">
        <v>240</v>
      </c>
      <c r="F990" s="23" t="s">
        <v>218</v>
      </c>
      <c r="G990" s="23" t="s">
        <v>215</v>
      </c>
      <c r="H990" s="23" t="s">
        <v>215</v>
      </c>
      <c r="I990" s="70">
        <v>44147</v>
      </c>
      <c r="J990" s="23" t="s">
        <v>1254</v>
      </c>
      <c r="K990" s="70">
        <v>44167</v>
      </c>
    </row>
    <row r="991" spans="1:11" x14ac:dyDescent="0.25">
      <c r="A991" s="109" t="str">
        <f>HYPERLINK("https://reports.ofsted.gov.uk/provider/18/EY560532","Provider web link")</f>
        <v>Provider web link</v>
      </c>
      <c r="B991" s="71" t="s">
        <v>6794</v>
      </c>
      <c r="C991" s="23" t="s">
        <v>1255</v>
      </c>
      <c r="D991" s="23" t="s">
        <v>1294</v>
      </c>
      <c r="E991" s="23" t="s">
        <v>240</v>
      </c>
      <c r="F991" s="23" t="s">
        <v>104</v>
      </c>
      <c r="G991" s="23" t="s">
        <v>215</v>
      </c>
      <c r="H991" s="23" t="s">
        <v>215</v>
      </c>
      <c r="I991" s="70">
        <v>44147</v>
      </c>
      <c r="J991" s="23" t="s">
        <v>1254</v>
      </c>
      <c r="K991" s="70">
        <v>44166</v>
      </c>
    </row>
    <row r="992" spans="1:11" x14ac:dyDescent="0.25">
      <c r="A992" s="109" t="str">
        <f>HYPERLINK("https://reports.ofsted.gov.uk/provider/18/EY560170","Provider web link")</f>
        <v>Provider web link</v>
      </c>
      <c r="B992" s="71" t="s">
        <v>6795</v>
      </c>
      <c r="C992" s="23" t="s">
        <v>1255</v>
      </c>
      <c r="D992" s="23" t="s">
        <v>1294</v>
      </c>
      <c r="E992" s="23" t="s">
        <v>240</v>
      </c>
      <c r="F992" s="23" t="s">
        <v>114</v>
      </c>
      <c r="G992" s="23" t="s">
        <v>285</v>
      </c>
      <c r="H992" s="23" t="s">
        <v>199</v>
      </c>
      <c r="I992" s="70">
        <v>44147</v>
      </c>
      <c r="J992" s="23" t="s">
        <v>1257</v>
      </c>
      <c r="K992" s="70">
        <v>44166</v>
      </c>
    </row>
    <row r="993" spans="1:11" x14ac:dyDescent="0.25">
      <c r="A993" s="109" t="str">
        <f>HYPERLINK("https://reports.ofsted.gov.uk/provider/18/EY555656","Provider web link")</f>
        <v>Provider web link</v>
      </c>
      <c r="B993" s="71" t="s">
        <v>6796</v>
      </c>
      <c r="C993" s="23" t="s">
        <v>1255</v>
      </c>
      <c r="D993" s="23" t="s">
        <v>1294</v>
      </c>
      <c r="E993" s="23" t="s">
        <v>240</v>
      </c>
      <c r="F993" s="23" t="s">
        <v>214</v>
      </c>
      <c r="G993" s="23" t="s">
        <v>208</v>
      </c>
      <c r="H993" s="23" t="s">
        <v>208</v>
      </c>
      <c r="I993" s="70">
        <v>44147</v>
      </c>
      <c r="J993" s="23" t="s">
        <v>1254</v>
      </c>
      <c r="K993" s="70">
        <v>44169</v>
      </c>
    </row>
    <row r="994" spans="1:11" x14ac:dyDescent="0.25">
      <c r="A994" s="109" t="str">
        <f>HYPERLINK("https://reports.ofsted.gov.uk/provider/16/EY558000","Provider web link")</f>
        <v>Provider web link</v>
      </c>
      <c r="B994" s="71" t="s">
        <v>6797</v>
      </c>
      <c r="C994" s="23" t="s">
        <v>1255</v>
      </c>
      <c r="D994" s="23" t="s">
        <v>67</v>
      </c>
      <c r="E994" s="23" t="s">
        <v>6798</v>
      </c>
      <c r="F994" s="23" t="s">
        <v>207</v>
      </c>
      <c r="G994" s="23" t="s">
        <v>285</v>
      </c>
      <c r="H994" s="23" t="s">
        <v>199</v>
      </c>
      <c r="I994" s="70">
        <v>44147</v>
      </c>
      <c r="J994" s="23" t="s">
        <v>1254</v>
      </c>
      <c r="K994" s="70">
        <v>44167</v>
      </c>
    </row>
    <row r="995" spans="1:11" x14ac:dyDescent="0.25">
      <c r="A995" s="109" t="str">
        <f>HYPERLINK("https://reports.ofsted.gov.uk/provider/18/EY563717","Provider web link")</f>
        <v>Provider web link</v>
      </c>
      <c r="B995" s="71" t="s">
        <v>6799</v>
      </c>
      <c r="C995" s="23" t="s">
        <v>1255</v>
      </c>
      <c r="D995" s="23" t="s">
        <v>1294</v>
      </c>
      <c r="E995" s="23" t="s">
        <v>240</v>
      </c>
      <c r="F995" s="23" t="s">
        <v>165</v>
      </c>
      <c r="G995" s="23" t="s">
        <v>221</v>
      </c>
      <c r="H995" s="23" t="s">
        <v>221</v>
      </c>
      <c r="I995" s="70">
        <v>44148</v>
      </c>
      <c r="J995" s="23" t="s">
        <v>1254</v>
      </c>
      <c r="K995" s="70">
        <v>44167</v>
      </c>
    </row>
    <row r="996" spans="1:11" x14ac:dyDescent="0.25">
      <c r="A996" s="109" t="str">
        <f>HYPERLINK("https://reports.ofsted.gov.uk/provider/16/EY485746","Provider web link")</f>
        <v>Provider web link</v>
      </c>
      <c r="B996" s="71" t="s">
        <v>6800</v>
      </c>
      <c r="C996" s="23" t="s">
        <v>1255</v>
      </c>
      <c r="D996" s="23" t="s">
        <v>67</v>
      </c>
      <c r="E996" s="23" t="s">
        <v>6801</v>
      </c>
      <c r="F996" s="23" t="s">
        <v>183</v>
      </c>
      <c r="G996" s="23" t="s">
        <v>180</v>
      </c>
      <c r="H996" s="23" t="s">
        <v>180</v>
      </c>
      <c r="I996" s="70">
        <v>44148</v>
      </c>
      <c r="J996" s="23" t="s">
        <v>1254</v>
      </c>
      <c r="K996" s="70">
        <v>44179</v>
      </c>
    </row>
    <row r="997" spans="1:11" x14ac:dyDescent="0.25">
      <c r="A997" s="109" t="str">
        <f>HYPERLINK("https://reports.ofsted.gov.uk/provider/18/VC371030","Provider web link")</f>
        <v>Provider web link</v>
      </c>
      <c r="B997" s="71" t="s">
        <v>6802</v>
      </c>
      <c r="C997" s="23" t="s">
        <v>1255</v>
      </c>
      <c r="D997" s="23" t="s">
        <v>1294</v>
      </c>
      <c r="E997" s="23" t="s">
        <v>240</v>
      </c>
      <c r="F997" s="23" t="s">
        <v>153</v>
      </c>
      <c r="G997" s="23" t="s">
        <v>215</v>
      </c>
      <c r="H997" s="23" t="s">
        <v>215</v>
      </c>
      <c r="I997" s="70">
        <v>44148</v>
      </c>
      <c r="J997" s="23" t="s">
        <v>1254</v>
      </c>
      <c r="K997" s="70">
        <v>44167</v>
      </c>
    </row>
    <row r="998" spans="1:11" x14ac:dyDescent="0.25">
      <c r="A998" s="109" t="str">
        <f>HYPERLINK("https://reports.ofsted.gov.uk/provider/16/EY559776","Provider web link")</f>
        <v>Provider web link</v>
      </c>
      <c r="B998" s="71" t="s">
        <v>6803</v>
      </c>
      <c r="C998" s="23" t="s">
        <v>769</v>
      </c>
      <c r="D998" s="23" t="s">
        <v>67</v>
      </c>
      <c r="E998" s="23" t="s">
        <v>6804</v>
      </c>
      <c r="F998" s="23" t="s">
        <v>114</v>
      </c>
      <c r="G998" s="23" t="s">
        <v>285</v>
      </c>
      <c r="H998" s="23" t="s">
        <v>199</v>
      </c>
      <c r="I998" s="70">
        <v>44148</v>
      </c>
      <c r="J998" s="23" t="s">
        <v>1254</v>
      </c>
      <c r="K998" s="70">
        <v>44172</v>
      </c>
    </row>
    <row r="999" spans="1:11" x14ac:dyDescent="0.25">
      <c r="A999" s="109" t="str">
        <f>HYPERLINK("https://reports.ofsted.gov.uk/provider/17/161771  ","Provider web link")</f>
        <v>Provider web link</v>
      </c>
      <c r="B999" s="71">
        <v>161771</v>
      </c>
      <c r="C999" s="23" t="s">
        <v>1255</v>
      </c>
      <c r="D999" s="23" t="s">
        <v>66</v>
      </c>
      <c r="E999" s="23" t="s">
        <v>240</v>
      </c>
      <c r="F999" s="23" t="s">
        <v>165</v>
      </c>
      <c r="G999" s="23" t="s">
        <v>221</v>
      </c>
      <c r="H999" s="23" t="s">
        <v>221</v>
      </c>
      <c r="I999" s="70">
        <v>44148</v>
      </c>
      <c r="J999" s="23" t="s">
        <v>1254</v>
      </c>
      <c r="K999" s="70">
        <v>44173</v>
      </c>
    </row>
    <row r="1000" spans="1:11" x14ac:dyDescent="0.25">
      <c r="A1000" s="109" t="str">
        <f>HYPERLINK("https://reports.ofsted.gov.uk/provider/16/EY562328","Provider web link")</f>
        <v>Provider web link</v>
      </c>
      <c r="B1000" s="71" t="s">
        <v>6805</v>
      </c>
      <c r="C1000" s="23" t="s">
        <v>1255</v>
      </c>
      <c r="D1000" s="23" t="s">
        <v>67</v>
      </c>
      <c r="E1000" s="23" t="s">
        <v>6806</v>
      </c>
      <c r="F1000" s="23" t="s">
        <v>95</v>
      </c>
      <c r="G1000" s="23" t="s">
        <v>285</v>
      </c>
      <c r="H1000" s="23" t="s">
        <v>199</v>
      </c>
      <c r="I1000" s="70">
        <v>44148</v>
      </c>
      <c r="J1000" s="23" t="s">
        <v>1254</v>
      </c>
      <c r="K1000" s="70">
        <v>44168</v>
      </c>
    </row>
    <row r="1001" spans="1:11" x14ac:dyDescent="0.25">
      <c r="A1001" s="109" t="str">
        <f>HYPERLINK("https://reports.ofsted.gov.uk/provider/18/2537996 ","Provider web link")</f>
        <v>Provider web link</v>
      </c>
      <c r="B1001" s="71">
        <v>2537996</v>
      </c>
      <c r="C1001" s="23" t="s">
        <v>1255</v>
      </c>
      <c r="D1001" s="23" t="s">
        <v>1294</v>
      </c>
      <c r="E1001" s="23" t="s">
        <v>240</v>
      </c>
      <c r="F1001" s="23" t="s">
        <v>104</v>
      </c>
      <c r="G1001" s="23" t="s">
        <v>215</v>
      </c>
      <c r="H1001" s="23" t="s">
        <v>215</v>
      </c>
      <c r="I1001" s="70">
        <v>44148</v>
      </c>
      <c r="J1001" s="23" t="s">
        <v>1254</v>
      </c>
      <c r="K1001" s="70">
        <v>44168</v>
      </c>
    </row>
    <row r="1002" spans="1:11" x14ac:dyDescent="0.25">
      <c r="A1002" s="109" t="str">
        <f>HYPERLINK("https://reports.ofsted.gov.uk/provider/18/EY471791","Provider web link")</f>
        <v>Provider web link</v>
      </c>
      <c r="B1002" s="71" t="s">
        <v>6807</v>
      </c>
      <c r="C1002" s="23" t="s">
        <v>1255</v>
      </c>
      <c r="D1002" s="23" t="s">
        <v>1294</v>
      </c>
      <c r="E1002" s="23" t="s">
        <v>240</v>
      </c>
      <c r="F1002" s="23" t="s">
        <v>97</v>
      </c>
      <c r="G1002" s="23" t="s">
        <v>175</v>
      </c>
      <c r="H1002" s="23" t="s">
        <v>175</v>
      </c>
      <c r="I1002" s="70">
        <v>44148</v>
      </c>
      <c r="J1002" s="23" t="s">
        <v>1254</v>
      </c>
      <c r="K1002" s="70">
        <v>44167</v>
      </c>
    </row>
    <row r="1003" spans="1:11" x14ac:dyDescent="0.25">
      <c r="A1003" s="109" t="str">
        <f>HYPERLINK("https://reports.ofsted.gov.uk/provider/18/EY497481","Provider web link")</f>
        <v>Provider web link</v>
      </c>
      <c r="B1003" s="71" t="s">
        <v>6808</v>
      </c>
      <c r="C1003" s="23" t="s">
        <v>1255</v>
      </c>
      <c r="D1003" s="23" t="s">
        <v>1294</v>
      </c>
      <c r="E1003" s="23" t="s">
        <v>240</v>
      </c>
      <c r="F1003" s="23" t="s">
        <v>107</v>
      </c>
      <c r="G1003" s="23" t="s">
        <v>215</v>
      </c>
      <c r="H1003" s="23" t="s">
        <v>215</v>
      </c>
      <c r="I1003" s="70">
        <v>44148</v>
      </c>
      <c r="J1003" s="23" t="s">
        <v>1257</v>
      </c>
      <c r="K1003" s="70">
        <v>44167</v>
      </c>
    </row>
    <row r="1004" spans="1:11" x14ac:dyDescent="0.25">
      <c r="A1004" s="109" t="str">
        <f>HYPERLINK("https://reports.ofsted.gov.uk/provider/18/EY491414","Provider web link")</f>
        <v>Provider web link</v>
      </c>
      <c r="B1004" s="71" t="s">
        <v>6809</v>
      </c>
      <c r="C1004" s="23" t="s">
        <v>1255</v>
      </c>
      <c r="D1004" s="23" t="s">
        <v>1294</v>
      </c>
      <c r="E1004" s="23" t="s">
        <v>240</v>
      </c>
      <c r="F1004" s="23" t="s">
        <v>196</v>
      </c>
      <c r="G1004" s="23" t="s">
        <v>180</v>
      </c>
      <c r="H1004" s="23" t="s">
        <v>180</v>
      </c>
      <c r="I1004" s="70">
        <v>44148</v>
      </c>
      <c r="J1004" s="23" t="s">
        <v>1254</v>
      </c>
      <c r="K1004" s="70">
        <v>44167</v>
      </c>
    </row>
    <row r="1005" spans="1:11" x14ac:dyDescent="0.25">
      <c r="A1005" s="109" t="str">
        <f>HYPERLINK("https://reports.ofsted.gov.uk/provider/18/EY483065","Provider web link")</f>
        <v>Provider web link</v>
      </c>
      <c r="B1005" s="71" t="s">
        <v>6810</v>
      </c>
      <c r="C1005" s="23" t="s">
        <v>1255</v>
      </c>
      <c r="D1005" s="23" t="s">
        <v>1294</v>
      </c>
      <c r="E1005" s="23" t="s">
        <v>240</v>
      </c>
      <c r="F1005" s="23" t="s">
        <v>104</v>
      </c>
      <c r="G1005" s="23" t="s">
        <v>215</v>
      </c>
      <c r="H1005" s="23" t="s">
        <v>215</v>
      </c>
      <c r="I1005" s="70">
        <v>44148</v>
      </c>
      <c r="J1005" s="23" t="s">
        <v>1254</v>
      </c>
      <c r="K1005" s="70">
        <v>44167</v>
      </c>
    </row>
    <row r="1006" spans="1:11" x14ac:dyDescent="0.25">
      <c r="A1006" s="109" t="str">
        <f>HYPERLINK("https://reports.ofsted.gov.uk/provider/18/EY546418","Provider web link")</f>
        <v>Provider web link</v>
      </c>
      <c r="B1006" s="71" t="s">
        <v>6811</v>
      </c>
      <c r="C1006" s="23" t="s">
        <v>1255</v>
      </c>
      <c r="D1006" s="23" t="s">
        <v>1294</v>
      </c>
      <c r="E1006" s="23" t="s">
        <v>240</v>
      </c>
      <c r="F1006" s="23" t="s">
        <v>223</v>
      </c>
      <c r="G1006" s="23" t="s">
        <v>221</v>
      </c>
      <c r="H1006" s="23" t="s">
        <v>221</v>
      </c>
      <c r="I1006" s="70">
        <v>44148</v>
      </c>
      <c r="J1006" s="23" t="s">
        <v>1254</v>
      </c>
      <c r="K1006" s="70">
        <v>44167</v>
      </c>
    </row>
    <row r="1007" spans="1:11" x14ac:dyDescent="0.25">
      <c r="A1007" s="109" t="str">
        <f>HYPERLINK("https://reports.ofsted.gov.uk/provider/18/EY551048","Provider web link")</f>
        <v>Provider web link</v>
      </c>
      <c r="B1007" s="71" t="s">
        <v>6812</v>
      </c>
      <c r="C1007" s="23" t="s">
        <v>1255</v>
      </c>
      <c r="D1007" s="23" t="s">
        <v>1294</v>
      </c>
      <c r="E1007" s="23" t="s">
        <v>240</v>
      </c>
      <c r="F1007" s="23" t="s">
        <v>77</v>
      </c>
      <c r="G1007" s="23" t="s">
        <v>215</v>
      </c>
      <c r="H1007" s="23" t="s">
        <v>215</v>
      </c>
      <c r="I1007" s="70">
        <v>44148</v>
      </c>
      <c r="J1007" s="23" t="s">
        <v>1254</v>
      </c>
      <c r="K1007" s="70">
        <v>44167</v>
      </c>
    </row>
    <row r="1008" spans="1:11" x14ac:dyDescent="0.25">
      <c r="A1008" s="109" t="str">
        <f>HYPERLINK("https://reports.ofsted.gov.uk/provider/18/EY554124","Provider web link")</f>
        <v>Provider web link</v>
      </c>
      <c r="B1008" s="71" t="s">
        <v>6813</v>
      </c>
      <c r="C1008" s="23" t="s">
        <v>1255</v>
      </c>
      <c r="D1008" s="23" t="s">
        <v>1294</v>
      </c>
      <c r="E1008" s="23" t="s">
        <v>240</v>
      </c>
      <c r="F1008" s="23" t="s">
        <v>165</v>
      </c>
      <c r="G1008" s="23" t="s">
        <v>221</v>
      </c>
      <c r="H1008" s="23" t="s">
        <v>221</v>
      </c>
      <c r="I1008" s="70">
        <v>44148</v>
      </c>
      <c r="J1008" s="23" t="s">
        <v>1254</v>
      </c>
      <c r="K1008" s="70">
        <v>44167</v>
      </c>
    </row>
    <row r="1009" spans="1:11" x14ac:dyDescent="0.25">
      <c r="A1009" s="109" t="str">
        <f>HYPERLINK("https://reports.ofsted.gov.uk/provider/16/EY562794","Provider web link")</f>
        <v>Provider web link</v>
      </c>
      <c r="B1009" s="71" t="s">
        <v>6814</v>
      </c>
      <c r="C1009" s="23" t="s">
        <v>1255</v>
      </c>
      <c r="D1009" s="23" t="s">
        <v>67</v>
      </c>
      <c r="E1009" s="23" t="s">
        <v>6815</v>
      </c>
      <c r="F1009" s="23" t="s">
        <v>109</v>
      </c>
      <c r="G1009" s="23" t="s">
        <v>285</v>
      </c>
      <c r="H1009" s="23" t="s">
        <v>199</v>
      </c>
      <c r="I1009" s="70">
        <v>44148</v>
      </c>
      <c r="J1009" s="23" t="s">
        <v>1254</v>
      </c>
      <c r="K1009" s="70">
        <v>44168</v>
      </c>
    </row>
    <row r="1010" spans="1:11" x14ac:dyDescent="0.25">
      <c r="A1010" s="109" t="str">
        <f>HYPERLINK("https://reports.ofsted.gov.uk/provider/18/VC363613","Provider web link")</f>
        <v>Provider web link</v>
      </c>
      <c r="B1010" s="71" t="s">
        <v>6816</v>
      </c>
      <c r="C1010" s="23" t="s">
        <v>1255</v>
      </c>
      <c r="D1010" s="23" t="s">
        <v>1294</v>
      </c>
      <c r="E1010" s="23" t="s">
        <v>240</v>
      </c>
      <c r="F1010" s="23" t="s">
        <v>165</v>
      </c>
      <c r="G1010" s="23" t="s">
        <v>221</v>
      </c>
      <c r="H1010" s="23" t="s">
        <v>221</v>
      </c>
      <c r="I1010" s="70">
        <v>44148</v>
      </c>
      <c r="J1010" s="23" t="s">
        <v>1254</v>
      </c>
      <c r="K1010" s="70">
        <v>44167</v>
      </c>
    </row>
    <row r="1011" spans="1:11" x14ac:dyDescent="0.25">
      <c r="A1011" s="109" t="str">
        <f>HYPERLINK("https://reports.ofsted.gov.uk/provider/18/EY474747","Provider web link")</f>
        <v>Provider web link</v>
      </c>
      <c r="B1011" s="71" t="s">
        <v>6817</v>
      </c>
      <c r="C1011" s="23" t="s">
        <v>1255</v>
      </c>
      <c r="D1011" s="23" t="s">
        <v>1294</v>
      </c>
      <c r="E1011" s="23" t="s">
        <v>240</v>
      </c>
      <c r="F1011" s="23" t="s">
        <v>176</v>
      </c>
      <c r="G1011" s="23" t="s">
        <v>175</v>
      </c>
      <c r="H1011" s="23" t="s">
        <v>175</v>
      </c>
      <c r="I1011" s="70">
        <v>44148</v>
      </c>
      <c r="J1011" s="23" t="s">
        <v>1254</v>
      </c>
      <c r="K1011" s="70">
        <v>44167</v>
      </c>
    </row>
    <row r="1012" spans="1:11" x14ac:dyDescent="0.25">
      <c r="A1012" s="109" t="str">
        <f>HYPERLINK("https://reports.ofsted.gov.uk/provider/16/2506475 ","Provider web link")</f>
        <v>Provider web link</v>
      </c>
      <c r="B1012" s="71">
        <v>2506475</v>
      </c>
      <c r="C1012" s="23" t="s">
        <v>1255</v>
      </c>
      <c r="D1012" s="23" t="s">
        <v>67</v>
      </c>
      <c r="E1012" s="23" t="s">
        <v>6818</v>
      </c>
      <c r="F1012" s="23" t="s">
        <v>157</v>
      </c>
      <c r="G1012" s="23" t="s">
        <v>285</v>
      </c>
      <c r="H1012" s="23" t="s">
        <v>199</v>
      </c>
      <c r="I1012" s="70">
        <v>44148</v>
      </c>
      <c r="J1012" s="23" t="s">
        <v>1254</v>
      </c>
      <c r="K1012" s="70">
        <v>44169</v>
      </c>
    </row>
    <row r="1013" spans="1:11" x14ac:dyDescent="0.25">
      <c r="A1013" s="109" t="str">
        <f>HYPERLINK("https://reports.ofsted.gov.uk/provider/18/EY546678","Provider web link")</f>
        <v>Provider web link</v>
      </c>
      <c r="B1013" s="71" t="s">
        <v>6819</v>
      </c>
      <c r="C1013" s="23" t="s">
        <v>1255</v>
      </c>
      <c r="D1013" s="23" t="s">
        <v>1294</v>
      </c>
      <c r="E1013" s="23" t="s">
        <v>240</v>
      </c>
      <c r="F1013" s="23" t="s">
        <v>128</v>
      </c>
      <c r="G1013" s="23" t="s">
        <v>287</v>
      </c>
      <c r="H1013" s="23" t="s">
        <v>199</v>
      </c>
      <c r="I1013" s="70">
        <v>44148</v>
      </c>
      <c r="J1013" s="23" t="s">
        <v>1254</v>
      </c>
      <c r="K1013" s="70">
        <v>44167</v>
      </c>
    </row>
    <row r="1014" spans="1:11" x14ac:dyDescent="0.25">
      <c r="A1014" s="109" t="str">
        <f>HYPERLINK("https://reports.ofsted.gov.uk/provider/18/EY541381","Provider web link")</f>
        <v>Provider web link</v>
      </c>
      <c r="B1014" s="71" t="s">
        <v>6820</v>
      </c>
      <c r="C1014" s="23" t="s">
        <v>1255</v>
      </c>
      <c r="D1014" s="23" t="s">
        <v>1294</v>
      </c>
      <c r="E1014" s="23" t="s">
        <v>240</v>
      </c>
      <c r="F1014" s="23" t="s">
        <v>80</v>
      </c>
      <c r="G1014" s="23" t="s">
        <v>215</v>
      </c>
      <c r="H1014" s="23" t="s">
        <v>215</v>
      </c>
      <c r="I1014" s="70">
        <v>44148</v>
      </c>
      <c r="J1014" s="23" t="s">
        <v>1254</v>
      </c>
      <c r="K1014" s="70">
        <v>44167</v>
      </c>
    </row>
    <row r="1015" spans="1:11" x14ac:dyDescent="0.25">
      <c r="A1015" s="109" t="str">
        <f>HYPERLINK("https://reports.ofsted.gov.uk/provider/18/EY495855","Provider web link")</f>
        <v>Provider web link</v>
      </c>
      <c r="B1015" s="71" t="s">
        <v>6821</v>
      </c>
      <c r="C1015" s="23" t="s">
        <v>1255</v>
      </c>
      <c r="D1015" s="23" t="s">
        <v>1294</v>
      </c>
      <c r="E1015" s="23" t="s">
        <v>240</v>
      </c>
      <c r="F1015" s="23" t="s">
        <v>196</v>
      </c>
      <c r="G1015" s="23" t="s">
        <v>180</v>
      </c>
      <c r="H1015" s="23" t="s">
        <v>180</v>
      </c>
      <c r="I1015" s="70">
        <v>44148</v>
      </c>
      <c r="J1015" s="23" t="s">
        <v>1257</v>
      </c>
      <c r="K1015" s="70">
        <v>44168</v>
      </c>
    </row>
    <row r="1016" spans="1:11" x14ac:dyDescent="0.25">
      <c r="A1016" s="109" t="str">
        <f>HYPERLINK("https://reports.ofsted.gov.uk/provider/18/EY478501","Provider web link")</f>
        <v>Provider web link</v>
      </c>
      <c r="B1016" s="71" t="s">
        <v>6822</v>
      </c>
      <c r="C1016" s="23" t="s">
        <v>1255</v>
      </c>
      <c r="D1016" s="23" t="s">
        <v>1294</v>
      </c>
      <c r="E1016" s="23" t="s">
        <v>240</v>
      </c>
      <c r="F1016" s="23" t="s">
        <v>153</v>
      </c>
      <c r="G1016" s="23" t="s">
        <v>215</v>
      </c>
      <c r="H1016" s="23" t="s">
        <v>215</v>
      </c>
      <c r="I1016" s="70">
        <v>44148</v>
      </c>
      <c r="J1016" s="23" t="s">
        <v>1254</v>
      </c>
      <c r="K1016" s="70">
        <v>44169</v>
      </c>
    </row>
    <row r="1017" spans="1:11" x14ac:dyDescent="0.25">
      <c r="A1017" s="109" t="str">
        <f>HYPERLINK("https://reports.ofsted.gov.uk/provider/17/EY462086","Provider web link")</f>
        <v>Provider web link</v>
      </c>
      <c r="B1017" s="71" t="s">
        <v>6823</v>
      </c>
      <c r="C1017" s="23" t="s">
        <v>769</v>
      </c>
      <c r="D1017" s="23" t="s">
        <v>66</v>
      </c>
      <c r="E1017" s="23" t="s">
        <v>240</v>
      </c>
      <c r="F1017" s="23" t="s">
        <v>99</v>
      </c>
      <c r="G1017" s="23" t="s">
        <v>221</v>
      </c>
      <c r="H1017" s="23" t="s">
        <v>221</v>
      </c>
      <c r="I1017" s="70">
        <v>44148</v>
      </c>
      <c r="J1017" s="23" t="s">
        <v>1254</v>
      </c>
      <c r="K1017" s="70">
        <v>44169</v>
      </c>
    </row>
    <row r="1018" spans="1:11" x14ac:dyDescent="0.25">
      <c r="A1018" s="109" t="str">
        <f>HYPERLINK("https://reports.ofsted.gov.uk/provider/18/2551774 ","Provider web link")</f>
        <v>Provider web link</v>
      </c>
      <c r="B1018" s="71">
        <v>2551774</v>
      </c>
      <c r="C1018" s="23" t="s">
        <v>1255</v>
      </c>
      <c r="D1018" s="23" t="s">
        <v>1294</v>
      </c>
      <c r="E1018" s="23" t="s">
        <v>240</v>
      </c>
      <c r="F1018" s="23" t="s">
        <v>91</v>
      </c>
      <c r="G1018" s="23" t="s">
        <v>221</v>
      </c>
      <c r="H1018" s="23" t="s">
        <v>221</v>
      </c>
      <c r="I1018" s="70">
        <v>44151</v>
      </c>
      <c r="J1018" s="23" t="s">
        <v>1254</v>
      </c>
      <c r="K1018" s="70">
        <v>44168</v>
      </c>
    </row>
    <row r="1019" spans="1:11" x14ac:dyDescent="0.25">
      <c r="A1019" s="109" t="str">
        <f>HYPERLINK("https://reports.ofsted.gov.uk/provider/18/EY544546","Provider web link")</f>
        <v>Provider web link</v>
      </c>
      <c r="B1019" s="71" t="s">
        <v>6824</v>
      </c>
      <c r="C1019" s="23" t="s">
        <v>1255</v>
      </c>
      <c r="D1019" s="23" t="s">
        <v>1294</v>
      </c>
      <c r="E1019" s="23" t="s">
        <v>240</v>
      </c>
      <c r="F1019" s="23" t="s">
        <v>153</v>
      </c>
      <c r="G1019" s="23" t="s">
        <v>215</v>
      </c>
      <c r="H1019" s="23" t="s">
        <v>215</v>
      </c>
      <c r="I1019" s="70">
        <v>44151</v>
      </c>
      <c r="J1019" s="23" t="s">
        <v>1254</v>
      </c>
      <c r="K1019" s="70">
        <v>44168</v>
      </c>
    </row>
    <row r="1020" spans="1:11" x14ac:dyDescent="0.25">
      <c r="A1020" s="109" t="str">
        <f>HYPERLINK("https://reports.ofsted.gov.uk/provider/18/EY485199","Provider web link")</f>
        <v>Provider web link</v>
      </c>
      <c r="B1020" s="71" t="s">
        <v>6825</v>
      </c>
      <c r="C1020" s="23" t="s">
        <v>1255</v>
      </c>
      <c r="D1020" s="23" t="s">
        <v>1294</v>
      </c>
      <c r="E1020" s="23" t="s">
        <v>240</v>
      </c>
      <c r="F1020" s="23" t="s">
        <v>124</v>
      </c>
      <c r="G1020" s="23" t="s">
        <v>175</v>
      </c>
      <c r="H1020" s="23" t="s">
        <v>175</v>
      </c>
      <c r="I1020" s="70">
        <v>44151</v>
      </c>
      <c r="J1020" s="23" t="s">
        <v>1254</v>
      </c>
      <c r="K1020" s="70">
        <v>44168</v>
      </c>
    </row>
    <row r="1021" spans="1:11" x14ac:dyDescent="0.25">
      <c r="A1021" s="109" t="str">
        <f>HYPERLINK("https://reports.ofsted.gov.uk/provider/16/EY546045","Provider web link")</f>
        <v>Provider web link</v>
      </c>
      <c r="B1021" s="71" t="s">
        <v>6826</v>
      </c>
      <c r="C1021" s="23" t="s">
        <v>1255</v>
      </c>
      <c r="D1021" s="23" t="s">
        <v>67</v>
      </c>
      <c r="E1021" s="23" t="s">
        <v>6827</v>
      </c>
      <c r="F1021" s="23" t="s">
        <v>123</v>
      </c>
      <c r="G1021" s="23" t="s">
        <v>180</v>
      </c>
      <c r="H1021" s="23" t="s">
        <v>180</v>
      </c>
      <c r="I1021" s="70">
        <v>44151</v>
      </c>
      <c r="J1021" s="23" t="s">
        <v>1254</v>
      </c>
      <c r="K1021" s="70">
        <v>44168</v>
      </c>
    </row>
    <row r="1022" spans="1:11" x14ac:dyDescent="0.25">
      <c r="A1022" s="109" t="str">
        <f>HYPERLINK("https://reports.ofsted.gov.uk/provider/18/EY543378","Provider web link")</f>
        <v>Provider web link</v>
      </c>
      <c r="B1022" s="71" t="s">
        <v>6828</v>
      </c>
      <c r="C1022" s="23" t="s">
        <v>1255</v>
      </c>
      <c r="D1022" s="23" t="s">
        <v>1294</v>
      </c>
      <c r="E1022" s="23" t="s">
        <v>240</v>
      </c>
      <c r="F1022" s="23" t="s">
        <v>145</v>
      </c>
      <c r="G1022" s="23" t="s">
        <v>221</v>
      </c>
      <c r="H1022" s="23" t="s">
        <v>221</v>
      </c>
      <c r="I1022" s="70">
        <v>44151</v>
      </c>
      <c r="J1022" s="23" t="s">
        <v>1254</v>
      </c>
      <c r="K1022" s="70">
        <v>44173</v>
      </c>
    </row>
    <row r="1023" spans="1:11" x14ac:dyDescent="0.25">
      <c r="A1023" s="109" t="str">
        <f>HYPERLINK("https://reports.ofsted.gov.uk/provider/18/EY538808","Provider web link")</f>
        <v>Provider web link</v>
      </c>
      <c r="B1023" s="71" t="s">
        <v>6829</v>
      </c>
      <c r="C1023" s="23" t="s">
        <v>1255</v>
      </c>
      <c r="D1023" s="23" t="s">
        <v>1294</v>
      </c>
      <c r="E1023" s="23" t="s">
        <v>240</v>
      </c>
      <c r="F1023" s="23" t="s">
        <v>95</v>
      </c>
      <c r="G1023" s="23" t="s">
        <v>285</v>
      </c>
      <c r="H1023" s="23" t="s">
        <v>199</v>
      </c>
      <c r="I1023" s="70">
        <v>44151</v>
      </c>
      <c r="J1023" s="23" t="s">
        <v>1254</v>
      </c>
      <c r="K1023" s="70">
        <v>44168</v>
      </c>
    </row>
    <row r="1024" spans="1:11" x14ac:dyDescent="0.25">
      <c r="A1024" s="109" t="str">
        <f>HYPERLINK("https://reports.ofsted.gov.uk/provider/18/EY551242","Provider web link")</f>
        <v>Provider web link</v>
      </c>
      <c r="B1024" s="71" t="s">
        <v>6830</v>
      </c>
      <c r="C1024" s="23" t="s">
        <v>1255</v>
      </c>
      <c r="D1024" s="23" t="s">
        <v>1294</v>
      </c>
      <c r="E1024" s="23" t="s">
        <v>240</v>
      </c>
      <c r="F1024" s="23" t="s">
        <v>83</v>
      </c>
      <c r="G1024" s="23" t="s">
        <v>175</v>
      </c>
      <c r="H1024" s="23" t="s">
        <v>175</v>
      </c>
      <c r="I1024" s="70">
        <v>44151</v>
      </c>
      <c r="J1024" s="23" t="s">
        <v>1254</v>
      </c>
      <c r="K1024" s="70">
        <v>44168</v>
      </c>
    </row>
    <row r="1025" spans="1:11" x14ac:dyDescent="0.25">
      <c r="A1025" s="109" t="str">
        <f>HYPERLINK("https://reports.ofsted.gov.uk/provider/16/2512446 ","Provider web link")</f>
        <v>Provider web link</v>
      </c>
      <c r="B1025" s="71">
        <v>2512446</v>
      </c>
      <c r="C1025" s="23" t="s">
        <v>769</v>
      </c>
      <c r="D1025" s="23" t="s">
        <v>67</v>
      </c>
      <c r="E1025" s="23" t="s">
        <v>6831</v>
      </c>
      <c r="F1025" s="23" t="s">
        <v>76</v>
      </c>
      <c r="G1025" s="23" t="s">
        <v>285</v>
      </c>
      <c r="H1025" s="23" t="s">
        <v>199</v>
      </c>
      <c r="I1025" s="70">
        <v>44151</v>
      </c>
      <c r="J1025" s="23" t="s">
        <v>1254</v>
      </c>
      <c r="K1025" s="70">
        <v>44172</v>
      </c>
    </row>
    <row r="1026" spans="1:11" x14ac:dyDescent="0.25">
      <c r="A1026" s="109" t="str">
        <f>HYPERLINK("https://reports.ofsted.gov.uk/provider/18/EY559396","Provider web link")</f>
        <v>Provider web link</v>
      </c>
      <c r="B1026" s="71" t="s">
        <v>6832</v>
      </c>
      <c r="C1026" s="23" t="s">
        <v>1255</v>
      </c>
      <c r="D1026" s="23" t="s">
        <v>1294</v>
      </c>
      <c r="E1026" s="23" t="s">
        <v>240</v>
      </c>
      <c r="F1026" s="23" t="s">
        <v>104</v>
      </c>
      <c r="G1026" s="23" t="s">
        <v>215</v>
      </c>
      <c r="H1026" s="23" t="s">
        <v>215</v>
      </c>
      <c r="I1026" s="70">
        <v>44151</v>
      </c>
      <c r="J1026" s="23" t="s">
        <v>1257</v>
      </c>
      <c r="K1026" s="70">
        <v>44174</v>
      </c>
    </row>
    <row r="1027" spans="1:11" x14ac:dyDescent="0.25">
      <c r="A1027" s="109" t="str">
        <f>HYPERLINK("https://reports.ofsted.gov.uk/provider/16/EY563417","Provider web link")</f>
        <v>Provider web link</v>
      </c>
      <c r="B1027" s="71" t="s">
        <v>6833</v>
      </c>
      <c r="C1027" s="23" t="s">
        <v>1255</v>
      </c>
      <c r="D1027" s="23" t="s">
        <v>67</v>
      </c>
      <c r="E1027" s="23" t="s">
        <v>6834</v>
      </c>
      <c r="F1027" s="23" t="s">
        <v>111</v>
      </c>
      <c r="G1027" s="23" t="s">
        <v>285</v>
      </c>
      <c r="H1027" s="23" t="s">
        <v>199</v>
      </c>
      <c r="I1027" s="70">
        <v>44151</v>
      </c>
      <c r="J1027" s="23" t="s">
        <v>1254</v>
      </c>
      <c r="K1027" s="70">
        <v>44172</v>
      </c>
    </row>
    <row r="1028" spans="1:11" x14ac:dyDescent="0.25">
      <c r="A1028" s="109" t="str">
        <f>HYPERLINK("https://reports.ofsted.gov.uk/provider/18/EY491927","Provider web link")</f>
        <v>Provider web link</v>
      </c>
      <c r="B1028" s="71" t="s">
        <v>6835</v>
      </c>
      <c r="C1028" s="23" t="s">
        <v>1255</v>
      </c>
      <c r="D1028" s="23" t="s">
        <v>1294</v>
      </c>
      <c r="E1028" s="23" t="s">
        <v>240</v>
      </c>
      <c r="F1028" s="23" t="s">
        <v>190</v>
      </c>
      <c r="G1028" s="23" t="s">
        <v>180</v>
      </c>
      <c r="H1028" s="23" t="s">
        <v>180</v>
      </c>
      <c r="I1028" s="70">
        <v>44151</v>
      </c>
      <c r="J1028" s="23" t="s">
        <v>1254</v>
      </c>
      <c r="K1028" s="70">
        <v>44168</v>
      </c>
    </row>
    <row r="1029" spans="1:11" x14ac:dyDescent="0.25">
      <c r="A1029" s="109" t="str">
        <f>HYPERLINK("https://reports.ofsted.gov.uk/provider/18/EY556127","Provider web link")</f>
        <v>Provider web link</v>
      </c>
      <c r="B1029" s="71" t="s">
        <v>6836</v>
      </c>
      <c r="C1029" s="23" t="s">
        <v>1255</v>
      </c>
      <c r="D1029" s="23" t="s">
        <v>1294</v>
      </c>
      <c r="E1029" s="23" t="s">
        <v>240</v>
      </c>
      <c r="F1029" s="23" t="s">
        <v>142</v>
      </c>
      <c r="G1029" s="23" t="s">
        <v>215</v>
      </c>
      <c r="H1029" s="23" t="s">
        <v>215</v>
      </c>
      <c r="I1029" s="70">
        <v>44151</v>
      </c>
      <c r="J1029" s="23" t="s">
        <v>1254</v>
      </c>
      <c r="K1029" s="70">
        <v>44169</v>
      </c>
    </row>
    <row r="1030" spans="1:11" x14ac:dyDescent="0.25">
      <c r="A1030" s="109" t="str">
        <f>HYPERLINK("https://reports.ofsted.gov.uk/provider/18/EY487992","Provider web link")</f>
        <v>Provider web link</v>
      </c>
      <c r="B1030" s="71" t="s">
        <v>6837</v>
      </c>
      <c r="C1030" s="23" t="s">
        <v>1255</v>
      </c>
      <c r="D1030" s="23" t="s">
        <v>1294</v>
      </c>
      <c r="E1030" s="23" t="s">
        <v>240</v>
      </c>
      <c r="F1030" s="23" t="s">
        <v>216</v>
      </c>
      <c r="G1030" s="23" t="s">
        <v>215</v>
      </c>
      <c r="H1030" s="23" t="s">
        <v>215</v>
      </c>
      <c r="I1030" s="70">
        <v>44151</v>
      </c>
      <c r="J1030" s="23" t="s">
        <v>1254</v>
      </c>
      <c r="K1030" s="70">
        <v>44168</v>
      </c>
    </row>
    <row r="1031" spans="1:11" x14ac:dyDescent="0.25">
      <c r="A1031" s="109" t="str">
        <f>HYPERLINK("https://reports.ofsted.gov.uk/provider/18/EY497458","Provider web link")</f>
        <v>Provider web link</v>
      </c>
      <c r="B1031" s="71" t="s">
        <v>6838</v>
      </c>
      <c r="C1031" s="23" t="s">
        <v>1255</v>
      </c>
      <c r="D1031" s="23" t="s">
        <v>1294</v>
      </c>
      <c r="E1031" s="23" t="s">
        <v>240</v>
      </c>
      <c r="F1031" s="23" t="s">
        <v>165</v>
      </c>
      <c r="G1031" s="23" t="s">
        <v>221</v>
      </c>
      <c r="H1031" s="23" t="s">
        <v>221</v>
      </c>
      <c r="I1031" s="70">
        <v>44151</v>
      </c>
      <c r="J1031" s="23" t="s">
        <v>1257</v>
      </c>
      <c r="K1031" s="70">
        <v>44168</v>
      </c>
    </row>
    <row r="1032" spans="1:11" x14ac:dyDescent="0.25">
      <c r="A1032" s="109" t="str">
        <f>HYPERLINK("https://reports.ofsted.gov.uk/provider/16/EY560221","Provider web link")</f>
        <v>Provider web link</v>
      </c>
      <c r="B1032" s="71" t="s">
        <v>6839</v>
      </c>
      <c r="C1032" s="23" t="s">
        <v>769</v>
      </c>
      <c r="D1032" s="23" t="s">
        <v>67</v>
      </c>
      <c r="E1032" s="23" t="s">
        <v>6840</v>
      </c>
      <c r="F1032" s="23" t="s">
        <v>111</v>
      </c>
      <c r="G1032" s="23" t="s">
        <v>285</v>
      </c>
      <c r="H1032" s="23" t="s">
        <v>199</v>
      </c>
      <c r="I1032" s="70">
        <v>44151</v>
      </c>
      <c r="J1032" s="23" t="s">
        <v>1254</v>
      </c>
      <c r="K1032" s="70">
        <v>44169</v>
      </c>
    </row>
    <row r="1033" spans="1:11" x14ac:dyDescent="0.25">
      <c r="A1033" s="109" t="str">
        <f>HYPERLINK("https://reports.ofsted.gov.uk/provider/18/EY552992","Provider web link")</f>
        <v>Provider web link</v>
      </c>
      <c r="B1033" s="71" t="s">
        <v>6841</v>
      </c>
      <c r="C1033" s="23" t="s">
        <v>1255</v>
      </c>
      <c r="D1033" s="23" t="s">
        <v>1294</v>
      </c>
      <c r="E1033" s="23" t="s">
        <v>240</v>
      </c>
      <c r="F1033" s="23" t="s">
        <v>220</v>
      </c>
      <c r="G1033" s="23" t="s">
        <v>215</v>
      </c>
      <c r="H1033" s="23" t="s">
        <v>215</v>
      </c>
      <c r="I1033" s="70">
        <v>44151</v>
      </c>
      <c r="J1033" s="23" t="s">
        <v>1254</v>
      </c>
      <c r="K1033" s="70">
        <v>44168</v>
      </c>
    </row>
    <row r="1034" spans="1:11" x14ac:dyDescent="0.25">
      <c r="A1034" s="109" t="str">
        <f>HYPERLINK("https://reports.ofsted.gov.uk/provider/18/EY480527","Provider web link")</f>
        <v>Provider web link</v>
      </c>
      <c r="B1034" s="71" t="s">
        <v>6842</v>
      </c>
      <c r="C1034" s="23" t="s">
        <v>1255</v>
      </c>
      <c r="D1034" s="23" t="s">
        <v>1294</v>
      </c>
      <c r="E1034" s="23" t="s">
        <v>240</v>
      </c>
      <c r="F1034" s="23" t="s">
        <v>216</v>
      </c>
      <c r="G1034" s="23" t="s">
        <v>215</v>
      </c>
      <c r="H1034" s="23" t="s">
        <v>215</v>
      </c>
      <c r="I1034" s="70">
        <v>44151</v>
      </c>
      <c r="J1034" s="23" t="s">
        <v>1254</v>
      </c>
      <c r="K1034" s="70">
        <v>44168</v>
      </c>
    </row>
    <row r="1035" spans="1:11" x14ac:dyDescent="0.25">
      <c r="A1035" s="109" t="str">
        <f>HYPERLINK("https://reports.ofsted.gov.uk/provider/18/EY460844","Provider web link")</f>
        <v>Provider web link</v>
      </c>
      <c r="B1035" s="71" t="s">
        <v>6843</v>
      </c>
      <c r="C1035" s="23" t="s">
        <v>1255</v>
      </c>
      <c r="D1035" s="23" t="s">
        <v>1294</v>
      </c>
      <c r="E1035" s="23" t="s">
        <v>240</v>
      </c>
      <c r="F1035" s="23" t="s">
        <v>152</v>
      </c>
      <c r="G1035" s="23" t="s">
        <v>287</v>
      </c>
      <c r="H1035" s="23" t="s">
        <v>199</v>
      </c>
      <c r="I1035" s="70">
        <v>44151</v>
      </c>
      <c r="J1035" s="23" t="s">
        <v>1254</v>
      </c>
      <c r="K1035" s="70">
        <v>44168</v>
      </c>
    </row>
    <row r="1036" spans="1:11" x14ac:dyDescent="0.25">
      <c r="A1036" s="109" t="str">
        <f>HYPERLINK("https://reports.ofsted.gov.uk/provider/16/EY559109","Provider web link")</f>
        <v>Provider web link</v>
      </c>
      <c r="B1036" s="71" t="s">
        <v>6844</v>
      </c>
      <c r="C1036" s="23" t="s">
        <v>1255</v>
      </c>
      <c r="D1036" s="23" t="s">
        <v>67</v>
      </c>
      <c r="E1036" s="23" t="s">
        <v>6845</v>
      </c>
      <c r="F1036" s="23" t="s">
        <v>76</v>
      </c>
      <c r="G1036" s="23" t="s">
        <v>285</v>
      </c>
      <c r="H1036" s="23" t="s">
        <v>199</v>
      </c>
      <c r="I1036" s="70">
        <v>44151</v>
      </c>
      <c r="J1036" s="23" t="s">
        <v>1254</v>
      </c>
      <c r="K1036" s="70">
        <v>44168</v>
      </c>
    </row>
    <row r="1037" spans="1:11" x14ac:dyDescent="0.25">
      <c r="A1037" s="109" t="str">
        <f>HYPERLINK("https://reports.ofsted.gov.uk/provider/18/EY487161","Provider web link")</f>
        <v>Provider web link</v>
      </c>
      <c r="B1037" s="71" t="s">
        <v>6846</v>
      </c>
      <c r="C1037" s="23" t="s">
        <v>1255</v>
      </c>
      <c r="D1037" s="23" t="s">
        <v>1294</v>
      </c>
      <c r="E1037" s="23" t="s">
        <v>240</v>
      </c>
      <c r="F1037" s="23" t="s">
        <v>135</v>
      </c>
      <c r="G1037" s="23" t="s">
        <v>180</v>
      </c>
      <c r="H1037" s="23" t="s">
        <v>180</v>
      </c>
      <c r="I1037" s="70">
        <v>44151</v>
      </c>
      <c r="J1037" s="23" t="s">
        <v>1257</v>
      </c>
      <c r="K1037" s="70">
        <v>44168</v>
      </c>
    </row>
    <row r="1038" spans="1:11" x14ac:dyDescent="0.25">
      <c r="A1038" s="109" t="str">
        <f>HYPERLINK("https://reports.ofsted.gov.uk/provider/18/2516606 ","Provider web link")</f>
        <v>Provider web link</v>
      </c>
      <c r="B1038" s="71">
        <v>2516606</v>
      </c>
      <c r="C1038" s="23" t="s">
        <v>1255</v>
      </c>
      <c r="D1038" s="23" t="s">
        <v>1294</v>
      </c>
      <c r="E1038" s="23" t="s">
        <v>240</v>
      </c>
      <c r="F1038" s="23" t="s">
        <v>162</v>
      </c>
      <c r="G1038" s="23" t="s">
        <v>215</v>
      </c>
      <c r="H1038" s="23" t="s">
        <v>215</v>
      </c>
      <c r="I1038" s="70">
        <v>44151</v>
      </c>
      <c r="J1038" s="23" t="s">
        <v>1254</v>
      </c>
      <c r="K1038" s="70">
        <v>44172</v>
      </c>
    </row>
    <row r="1039" spans="1:11" x14ac:dyDescent="0.25">
      <c r="A1039" s="109" t="str">
        <f>HYPERLINK("https://reports.ofsted.gov.uk/provider/18/EY495306","Provider web link")</f>
        <v>Provider web link</v>
      </c>
      <c r="B1039" s="71" t="s">
        <v>6847</v>
      </c>
      <c r="C1039" s="23" t="s">
        <v>1255</v>
      </c>
      <c r="D1039" s="23" t="s">
        <v>1294</v>
      </c>
      <c r="E1039" s="23" t="s">
        <v>240</v>
      </c>
      <c r="F1039" s="23" t="s">
        <v>110</v>
      </c>
      <c r="G1039" s="23" t="s">
        <v>180</v>
      </c>
      <c r="H1039" s="23" t="s">
        <v>180</v>
      </c>
      <c r="I1039" s="70">
        <v>44151</v>
      </c>
      <c r="J1039" s="23" t="s">
        <v>1254</v>
      </c>
      <c r="K1039" s="70">
        <v>44174</v>
      </c>
    </row>
    <row r="1040" spans="1:11" x14ac:dyDescent="0.25">
      <c r="A1040" s="109" t="str">
        <f>HYPERLINK("https://reports.ofsted.gov.uk/provider/18/EY484620","Provider web link")</f>
        <v>Provider web link</v>
      </c>
      <c r="B1040" s="71" t="s">
        <v>6848</v>
      </c>
      <c r="C1040" s="23" t="s">
        <v>1255</v>
      </c>
      <c r="D1040" s="23" t="s">
        <v>1294</v>
      </c>
      <c r="E1040" s="23" t="s">
        <v>240</v>
      </c>
      <c r="F1040" s="23" t="s">
        <v>80</v>
      </c>
      <c r="G1040" s="23" t="s">
        <v>215</v>
      </c>
      <c r="H1040" s="23" t="s">
        <v>215</v>
      </c>
      <c r="I1040" s="70">
        <v>44151</v>
      </c>
      <c r="J1040" s="23" t="s">
        <v>1257</v>
      </c>
      <c r="K1040" s="70">
        <v>44168</v>
      </c>
    </row>
    <row r="1041" spans="1:11" x14ac:dyDescent="0.25">
      <c r="A1041" s="109" t="str">
        <f>HYPERLINK("https://reports.ofsted.gov.uk/provider/18/EY554678","Provider web link")</f>
        <v>Provider web link</v>
      </c>
      <c r="B1041" s="71" t="s">
        <v>6849</v>
      </c>
      <c r="C1041" s="23" t="s">
        <v>1255</v>
      </c>
      <c r="D1041" s="23" t="s">
        <v>1294</v>
      </c>
      <c r="E1041" s="23" t="s">
        <v>240</v>
      </c>
      <c r="F1041" s="23" t="s">
        <v>86</v>
      </c>
      <c r="G1041" s="23" t="s">
        <v>221</v>
      </c>
      <c r="H1041" s="23" t="s">
        <v>221</v>
      </c>
      <c r="I1041" s="70">
        <v>44151</v>
      </c>
      <c r="J1041" s="23" t="s">
        <v>1254</v>
      </c>
      <c r="K1041" s="70">
        <v>44168</v>
      </c>
    </row>
    <row r="1042" spans="1:11" x14ac:dyDescent="0.25">
      <c r="A1042" s="109" t="str">
        <f>HYPERLINK("https://reports.ofsted.gov.uk/provider/18/EY541013","Provider web link")</f>
        <v>Provider web link</v>
      </c>
      <c r="B1042" s="71" t="s">
        <v>6850</v>
      </c>
      <c r="C1042" s="23" t="s">
        <v>1255</v>
      </c>
      <c r="D1042" s="23" t="s">
        <v>1294</v>
      </c>
      <c r="E1042" s="23" t="s">
        <v>240</v>
      </c>
      <c r="F1042" s="23" t="s">
        <v>77</v>
      </c>
      <c r="G1042" s="23" t="s">
        <v>215</v>
      </c>
      <c r="H1042" s="23" t="s">
        <v>215</v>
      </c>
      <c r="I1042" s="70">
        <v>44151</v>
      </c>
      <c r="J1042" s="23" t="s">
        <v>1254</v>
      </c>
      <c r="K1042" s="70">
        <v>44172</v>
      </c>
    </row>
    <row r="1043" spans="1:11" x14ac:dyDescent="0.25">
      <c r="A1043" s="109" t="str">
        <f>HYPERLINK("https://reports.ofsted.gov.uk/provider/16/EY555704","Provider web link")</f>
        <v>Provider web link</v>
      </c>
      <c r="B1043" s="71" t="s">
        <v>6851</v>
      </c>
      <c r="C1043" s="23" t="s">
        <v>1255</v>
      </c>
      <c r="D1043" s="23" t="s">
        <v>67</v>
      </c>
      <c r="E1043" s="23" t="s">
        <v>6852</v>
      </c>
      <c r="F1043" s="23" t="s">
        <v>183</v>
      </c>
      <c r="G1043" s="23" t="s">
        <v>180</v>
      </c>
      <c r="H1043" s="23" t="s">
        <v>180</v>
      </c>
      <c r="I1043" s="70">
        <v>44151</v>
      </c>
      <c r="J1043" s="23" t="s">
        <v>1257</v>
      </c>
      <c r="K1043" s="70">
        <v>44179</v>
      </c>
    </row>
    <row r="1044" spans="1:11" x14ac:dyDescent="0.25">
      <c r="A1044" s="109" t="str">
        <f>HYPERLINK("https://reports.ofsted.gov.uk/provider/18/EY557288","Provider web link")</f>
        <v>Provider web link</v>
      </c>
      <c r="B1044" s="71" t="s">
        <v>6853</v>
      </c>
      <c r="C1044" s="23" t="s">
        <v>1255</v>
      </c>
      <c r="D1044" s="23" t="s">
        <v>1294</v>
      </c>
      <c r="E1044" s="23" t="s">
        <v>240</v>
      </c>
      <c r="F1044" s="23" t="s">
        <v>98</v>
      </c>
      <c r="G1044" s="23" t="s">
        <v>287</v>
      </c>
      <c r="H1044" s="23" t="s">
        <v>199</v>
      </c>
      <c r="I1044" s="70">
        <v>44151</v>
      </c>
      <c r="J1044" s="23" t="s">
        <v>1254</v>
      </c>
      <c r="K1044" s="70">
        <v>44168</v>
      </c>
    </row>
    <row r="1045" spans="1:11" x14ac:dyDescent="0.25">
      <c r="A1045" s="109" t="str">
        <f>HYPERLINK("https://reports.ofsted.gov.uk/provider/18/EY498555","Provider web link")</f>
        <v>Provider web link</v>
      </c>
      <c r="B1045" s="71" t="s">
        <v>6854</v>
      </c>
      <c r="C1045" s="23" t="s">
        <v>1255</v>
      </c>
      <c r="D1045" s="23" t="s">
        <v>1294</v>
      </c>
      <c r="E1045" s="23" t="s">
        <v>240</v>
      </c>
      <c r="F1045" s="23" t="s">
        <v>80</v>
      </c>
      <c r="G1045" s="23" t="s">
        <v>215</v>
      </c>
      <c r="H1045" s="23" t="s">
        <v>215</v>
      </c>
      <c r="I1045" s="70">
        <v>44151</v>
      </c>
      <c r="J1045" s="23" t="s">
        <v>1254</v>
      </c>
      <c r="K1045" s="70">
        <v>44169</v>
      </c>
    </row>
    <row r="1046" spans="1:11" x14ac:dyDescent="0.25">
      <c r="A1046" s="109" t="str">
        <f>HYPERLINK("https://reports.ofsted.gov.uk/provider/16/EY554611","Provider web link")</f>
        <v>Provider web link</v>
      </c>
      <c r="B1046" s="71" t="s">
        <v>6855</v>
      </c>
      <c r="C1046" s="23" t="s">
        <v>1255</v>
      </c>
      <c r="D1046" s="23" t="s">
        <v>67</v>
      </c>
      <c r="E1046" s="23" t="s">
        <v>6856</v>
      </c>
      <c r="F1046" s="23" t="s">
        <v>96</v>
      </c>
      <c r="G1046" s="23" t="s">
        <v>180</v>
      </c>
      <c r="H1046" s="23" t="s">
        <v>180</v>
      </c>
      <c r="I1046" s="70">
        <v>44151</v>
      </c>
      <c r="J1046" s="23" t="s">
        <v>1254</v>
      </c>
      <c r="K1046" s="70">
        <v>44201</v>
      </c>
    </row>
    <row r="1047" spans="1:11" x14ac:dyDescent="0.25">
      <c r="A1047" s="109" t="str">
        <f>HYPERLINK("https://reports.ofsted.gov.uk/provider/17/EY235058","Provider web link")</f>
        <v>Provider web link</v>
      </c>
      <c r="B1047" s="71" t="s">
        <v>6857</v>
      </c>
      <c r="C1047" s="23" t="s">
        <v>1301</v>
      </c>
      <c r="D1047" s="23" t="s">
        <v>66</v>
      </c>
      <c r="E1047" s="23" t="s">
        <v>240</v>
      </c>
      <c r="F1047" s="23" t="s">
        <v>187</v>
      </c>
      <c r="G1047" s="23" t="s">
        <v>180</v>
      </c>
      <c r="H1047" s="23" t="s">
        <v>180</v>
      </c>
      <c r="I1047" s="70">
        <v>44151</v>
      </c>
      <c r="J1047" s="23" t="s">
        <v>1254</v>
      </c>
      <c r="K1047" s="70">
        <v>44168</v>
      </c>
    </row>
    <row r="1048" spans="1:11" x14ac:dyDescent="0.25">
      <c r="A1048" s="109" t="str">
        <f>HYPERLINK("https://reports.ofsted.gov.uk/provider/18/EY492707","Provider web link")</f>
        <v>Provider web link</v>
      </c>
      <c r="B1048" s="71" t="s">
        <v>6858</v>
      </c>
      <c r="C1048" s="23" t="s">
        <v>1255</v>
      </c>
      <c r="D1048" s="23" t="s">
        <v>1294</v>
      </c>
      <c r="E1048" s="23" t="s">
        <v>240</v>
      </c>
      <c r="F1048" s="23" t="s">
        <v>153</v>
      </c>
      <c r="G1048" s="23" t="s">
        <v>215</v>
      </c>
      <c r="H1048" s="23" t="s">
        <v>215</v>
      </c>
      <c r="I1048" s="70">
        <v>44151</v>
      </c>
      <c r="J1048" s="23" t="s">
        <v>1254</v>
      </c>
      <c r="K1048" s="70">
        <v>44168</v>
      </c>
    </row>
    <row r="1049" spans="1:11" x14ac:dyDescent="0.25">
      <c r="A1049" s="109" t="str">
        <f>HYPERLINK("https://reports.ofsted.gov.uk/provider/16/EY272063","Provider web link")</f>
        <v>Provider web link</v>
      </c>
      <c r="B1049" s="71" t="s">
        <v>6859</v>
      </c>
      <c r="C1049" s="23" t="s">
        <v>769</v>
      </c>
      <c r="D1049" s="23" t="s">
        <v>67</v>
      </c>
      <c r="E1049" s="23" t="s">
        <v>6860</v>
      </c>
      <c r="F1049" s="23" t="s">
        <v>193</v>
      </c>
      <c r="G1049" s="23" t="s">
        <v>180</v>
      </c>
      <c r="H1049" s="23" t="s">
        <v>180</v>
      </c>
      <c r="I1049" s="70">
        <v>44151</v>
      </c>
      <c r="J1049" s="23" t="s">
        <v>1254</v>
      </c>
      <c r="K1049" s="70">
        <v>44175</v>
      </c>
    </row>
    <row r="1050" spans="1:11" x14ac:dyDescent="0.25">
      <c r="A1050" s="109" t="str">
        <f>HYPERLINK("https://reports.ofsted.gov.uk/provider/18/EY496875","Provider web link")</f>
        <v>Provider web link</v>
      </c>
      <c r="B1050" s="71" t="s">
        <v>6861</v>
      </c>
      <c r="C1050" s="23" t="s">
        <v>1255</v>
      </c>
      <c r="D1050" s="23" t="s">
        <v>1294</v>
      </c>
      <c r="E1050" s="23" t="s">
        <v>240</v>
      </c>
      <c r="F1050" s="23" t="s">
        <v>75</v>
      </c>
      <c r="G1050" s="23" t="s">
        <v>221</v>
      </c>
      <c r="H1050" s="23" t="s">
        <v>221</v>
      </c>
      <c r="I1050" s="70">
        <v>44152</v>
      </c>
      <c r="J1050" s="23" t="s">
        <v>1254</v>
      </c>
      <c r="K1050" s="70">
        <v>44172</v>
      </c>
    </row>
    <row r="1051" spans="1:11" x14ac:dyDescent="0.25">
      <c r="A1051" s="109" t="str">
        <f>HYPERLINK("https://reports.ofsted.gov.uk/provider/18/EY537947","Provider web link")</f>
        <v>Provider web link</v>
      </c>
      <c r="B1051" s="71" t="s">
        <v>6862</v>
      </c>
      <c r="C1051" s="23" t="s">
        <v>1255</v>
      </c>
      <c r="D1051" s="23" t="s">
        <v>1294</v>
      </c>
      <c r="E1051" s="23" t="s">
        <v>240</v>
      </c>
      <c r="F1051" s="23" t="s">
        <v>106</v>
      </c>
      <c r="G1051" s="23" t="s">
        <v>175</v>
      </c>
      <c r="H1051" s="23" t="s">
        <v>175</v>
      </c>
      <c r="I1051" s="70">
        <v>44152</v>
      </c>
      <c r="J1051" s="23" t="s">
        <v>1254</v>
      </c>
      <c r="K1051" s="70">
        <v>44169</v>
      </c>
    </row>
    <row r="1052" spans="1:11" x14ac:dyDescent="0.25">
      <c r="A1052" s="109" t="str">
        <f>HYPERLINK("https://reports.ofsted.gov.uk/provider/18/EY555644","Provider web link")</f>
        <v>Provider web link</v>
      </c>
      <c r="B1052" s="71" t="s">
        <v>6863</v>
      </c>
      <c r="C1052" s="23" t="s">
        <v>1255</v>
      </c>
      <c r="D1052" s="23" t="s">
        <v>1294</v>
      </c>
      <c r="E1052" s="23" t="s">
        <v>240</v>
      </c>
      <c r="F1052" s="23" t="s">
        <v>78</v>
      </c>
      <c r="G1052" s="23" t="s">
        <v>221</v>
      </c>
      <c r="H1052" s="23" t="s">
        <v>221</v>
      </c>
      <c r="I1052" s="70">
        <v>44152</v>
      </c>
      <c r="J1052" s="23" t="s">
        <v>1254</v>
      </c>
      <c r="K1052" s="70">
        <v>44168</v>
      </c>
    </row>
    <row r="1053" spans="1:11" x14ac:dyDescent="0.25">
      <c r="A1053" s="109" t="str">
        <f>HYPERLINK("https://reports.ofsted.gov.uk/provider/18/EY556513","Provider web link")</f>
        <v>Provider web link</v>
      </c>
      <c r="B1053" s="71" t="s">
        <v>6864</v>
      </c>
      <c r="C1053" s="23" t="s">
        <v>1255</v>
      </c>
      <c r="D1053" s="23" t="s">
        <v>1294</v>
      </c>
      <c r="E1053" s="23" t="s">
        <v>240</v>
      </c>
      <c r="F1053" s="23" t="s">
        <v>97</v>
      </c>
      <c r="G1053" s="23" t="s">
        <v>175</v>
      </c>
      <c r="H1053" s="23" t="s">
        <v>175</v>
      </c>
      <c r="I1053" s="70">
        <v>44152</v>
      </c>
      <c r="J1053" s="23" t="s">
        <v>1254</v>
      </c>
      <c r="K1053" s="70">
        <v>44169</v>
      </c>
    </row>
    <row r="1054" spans="1:11" x14ac:dyDescent="0.25">
      <c r="A1054" s="109" t="str">
        <f>HYPERLINK("https://reports.ofsted.gov.uk/provider/18/EY489054","Provider web link")</f>
        <v>Provider web link</v>
      </c>
      <c r="B1054" s="71" t="s">
        <v>6865</v>
      </c>
      <c r="C1054" s="23" t="s">
        <v>1255</v>
      </c>
      <c r="D1054" s="23" t="s">
        <v>1294</v>
      </c>
      <c r="E1054" s="23" t="s">
        <v>240</v>
      </c>
      <c r="F1054" s="23" t="s">
        <v>101</v>
      </c>
      <c r="G1054" s="23" t="s">
        <v>180</v>
      </c>
      <c r="H1054" s="23" t="s">
        <v>180</v>
      </c>
      <c r="I1054" s="70">
        <v>44152</v>
      </c>
      <c r="J1054" s="23" t="s">
        <v>1257</v>
      </c>
      <c r="K1054" s="70">
        <v>44175</v>
      </c>
    </row>
    <row r="1055" spans="1:11" x14ac:dyDescent="0.25">
      <c r="A1055" s="109" t="str">
        <f>HYPERLINK("https://reports.ofsted.gov.uk/provider/18/EY441968","Provider web link")</f>
        <v>Provider web link</v>
      </c>
      <c r="B1055" s="71" t="s">
        <v>6866</v>
      </c>
      <c r="C1055" s="23" t="s">
        <v>1255</v>
      </c>
      <c r="D1055" s="23" t="s">
        <v>1294</v>
      </c>
      <c r="E1055" s="23" t="s">
        <v>240</v>
      </c>
      <c r="F1055" s="23" t="s">
        <v>191</v>
      </c>
      <c r="G1055" s="23" t="s">
        <v>180</v>
      </c>
      <c r="H1055" s="23" t="s">
        <v>180</v>
      </c>
      <c r="I1055" s="70">
        <v>44152</v>
      </c>
      <c r="J1055" s="23" t="s">
        <v>1257</v>
      </c>
      <c r="K1055" s="70">
        <v>44174</v>
      </c>
    </row>
    <row r="1056" spans="1:11" x14ac:dyDescent="0.25">
      <c r="A1056" s="109" t="str">
        <f>HYPERLINK("https://reports.ofsted.gov.uk/provider/16/EY500151","Provider web link")</f>
        <v>Provider web link</v>
      </c>
      <c r="B1056" s="71" t="s">
        <v>6867</v>
      </c>
      <c r="C1056" s="23" t="s">
        <v>1255</v>
      </c>
      <c r="D1056" s="23" t="s">
        <v>67</v>
      </c>
      <c r="E1056" s="23" t="s">
        <v>6868</v>
      </c>
      <c r="F1056" s="23" t="s">
        <v>88</v>
      </c>
      <c r="G1056" s="23" t="s">
        <v>180</v>
      </c>
      <c r="H1056" s="23" t="s">
        <v>180</v>
      </c>
      <c r="I1056" s="70">
        <v>44152</v>
      </c>
      <c r="J1056" s="23" t="s">
        <v>1257</v>
      </c>
      <c r="K1056" s="70">
        <v>44174</v>
      </c>
    </row>
    <row r="1057" spans="1:11" x14ac:dyDescent="0.25">
      <c r="A1057" s="109" t="str">
        <f>HYPERLINK("https://reports.ofsted.gov.uk/provider/18/140180  ","Provider web link")</f>
        <v>Provider web link</v>
      </c>
      <c r="B1057" s="71">
        <v>140180</v>
      </c>
      <c r="C1057" s="23" t="s">
        <v>1255</v>
      </c>
      <c r="D1057" s="23" t="s">
        <v>1294</v>
      </c>
      <c r="E1057" s="23" t="s">
        <v>240</v>
      </c>
      <c r="F1057" s="23" t="s">
        <v>187</v>
      </c>
      <c r="G1057" s="23" t="s">
        <v>180</v>
      </c>
      <c r="H1057" s="23" t="s">
        <v>180</v>
      </c>
      <c r="I1057" s="70">
        <v>44152</v>
      </c>
      <c r="J1057" s="23" t="s">
        <v>1257</v>
      </c>
      <c r="K1057" s="70">
        <v>44169</v>
      </c>
    </row>
    <row r="1058" spans="1:11" x14ac:dyDescent="0.25">
      <c r="A1058" s="109" t="str">
        <f>HYPERLINK("https://reports.ofsted.gov.uk/provider/18/EY436134","Provider web link")</f>
        <v>Provider web link</v>
      </c>
      <c r="B1058" s="71" t="s">
        <v>6869</v>
      </c>
      <c r="C1058" s="23" t="s">
        <v>1255</v>
      </c>
      <c r="D1058" s="23" t="s">
        <v>1294</v>
      </c>
      <c r="E1058" s="23" t="s">
        <v>240</v>
      </c>
      <c r="F1058" s="23" t="s">
        <v>106</v>
      </c>
      <c r="G1058" s="23" t="s">
        <v>175</v>
      </c>
      <c r="H1058" s="23" t="s">
        <v>175</v>
      </c>
      <c r="I1058" s="70">
        <v>44152</v>
      </c>
      <c r="J1058" s="23" t="s">
        <v>1254</v>
      </c>
      <c r="K1058" s="70">
        <v>44168</v>
      </c>
    </row>
    <row r="1059" spans="1:11" x14ac:dyDescent="0.25">
      <c r="A1059" s="109" t="str">
        <f>HYPERLINK("https://reports.ofsted.gov.uk/provider/16/EY544340","Provider web link")</f>
        <v>Provider web link</v>
      </c>
      <c r="B1059" s="71" t="s">
        <v>6870</v>
      </c>
      <c r="C1059" s="23" t="s">
        <v>1301</v>
      </c>
      <c r="D1059" s="23" t="s">
        <v>67</v>
      </c>
      <c r="E1059" s="23" t="s">
        <v>6871</v>
      </c>
      <c r="F1059" s="23" t="s">
        <v>79</v>
      </c>
      <c r="G1059" s="23" t="s">
        <v>180</v>
      </c>
      <c r="H1059" s="23" t="s">
        <v>180</v>
      </c>
      <c r="I1059" s="70">
        <v>44152</v>
      </c>
      <c r="J1059" s="23" t="s">
        <v>1254</v>
      </c>
      <c r="K1059" s="70">
        <v>44169</v>
      </c>
    </row>
    <row r="1060" spans="1:11" x14ac:dyDescent="0.25">
      <c r="A1060" s="109" t="str">
        <f>HYPERLINK("https://reports.ofsted.gov.uk/provider/18/EY411283","Provider web link")</f>
        <v>Provider web link</v>
      </c>
      <c r="B1060" s="71" t="s">
        <v>6872</v>
      </c>
      <c r="C1060" s="23" t="s">
        <v>1255</v>
      </c>
      <c r="D1060" s="23" t="s">
        <v>1294</v>
      </c>
      <c r="E1060" s="23" t="s">
        <v>240</v>
      </c>
      <c r="F1060" s="23" t="s">
        <v>107</v>
      </c>
      <c r="G1060" s="23" t="s">
        <v>215</v>
      </c>
      <c r="H1060" s="23" t="s">
        <v>215</v>
      </c>
      <c r="I1060" s="70">
        <v>44152</v>
      </c>
      <c r="J1060" s="23" t="s">
        <v>1254</v>
      </c>
      <c r="K1060" s="70">
        <v>44169</v>
      </c>
    </row>
    <row r="1061" spans="1:11" x14ac:dyDescent="0.25">
      <c r="A1061" s="109" t="str">
        <f>HYPERLINK("https://reports.ofsted.gov.uk/provider/18/EY540654","Provider web link")</f>
        <v>Provider web link</v>
      </c>
      <c r="B1061" s="71" t="s">
        <v>6873</v>
      </c>
      <c r="C1061" s="23" t="s">
        <v>1255</v>
      </c>
      <c r="D1061" s="23" t="s">
        <v>1294</v>
      </c>
      <c r="E1061" s="23" t="s">
        <v>240</v>
      </c>
      <c r="F1061" s="23" t="s">
        <v>167</v>
      </c>
      <c r="G1061" s="23" t="s">
        <v>215</v>
      </c>
      <c r="H1061" s="23" t="s">
        <v>215</v>
      </c>
      <c r="I1061" s="70">
        <v>44152</v>
      </c>
      <c r="J1061" s="23" t="s">
        <v>1254</v>
      </c>
      <c r="K1061" s="70">
        <v>44169</v>
      </c>
    </row>
    <row r="1062" spans="1:11" x14ac:dyDescent="0.25">
      <c r="A1062" s="109" t="str">
        <f>HYPERLINK("https://reports.ofsted.gov.uk/provider/16/EY563470","Provider web link")</f>
        <v>Provider web link</v>
      </c>
      <c r="B1062" s="71" t="s">
        <v>6874</v>
      </c>
      <c r="C1062" s="23" t="s">
        <v>1255</v>
      </c>
      <c r="D1062" s="23" t="s">
        <v>67</v>
      </c>
      <c r="E1062" s="23" t="s">
        <v>6875</v>
      </c>
      <c r="F1062" s="23" t="s">
        <v>111</v>
      </c>
      <c r="G1062" s="23" t="s">
        <v>285</v>
      </c>
      <c r="H1062" s="23" t="s">
        <v>199</v>
      </c>
      <c r="I1062" s="70">
        <v>44152</v>
      </c>
      <c r="J1062" s="23" t="s">
        <v>1254</v>
      </c>
      <c r="K1062" s="70">
        <v>44168</v>
      </c>
    </row>
    <row r="1063" spans="1:11" x14ac:dyDescent="0.25">
      <c r="A1063" s="109" t="str">
        <f>HYPERLINK("https://reports.ofsted.gov.uk/provider/16/EY542588","Provider web link")</f>
        <v>Provider web link</v>
      </c>
      <c r="B1063" s="71" t="s">
        <v>6876</v>
      </c>
      <c r="C1063" s="23" t="s">
        <v>1255</v>
      </c>
      <c r="D1063" s="23" t="s">
        <v>67</v>
      </c>
      <c r="E1063" s="23" t="s">
        <v>6877</v>
      </c>
      <c r="F1063" s="23" t="s">
        <v>183</v>
      </c>
      <c r="G1063" s="23" t="s">
        <v>180</v>
      </c>
      <c r="H1063" s="23" t="s">
        <v>180</v>
      </c>
      <c r="I1063" s="70">
        <v>44152</v>
      </c>
      <c r="J1063" s="23" t="s">
        <v>1257</v>
      </c>
      <c r="K1063" s="70">
        <v>44183</v>
      </c>
    </row>
    <row r="1064" spans="1:11" x14ac:dyDescent="0.25">
      <c r="A1064" s="109" t="str">
        <f>HYPERLINK("https://reports.ofsted.gov.uk/provider/17/EY471860","Provider web link")</f>
        <v>Provider web link</v>
      </c>
      <c r="B1064" s="71" t="s">
        <v>6878</v>
      </c>
      <c r="C1064" s="23" t="s">
        <v>769</v>
      </c>
      <c r="D1064" s="23" t="s">
        <v>66</v>
      </c>
      <c r="E1064" s="23" t="s">
        <v>240</v>
      </c>
      <c r="F1064" s="23" t="s">
        <v>163</v>
      </c>
      <c r="G1064" s="23" t="s">
        <v>215</v>
      </c>
      <c r="H1064" s="23" t="s">
        <v>215</v>
      </c>
      <c r="I1064" s="70">
        <v>44152</v>
      </c>
      <c r="J1064" s="23" t="s">
        <v>1257</v>
      </c>
      <c r="K1064" s="70">
        <v>44174</v>
      </c>
    </row>
    <row r="1065" spans="1:11" x14ac:dyDescent="0.25">
      <c r="A1065" s="109" t="str">
        <f>HYPERLINK("https://reports.ofsted.gov.uk/provider/16/EY552879","Provider web link")</f>
        <v>Provider web link</v>
      </c>
      <c r="B1065" s="71" t="s">
        <v>6879</v>
      </c>
      <c r="C1065" s="23" t="s">
        <v>769</v>
      </c>
      <c r="D1065" s="23" t="s">
        <v>67</v>
      </c>
      <c r="E1065" s="23" t="s">
        <v>6880</v>
      </c>
      <c r="F1065" s="23" t="s">
        <v>88</v>
      </c>
      <c r="G1065" s="23" t="s">
        <v>180</v>
      </c>
      <c r="H1065" s="23" t="s">
        <v>180</v>
      </c>
      <c r="I1065" s="70">
        <v>44152</v>
      </c>
      <c r="J1065" s="23" t="s">
        <v>1254</v>
      </c>
      <c r="K1065" s="70">
        <v>44169</v>
      </c>
    </row>
    <row r="1066" spans="1:11" x14ac:dyDescent="0.25">
      <c r="A1066" s="109" t="str">
        <f>HYPERLINK("https://reports.ofsted.gov.uk/provider/18/EY494074","Provider web link")</f>
        <v>Provider web link</v>
      </c>
      <c r="B1066" s="71" t="s">
        <v>6881</v>
      </c>
      <c r="C1066" s="23" t="s">
        <v>1255</v>
      </c>
      <c r="D1066" s="23" t="s">
        <v>1294</v>
      </c>
      <c r="E1066" s="23" t="s">
        <v>240</v>
      </c>
      <c r="F1066" s="23" t="s">
        <v>153</v>
      </c>
      <c r="G1066" s="23" t="s">
        <v>215</v>
      </c>
      <c r="H1066" s="23" t="s">
        <v>215</v>
      </c>
      <c r="I1066" s="70">
        <v>44152</v>
      </c>
      <c r="J1066" s="23" t="s">
        <v>1254</v>
      </c>
      <c r="K1066" s="70">
        <v>44169</v>
      </c>
    </row>
    <row r="1067" spans="1:11" x14ac:dyDescent="0.25">
      <c r="A1067" s="109" t="str">
        <f>HYPERLINK("https://reports.ofsted.gov.uk/provider/17/EY562822","Provider web link")</f>
        <v>Provider web link</v>
      </c>
      <c r="B1067" s="71" t="s">
        <v>6882</v>
      </c>
      <c r="C1067" s="23" t="s">
        <v>769</v>
      </c>
      <c r="D1067" s="23" t="s">
        <v>66</v>
      </c>
      <c r="E1067" s="23" t="s">
        <v>240</v>
      </c>
      <c r="F1067" s="23" t="s">
        <v>125</v>
      </c>
      <c r="G1067" s="23" t="s">
        <v>221</v>
      </c>
      <c r="H1067" s="23" t="s">
        <v>221</v>
      </c>
      <c r="I1067" s="70">
        <v>44152</v>
      </c>
      <c r="J1067" s="23" t="s">
        <v>1254</v>
      </c>
      <c r="K1067" s="70">
        <v>44173</v>
      </c>
    </row>
    <row r="1068" spans="1:11" x14ac:dyDescent="0.25">
      <c r="A1068" s="109" t="str">
        <f>HYPERLINK("https://reports.ofsted.gov.uk/provider/18/EY441829","Provider web link")</f>
        <v>Provider web link</v>
      </c>
      <c r="B1068" s="71" t="s">
        <v>6883</v>
      </c>
      <c r="C1068" s="23" t="s">
        <v>1255</v>
      </c>
      <c r="D1068" s="23" t="s">
        <v>1294</v>
      </c>
      <c r="E1068" s="23" t="s">
        <v>240</v>
      </c>
      <c r="F1068" s="23" t="s">
        <v>220</v>
      </c>
      <c r="G1068" s="23" t="s">
        <v>215</v>
      </c>
      <c r="H1068" s="23" t="s">
        <v>215</v>
      </c>
      <c r="I1068" s="70">
        <v>44152</v>
      </c>
      <c r="J1068" s="23" t="s">
        <v>1254</v>
      </c>
      <c r="K1068" s="70">
        <v>44173</v>
      </c>
    </row>
    <row r="1069" spans="1:11" x14ac:dyDescent="0.25">
      <c r="A1069" s="109" t="str">
        <f>HYPERLINK("https://reports.ofsted.gov.uk/provider/16/EY541772","Provider web link")</f>
        <v>Provider web link</v>
      </c>
      <c r="B1069" s="71" t="s">
        <v>6884</v>
      </c>
      <c r="C1069" s="23" t="s">
        <v>769</v>
      </c>
      <c r="D1069" s="23" t="s">
        <v>67</v>
      </c>
      <c r="E1069" s="23" t="s">
        <v>6885</v>
      </c>
      <c r="F1069" s="23" t="s">
        <v>79</v>
      </c>
      <c r="G1069" s="23" t="s">
        <v>180</v>
      </c>
      <c r="H1069" s="23" t="s">
        <v>180</v>
      </c>
      <c r="I1069" s="70">
        <v>44152</v>
      </c>
      <c r="J1069" s="23" t="s">
        <v>1254</v>
      </c>
      <c r="K1069" s="70">
        <v>44172</v>
      </c>
    </row>
    <row r="1070" spans="1:11" x14ac:dyDescent="0.25">
      <c r="A1070" s="109" t="str">
        <f>HYPERLINK("https://reports.ofsted.gov.uk/provider/18/EY552530","Provider web link")</f>
        <v>Provider web link</v>
      </c>
      <c r="B1070" s="71" t="s">
        <v>6886</v>
      </c>
      <c r="C1070" s="23" t="s">
        <v>1255</v>
      </c>
      <c r="D1070" s="23" t="s">
        <v>1294</v>
      </c>
      <c r="E1070" s="23" t="s">
        <v>240</v>
      </c>
      <c r="F1070" s="23" t="s">
        <v>91</v>
      </c>
      <c r="G1070" s="23" t="s">
        <v>221</v>
      </c>
      <c r="H1070" s="23" t="s">
        <v>221</v>
      </c>
      <c r="I1070" s="70">
        <v>44152</v>
      </c>
      <c r="J1070" s="23" t="s">
        <v>1254</v>
      </c>
      <c r="K1070" s="70">
        <v>44172</v>
      </c>
    </row>
    <row r="1071" spans="1:11" x14ac:dyDescent="0.25">
      <c r="A1071" s="109" t="str">
        <f>HYPERLINK("https://reports.ofsted.gov.uk/provider/18/EY537907","Provider web link")</f>
        <v>Provider web link</v>
      </c>
      <c r="B1071" s="71" t="s">
        <v>6887</v>
      </c>
      <c r="C1071" s="23" t="s">
        <v>1255</v>
      </c>
      <c r="D1071" s="23" t="s">
        <v>1294</v>
      </c>
      <c r="E1071" s="23" t="s">
        <v>240</v>
      </c>
      <c r="F1071" s="23" t="s">
        <v>190</v>
      </c>
      <c r="G1071" s="23" t="s">
        <v>180</v>
      </c>
      <c r="H1071" s="23" t="s">
        <v>180</v>
      </c>
      <c r="I1071" s="70">
        <v>44152</v>
      </c>
      <c r="J1071" s="23" t="s">
        <v>1254</v>
      </c>
      <c r="K1071" s="70">
        <v>44169</v>
      </c>
    </row>
    <row r="1072" spans="1:11" x14ac:dyDescent="0.25">
      <c r="A1072" s="109" t="str">
        <f>HYPERLINK("https://reports.ofsted.gov.uk/provider/18/EY498403","Provider web link")</f>
        <v>Provider web link</v>
      </c>
      <c r="B1072" s="71" t="s">
        <v>6888</v>
      </c>
      <c r="C1072" s="23" t="s">
        <v>1255</v>
      </c>
      <c r="D1072" s="23" t="s">
        <v>1294</v>
      </c>
      <c r="E1072" s="23" t="s">
        <v>240</v>
      </c>
      <c r="F1072" s="23" t="s">
        <v>83</v>
      </c>
      <c r="G1072" s="23" t="s">
        <v>175</v>
      </c>
      <c r="H1072" s="23" t="s">
        <v>175</v>
      </c>
      <c r="I1072" s="70">
        <v>44152</v>
      </c>
      <c r="J1072" s="23" t="s">
        <v>1254</v>
      </c>
      <c r="K1072" s="70">
        <v>44169</v>
      </c>
    </row>
    <row r="1073" spans="1:11" x14ac:dyDescent="0.25">
      <c r="A1073" s="109" t="str">
        <f>HYPERLINK("https://reports.ofsted.gov.uk/provider/16/EY551834","Provider web link")</f>
        <v>Provider web link</v>
      </c>
      <c r="B1073" s="71" t="s">
        <v>6889</v>
      </c>
      <c r="C1073" s="23" t="s">
        <v>1255</v>
      </c>
      <c r="D1073" s="23" t="s">
        <v>67</v>
      </c>
      <c r="E1073" s="23" t="s">
        <v>6890</v>
      </c>
      <c r="F1073" s="23" t="s">
        <v>77</v>
      </c>
      <c r="G1073" s="23" t="s">
        <v>215</v>
      </c>
      <c r="H1073" s="23" t="s">
        <v>215</v>
      </c>
      <c r="I1073" s="70">
        <v>44152</v>
      </c>
      <c r="J1073" s="23" t="s">
        <v>1254</v>
      </c>
      <c r="K1073" s="70">
        <v>44169</v>
      </c>
    </row>
    <row r="1074" spans="1:11" x14ac:dyDescent="0.25">
      <c r="A1074" s="109" t="str">
        <f>HYPERLINK("https://reports.ofsted.gov.uk/provider/16/EY492220","Provider web link")</f>
        <v>Provider web link</v>
      </c>
      <c r="B1074" s="71" t="s">
        <v>6891</v>
      </c>
      <c r="C1074" s="23" t="s">
        <v>1255</v>
      </c>
      <c r="D1074" s="23" t="s">
        <v>67</v>
      </c>
      <c r="E1074" s="23" t="s">
        <v>6892</v>
      </c>
      <c r="F1074" s="23" t="s">
        <v>135</v>
      </c>
      <c r="G1074" s="23" t="s">
        <v>180</v>
      </c>
      <c r="H1074" s="23" t="s">
        <v>180</v>
      </c>
      <c r="I1074" s="70">
        <v>44152</v>
      </c>
      <c r="J1074" s="23" t="s">
        <v>1254</v>
      </c>
      <c r="K1074" s="70">
        <v>44172</v>
      </c>
    </row>
    <row r="1075" spans="1:11" x14ac:dyDescent="0.25">
      <c r="A1075" s="109" t="str">
        <f>HYPERLINK("https://reports.ofsted.gov.uk/provider/16/EY559423","Provider web link")</f>
        <v>Provider web link</v>
      </c>
      <c r="B1075" s="71" t="s">
        <v>6893</v>
      </c>
      <c r="C1075" s="23" t="s">
        <v>769</v>
      </c>
      <c r="D1075" s="23" t="s">
        <v>67</v>
      </c>
      <c r="E1075" s="23" t="s">
        <v>6894</v>
      </c>
      <c r="F1075" s="23" t="s">
        <v>77</v>
      </c>
      <c r="G1075" s="23" t="s">
        <v>215</v>
      </c>
      <c r="H1075" s="23" t="s">
        <v>215</v>
      </c>
      <c r="I1075" s="70">
        <v>44152</v>
      </c>
      <c r="J1075" s="23" t="s">
        <v>1254</v>
      </c>
      <c r="K1075" s="70">
        <v>44172</v>
      </c>
    </row>
    <row r="1076" spans="1:11" x14ac:dyDescent="0.25">
      <c r="A1076" s="109" t="str">
        <f>HYPERLINK("https://reports.ofsted.gov.uk/provider/18/EY545973","Provider web link")</f>
        <v>Provider web link</v>
      </c>
      <c r="B1076" s="71" t="s">
        <v>6895</v>
      </c>
      <c r="C1076" s="23" t="s">
        <v>1255</v>
      </c>
      <c r="D1076" s="23" t="s">
        <v>1294</v>
      </c>
      <c r="E1076" s="23" t="s">
        <v>240</v>
      </c>
      <c r="F1076" s="23" t="s">
        <v>144</v>
      </c>
      <c r="G1076" s="23" t="s">
        <v>221</v>
      </c>
      <c r="H1076" s="23" t="s">
        <v>221</v>
      </c>
      <c r="I1076" s="70">
        <v>44152</v>
      </c>
      <c r="J1076" s="23" t="s">
        <v>1254</v>
      </c>
      <c r="K1076" s="70">
        <v>44174</v>
      </c>
    </row>
    <row r="1077" spans="1:11" x14ac:dyDescent="0.25">
      <c r="A1077" s="109" t="str">
        <f>HYPERLINK("https://reports.ofsted.gov.uk/provider/18/EY485806","Provider web link")</f>
        <v>Provider web link</v>
      </c>
      <c r="B1077" s="71" t="s">
        <v>6896</v>
      </c>
      <c r="C1077" s="23" t="s">
        <v>1255</v>
      </c>
      <c r="D1077" s="23" t="s">
        <v>1294</v>
      </c>
      <c r="E1077" s="23" t="s">
        <v>240</v>
      </c>
      <c r="F1077" s="23" t="s">
        <v>124</v>
      </c>
      <c r="G1077" s="23" t="s">
        <v>175</v>
      </c>
      <c r="H1077" s="23" t="s">
        <v>175</v>
      </c>
      <c r="I1077" s="70">
        <v>44152</v>
      </c>
      <c r="J1077" s="23" t="s">
        <v>1254</v>
      </c>
      <c r="K1077" s="70">
        <v>44169</v>
      </c>
    </row>
    <row r="1078" spans="1:11" x14ac:dyDescent="0.25">
      <c r="A1078" s="109" t="str">
        <f>HYPERLINK("https://reports.ofsted.gov.uk/provider/16/EY476918","Provider web link")</f>
        <v>Provider web link</v>
      </c>
      <c r="B1078" s="71" t="s">
        <v>6897</v>
      </c>
      <c r="C1078" s="23" t="s">
        <v>1255</v>
      </c>
      <c r="D1078" s="23" t="s">
        <v>67</v>
      </c>
      <c r="E1078" s="23" t="s">
        <v>6898</v>
      </c>
      <c r="F1078" s="23" t="s">
        <v>83</v>
      </c>
      <c r="G1078" s="23" t="s">
        <v>175</v>
      </c>
      <c r="H1078" s="23" t="s">
        <v>175</v>
      </c>
      <c r="I1078" s="70">
        <v>44152</v>
      </c>
      <c r="J1078" s="23" t="s">
        <v>1254</v>
      </c>
      <c r="K1078" s="70">
        <v>44169</v>
      </c>
    </row>
    <row r="1079" spans="1:11" x14ac:dyDescent="0.25">
      <c r="A1079" s="109" t="str">
        <f>HYPERLINK("https://reports.ofsted.gov.uk/provider/18/EY559553","Provider web link")</f>
        <v>Provider web link</v>
      </c>
      <c r="B1079" s="71" t="s">
        <v>6899</v>
      </c>
      <c r="C1079" s="23" t="s">
        <v>1255</v>
      </c>
      <c r="D1079" s="23" t="s">
        <v>1294</v>
      </c>
      <c r="E1079" s="23" t="s">
        <v>240</v>
      </c>
      <c r="F1079" s="23" t="s">
        <v>104</v>
      </c>
      <c r="G1079" s="23" t="s">
        <v>215</v>
      </c>
      <c r="H1079" s="23" t="s">
        <v>215</v>
      </c>
      <c r="I1079" s="70">
        <v>44152</v>
      </c>
      <c r="J1079" s="23" t="s">
        <v>1254</v>
      </c>
      <c r="K1079" s="70">
        <v>44169</v>
      </c>
    </row>
    <row r="1080" spans="1:11" x14ac:dyDescent="0.25">
      <c r="A1080" s="109" t="str">
        <f>HYPERLINK("https://reports.ofsted.gov.uk/provider/18/EY389148","Provider web link")</f>
        <v>Provider web link</v>
      </c>
      <c r="B1080" s="71" t="s">
        <v>6900</v>
      </c>
      <c r="C1080" s="23" t="s">
        <v>1255</v>
      </c>
      <c r="D1080" s="23" t="s">
        <v>1294</v>
      </c>
      <c r="E1080" s="23" t="s">
        <v>240</v>
      </c>
      <c r="F1080" s="23" t="s">
        <v>91</v>
      </c>
      <c r="G1080" s="23" t="s">
        <v>221</v>
      </c>
      <c r="H1080" s="23" t="s">
        <v>221</v>
      </c>
      <c r="I1080" s="70">
        <v>44152</v>
      </c>
      <c r="J1080" s="23" t="s">
        <v>1254</v>
      </c>
      <c r="K1080" s="70">
        <v>44172</v>
      </c>
    </row>
    <row r="1081" spans="1:11" x14ac:dyDescent="0.25">
      <c r="A1081" s="109" t="str">
        <f>HYPERLINK("https://reports.ofsted.gov.uk/provider/18/EY497011","Provider web link")</f>
        <v>Provider web link</v>
      </c>
      <c r="B1081" s="71" t="s">
        <v>6901</v>
      </c>
      <c r="C1081" s="23" t="s">
        <v>1255</v>
      </c>
      <c r="D1081" s="23" t="s">
        <v>1294</v>
      </c>
      <c r="E1081" s="23" t="s">
        <v>240</v>
      </c>
      <c r="F1081" s="23" t="s">
        <v>104</v>
      </c>
      <c r="G1081" s="23" t="s">
        <v>215</v>
      </c>
      <c r="H1081" s="23" t="s">
        <v>215</v>
      </c>
      <c r="I1081" s="70">
        <v>44152</v>
      </c>
      <c r="J1081" s="23" t="s">
        <v>1254</v>
      </c>
      <c r="K1081" s="70">
        <v>44169</v>
      </c>
    </row>
    <row r="1082" spans="1:11" x14ac:dyDescent="0.25">
      <c r="A1082" s="109" t="str">
        <f>HYPERLINK("https://reports.ofsted.gov.uk/provider/18/EY492296","Provider web link")</f>
        <v>Provider web link</v>
      </c>
      <c r="B1082" s="71" t="s">
        <v>6902</v>
      </c>
      <c r="C1082" s="23" t="s">
        <v>1255</v>
      </c>
      <c r="D1082" s="23" t="s">
        <v>1294</v>
      </c>
      <c r="E1082" s="23" t="s">
        <v>240</v>
      </c>
      <c r="F1082" s="23" t="s">
        <v>132</v>
      </c>
      <c r="G1082" s="23" t="s">
        <v>215</v>
      </c>
      <c r="H1082" s="23" t="s">
        <v>215</v>
      </c>
      <c r="I1082" s="70">
        <v>44152</v>
      </c>
      <c r="J1082" s="23" t="s">
        <v>1254</v>
      </c>
      <c r="K1082" s="70">
        <v>44169</v>
      </c>
    </row>
    <row r="1083" spans="1:11" x14ac:dyDescent="0.25">
      <c r="A1083" s="109" t="str">
        <f>HYPERLINK("https://reports.ofsted.gov.uk/provider/16/EY556677","Provider web link")</f>
        <v>Provider web link</v>
      </c>
      <c r="B1083" s="71" t="s">
        <v>6903</v>
      </c>
      <c r="C1083" s="23" t="s">
        <v>1255</v>
      </c>
      <c r="D1083" s="23" t="s">
        <v>67</v>
      </c>
      <c r="E1083" s="23" t="s">
        <v>6904</v>
      </c>
      <c r="F1083" s="23" t="s">
        <v>220</v>
      </c>
      <c r="G1083" s="23" t="s">
        <v>215</v>
      </c>
      <c r="H1083" s="23" t="s">
        <v>215</v>
      </c>
      <c r="I1083" s="70">
        <v>44152</v>
      </c>
      <c r="J1083" s="23" t="s">
        <v>1254</v>
      </c>
      <c r="K1083" s="70">
        <v>44169</v>
      </c>
    </row>
    <row r="1084" spans="1:11" x14ac:dyDescent="0.25">
      <c r="A1084" s="109" t="str">
        <f>HYPERLINK("https://reports.ofsted.gov.uk/provider/16/EY563471","Provider web link")</f>
        <v>Provider web link</v>
      </c>
      <c r="B1084" s="71" t="s">
        <v>6905</v>
      </c>
      <c r="C1084" s="23" t="s">
        <v>1255</v>
      </c>
      <c r="D1084" s="23" t="s">
        <v>67</v>
      </c>
      <c r="E1084" s="23" t="s">
        <v>6875</v>
      </c>
      <c r="F1084" s="23" t="s">
        <v>111</v>
      </c>
      <c r="G1084" s="23" t="s">
        <v>285</v>
      </c>
      <c r="H1084" s="23" t="s">
        <v>199</v>
      </c>
      <c r="I1084" s="70">
        <v>44152</v>
      </c>
      <c r="J1084" s="23" t="s">
        <v>1254</v>
      </c>
      <c r="K1084" s="70">
        <v>44168</v>
      </c>
    </row>
    <row r="1085" spans="1:11" x14ac:dyDescent="0.25">
      <c r="A1085" s="109" t="str">
        <f>HYPERLINK("https://reports.ofsted.gov.uk/provider/18/130433  ","Provider web link")</f>
        <v>Provider web link</v>
      </c>
      <c r="B1085" s="71">
        <v>130433</v>
      </c>
      <c r="C1085" s="23" t="s">
        <v>1255</v>
      </c>
      <c r="D1085" s="23" t="s">
        <v>1294</v>
      </c>
      <c r="E1085" s="23" t="s">
        <v>240</v>
      </c>
      <c r="F1085" s="23" t="s">
        <v>106</v>
      </c>
      <c r="G1085" s="23" t="s">
        <v>175</v>
      </c>
      <c r="H1085" s="23" t="s">
        <v>175</v>
      </c>
      <c r="I1085" s="70">
        <v>44153</v>
      </c>
      <c r="J1085" s="23" t="s">
        <v>1254</v>
      </c>
      <c r="K1085" s="70">
        <v>44173</v>
      </c>
    </row>
    <row r="1086" spans="1:11" x14ac:dyDescent="0.25">
      <c r="A1086" s="109" t="str">
        <f>HYPERLINK("https://reports.ofsted.gov.uk/provider/18/2519151 ","Provider web link")</f>
        <v>Provider web link</v>
      </c>
      <c r="B1086" s="71">
        <v>2519151</v>
      </c>
      <c r="C1086" s="23" t="s">
        <v>1255</v>
      </c>
      <c r="D1086" s="23" t="s">
        <v>1294</v>
      </c>
      <c r="E1086" s="23" t="s">
        <v>240</v>
      </c>
      <c r="F1086" s="23" t="s">
        <v>99</v>
      </c>
      <c r="G1086" s="23" t="s">
        <v>221</v>
      </c>
      <c r="H1086" s="23" t="s">
        <v>221</v>
      </c>
      <c r="I1086" s="70">
        <v>44153</v>
      </c>
      <c r="J1086" s="23" t="s">
        <v>1254</v>
      </c>
      <c r="K1086" s="70">
        <v>44173</v>
      </c>
    </row>
    <row r="1087" spans="1:11" x14ac:dyDescent="0.25">
      <c r="A1087" s="109" t="str">
        <f>HYPERLINK("https://reports.ofsted.gov.uk/provider/18/EY560801","Provider web link")</f>
        <v>Provider web link</v>
      </c>
      <c r="B1087" s="71" t="s">
        <v>6906</v>
      </c>
      <c r="C1087" s="23" t="s">
        <v>1255</v>
      </c>
      <c r="D1087" s="23" t="s">
        <v>1294</v>
      </c>
      <c r="E1087" s="23" t="s">
        <v>240</v>
      </c>
      <c r="F1087" s="23" t="s">
        <v>153</v>
      </c>
      <c r="G1087" s="23" t="s">
        <v>215</v>
      </c>
      <c r="H1087" s="23" t="s">
        <v>215</v>
      </c>
      <c r="I1087" s="70">
        <v>44153</v>
      </c>
      <c r="J1087" s="23" t="s">
        <v>1254</v>
      </c>
      <c r="K1087" s="70">
        <v>44172</v>
      </c>
    </row>
    <row r="1088" spans="1:11" x14ac:dyDescent="0.25">
      <c r="A1088" s="109" t="str">
        <f>HYPERLINK("https://reports.ofsted.gov.uk/provider/18/2533579 ","Provider web link")</f>
        <v>Provider web link</v>
      </c>
      <c r="B1088" s="71">
        <v>2533579</v>
      </c>
      <c r="C1088" s="23" t="s">
        <v>1255</v>
      </c>
      <c r="D1088" s="23" t="s">
        <v>1294</v>
      </c>
      <c r="E1088" s="23" t="s">
        <v>240</v>
      </c>
      <c r="F1088" s="23" t="s">
        <v>75</v>
      </c>
      <c r="G1088" s="23" t="s">
        <v>221</v>
      </c>
      <c r="H1088" s="23" t="s">
        <v>221</v>
      </c>
      <c r="I1088" s="70">
        <v>44153</v>
      </c>
      <c r="J1088" s="23" t="s">
        <v>1254</v>
      </c>
      <c r="K1088" s="70">
        <v>44172</v>
      </c>
    </row>
    <row r="1089" spans="1:11" x14ac:dyDescent="0.25">
      <c r="A1089" s="109" t="str">
        <f>HYPERLINK("https://reports.ofsted.gov.uk/provider/18/EY446709","Provider web link")</f>
        <v>Provider web link</v>
      </c>
      <c r="B1089" s="71" t="s">
        <v>6907</v>
      </c>
      <c r="C1089" s="23" t="s">
        <v>1255</v>
      </c>
      <c r="D1089" s="23" t="s">
        <v>1294</v>
      </c>
      <c r="E1089" s="23" t="s">
        <v>240</v>
      </c>
      <c r="F1089" s="23" t="s">
        <v>130</v>
      </c>
      <c r="G1089" s="23" t="s">
        <v>171</v>
      </c>
      <c r="H1089" s="23" t="s">
        <v>171</v>
      </c>
      <c r="I1089" s="70">
        <v>44153</v>
      </c>
      <c r="J1089" s="23" t="s">
        <v>1257</v>
      </c>
      <c r="K1089" s="70">
        <v>44186</v>
      </c>
    </row>
    <row r="1090" spans="1:11" x14ac:dyDescent="0.25">
      <c r="A1090" s="109" t="str">
        <f>HYPERLINK("https://reports.ofsted.gov.uk/provider/18/EY549927","Provider web link")</f>
        <v>Provider web link</v>
      </c>
      <c r="B1090" s="71" t="s">
        <v>6908</v>
      </c>
      <c r="C1090" s="23" t="s">
        <v>1255</v>
      </c>
      <c r="D1090" s="23" t="s">
        <v>1294</v>
      </c>
      <c r="E1090" s="23" t="s">
        <v>240</v>
      </c>
      <c r="F1090" s="23" t="s">
        <v>106</v>
      </c>
      <c r="G1090" s="23" t="s">
        <v>175</v>
      </c>
      <c r="H1090" s="23" t="s">
        <v>175</v>
      </c>
      <c r="I1090" s="70">
        <v>44153</v>
      </c>
      <c r="J1090" s="23" t="s">
        <v>1254</v>
      </c>
      <c r="K1090" s="70">
        <v>44173</v>
      </c>
    </row>
    <row r="1091" spans="1:11" x14ac:dyDescent="0.25">
      <c r="A1091" s="109" t="str">
        <f>HYPERLINK("https://reports.ofsted.gov.uk/provider/16/EY559415","Provider web link")</f>
        <v>Provider web link</v>
      </c>
      <c r="B1091" s="71" t="s">
        <v>6909</v>
      </c>
      <c r="C1091" s="23" t="s">
        <v>769</v>
      </c>
      <c r="D1091" s="23" t="s">
        <v>67</v>
      </c>
      <c r="E1091" s="23" t="s">
        <v>6910</v>
      </c>
      <c r="F1091" s="23" t="s">
        <v>77</v>
      </c>
      <c r="G1091" s="23" t="s">
        <v>215</v>
      </c>
      <c r="H1091" s="23" t="s">
        <v>215</v>
      </c>
      <c r="I1091" s="70">
        <v>44153</v>
      </c>
      <c r="J1091" s="23" t="s">
        <v>1254</v>
      </c>
      <c r="K1091" s="70">
        <v>44173</v>
      </c>
    </row>
    <row r="1092" spans="1:11" x14ac:dyDescent="0.25">
      <c r="A1092" s="109" t="str">
        <f>HYPERLINK("https://reports.ofsted.gov.uk/provider/18/EY467973","Provider web link")</f>
        <v>Provider web link</v>
      </c>
      <c r="B1092" s="71" t="s">
        <v>6911</v>
      </c>
      <c r="C1092" s="23" t="s">
        <v>1255</v>
      </c>
      <c r="D1092" s="23" t="s">
        <v>1294</v>
      </c>
      <c r="E1092" s="23" t="s">
        <v>240</v>
      </c>
      <c r="F1092" s="23" t="s">
        <v>80</v>
      </c>
      <c r="G1092" s="23" t="s">
        <v>215</v>
      </c>
      <c r="H1092" s="23" t="s">
        <v>215</v>
      </c>
      <c r="I1092" s="70">
        <v>44153</v>
      </c>
      <c r="J1092" s="23" t="s">
        <v>1254</v>
      </c>
      <c r="K1092" s="70">
        <v>44172</v>
      </c>
    </row>
    <row r="1093" spans="1:11" x14ac:dyDescent="0.25">
      <c r="A1093" s="109" t="str">
        <f>HYPERLINK("https://reports.ofsted.gov.uk/provider/18/2554000 ","Provider web link")</f>
        <v>Provider web link</v>
      </c>
      <c r="B1093" s="71">
        <v>2554000</v>
      </c>
      <c r="C1093" s="23" t="s">
        <v>1255</v>
      </c>
      <c r="D1093" s="23" t="s">
        <v>1294</v>
      </c>
      <c r="E1093" s="23" t="s">
        <v>240</v>
      </c>
      <c r="F1093" s="23" t="s">
        <v>144</v>
      </c>
      <c r="G1093" s="23" t="s">
        <v>221</v>
      </c>
      <c r="H1093" s="23" t="s">
        <v>221</v>
      </c>
      <c r="I1093" s="70">
        <v>44153</v>
      </c>
      <c r="J1093" s="23" t="s">
        <v>1254</v>
      </c>
      <c r="K1093" s="70">
        <v>44175</v>
      </c>
    </row>
    <row r="1094" spans="1:11" x14ac:dyDescent="0.25">
      <c r="A1094" s="109" t="str">
        <f>HYPERLINK("https://reports.ofsted.gov.uk/provider/17/154207  ","Provider web link")</f>
        <v>Provider web link</v>
      </c>
      <c r="B1094" s="71">
        <v>154207</v>
      </c>
      <c r="C1094" s="23" t="s">
        <v>1255</v>
      </c>
      <c r="D1094" s="23" t="s">
        <v>66</v>
      </c>
      <c r="E1094" s="23" t="s">
        <v>240</v>
      </c>
      <c r="F1094" s="23" t="s">
        <v>223</v>
      </c>
      <c r="G1094" s="23" t="s">
        <v>221</v>
      </c>
      <c r="H1094" s="23" t="s">
        <v>221</v>
      </c>
      <c r="I1094" s="70">
        <v>44153</v>
      </c>
      <c r="J1094" s="23" t="s">
        <v>1254</v>
      </c>
      <c r="K1094" s="70">
        <v>44172</v>
      </c>
    </row>
    <row r="1095" spans="1:11" x14ac:dyDescent="0.25">
      <c r="A1095" s="109" t="str">
        <f>HYPERLINK("https://reports.ofsted.gov.uk/provider/18/EY483038","Provider web link")</f>
        <v>Provider web link</v>
      </c>
      <c r="B1095" s="71" t="s">
        <v>6912</v>
      </c>
      <c r="C1095" s="23" t="s">
        <v>1255</v>
      </c>
      <c r="D1095" s="23" t="s">
        <v>1294</v>
      </c>
      <c r="E1095" s="23" t="s">
        <v>240</v>
      </c>
      <c r="F1095" s="23" t="s">
        <v>186</v>
      </c>
      <c r="G1095" s="23" t="s">
        <v>180</v>
      </c>
      <c r="H1095" s="23" t="s">
        <v>180</v>
      </c>
      <c r="I1095" s="70">
        <v>44153</v>
      </c>
      <c r="J1095" s="23" t="s">
        <v>1254</v>
      </c>
      <c r="K1095" s="70">
        <v>44175</v>
      </c>
    </row>
    <row r="1096" spans="1:11" x14ac:dyDescent="0.25">
      <c r="A1096" s="109" t="str">
        <f>HYPERLINK("https://reports.ofsted.gov.uk/provider/18/EY461421","Provider web link")</f>
        <v>Provider web link</v>
      </c>
      <c r="B1096" s="71" t="s">
        <v>6913</v>
      </c>
      <c r="C1096" s="23" t="s">
        <v>1255</v>
      </c>
      <c r="D1096" s="23" t="s">
        <v>1294</v>
      </c>
      <c r="E1096" s="23" t="s">
        <v>240</v>
      </c>
      <c r="F1096" s="23" t="s">
        <v>153</v>
      </c>
      <c r="G1096" s="23" t="s">
        <v>215</v>
      </c>
      <c r="H1096" s="23" t="s">
        <v>215</v>
      </c>
      <c r="I1096" s="70">
        <v>44153</v>
      </c>
      <c r="J1096" s="23" t="s">
        <v>1254</v>
      </c>
      <c r="K1096" s="70">
        <v>44173</v>
      </c>
    </row>
    <row r="1097" spans="1:11" x14ac:dyDescent="0.25">
      <c r="A1097" s="109" t="str">
        <f>HYPERLINK("https://reports.ofsted.gov.uk/provider/18/EY541732","Provider web link")</f>
        <v>Provider web link</v>
      </c>
      <c r="B1097" s="71" t="s">
        <v>6914</v>
      </c>
      <c r="C1097" s="23" t="s">
        <v>1255</v>
      </c>
      <c r="D1097" s="23" t="s">
        <v>1294</v>
      </c>
      <c r="E1097" s="23" t="s">
        <v>240</v>
      </c>
      <c r="F1097" s="23" t="s">
        <v>80</v>
      </c>
      <c r="G1097" s="23" t="s">
        <v>215</v>
      </c>
      <c r="H1097" s="23" t="s">
        <v>215</v>
      </c>
      <c r="I1097" s="70">
        <v>44153</v>
      </c>
      <c r="J1097" s="23" t="s">
        <v>1254</v>
      </c>
      <c r="K1097" s="70">
        <v>44172</v>
      </c>
    </row>
    <row r="1098" spans="1:11" x14ac:dyDescent="0.25">
      <c r="A1098" s="109" t="str">
        <f>HYPERLINK("https://reports.ofsted.gov.uk/provider/18/EY549152","Provider web link")</f>
        <v>Provider web link</v>
      </c>
      <c r="B1098" s="71" t="s">
        <v>6915</v>
      </c>
      <c r="C1098" s="23" t="s">
        <v>1255</v>
      </c>
      <c r="D1098" s="23" t="s">
        <v>1294</v>
      </c>
      <c r="E1098" s="23" t="s">
        <v>240</v>
      </c>
      <c r="F1098" s="23" t="s">
        <v>106</v>
      </c>
      <c r="G1098" s="23" t="s">
        <v>175</v>
      </c>
      <c r="H1098" s="23" t="s">
        <v>175</v>
      </c>
      <c r="I1098" s="70">
        <v>44153</v>
      </c>
      <c r="J1098" s="23" t="s">
        <v>1254</v>
      </c>
      <c r="K1098" s="70">
        <v>44173</v>
      </c>
    </row>
    <row r="1099" spans="1:11" x14ac:dyDescent="0.25">
      <c r="A1099" s="109" t="str">
        <f>HYPERLINK("https://reports.ofsted.gov.uk/provider/16/EY558891","Provider web link")</f>
        <v>Provider web link</v>
      </c>
      <c r="B1099" s="71" t="s">
        <v>6916</v>
      </c>
      <c r="C1099" s="23" t="s">
        <v>1255</v>
      </c>
      <c r="D1099" s="23" t="s">
        <v>67</v>
      </c>
      <c r="E1099" s="23" t="s">
        <v>6917</v>
      </c>
      <c r="F1099" s="23" t="s">
        <v>111</v>
      </c>
      <c r="G1099" s="23" t="s">
        <v>285</v>
      </c>
      <c r="H1099" s="23" t="s">
        <v>199</v>
      </c>
      <c r="I1099" s="70">
        <v>44153</v>
      </c>
      <c r="J1099" s="23" t="s">
        <v>1254</v>
      </c>
      <c r="K1099" s="70">
        <v>44173</v>
      </c>
    </row>
    <row r="1100" spans="1:11" x14ac:dyDescent="0.25">
      <c r="A1100" s="109" t="str">
        <f>HYPERLINK("https://reports.ofsted.gov.uk/provider/18/2523690 ","Provider web link")</f>
        <v>Provider web link</v>
      </c>
      <c r="B1100" s="71">
        <v>2523690</v>
      </c>
      <c r="C1100" s="23" t="s">
        <v>1255</v>
      </c>
      <c r="D1100" s="23" t="s">
        <v>1294</v>
      </c>
      <c r="E1100" s="23" t="s">
        <v>240</v>
      </c>
      <c r="F1100" s="23" t="s">
        <v>140</v>
      </c>
      <c r="G1100" s="23" t="s">
        <v>285</v>
      </c>
      <c r="H1100" s="23" t="s">
        <v>199</v>
      </c>
      <c r="I1100" s="70">
        <v>44153</v>
      </c>
      <c r="J1100" s="23" t="s">
        <v>1254</v>
      </c>
      <c r="K1100" s="70">
        <v>44172</v>
      </c>
    </row>
    <row r="1101" spans="1:11" x14ac:dyDescent="0.25">
      <c r="A1101" s="109" t="str">
        <f>HYPERLINK("https://reports.ofsted.gov.uk/provider/18/EY429226","Provider web link")</f>
        <v>Provider web link</v>
      </c>
      <c r="B1101" s="71" t="s">
        <v>6918</v>
      </c>
      <c r="C1101" s="23" t="s">
        <v>1255</v>
      </c>
      <c r="D1101" s="23" t="s">
        <v>1294</v>
      </c>
      <c r="E1101" s="23" t="s">
        <v>240</v>
      </c>
      <c r="F1101" s="23" t="s">
        <v>224</v>
      </c>
      <c r="G1101" s="23" t="s">
        <v>221</v>
      </c>
      <c r="H1101" s="23" t="s">
        <v>221</v>
      </c>
      <c r="I1101" s="70">
        <v>44153</v>
      </c>
      <c r="J1101" s="23" t="s">
        <v>1254</v>
      </c>
      <c r="K1101" s="70">
        <v>44172</v>
      </c>
    </row>
    <row r="1102" spans="1:11" x14ac:dyDescent="0.25">
      <c r="A1102" s="109" t="str">
        <f>HYPERLINK("https://reports.ofsted.gov.uk/provider/18/EY498162","Provider web link")</f>
        <v>Provider web link</v>
      </c>
      <c r="B1102" s="71" t="s">
        <v>6919</v>
      </c>
      <c r="C1102" s="23" t="s">
        <v>1255</v>
      </c>
      <c r="D1102" s="23" t="s">
        <v>1294</v>
      </c>
      <c r="E1102" s="23" t="s">
        <v>240</v>
      </c>
      <c r="F1102" s="23" t="s">
        <v>153</v>
      </c>
      <c r="G1102" s="23" t="s">
        <v>215</v>
      </c>
      <c r="H1102" s="23" t="s">
        <v>215</v>
      </c>
      <c r="I1102" s="70">
        <v>44153</v>
      </c>
      <c r="J1102" s="23" t="s">
        <v>1254</v>
      </c>
      <c r="K1102" s="70">
        <v>44172</v>
      </c>
    </row>
    <row r="1103" spans="1:11" x14ac:dyDescent="0.25">
      <c r="A1103" s="109" t="str">
        <f>HYPERLINK("https://reports.ofsted.gov.uk/provider/18/EY382450","Provider web link")</f>
        <v>Provider web link</v>
      </c>
      <c r="B1103" s="71" t="s">
        <v>6920</v>
      </c>
      <c r="C1103" s="23" t="s">
        <v>1255</v>
      </c>
      <c r="D1103" s="23" t="s">
        <v>1294</v>
      </c>
      <c r="E1103" s="23" t="s">
        <v>240</v>
      </c>
      <c r="F1103" s="23" t="s">
        <v>154</v>
      </c>
      <c r="G1103" s="23" t="s">
        <v>221</v>
      </c>
      <c r="H1103" s="23" t="s">
        <v>221</v>
      </c>
      <c r="I1103" s="70">
        <v>44153</v>
      </c>
      <c r="J1103" s="23" t="s">
        <v>1254</v>
      </c>
      <c r="K1103" s="70">
        <v>44175</v>
      </c>
    </row>
    <row r="1104" spans="1:11" x14ac:dyDescent="0.25">
      <c r="A1104" s="109" t="str">
        <f>HYPERLINK("https://reports.ofsted.gov.uk/provider/16/EY560961","Provider web link")</f>
        <v>Provider web link</v>
      </c>
      <c r="B1104" s="71" t="s">
        <v>6921</v>
      </c>
      <c r="C1104" s="23" t="s">
        <v>1255</v>
      </c>
      <c r="D1104" s="23" t="s">
        <v>67</v>
      </c>
      <c r="E1104" s="23" t="s">
        <v>6922</v>
      </c>
      <c r="F1104" s="23" t="s">
        <v>95</v>
      </c>
      <c r="G1104" s="23" t="s">
        <v>285</v>
      </c>
      <c r="H1104" s="23" t="s">
        <v>199</v>
      </c>
      <c r="I1104" s="70">
        <v>44153</v>
      </c>
      <c r="J1104" s="23" t="s">
        <v>1254</v>
      </c>
      <c r="K1104" s="70">
        <v>44174</v>
      </c>
    </row>
    <row r="1105" spans="1:11" x14ac:dyDescent="0.25">
      <c r="A1105" s="109" t="str">
        <f>HYPERLINK("https://reports.ofsted.gov.uk/provider/16/EY550979","Provider web link")</f>
        <v>Provider web link</v>
      </c>
      <c r="B1105" s="71" t="s">
        <v>6923</v>
      </c>
      <c r="C1105" s="23" t="s">
        <v>1255</v>
      </c>
      <c r="D1105" s="23" t="s">
        <v>67</v>
      </c>
      <c r="E1105" s="23" t="s">
        <v>6924</v>
      </c>
      <c r="F1105" s="23" t="s">
        <v>187</v>
      </c>
      <c r="G1105" s="23" t="s">
        <v>180</v>
      </c>
      <c r="H1105" s="23" t="s">
        <v>180</v>
      </c>
      <c r="I1105" s="70">
        <v>44153</v>
      </c>
      <c r="J1105" s="23" t="s">
        <v>1254</v>
      </c>
      <c r="K1105" s="70">
        <v>44172</v>
      </c>
    </row>
    <row r="1106" spans="1:11" x14ac:dyDescent="0.25">
      <c r="A1106" s="109" t="str">
        <f>HYPERLINK("https://reports.ofsted.gov.uk/provider/18/EY544363","Provider web link")</f>
        <v>Provider web link</v>
      </c>
      <c r="B1106" s="71" t="s">
        <v>6925</v>
      </c>
      <c r="C1106" s="23" t="s">
        <v>1255</v>
      </c>
      <c r="D1106" s="23" t="s">
        <v>1294</v>
      </c>
      <c r="E1106" s="23" t="s">
        <v>240</v>
      </c>
      <c r="F1106" s="23" t="s">
        <v>217</v>
      </c>
      <c r="G1106" s="23" t="s">
        <v>215</v>
      </c>
      <c r="H1106" s="23" t="s">
        <v>215</v>
      </c>
      <c r="I1106" s="70">
        <v>44153</v>
      </c>
      <c r="J1106" s="23" t="s">
        <v>1254</v>
      </c>
      <c r="K1106" s="70">
        <v>44173</v>
      </c>
    </row>
    <row r="1107" spans="1:11" x14ac:dyDescent="0.25">
      <c r="A1107" s="109" t="str">
        <f>HYPERLINK("https://reports.ofsted.gov.uk/provider/18/EY447905","Provider web link")</f>
        <v>Provider web link</v>
      </c>
      <c r="B1107" s="71" t="s">
        <v>6926</v>
      </c>
      <c r="C1107" s="23" t="s">
        <v>1255</v>
      </c>
      <c r="D1107" s="23" t="s">
        <v>1294</v>
      </c>
      <c r="E1107" s="23" t="s">
        <v>240</v>
      </c>
      <c r="F1107" s="23" t="s">
        <v>153</v>
      </c>
      <c r="G1107" s="23" t="s">
        <v>215</v>
      </c>
      <c r="H1107" s="23" t="s">
        <v>215</v>
      </c>
      <c r="I1107" s="70">
        <v>44153</v>
      </c>
      <c r="J1107" s="23" t="s">
        <v>1254</v>
      </c>
      <c r="K1107" s="70">
        <v>44172</v>
      </c>
    </row>
    <row r="1108" spans="1:11" x14ac:dyDescent="0.25">
      <c r="A1108" s="109" t="str">
        <f>HYPERLINK("https://reports.ofsted.gov.uk/provider/18/EY478474","Provider web link")</f>
        <v>Provider web link</v>
      </c>
      <c r="B1108" s="71" t="s">
        <v>6927</v>
      </c>
      <c r="C1108" s="23" t="s">
        <v>1255</v>
      </c>
      <c r="D1108" s="23" t="s">
        <v>1294</v>
      </c>
      <c r="E1108" s="23" t="s">
        <v>240</v>
      </c>
      <c r="F1108" s="23" t="s">
        <v>153</v>
      </c>
      <c r="G1108" s="23" t="s">
        <v>215</v>
      </c>
      <c r="H1108" s="23" t="s">
        <v>215</v>
      </c>
      <c r="I1108" s="70">
        <v>44153</v>
      </c>
      <c r="J1108" s="23" t="s">
        <v>1257</v>
      </c>
      <c r="K1108" s="70">
        <v>44173</v>
      </c>
    </row>
    <row r="1109" spans="1:11" x14ac:dyDescent="0.25">
      <c r="A1109" s="109" t="str">
        <f>HYPERLINK("https://reports.ofsted.gov.uk/provider/18/EY484928","Provider web link")</f>
        <v>Provider web link</v>
      </c>
      <c r="B1109" s="71" t="s">
        <v>6928</v>
      </c>
      <c r="C1109" s="23" t="s">
        <v>1255</v>
      </c>
      <c r="D1109" s="23" t="s">
        <v>1294</v>
      </c>
      <c r="E1109" s="23" t="s">
        <v>240</v>
      </c>
      <c r="F1109" s="23" t="s">
        <v>153</v>
      </c>
      <c r="G1109" s="23" t="s">
        <v>215</v>
      </c>
      <c r="H1109" s="23" t="s">
        <v>215</v>
      </c>
      <c r="I1109" s="70">
        <v>44153</v>
      </c>
      <c r="J1109" s="23" t="s">
        <v>1254</v>
      </c>
      <c r="K1109" s="70">
        <v>44172</v>
      </c>
    </row>
    <row r="1110" spans="1:11" x14ac:dyDescent="0.25">
      <c r="A1110" s="109" t="str">
        <f>HYPERLINK("https://reports.ofsted.gov.uk/provider/18/EY561008","Provider web link")</f>
        <v>Provider web link</v>
      </c>
      <c r="B1110" s="71" t="s">
        <v>6929</v>
      </c>
      <c r="C1110" s="23" t="s">
        <v>1255</v>
      </c>
      <c r="D1110" s="23" t="s">
        <v>1294</v>
      </c>
      <c r="E1110" s="23" t="s">
        <v>240</v>
      </c>
      <c r="F1110" s="23" t="s">
        <v>216</v>
      </c>
      <c r="G1110" s="23" t="s">
        <v>215</v>
      </c>
      <c r="H1110" s="23" t="s">
        <v>215</v>
      </c>
      <c r="I1110" s="70">
        <v>44153</v>
      </c>
      <c r="J1110" s="23" t="s">
        <v>1257</v>
      </c>
      <c r="K1110" s="70">
        <v>44172</v>
      </c>
    </row>
    <row r="1111" spans="1:11" x14ac:dyDescent="0.25">
      <c r="A1111" s="109" t="str">
        <f>HYPERLINK("https://reports.ofsted.gov.uk/provider/18/EY490807","Provider web link")</f>
        <v>Provider web link</v>
      </c>
      <c r="B1111" s="71" t="s">
        <v>6930</v>
      </c>
      <c r="C1111" s="23" t="s">
        <v>1255</v>
      </c>
      <c r="D1111" s="23" t="s">
        <v>1294</v>
      </c>
      <c r="E1111" s="23" t="s">
        <v>240</v>
      </c>
      <c r="F1111" s="23" t="s">
        <v>217</v>
      </c>
      <c r="G1111" s="23" t="s">
        <v>215</v>
      </c>
      <c r="H1111" s="23" t="s">
        <v>215</v>
      </c>
      <c r="I1111" s="70">
        <v>44153</v>
      </c>
      <c r="J1111" s="23" t="s">
        <v>1254</v>
      </c>
      <c r="K1111" s="70">
        <v>44175</v>
      </c>
    </row>
    <row r="1112" spans="1:11" x14ac:dyDescent="0.25">
      <c r="A1112" s="109" t="str">
        <f>HYPERLINK("https://reports.ofsted.gov.uk/provider/18/EY540065","Provider web link")</f>
        <v>Provider web link</v>
      </c>
      <c r="B1112" s="71" t="s">
        <v>6931</v>
      </c>
      <c r="C1112" s="23" t="s">
        <v>1255</v>
      </c>
      <c r="D1112" s="23" t="s">
        <v>1294</v>
      </c>
      <c r="E1112" s="23" t="s">
        <v>240</v>
      </c>
      <c r="F1112" s="23" t="s">
        <v>127</v>
      </c>
      <c r="G1112" s="23" t="s">
        <v>285</v>
      </c>
      <c r="H1112" s="23" t="s">
        <v>199</v>
      </c>
      <c r="I1112" s="70">
        <v>44153</v>
      </c>
      <c r="J1112" s="23" t="s">
        <v>1254</v>
      </c>
      <c r="K1112" s="70">
        <v>44173</v>
      </c>
    </row>
    <row r="1113" spans="1:11" x14ac:dyDescent="0.25">
      <c r="A1113" s="109" t="str">
        <f>HYPERLINK("https://reports.ofsted.gov.uk/provider/18/EY553942","Provider web link")</f>
        <v>Provider web link</v>
      </c>
      <c r="B1113" s="71" t="s">
        <v>6932</v>
      </c>
      <c r="C1113" s="23" t="s">
        <v>1255</v>
      </c>
      <c r="D1113" s="23" t="s">
        <v>1294</v>
      </c>
      <c r="E1113" s="23" t="s">
        <v>240</v>
      </c>
      <c r="F1113" s="23" t="s">
        <v>223</v>
      </c>
      <c r="G1113" s="23" t="s">
        <v>221</v>
      </c>
      <c r="H1113" s="23" t="s">
        <v>221</v>
      </c>
      <c r="I1113" s="70">
        <v>44153</v>
      </c>
      <c r="J1113" s="23" t="s">
        <v>1254</v>
      </c>
      <c r="K1113" s="70">
        <v>44172</v>
      </c>
    </row>
    <row r="1114" spans="1:11" x14ac:dyDescent="0.25">
      <c r="A1114" s="109" t="str">
        <f>HYPERLINK("https://reports.ofsted.gov.uk/provider/18/EY496705","Provider web link")</f>
        <v>Provider web link</v>
      </c>
      <c r="B1114" s="71" t="s">
        <v>6933</v>
      </c>
      <c r="C1114" s="23" t="s">
        <v>1255</v>
      </c>
      <c r="D1114" s="23" t="s">
        <v>1294</v>
      </c>
      <c r="E1114" s="23" t="s">
        <v>240</v>
      </c>
      <c r="F1114" s="23" t="s">
        <v>90</v>
      </c>
      <c r="G1114" s="23" t="s">
        <v>171</v>
      </c>
      <c r="H1114" s="23" t="s">
        <v>171</v>
      </c>
      <c r="I1114" s="70">
        <v>44153</v>
      </c>
      <c r="J1114" s="23" t="s">
        <v>1254</v>
      </c>
      <c r="K1114" s="70">
        <v>44174</v>
      </c>
    </row>
    <row r="1115" spans="1:11" x14ac:dyDescent="0.25">
      <c r="A1115" s="109" t="str">
        <f>HYPERLINK("https://reports.ofsted.gov.uk/provider/18/EY549109","Provider web link")</f>
        <v>Provider web link</v>
      </c>
      <c r="B1115" s="71" t="s">
        <v>6934</v>
      </c>
      <c r="C1115" s="23" t="s">
        <v>1255</v>
      </c>
      <c r="D1115" s="23" t="s">
        <v>1294</v>
      </c>
      <c r="E1115" s="23" t="s">
        <v>240</v>
      </c>
      <c r="F1115" s="23" t="s">
        <v>127</v>
      </c>
      <c r="G1115" s="23" t="s">
        <v>285</v>
      </c>
      <c r="H1115" s="23" t="s">
        <v>199</v>
      </c>
      <c r="I1115" s="70">
        <v>44153</v>
      </c>
      <c r="J1115" s="23" t="s">
        <v>1254</v>
      </c>
      <c r="K1115" s="70">
        <v>44172</v>
      </c>
    </row>
    <row r="1116" spans="1:11" x14ac:dyDescent="0.25">
      <c r="A1116" s="109" t="str">
        <f>HYPERLINK("https://reports.ofsted.gov.uk/provider/18/EY493453","Provider web link")</f>
        <v>Provider web link</v>
      </c>
      <c r="B1116" s="71" t="s">
        <v>6935</v>
      </c>
      <c r="C1116" s="23" t="s">
        <v>1255</v>
      </c>
      <c r="D1116" s="23" t="s">
        <v>1294</v>
      </c>
      <c r="E1116" s="23" t="s">
        <v>240</v>
      </c>
      <c r="F1116" s="23" t="s">
        <v>83</v>
      </c>
      <c r="G1116" s="23" t="s">
        <v>175</v>
      </c>
      <c r="H1116" s="23" t="s">
        <v>175</v>
      </c>
      <c r="I1116" s="70">
        <v>44153</v>
      </c>
      <c r="J1116" s="23" t="s">
        <v>1254</v>
      </c>
      <c r="K1116" s="70">
        <v>44172</v>
      </c>
    </row>
    <row r="1117" spans="1:11" x14ac:dyDescent="0.25">
      <c r="A1117" s="109" t="str">
        <f>HYPERLINK("https://reports.ofsted.gov.uk/provider/18/EY466349","Provider web link")</f>
        <v>Provider web link</v>
      </c>
      <c r="B1117" s="71" t="s">
        <v>6936</v>
      </c>
      <c r="C1117" s="23" t="s">
        <v>1255</v>
      </c>
      <c r="D1117" s="23" t="s">
        <v>1294</v>
      </c>
      <c r="E1117" s="23" t="s">
        <v>240</v>
      </c>
      <c r="F1117" s="23" t="s">
        <v>186</v>
      </c>
      <c r="G1117" s="23" t="s">
        <v>180</v>
      </c>
      <c r="H1117" s="23" t="s">
        <v>180</v>
      </c>
      <c r="I1117" s="70">
        <v>44153</v>
      </c>
      <c r="J1117" s="23" t="s">
        <v>1257</v>
      </c>
      <c r="K1117" s="70">
        <v>44176</v>
      </c>
    </row>
    <row r="1118" spans="1:11" x14ac:dyDescent="0.25">
      <c r="A1118" s="109" t="str">
        <f>HYPERLINK("https://reports.ofsted.gov.uk/provider/18/EY490054","Provider web link")</f>
        <v>Provider web link</v>
      </c>
      <c r="B1118" s="71" t="s">
        <v>6937</v>
      </c>
      <c r="C1118" s="23" t="s">
        <v>1255</v>
      </c>
      <c r="D1118" s="23" t="s">
        <v>1294</v>
      </c>
      <c r="E1118" s="23" t="s">
        <v>240</v>
      </c>
      <c r="F1118" s="23" t="s">
        <v>153</v>
      </c>
      <c r="G1118" s="23" t="s">
        <v>215</v>
      </c>
      <c r="H1118" s="23" t="s">
        <v>215</v>
      </c>
      <c r="I1118" s="70">
        <v>44153</v>
      </c>
      <c r="J1118" s="23" t="s">
        <v>1254</v>
      </c>
      <c r="K1118" s="70">
        <v>44172</v>
      </c>
    </row>
    <row r="1119" spans="1:11" x14ac:dyDescent="0.25">
      <c r="A1119" s="109" t="str">
        <f>HYPERLINK("https://reports.ofsted.gov.uk/provider/18/EY498481","Provider web link")</f>
        <v>Provider web link</v>
      </c>
      <c r="B1119" s="71" t="s">
        <v>6938</v>
      </c>
      <c r="C1119" s="23" t="s">
        <v>1255</v>
      </c>
      <c r="D1119" s="23" t="s">
        <v>1294</v>
      </c>
      <c r="E1119" s="23" t="s">
        <v>240</v>
      </c>
      <c r="F1119" s="23" t="s">
        <v>153</v>
      </c>
      <c r="G1119" s="23" t="s">
        <v>215</v>
      </c>
      <c r="H1119" s="23" t="s">
        <v>215</v>
      </c>
      <c r="I1119" s="70">
        <v>44153</v>
      </c>
      <c r="J1119" s="23" t="s">
        <v>1254</v>
      </c>
      <c r="K1119" s="70">
        <v>44172</v>
      </c>
    </row>
    <row r="1120" spans="1:11" x14ac:dyDescent="0.25">
      <c r="A1120" s="109" t="str">
        <f>HYPERLINK("https://reports.ofsted.gov.uk/provider/18/EY555004","Provider web link")</f>
        <v>Provider web link</v>
      </c>
      <c r="B1120" s="71" t="s">
        <v>6939</v>
      </c>
      <c r="C1120" s="23" t="s">
        <v>1255</v>
      </c>
      <c r="D1120" s="23" t="s">
        <v>1294</v>
      </c>
      <c r="E1120" s="23" t="s">
        <v>240</v>
      </c>
      <c r="F1120" s="23" t="s">
        <v>145</v>
      </c>
      <c r="G1120" s="23" t="s">
        <v>221</v>
      </c>
      <c r="H1120" s="23" t="s">
        <v>221</v>
      </c>
      <c r="I1120" s="70">
        <v>44153</v>
      </c>
      <c r="J1120" s="23" t="s">
        <v>1254</v>
      </c>
      <c r="K1120" s="70">
        <v>44172</v>
      </c>
    </row>
    <row r="1121" spans="1:11" x14ac:dyDescent="0.25">
      <c r="A1121" s="109" t="str">
        <f>HYPERLINK("https://reports.ofsted.gov.uk/provider/18/2554501 ","Provider web link")</f>
        <v>Provider web link</v>
      </c>
      <c r="B1121" s="71">
        <v>2554501</v>
      </c>
      <c r="C1121" s="23" t="s">
        <v>1255</v>
      </c>
      <c r="D1121" s="23" t="s">
        <v>1294</v>
      </c>
      <c r="E1121" s="23" t="s">
        <v>240</v>
      </c>
      <c r="F1121" s="23" t="s">
        <v>91</v>
      </c>
      <c r="G1121" s="23" t="s">
        <v>221</v>
      </c>
      <c r="H1121" s="23" t="s">
        <v>221</v>
      </c>
      <c r="I1121" s="70">
        <v>44153</v>
      </c>
      <c r="J1121" s="23" t="s">
        <v>1254</v>
      </c>
      <c r="K1121" s="70">
        <v>44179</v>
      </c>
    </row>
    <row r="1122" spans="1:11" x14ac:dyDescent="0.25">
      <c r="A1122" s="109" t="str">
        <f>HYPERLINK("https://reports.ofsted.gov.uk/provider/18/EY538282","Provider web link")</f>
        <v>Provider web link</v>
      </c>
      <c r="B1122" s="71" t="s">
        <v>6940</v>
      </c>
      <c r="C1122" s="23" t="s">
        <v>1255</v>
      </c>
      <c r="D1122" s="23" t="s">
        <v>1294</v>
      </c>
      <c r="E1122" s="23" t="s">
        <v>240</v>
      </c>
      <c r="F1122" s="23" t="s">
        <v>163</v>
      </c>
      <c r="G1122" s="23" t="s">
        <v>215</v>
      </c>
      <c r="H1122" s="23" t="s">
        <v>215</v>
      </c>
      <c r="I1122" s="70">
        <v>44153</v>
      </c>
      <c r="J1122" s="23" t="s">
        <v>1254</v>
      </c>
      <c r="K1122" s="70">
        <v>44172</v>
      </c>
    </row>
    <row r="1123" spans="1:11" x14ac:dyDescent="0.25">
      <c r="A1123" s="109" t="str">
        <f>HYPERLINK("https://reports.ofsted.gov.uk/provider/18/EY556919","Provider web link")</f>
        <v>Provider web link</v>
      </c>
      <c r="B1123" s="71" t="s">
        <v>6941</v>
      </c>
      <c r="C1123" s="23" t="s">
        <v>1255</v>
      </c>
      <c r="D1123" s="23" t="s">
        <v>1294</v>
      </c>
      <c r="E1123" s="23" t="s">
        <v>240</v>
      </c>
      <c r="F1123" s="23" t="s">
        <v>104</v>
      </c>
      <c r="G1123" s="23" t="s">
        <v>215</v>
      </c>
      <c r="H1123" s="23" t="s">
        <v>215</v>
      </c>
      <c r="I1123" s="70">
        <v>44153</v>
      </c>
      <c r="J1123" s="23" t="s">
        <v>1254</v>
      </c>
      <c r="K1123" s="70">
        <v>44173</v>
      </c>
    </row>
    <row r="1124" spans="1:11" x14ac:dyDescent="0.25">
      <c r="A1124" s="109" t="str">
        <f>HYPERLINK("https://reports.ofsted.gov.uk/provider/18/EY562792","Provider web link")</f>
        <v>Provider web link</v>
      </c>
      <c r="B1124" s="71" t="s">
        <v>6942</v>
      </c>
      <c r="C1124" s="23" t="s">
        <v>1255</v>
      </c>
      <c r="D1124" s="23" t="s">
        <v>1294</v>
      </c>
      <c r="E1124" s="23" t="s">
        <v>240</v>
      </c>
      <c r="F1124" s="23" t="s">
        <v>104</v>
      </c>
      <c r="G1124" s="23" t="s">
        <v>215</v>
      </c>
      <c r="H1124" s="23" t="s">
        <v>215</v>
      </c>
      <c r="I1124" s="70">
        <v>44153</v>
      </c>
      <c r="J1124" s="23" t="s">
        <v>1254</v>
      </c>
      <c r="K1124" s="70">
        <v>44172</v>
      </c>
    </row>
    <row r="1125" spans="1:11" x14ac:dyDescent="0.25">
      <c r="A1125" s="109" t="str">
        <f>HYPERLINK("https://reports.ofsted.gov.uk/provider/18/EY541249","Provider web link")</f>
        <v>Provider web link</v>
      </c>
      <c r="B1125" s="71" t="s">
        <v>6943</v>
      </c>
      <c r="C1125" s="23" t="s">
        <v>1255</v>
      </c>
      <c r="D1125" s="23" t="s">
        <v>1294</v>
      </c>
      <c r="E1125" s="23" t="s">
        <v>240</v>
      </c>
      <c r="F1125" s="23" t="s">
        <v>104</v>
      </c>
      <c r="G1125" s="23" t="s">
        <v>215</v>
      </c>
      <c r="H1125" s="23" t="s">
        <v>215</v>
      </c>
      <c r="I1125" s="70">
        <v>44153</v>
      </c>
      <c r="J1125" s="23" t="s">
        <v>1257</v>
      </c>
      <c r="K1125" s="70">
        <v>44173</v>
      </c>
    </row>
    <row r="1126" spans="1:11" x14ac:dyDescent="0.25">
      <c r="A1126" s="109" t="str">
        <f>HYPERLINK("https://reports.ofsted.gov.uk/provider/16/EY562019","Provider web link")</f>
        <v>Provider web link</v>
      </c>
      <c r="B1126" s="71" t="s">
        <v>6944</v>
      </c>
      <c r="C1126" s="23" t="s">
        <v>769</v>
      </c>
      <c r="D1126" s="23" t="s">
        <v>67</v>
      </c>
      <c r="E1126" s="23" t="s">
        <v>6945</v>
      </c>
      <c r="F1126" s="23" t="s">
        <v>104</v>
      </c>
      <c r="G1126" s="23" t="s">
        <v>215</v>
      </c>
      <c r="H1126" s="23" t="s">
        <v>215</v>
      </c>
      <c r="I1126" s="70">
        <v>44153</v>
      </c>
      <c r="J1126" s="23" t="s">
        <v>1254</v>
      </c>
      <c r="K1126" s="70">
        <v>44175</v>
      </c>
    </row>
    <row r="1127" spans="1:11" x14ac:dyDescent="0.25">
      <c r="A1127" s="109" t="str">
        <f>HYPERLINK("https://reports.ofsted.gov.uk/provider/16/2518739 ","Provider web link")</f>
        <v>Provider web link</v>
      </c>
      <c r="B1127" s="71">
        <v>2518739</v>
      </c>
      <c r="C1127" s="23" t="s">
        <v>1255</v>
      </c>
      <c r="D1127" s="23" t="s">
        <v>67</v>
      </c>
      <c r="E1127" s="23" t="s">
        <v>6946</v>
      </c>
      <c r="F1127" s="23" t="s">
        <v>140</v>
      </c>
      <c r="G1127" s="23" t="s">
        <v>285</v>
      </c>
      <c r="H1127" s="23" t="s">
        <v>199</v>
      </c>
      <c r="I1127" s="70">
        <v>44153</v>
      </c>
      <c r="J1127" s="23" t="s">
        <v>1257</v>
      </c>
      <c r="K1127" s="70">
        <v>44172</v>
      </c>
    </row>
    <row r="1128" spans="1:11" x14ac:dyDescent="0.25">
      <c r="A1128" s="109" t="str">
        <f>HYPERLINK("https://reports.ofsted.gov.uk/provider/16/EY556333","Provider web link")</f>
        <v>Provider web link</v>
      </c>
      <c r="B1128" s="71" t="s">
        <v>6947</v>
      </c>
      <c r="C1128" s="23" t="s">
        <v>1255</v>
      </c>
      <c r="D1128" s="23" t="s">
        <v>67</v>
      </c>
      <c r="E1128" s="23" t="s">
        <v>6948</v>
      </c>
      <c r="F1128" s="23" t="s">
        <v>177</v>
      </c>
      <c r="G1128" s="23" t="s">
        <v>175</v>
      </c>
      <c r="H1128" s="23" t="s">
        <v>175</v>
      </c>
      <c r="I1128" s="70">
        <v>44153</v>
      </c>
      <c r="J1128" s="23" t="s">
        <v>1254</v>
      </c>
      <c r="K1128" s="70">
        <v>44174</v>
      </c>
    </row>
    <row r="1129" spans="1:11" x14ac:dyDescent="0.25">
      <c r="A1129" s="109" t="str">
        <f>HYPERLINK("https://reports.ofsted.gov.uk/provider/18/EY477021","Provider web link")</f>
        <v>Provider web link</v>
      </c>
      <c r="B1129" s="71" t="s">
        <v>6949</v>
      </c>
      <c r="C1129" s="23" t="s">
        <v>1255</v>
      </c>
      <c r="D1129" s="23" t="s">
        <v>1294</v>
      </c>
      <c r="E1129" s="23" t="s">
        <v>240</v>
      </c>
      <c r="F1129" s="23" t="s">
        <v>153</v>
      </c>
      <c r="G1129" s="23" t="s">
        <v>215</v>
      </c>
      <c r="H1129" s="23" t="s">
        <v>215</v>
      </c>
      <c r="I1129" s="70">
        <v>44153</v>
      </c>
      <c r="J1129" s="23" t="s">
        <v>1257</v>
      </c>
      <c r="K1129" s="70">
        <v>44173</v>
      </c>
    </row>
    <row r="1130" spans="1:11" x14ac:dyDescent="0.25">
      <c r="A1130" s="109" t="str">
        <f>HYPERLINK("https://reports.ofsted.gov.uk/provider/18/EY560572","Provider web link")</f>
        <v>Provider web link</v>
      </c>
      <c r="B1130" s="71" t="s">
        <v>6950</v>
      </c>
      <c r="C1130" s="23" t="s">
        <v>1255</v>
      </c>
      <c r="D1130" s="23" t="s">
        <v>1294</v>
      </c>
      <c r="E1130" s="23" t="s">
        <v>240</v>
      </c>
      <c r="F1130" s="23" t="s">
        <v>153</v>
      </c>
      <c r="G1130" s="23" t="s">
        <v>215</v>
      </c>
      <c r="H1130" s="23" t="s">
        <v>215</v>
      </c>
      <c r="I1130" s="70">
        <v>44153</v>
      </c>
      <c r="J1130" s="23" t="s">
        <v>1254</v>
      </c>
      <c r="K1130" s="70">
        <v>44174</v>
      </c>
    </row>
    <row r="1131" spans="1:11" x14ac:dyDescent="0.25">
      <c r="A1131" s="109" t="str">
        <f>HYPERLINK("https://reports.ofsted.gov.uk/provider/16/EY546052","Provider web link")</f>
        <v>Provider web link</v>
      </c>
      <c r="B1131" s="71" t="s">
        <v>6951</v>
      </c>
      <c r="C1131" s="23" t="s">
        <v>769</v>
      </c>
      <c r="D1131" s="23" t="s">
        <v>67</v>
      </c>
      <c r="E1131" s="23" t="s">
        <v>6773</v>
      </c>
      <c r="F1131" s="23" t="s">
        <v>101</v>
      </c>
      <c r="G1131" s="23" t="s">
        <v>180</v>
      </c>
      <c r="H1131" s="23" t="s">
        <v>180</v>
      </c>
      <c r="I1131" s="70">
        <v>44153</v>
      </c>
      <c r="J1131" s="23" t="s">
        <v>1254</v>
      </c>
      <c r="K1131" s="70">
        <v>44174</v>
      </c>
    </row>
    <row r="1132" spans="1:11" x14ac:dyDescent="0.25">
      <c r="A1132" s="109" t="str">
        <f>HYPERLINK("https://reports.ofsted.gov.uk/provider/18/EY554911","Provider web link")</f>
        <v>Provider web link</v>
      </c>
      <c r="B1132" s="71" t="s">
        <v>6952</v>
      </c>
      <c r="C1132" s="23" t="s">
        <v>1255</v>
      </c>
      <c r="D1132" s="23" t="s">
        <v>1294</v>
      </c>
      <c r="E1132" s="23" t="s">
        <v>240</v>
      </c>
      <c r="F1132" s="23" t="s">
        <v>153</v>
      </c>
      <c r="G1132" s="23" t="s">
        <v>215</v>
      </c>
      <c r="H1132" s="23" t="s">
        <v>215</v>
      </c>
      <c r="I1132" s="70">
        <v>44154</v>
      </c>
      <c r="J1132" s="23" t="s">
        <v>1257</v>
      </c>
      <c r="K1132" s="70">
        <v>44175</v>
      </c>
    </row>
    <row r="1133" spans="1:11" x14ac:dyDescent="0.25">
      <c r="A1133" s="109" t="str">
        <f>HYPERLINK("https://reports.ofsted.gov.uk/provider/18/EY401754","Provider web link")</f>
        <v>Provider web link</v>
      </c>
      <c r="B1133" s="71" t="s">
        <v>6953</v>
      </c>
      <c r="C1133" s="23" t="s">
        <v>1255</v>
      </c>
      <c r="D1133" s="23" t="s">
        <v>1294</v>
      </c>
      <c r="E1133" s="23" t="s">
        <v>240</v>
      </c>
      <c r="F1133" s="23" t="s">
        <v>104</v>
      </c>
      <c r="G1133" s="23" t="s">
        <v>215</v>
      </c>
      <c r="H1133" s="23" t="s">
        <v>215</v>
      </c>
      <c r="I1133" s="70">
        <v>44154</v>
      </c>
      <c r="J1133" s="23" t="s">
        <v>1254</v>
      </c>
      <c r="K1133" s="70">
        <v>44173</v>
      </c>
    </row>
    <row r="1134" spans="1:11" x14ac:dyDescent="0.25">
      <c r="A1134" s="109" t="str">
        <f>HYPERLINK("https://reports.ofsted.gov.uk/provider/18/EY440592","Provider web link")</f>
        <v>Provider web link</v>
      </c>
      <c r="B1134" s="71" t="s">
        <v>6954</v>
      </c>
      <c r="C1134" s="23" t="s">
        <v>1255</v>
      </c>
      <c r="D1134" s="23" t="s">
        <v>1294</v>
      </c>
      <c r="E1134" s="23" t="s">
        <v>240</v>
      </c>
      <c r="F1134" s="23" t="s">
        <v>106</v>
      </c>
      <c r="G1134" s="23" t="s">
        <v>175</v>
      </c>
      <c r="H1134" s="23" t="s">
        <v>175</v>
      </c>
      <c r="I1134" s="70">
        <v>44154</v>
      </c>
      <c r="J1134" s="23" t="s">
        <v>1257</v>
      </c>
      <c r="K1134" s="70">
        <v>44186</v>
      </c>
    </row>
    <row r="1135" spans="1:11" x14ac:dyDescent="0.25">
      <c r="A1135" s="109" t="str">
        <f>HYPERLINK("https://reports.ofsted.gov.uk/provider/16/EY560052","Provider web link")</f>
        <v>Provider web link</v>
      </c>
      <c r="B1135" s="71" t="s">
        <v>6955</v>
      </c>
      <c r="C1135" s="23" t="s">
        <v>1255</v>
      </c>
      <c r="D1135" s="23" t="s">
        <v>67</v>
      </c>
      <c r="E1135" s="23" t="s">
        <v>6956</v>
      </c>
      <c r="F1135" s="23" t="s">
        <v>82</v>
      </c>
      <c r="G1135" s="23" t="s">
        <v>285</v>
      </c>
      <c r="H1135" s="23" t="s">
        <v>199</v>
      </c>
      <c r="I1135" s="70">
        <v>44154</v>
      </c>
      <c r="J1135" s="23" t="s">
        <v>1254</v>
      </c>
      <c r="K1135" s="70">
        <v>44180</v>
      </c>
    </row>
    <row r="1136" spans="1:11" x14ac:dyDescent="0.25">
      <c r="A1136" s="109" t="str">
        <f>HYPERLINK("https://reports.ofsted.gov.uk/provider/18/EY483384","Provider web link")</f>
        <v>Provider web link</v>
      </c>
      <c r="B1136" s="71" t="s">
        <v>6957</v>
      </c>
      <c r="C1136" s="23" t="s">
        <v>1255</v>
      </c>
      <c r="D1136" s="23" t="s">
        <v>1294</v>
      </c>
      <c r="E1136" s="23" t="s">
        <v>240</v>
      </c>
      <c r="F1136" s="23" t="s">
        <v>151</v>
      </c>
      <c r="G1136" s="23" t="s">
        <v>175</v>
      </c>
      <c r="H1136" s="23" t="s">
        <v>175</v>
      </c>
      <c r="I1136" s="70">
        <v>44154</v>
      </c>
      <c r="J1136" s="23" t="s">
        <v>1254</v>
      </c>
      <c r="K1136" s="70">
        <v>44174</v>
      </c>
    </row>
    <row r="1137" spans="1:11" x14ac:dyDescent="0.25">
      <c r="A1137" s="109" t="str">
        <f>HYPERLINK("https://reports.ofsted.gov.uk/provider/18/2503288 ","Provider web link")</f>
        <v>Provider web link</v>
      </c>
      <c r="B1137" s="71">
        <v>2503288</v>
      </c>
      <c r="C1137" s="23" t="s">
        <v>1255</v>
      </c>
      <c r="D1137" s="23" t="s">
        <v>1294</v>
      </c>
      <c r="E1137" s="23" t="s">
        <v>240</v>
      </c>
      <c r="F1137" s="23" t="s">
        <v>78</v>
      </c>
      <c r="G1137" s="23" t="s">
        <v>221</v>
      </c>
      <c r="H1137" s="23" t="s">
        <v>221</v>
      </c>
      <c r="I1137" s="70">
        <v>44154</v>
      </c>
      <c r="J1137" s="23" t="s">
        <v>1254</v>
      </c>
      <c r="K1137" s="70">
        <v>44173</v>
      </c>
    </row>
    <row r="1138" spans="1:11" x14ac:dyDescent="0.25">
      <c r="A1138" s="109" t="str">
        <f>HYPERLINK("https://reports.ofsted.gov.uk/provider/16/EY552007","Provider web link")</f>
        <v>Provider web link</v>
      </c>
      <c r="B1138" s="71" t="s">
        <v>6958</v>
      </c>
      <c r="C1138" s="23" t="s">
        <v>1255</v>
      </c>
      <c r="D1138" s="23" t="s">
        <v>67</v>
      </c>
      <c r="E1138" s="23" t="s">
        <v>6959</v>
      </c>
      <c r="F1138" s="23" t="s">
        <v>188</v>
      </c>
      <c r="G1138" s="23" t="s">
        <v>180</v>
      </c>
      <c r="H1138" s="23" t="s">
        <v>180</v>
      </c>
      <c r="I1138" s="70">
        <v>44154</v>
      </c>
      <c r="J1138" s="23" t="s">
        <v>1254</v>
      </c>
      <c r="K1138" s="70">
        <v>44173</v>
      </c>
    </row>
    <row r="1139" spans="1:11" x14ac:dyDescent="0.25">
      <c r="A1139" s="109" t="str">
        <f>HYPERLINK("https://reports.ofsted.gov.uk/provider/18/EY468239","Provider web link")</f>
        <v>Provider web link</v>
      </c>
      <c r="B1139" s="71" t="s">
        <v>6960</v>
      </c>
      <c r="C1139" s="23" t="s">
        <v>1255</v>
      </c>
      <c r="D1139" s="23" t="s">
        <v>1294</v>
      </c>
      <c r="E1139" s="23" t="s">
        <v>240</v>
      </c>
      <c r="F1139" s="23" t="s">
        <v>80</v>
      </c>
      <c r="G1139" s="23" t="s">
        <v>215</v>
      </c>
      <c r="H1139" s="23" t="s">
        <v>215</v>
      </c>
      <c r="I1139" s="70">
        <v>44154</v>
      </c>
      <c r="J1139" s="23" t="s">
        <v>1254</v>
      </c>
      <c r="K1139" s="70">
        <v>44175</v>
      </c>
    </row>
    <row r="1140" spans="1:11" x14ac:dyDescent="0.25">
      <c r="A1140" s="109" t="str">
        <f>HYPERLINK("https://reports.ofsted.gov.uk/provider/18/VC372686","Provider web link")</f>
        <v>Provider web link</v>
      </c>
      <c r="B1140" s="71" t="s">
        <v>6961</v>
      </c>
      <c r="C1140" s="23" t="s">
        <v>1255</v>
      </c>
      <c r="D1140" s="23" t="s">
        <v>1294</v>
      </c>
      <c r="E1140" s="23" t="s">
        <v>240</v>
      </c>
      <c r="F1140" s="23" t="s">
        <v>91</v>
      </c>
      <c r="G1140" s="23" t="s">
        <v>221</v>
      </c>
      <c r="H1140" s="23" t="s">
        <v>221</v>
      </c>
      <c r="I1140" s="70">
        <v>44154</v>
      </c>
      <c r="J1140" s="23" t="s">
        <v>1254</v>
      </c>
      <c r="K1140" s="70">
        <v>44173</v>
      </c>
    </row>
    <row r="1141" spans="1:11" x14ac:dyDescent="0.25">
      <c r="A1141" s="109" t="str">
        <f>HYPERLINK("https://reports.ofsted.gov.uk/provider/18/EY475232","Provider web link")</f>
        <v>Provider web link</v>
      </c>
      <c r="B1141" s="71" t="s">
        <v>6962</v>
      </c>
      <c r="C1141" s="23" t="s">
        <v>1255</v>
      </c>
      <c r="D1141" s="23" t="s">
        <v>1294</v>
      </c>
      <c r="E1141" s="23" t="s">
        <v>240</v>
      </c>
      <c r="F1141" s="23" t="s">
        <v>106</v>
      </c>
      <c r="G1141" s="23" t="s">
        <v>175</v>
      </c>
      <c r="H1141" s="23" t="s">
        <v>175</v>
      </c>
      <c r="I1141" s="70">
        <v>44154</v>
      </c>
      <c r="J1141" s="23" t="s">
        <v>1254</v>
      </c>
      <c r="K1141" s="70">
        <v>44173</v>
      </c>
    </row>
    <row r="1142" spans="1:11" x14ac:dyDescent="0.25">
      <c r="A1142" s="109" t="str">
        <f>HYPERLINK("https://reports.ofsted.gov.uk/provider/18/EY540140","Provider web link")</f>
        <v>Provider web link</v>
      </c>
      <c r="B1142" s="71" t="s">
        <v>6963</v>
      </c>
      <c r="C1142" s="23" t="s">
        <v>1255</v>
      </c>
      <c r="D1142" s="23" t="s">
        <v>1294</v>
      </c>
      <c r="E1142" s="23" t="s">
        <v>240</v>
      </c>
      <c r="F1142" s="23" t="s">
        <v>216</v>
      </c>
      <c r="G1142" s="23" t="s">
        <v>215</v>
      </c>
      <c r="H1142" s="23" t="s">
        <v>215</v>
      </c>
      <c r="I1142" s="70">
        <v>44154</v>
      </c>
      <c r="J1142" s="23" t="s">
        <v>1257</v>
      </c>
      <c r="K1142" s="70">
        <v>44173</v>
      </c>
    </row>
    <row r="1143" spans="1:11" x14ac:dyDescent="0.25">
      <c r="A1143" s="109" t="str">
        <f>HYPERLINK("https://reports.ofsted.gov.uk/provider/18/EY559760","Provider web link")</f>
        <v>Provider web link</v>
      </c>
      <c r="B1143" s="71" t="s">
        <v>6964</v>
      </c>
      <c r="C1143" s="23" t="s">
        <v>1255</v>
      </c>
      <c r="D1143" s="23" t="s">
        <v>1294</v>
      </c>
      <c r="E1143" s="23" t="s">
        <v>240</v>
      </c>
      <c r="F1143" s="23" t="s">
        <v>207</v>
      </c>
      <c r="G1143" s="23" t="s">
        <v>285</v>
      </c>
      <c r="H1143" s="23" t="s">
        <v>199</v>
      </c>
      <c r="I1143" s="70">
        <v>44154</v>
      </c>
      <c r="J1143" s="23" t="s">
        <v>1254</v>
      </c>
      <c r="K1143" s="70">
        <v>44174</v>
      </c>
    </row>
    <row r="1144" spans="1:11" x14ac:dyDescent="0.25">
      <c r="A1144" s="109" t="str">
        <f>HYPERLINK("https://reports.ofsted.gov.uk/provider/18/EY556891","Provider web link")</f>
        <v>Provider web link</v>
      </c>
      <c r="B1144" s="71" t="s">
        <v>6965</v>
      </c>
      <c r="C1144" s="23" t="s">
        <v>1255</v>
      </c>
      <c r="D1144" s="23" t="s">
        <v>1294</v>
      </c>
      <c r="E1144" s="23" t="s">
        <v>240</v>
      </c>
      <c r="F1144" s="23" t="s">
        <v>162</v>
      </c>
      <c r="G1144" s="23" t="s">
        <v>215</v>
      </c>
      <c r="H1144" s="23" t="s">
        <v>215</v>
      </c>
      <c r="I1144" s="70">
        <v>44154</v>
      </c>
      <c r="J1144" s="23" t="s">
        <v>1254</v>
      </c>
      <c r="K1144" s="70">
        <v>44174</v>
      </c>
    </row>
    <row r="1145" spans="1:11" x14ac:dyDescent="0.25">
      <c r="A1145" s="109" t="str">
        <f>HYPERLINK("https://reports.ofsted.gov.uk/provider/18/EY536837","Provider web link")</f>
        <v>Provider web link</v>
      </c>
      <c r="B1145" s="71" t="s">
        <v>6966</v>
      </c>
      <c r="C1145" s="23" t="s">
        <v>1255</v>
      </c>
      <c r="D1145" s="23" t="s">
        <v>1294</v>
      </c>
      <c r="E1145" s="23" t="s">
        <v>240</v>
      </c>
      <c r="F1145" s="23" t="s">
        <v>190</v>
      </c>
      <c r="G1145" s="23" t="s">
        <v>180</v>
      </c>
      <c r="H1145" s="23" t="s">
        <v>180</v>
      </c>
      <c r="I1145" s="70">
        <v>44154</v>
      </c>
      <c r="J1145" s="23" t="s">
        <v>1254</v>
      </c>
      <c r="K1145" s="70">
        <v>44173</v>
      </c>
    </row>
    <row r="1146" spans="1:11" x14ac:dyDescent="0.25">
      <c r="A1146" s="109" t="str">
        <f>HYPERLINK("https://reports.ofsted.gov.uk/provider/16/EY561232","Provider web link")</f>
        <v>Provider web link</v>
      </c>
      <c r="B1146" s="71" t="s">
        <v>6967</v>
      </c>
      <c r="C1146" s="23" t="s">
        <v>1255</v>
      </c>
      <c r="D1146" s="23" t="s">
        <v>67</v>
      </c>
      <c r="E1146" s="23" t="s">
        <v>6968</v>
      </c>
      <c r="F1146" s="23" t="s">
        <v>127</v>
      </c>
      <c r="G1146" s="23" t="s">
        <v>285</v>
      </c>
      <c r="H1146" s="23" t="s">
        <v>199</v>
      </c>
      <c r="I1146" s="70">
        <v>44154</v>
      </c>
      <c r="J1146" s="23" t="s">
        <v>1254</v>
      </c>
      <c r="K1146" s="70">
        <v>44173</v>
      </c>
    </row>
    <row r="1147" spans="1:11" x14ac:dyDescent="0.25">
      <c r="A1147" s="109" t="str">
        <f>HYPERLINK("https://reports.ofsted.gov.uk/provider/18/EY556927","Provider web link")</f>
        <v>Provider web link</v>
      </c>
      <c r="B1147" s="71" t="s">
        <v>6969</v>
      </c>
      <c r="C1147" s="23" t="s">
        <v>1255</v>
      </c>
      <c r="D1147" s="23" t="s">
        <v>1294</v>
      </c>
      <c r="E1147" s="23" t="s">
        <v>240</v>
      </c>
      <c r="F1147" s="23" t="s">
        <v>97</v>
      </c>
      <c r="G1147" s="23" t="s">
        <v>175</v>
      </c>
      <c r="H1147" s="23" t="s">
        <v>175</v>
      </c>
      <c r="I1147" s="70">
        <v>44154</v>
      </c>
      <c r="J1147" s="23" t="s">
        <v>1257</v>
      </c>
      <c r="K1147" s="70">
        <v>44173</v>
      </c>
    </row>
    <row r="1148" spans="1:11" x14ac:dyDescent="0.25">
      <c r="A1148" s="109" t="str">
        <f>HYPERLINK("https://reports.ofsted.gov.uk/provider/18/EY543234","Provider web link")</f>
        <v>Provider web link</v>
      </c>
      <c r="B1148" s="71" t="s">
        <v>6970</v>
      </c>
      <c r="C1148" s="23" t="s">
        <v>1255</v>
      </c>
      <c r="D1148" s="23" t="s">
        <v>1294</v>
      </c>
      <c r="E1148" s="23" t="s">
        <v>240</v>
      </c>
      <c r="F1148" s="23" t="s">
        <v>104</v>
      </c>
      <c r="G1148" s="23" t="s">
        <v>215</v>
      </c>
      <c r="H1148" s="23" t="s">
        <v>215</v>
      </c>
      <c r="I1148" s="70">
        <v>44154</v>
      </c>
      <c r="J1148" s="23" t="s">
        <v>1254</v>
      </c>
      <c r="K1148" s="70">
        <v>44173</v>
      </c>
    </row>
    <row r="1149" spans="1:11" x14ac:dyDescent="0.25">
      <c r="A1149" s="109" t="str">
        <f>HYPERLINK("https://reports.ofsted.gov.uk/provider/18/EY555701","Provider web link")</f>
        <v>Provider web link</v>
      </c>
      <c r="B1149" s="71" t="s">
        <v>6971</v>
      </c>
      <c r="C1149" s="23" t="s">
        <v>1255</v>
      </c>
      <c r="D1149" s="23" t="s">
        <v>1294</v>
      </c>
      <c r="E1149" s="23" t="s">
        <v>240</v>
      </c>
      <c r="F1149" s="23" t="s">
        <v>134</v>
      </c>
      <c r="G1149" s="23" t="s">
        <v>215</v>
      </c>
      <c r="H1149" s="23" t="s">
        <v>215</v>
      </c>
      <c r="I1149" s="70">
        <v>44154</v>
      </c>
      <c r="J1149" s="23" t="s">
        <v>1257</v>
      </c>
      <c r="K1149" s="70">
        <v>44174</v>
      </c>
    </row>
    <row r="1150" spans="1:11" x14ac:dyDescent="0.25">
      <c r="A1150" s="109" t="str">
        <f>HYPERLINK("https://reports.ofsted.gov.uk/provider/18/EY398897","Provider web link")</f>
        <v>Provider web link</v>
      </c>
      <c r="B1150" s="71" t="s">
        <v>6972</v>
      </c>
      <c r="C1150" s="23" t="s">
        <v>1255</v>
      </c>
      <c r="D1150" s="23" t="s">
        <v>1294</v>
      </c>
      <c r="E1150" s="23" t="s">
        <v>240</v>
      </c>
      <c r="F1150" s="23" t="s">
        <v>78</v>
      </c>
      <c r="G1150" s="23" t="s">
        <v>221</v>
      </c>
      <c r="H1150" s="23" t="s">
        <v>221</v>
      </c>
      <c r="I1150" s="70">
        <v>44154</v>
      </c>
      <c r="J1150" s="23" t="s">
        <v>1254</v>
      </c>
      <c r="K1150" s="70">
        <v>44173</v>
      </c>
    </row>
    <row r="1151" spans="1:11" x14ac:dyDescent="0.25">
      <c r="A1151" s="109" t="str">
        <f>HYPERLINK("https://reports.ofsted.gov.uk/provider/18/EY486893","Provider web link")</f>
        <v>Provider web link</v>
      </c>
      <c r="B1151" s="71" t="s">
        <v>6973</v>
      </c>
      <c r="C1151" s="23" t="s">
        <v>1255</v>
      </c>
      <c r="D1151" s="23" t="s">
        <v>1294</v>
      </c>
      <c r="E1151" s="23" t="s">
        <v>240</v>
      </c>
      <c r="F1151" s="23" t="s">
        <v>91</v>
      </c>
      <c r="G1151" s="23" t="s">
        <v>221</v>
      </c>
      <c r="H1151" s="23" t="s">
        <v>221</v>
      </c>
      <c r="I1151" s="70">
        <v>44154</v>
      </c>
      <c r="J1151" s="23" t="s">
        <v>1254</v>
      </c>
      <c r="K1151" s="70">
        <v>44173</v>
      </c>
    </row>
    <row r="1152" spans="1:11" x14ac:dyDescent="0.25">
      <c r="A1152" s="109" t="str">
        <f>HYPERLINK("https://reports.ofsted.gov.uk/provider/18/EY494506","Provider web link")</f>
        <v>Provider web link</v>
      </c>
      <c r="B1152" s="71" t="s">
        <v>6974</v>
      </c>
      <c r="C1152" s="23" t="s">
        <v>1255</v>
      </c>
      <c r="D1152" s="23" t="s">
        <v>1294</v>
      </c>
      <c r="E1152" s="23" t="s">
        <v>240</v>
      </c>
      <c r="F1152" s="23" t="s">
        <v>159</v>
      </c>
      <c r="G1152" s="23" t="s">
        <v>180</v>
      </c>
      <c r="H1152" s="23" t="s">
        <v>180</v>
      </c>
      <c r="I1152" s="70">
        <v>44154</v>
      </c>
      <c r="J1152" s="23" t="s">
        <v>1257</v>
      </c>
      <c r="K1152" s="70">
        <v>44173</v>
      </c>
    </row>
    <row r="1153" spans="1:11" x14ac:dyDescent="0.25">
      <c r="A1153" s="109" t="str">
        <f>HYPERLINK("https://reports.ofsted.gov.uk/provider/18/2543913 ","Provider web link")</f>
        <v>Provider web link</v>
      </c>
      <c r="B1153" s="71">
        <v>2543913</v>
      </c>
      <c r="C1153" s="23" t="s">
        <v>1255</v>
      </c>
      <c r="D1153" s="23" t="s">
        <v>1294</v>
      </c>
      <c r="E1153" s="23" t="s">
        <v>240</v>
      </c>
      <c r="F1153" s="23" t="s">
        <v>78</v>
      </c>
      <c r="G1153" s="23" t="s">
        <v>221</v>
      </c>
      <c r="H1153" s="23" t="s">
        <v>221</v>
      </c>
      <c r="I1153" s="70">
        <v>44154</v>
      </c>
      <c r="J1153" s="23" t="s">
        <v>1257</v>
      </c>
      <c r="K1153" s="70">
        <v>44176</v>
      </c>
    </row>
    <row r="1154" spans="1:11" x14ac:dyDescent="0.25">
      <c r="A1154" s="109" t="str">
        <f>HYPERLINK("https://reports.ofsted.gov.uk/provider/18/EY553406","Provider web link")</f>
        <v>Provider web link</v>
      </c>
      <c r="B1154" s="71" t="s">
        <v>6975</v>
      </c>
      <c r="C1154" s="23" t="s">
        <v>1255</v>
      </c>
      <c r="D1154" s="23" t="s">
        <v>1294</v>
      </c>
      <c r="E1154" s="23" t="s">
        <v>240</v>
      </c>
      <c r="F1154" s="23" t="s">
        <v>97</v>
      </c>
      <c r="G1154" s="23" t="s">
        <v>175</v>
      </c>
      <c r="H1154" s="23" t="s">
        <v>175</v>
      </c>
      <c r="I1154" s="70">
        <v>44154</v>
      </c>
      <c r="J1154" s="23" t="s">
        <v>1254</v>
      </c>
      <c r="K1154" s="70">
        <v>44174</v>
      </c>
    </row>
    <row r="1155" spans="1:11" x14ac:dyDescent="0.25">
      <c r="A1155" s="109" t="str">
        <f>HYPERLINK("https://reports.ofsted.gov.uk/provider/18/EY557959","Provider web link")</f>
        <v>Provider web link</v>
      </c>
      <c r="B1155" s="71" t="s">
        <v>6976</v>
      </c>
      <c r="C1155" s="23" t="s">
        <v>1255</v>
      </c>
      <c r="D1155" s="23" t="s">
        <v>1294</v>
      </c>
      <c r="E1155" s="23" t="s">
        <v>240</v>
      </c>
      <c r="F1155" s="23" t="s">
        <v>97</v>
      </c>
      <c r="G1155" s="23" t="s">
        <v>175</v>
      </c>
      <c r="H1155" s="23" t="s">
        <v>175</v>
      </c>
      <c r="I1155" s="70">
        <v>44154</v>
      </c>
      <c r="J1155" s="23" t="s">
        <v>1254</v>
      </c>
      <c r="K1155" s="70">
        <v>44173</v>
      </c>
    </row>
    <row r="1156" spans="1:11" x14ac:dyDescent="0.25">
      <c r="A1156" s="109" t="str">
        <f>HYPERLINK("https://reports.ofsted.gov.uk/provider/18/EY537263","Provider web link")</f>
        <v>Provider web link</v>
      </c>
      <c r="B1156" s="71" t="s">
        <v>6977</v>
      </c>
      <c r="C1156" s="23" t="s">
        <v>1255</v>
      </c>
      <c r="D1156" s="23" t="s">
        <v>1294</v>
      </c>
      <c r="E1156" s="23" t="s">
        <v>240</v>
      </c>
      <c r="F1156" s="23" t="s">
        <v>78</v>
      </c>
      <c r="G1156" s="23" t="s">
        <v>221</v>
      </c>
      <c r="H1156" s="23" t="s">
        <v>221</v>
      </c>
      <c r="I1156" s="70">
        <v>44154</v>
      </c>
      <c r="J1156" s="23" t="s">
        <v>1257</v>
      </c>
      <c r="K1156" s="70">
        <v>44181</v>
      </c>
    </row>
    <row r="1157" spans="1:11" x14ac:dyDescent="0.25">
      <c r="A1157" s="109" t="str">
        <f>HYPERLINK("https://reports.ofsted.gov.uk/provider/18/EY546079","Provider web link")</f>
        <v>Provider web link</v>
      </c>
      <c r="B1157" s="71" t="s">
        <v>6978</v>
      </c>
      <c r="C1157" s="23" t="s">
        <v>1255</v>
      </c>
      <c r="D1157" s="23" t="s">
        <v>1294</v>
      </c>
      <c r="E1157" s="23" t="s">
        <v>240</v>
      </c>
      <c r="F1157" s="23" t="s">
        <v>104</v>
      </c>
      <c r="G1157" s="23" t="s">
        <v>215</v>
      </c>
      <c r="H1157" s="23" t="s">
        <v>215</v>
      </c>
      <c r="I1157" s="70">
        <v>44154</v>
      </c>
      <c r="J1157" s="23" t="s">
        <v>1254</v>
      </c>
      <c r="K1157" s="70">
        <v>44173</v>
      </c>
    </row>
    <row r="1158" spans="1:11" x14ac:dyDescent="0.25">
      <c r="A1158" s="109" t="str">
        <f>HYPERLINK("https://reports.ofsted.gov.uk/provider/16/EY555567","Provider web link")</f>
        <v>Provider web link</v>
      </c>
      <c r="B1158" s="71" t="s">
        <v>6979</v>
      </c>
      <c r="C1158" s="23" t="s">
        <v>1255</v>
      </c>
      <c r="D1158" s="23" t="s">
        <v>67</v>
      </c>
      <c r="E1158" s="23" t="s">
        <v>6980</v>
      </c>
      <c r="F1158" s="23" t="s">
        <v>70</v>
      </c>
      <c r="G1158" s="23" t="s">
        <v>180</v>
      </c>
      <c r="H1158" s="23" t="s">
        <v>180</v>
      </c>
      <c r="I1158" s="70">
        <v>44154</v>
      </c>
      <c r="J1158" s="23" t="s">
        <v>1254</v>
      </c>
      <c r="K1158" s="70">
        <v>44173</v>
      </c>
    </row>
    <row r="1159" spans="1:11" x14ac:dyDescent="0.25">
      <c r="A1159" s="109" t="str">
        <f>HYPERLINK("https://reports.ofsted.gov.uk/provider/18/EY540253","Provider web link")</f>
        <v>Provider web link</v>
      </c>
      <c r="B1159" s="71" t="s">
        <v>6981</v>
      </c>
      <c r="C1159" s="23" t="s">
        <v>1255</v>
      </c>
      <c r="D1159" s="23" t="s">
        <v>1294</v>
      </c>
      <c r="E1159" s="23" t="s">
        <v>240</v>
      </c>
      <c r="F1159" s="23" t="s">
        <v>83</v>
      </c>
      <c r="G1159" s="23" t="s">
        <v>175</v>
      </c>
      <c r="H1159" s="23" t="s">
        <v>175</v>
      </c>
      <c r="I1159" s="70">
        <v>44155</v>
      </c>
      <c r="J1159" s="23" t="s">
        <v>1254</v>
      </c>
      <c r="K1159" s="70">
        <v>44174</v>
      </c>
    </row>
    <row r="1160" spans="1:11" x14ac:dyDescent="0.25">
      <c r="A1160" s="109" t="str">
        <f>HYPERLINK("https://reports.ofsted.gov.uk/provider/18/EY535934","Provider web link")</f>
        <v>Provider web link</v>
      </c>
      <c r="B1160" s="71" t="s">
        <v>6982</v>
      </c>
      <c r="C1160" s="23" t="s">
        <v>1255</v>
      </c>
      <c r="D1160" s="23" t="s">
        <v>1294</v>
      </c>
      <c r="E1160" s="23" t="s">
        <v>240</v>
      </c>
      <c r="F1160" s="23" t="s">
        <v>78</v>
      </c>
      <c r="G1160" s="23" t="s">
        <v>221</v>
      </c>
      <c r="H1160" s="23" t="s">
        <v>221</v>
      </c>
      <c r="I1160" s="70">
        <v>44155</v>
      </c>
      <c r="J1160" s="23" t="s">
        <v>1254</v>
      </c>
      <c r="K1160" s="70">
        <v>44174</v>
      </c>
    </row>
    <row r="1161" spans="1:11" x14ac:dyDescent="0.25">
      <c r="A1161" s="109" t="str">
        <f>HYPERLINK("https://reports.ofsted.gov.uk/provider/17/EY440498","Provider web link")</f>
        <v>Provider web link</v>
      </c>
      <c r="B1161" s="71" t="s">
        <v>6983</v>
      </c>
      <c r="C1161" s="23" t="s">
        <v>769</v>
      </c>
      <c r="D1161" s="23" t="s">
        <v>66</v>
      </c>
      <c r="E1161" s="23" t="s">
        <v>240</v>
      </c>
      <c r="F1161" s="23" t="s">
        <v>167</v>
      </c>
      <c r="G1161" s="23" t="s">
        <v>215</v>
      </c>
      <c r="H1161" s="23" t="s">
        <v>215</v>
      </c>
      <c r="I1161" s="70">
        <v>44155</v>
      </c>
      <c r="J1161" s="23" t="s">
        <v>1254</v>
      </c>
      <c r="K1161" s="70">
        <v>44175</v>
      </c>
    </row>
    <row r="1162" spans="1:11" x14ac:dyDescent="0.25">
      <c r="A1162" s="109" t="str">
        <f>HYPERLINK("https://reports.ofsted.gov.uk/provider/18/EY491475","Provider web link")</f>
        <v>Provider web link</v>
      </c>
      <c r="B1162" s="71" t="s">
        <v>6984</v>
      </c>
      <c r="C1162" s="23" t="s">
        <v>1255</v>
      </c>
      <c r="D1162" s="23" t="s">
        <v>1294</v>
      </c>
      <c r="E1162" s="23" t="s">
        <v>240</v>
      </c>
      <c r="F1162" s="23" t="s">
        <v>163</v>
      </c>
      <c r="G1162" s="23" t="s">
        <v>215</v>
      </c>
      <c r="H1162" s="23" t="s">
        <v>215</v>
      </c>
      <c r="I1162" s="70">
        <v>44155</v>
      </c>
      <c r="J1162" s="23" t="s">
        <v>1257</v>
      </c>
      <c r="K1162" s="70">
        <v>44176</v>
      </c>
    </row>
    <row r="1163" spans="1:11" x14ac:dyDescent="0.25">
      <c r="A1163" s="109" t="str">
        <f>HYPERLINK("https://reports.ofsted.gov.uk/provider/18/EY397544","Provider web link")</f>
        <v>Provider web link</v>
      </c>
      <c r="B1163" s="71" t="s">
        <v>6985</v>
      </c>
      <c r="C1163" s="23" t="s">
        <v>1255</v>
      </c>
      <c r="D1163" s="23" t="s">
        <v>1294</v>
      </c>
      <c r="E1163" s="23" t="s">
        <v>240</v>
      </c>
      <c r="F1163" s="23" t="s">
        <v>91</v>
      </c>
      <c r="G1163" s="23" t="s">
        <v>221</v>
      </c>
      <c r="H1163" s="23" t="s">
        <v>221</v>
      </c>
      <c r="I1163" s="70">
        <v>44155</v>
      </c>
      <c r="J1163" s="23" t="s">
        <v>1254</v>
      </c>
      <c r="K1163" s="70">
        <v>44174</v>
      </c>
    </row>
    <row r="1164" spans="1:11" x14ac:dyDescent="0.25">
      <c r="A1164" s="109" t="str">
        <f>HYPERLINK("https://reports.ofsted.gov.uk/provider/16/2540595 ","Provider web link")</f>
        <v>Provider web link</v>
      </c>
      <c r="B1164" s="71">
        <v>2540595</v>
      </c>
      <c r="C1164" s="23" t="s">
        <v>1255</v>
      </c>
      <c r="D1164" s="23" t="s">
        <v>67</v>
      </c>
      <c r="E1164" s="23" t="s">
        <v>6986</v>
      </c>
      <c r="F1164" s="23" t="s">
        <v>145</v>
      </c>
      <c r="G1164" s="23" t="s">
        <v>221</v>
      </c>
      <c r="H1164" s="23" t="s">
        <v>221</v>
      </c>
      <c r="I1164" s="70">
        <v>44155</v>
      </c>
      <c r="J1164" s="23" t="s">
        <v>1254</v>
      </c>
      <c r="K1164" s="70">
        <v>44179</v>
      </c>
    </row>
    <row r="1165" spans="1:11" x14ac:dyDescent="0.25">
      <c r="A1165" s="109" t="str">
        <f>HYPERLINK("https://reports.ofsted.gov.uk/provider/18/EY447690","Provider web link")</f>
        <v>Provider web link</v>
      </c>
      <c r="B1165" s="71" t="s">
        <v>6987</v>
      </c>
      <c r="C1165" s="23" t="s">
        <v>1255</v>
      </c>
      <c r="D1165" s="23" t="s">
        <v>1294</v>
      </c>
      <c r="E1165" s="23" t="s">
        <v>240</v>
      </c>
      <c r="F1165" s="23" t="s">
        <v>91</v>
      </c>
      <c r="G1165" s="23" t="s">
        <v>221</v>
      </c>
      <c r="H1165" s="23" t="s">
        <v>221</v>
      </c>
      <c r="I1165" s="70">
        <v>44155</v>
      </c>
      <c r="J1165" s="23" t="s">
        <v>1257</v>
      </c>
      <c r="K1165" s="70">
        <v>44174</v>
      </c>
    </row>
    <row r="1166" spans="1:11" x14ac:dyDescent="0.25">
      <c r="A1166" s="109" t="str">
        <f>HYPERLINK("https://reports.ofsted.gov.uk/provider/18/EY400985","Provider web link")</f>
        <v>Provider web link</v>
      </c>
      <c r="B1166" s="71" t="s">
        <v>6988</v>
      </c>
      <c r="C1166" s="23" t="s">
        <v>1255</v>
      </c>
      <c r="D1166" s="23" t="s">
        <v>1294</v>
      </c>
      <c r="E1166" s="23" t="s">
        <v>240</v>
      </c>
      <c r="F1166" s="23" t="s">
        <v>106</v>
      </c>
      <c r="G1166" s="23" t="s">
        <v>175</v>
      </c>
      <c r="H1166" s="23" t="s">
        <v>175</v>
      </c>
      <c r="I1166" s="70">
        <v>44155</v>
      </c>
      <c r="J1166" s="23" t="s">
        <v>1254</v>
      </c>
      <c r="K1166" s="70">
        <v>44174</v>
      </c>
    </row>
    <row r="1167" spans="1:11" x14ac:dyDescent="0.25">
      <c r="A1167" s="109" t="str">
        <f>HYPERLINK("https://reports.ofsted.gov.uk/provider/16/2513315 ","Provider web link")</f>
        <v>Provider web link</v>
      </c>
      <c r="B1167" s="71">
        <v>2513315</v>
      </c>
      <c r="C1167" s="23" t="s">
        <v>1255</v>
      </c>
      <c r="D1167" s="23" t="s">
        <v>67</v>
      </c>
      <c r="E1167" s="23" t="s">
        <v>6989</v>
      </c>
      <c r="F1167" s="23" t="s">
        <v>151</v>
      </c>
      <c r="G1167" s="23" t="s">
        <v>175</v>
      </c>
      <c r="H1167" s="23" t="s">
        <v>175</v>
      </c>
      <c r="I1167" s="70">
        <v>44155</v>
      </c>
      <c r="J1167" s="23" t="s">
        <v>1254</v>
      </c>
      <c r="K1167" s="70">
        <v>44174</v>
      </c>
    </row>
    <row r="1168" spans="1:11" x14ac:dyDescent="0.25">
      <c r="A1168" s="109" t="str">
        <f>HYPERLINK("https://reports.ofsted.gov.uk/provider/16/EY561110","Provider web link")</f>
        <v>Provider web link</v>
      </c>
      <c r="B1168" s="71" t="s">
        <v>6990</v>
      </c>
      <c r="C1168" s="23" t="s">
        <v>1255</v>
      </c>
      <c r="D1168" s="23" t="s">
        <v>67</v>
      </c>
      <c r="E1168" s="23" t="s">
        <v>6991</v>
      </c>
      <c r="F1168" s="23" t="s">
        <v>178</v>
      </c>
      <c r="G1168" s="23" t="s">
        <v>175</v>
      </c>
      <c r="H1168" s="23" t="s">
        <v>175</v>
      </c>
      <c r="I1168" s="70">
        <v>44155</v>
      </c>
      <c r="J1168" s="23" t="s">
        <v>1254</v>
      </c>
      <c r="K1168" s="70">
        <v>44174</v>
      </c>
    </row>
    <row r="1169" spans="1:11" x14ac:dyDescent="0.25">
      <c r="A1169" s="109" t="str">
        <f>HYPERLINK("https://reports.ofsted.gov.uk/provider/17/EY495018","Provider web link")</f>
        <v>Provider web link</v>
      </c>
      <c r="B1169" s="71" t="s">
        <v>6992</v>
      </c>
      <c r="C1169" s="23" t="s">
        <v>769</v>
      </c>
      <c r="D1169" s="23" t="s">
        <v>66</v>
      </c>
      <c r="E1169" s="23" t="s">
        <v>240</v>
      </c>
      <c r="F1169" s="23" t="s">
        <v>167</v>
      </c>
      <c r="G1169" s="23" t="s">
        <v>215</v>
      </c>
      <c r="H1169" s="23" t="s">
        <v>215</v>
      </c>
      <c r="I1169" s="70">
        <v>44155</v>
      </c>
      <c r="J1169" s="23" t="s">
        <v>1254</v>
      </c>
      <c r="K1169" s="70">
        <v>44175</v>
      </c>
    </row>
    <row r="1170" spans="1:11" x14ac:dyDescent="0.25">
      <c r="A1170" s="109" t="str">
        <f>HYPERLINK("https://reports.ofsted.gov.uk/provider/18/EY494000","Provider web link")</f>
        <v>Provider web link</v>
      </c>
      <c r="B1170" s="71" t="s">
        <v>6993</v>
      </c>
      <c r="C1170" s="23" t="s">
        <v>1255</v>
      </c>
      <c r="D1170" s="23" t="s">
        <v>1294</v>
      </c>
      <c r="E1170" s="23" t="s">
        <v>240</v>
      </c>
      <c r="F1170" s="23" t="s">
        <v>80</v>
      </c>
      <c r="G1170" s="23" t="s">
        <v>215</v>
      </c>
      <c r="H1170" s="23" t="s">
        <v>215</v>
      </c>
      <c r="I1170" s="70">
        <v>44155</v>
      </c>
      <c r="J1170" s="23" t="s">
        <v>1254</v>
      </c>
      <c r="K1170" s="70">
        <v>44174</v>
      </c>
    </row>
    <row r="1171" spans="1:11" x14ac:dyDescent="0.25">
      <c r="A1171" s="109" t="str">
        <f>HYPERLINK("https://reports.ofsted.gov.uk/provider/18/EY554101","Provider web link")</f>
        <v>Provider web link</v>
      </c>
      <c r="B1171" s="71" t="s">
        <v>6994</v>
      </c>
      <c r="C1171" s="23" t="s">
        <v>1255</v>
      </c>
      <c r="D1171" s="23" t="s">
        <v>1294</v>
      </c>
      <c r="E1171" s="23" t="s">
        <v>240</v>
      </c>
      <c r="F1171" s="23" t="s">
        <v>114</v>
      </c>
      <c r="G1171" s="23" t="s">
        <v>285</v>
      </c>
      <c r="H1171" s="23" t="s">
        <v>199</v>
      </c>
      <c r="I1171" s="70">
        <v>44155</v>
      </c>
      <c r="J1171" s="23" t="s">
        <v>1254</v>
      </c>
      <c r="K1171" s="70">
        <v>44175</v>
      </c>
    </row>
    <row r="1172" spans="1:11" x14ac:dyDescent="0.25">
      <c r="A1172" s="109" t="str">
        <f>HYPERLINK("https://reports.ofsted.gov.uk/provider/17/EY358095","Provider web link")</f>
        <v>Provider web link</v>
      </c>
      <c r="B1172" s="71" t="s">
        <v>6995</v>
      </c>
      <c r="C1172" s="23" t="s">
        <v>769</v>
      </c>
      <c r="D1172" s="23" t="s">
        <v>66</v>
      </c>
      <c r="E1172" s="23" t="s">
        <v>240</v>
      </c>
      <c r="F1172" s="23" t="s">
        <v>91</v>
      </c>
      <c r="G1172" s="23" t="s">
        <v>221</v>
      </c>
      <c r="H1172" s="23" t="s">
        <v>221</v>
      </c>
      <c r="I1172" s="70">
        <v>44155</v>
      </c>
      <c r="J1172" s="23" t="s">
        <v>1254</v>
      </c>
      <c r="K1172" s="70">
        <v>44174</v>
      </c>
    </row>
    <row r="1173" spans="1:11" x14ac:dyDescent="0.25">
      <c r="A1173" s="109" t="str">
        <f>HYPERLINK("https://reports.ofsted.gov.uk/provider/18/EY490390","Provider web link")</f>
        <v>Provider web link</v>
      </c>
      <c r="B1173" s="71" t="s">
        <v>6996</v>
      </c>
      <c r="C1173" s="23" t="s">
        <v>1255</v>
      </c>
      <c r="D1173" s="23" t="s">
        <v>1294</v>
      </c>
      <c r="E1173" s="23" t="s">
        <v>240</v>
      </c>
      <c r="F1173" s="23" t="s">
        <v>121</v>
      </c>
      <c r="G1173" s="23" t="s">
        <v>180</v>
      </c>
      <c r="H1173" s="23" t="s">
        <v>180</v>
      </c>
      <c r="I1173" s="70">
        <v>44155</v>
      </c>
      <c r="J1173" s="23" t="s">
        <v>1254</v>
      </c>
      <c r="K1173" s="70">
        <v>44174</v>
      </c>
    </row>
    <row r="1174" spans="1:11" x14ac:dyDescent="0.25">
      <c r="A1174" s="109" t="str">
        <f>HYPERLINK("https://reports.ofsted.gov.uk/provider/18/EY474083","Provider web link")</f>
        <v>Provider web link</v>
      </c>
      <c r="B1174" s="71" t="s">
        <v>6997</v>
      </c>
      <c r="C1174" s="23" t="s">
        <v>1255</v>
      </c>
      <c r="D1174" s="23" t="s">
        <v>1294</v>
      </c>
      <c r="E1174" s="23" t="s">
        <v>240</v>
      </c>
      <c r="F1174" s="23" t="s">
        <v>132</v>
      </c>
      <c r="G1174" s="23" t="s">
        <v>215</v>
      </c>
      <c r="H1174" s="23" t="s">
        <v>215</v>
      </c>
      <c r="I1174" s="70">
        <v>44155</v>
      </c>
      <c r="J1174" s="23" t="s">
        <v>1257</v>
      </c>
      <c r="K1174" s="70">
        <v>44169</v>
      </c>
    </row>
    <row r="1175" spans="1:11" x14ac:dyDescent="0.25">
      <c r="A1175" s="109" t="str">
        <f>HYPERLINK("https://reports.ofsted.gov.uk/provider/18/EY493127","Provider web link")</f>
        <v>Provider web link</v>
      </c>
      <c r="B1175" s="71" t="s">
        <v>6998</v>
      </c>
      <c r="C1175" s="23" t="s">
        <v>1255</v>
      </c>
      <c r="D1175" s="23" t="s">
        <v>1294</v>
      </c>
      <c r="E1175" s="23" t="s">
        <v>240</v>
      </c>
      <c r="F1175" s="23" t="s">
        <v>220</v>
      </c>
      <c r="G1175" s="23" t="s">
        <v>215</v>
      </c>
      <c r="H1175" s="23" t="s">
        <v>215</v>
      </c>
      <c r="I1175" s="70">
        <v>44155</v>
      </c>
      <c r="J1175" s="23" t="s">
        <v>1254</v>
      </c>
      <c r="K1175" s="70">
        <v>44174</v>
      </c>
    </row>
    <row r="1176" spans="1:11" x14ac:dyDescent="0.25">
      <c r="A1176" s="109" t="str">
        <f>HYPERLINK("https://reports.ofsted.gov.uk/provider/18/EY546404","Provider web link")</f>
        <v>Provider web link</v>
      </c>
      <c r="B1176" s="71" t="s">
        <v>6999</v>
      </c>
      <c r="C1176" s="23" t="s">
        <v>1255</v>
      </c>
      <c r="D1176" s="23" t="s">
        <v>1294</v>
      </c>
      <c r="E1176" s="23" t="s">
        <v>240</v>
      </c>
      <c r="F1176" s="23" t="s">
        <v>145</v>
      </c>
      <c r="G1176" s="23" t="s">
        <v>221</v>
      </c>
      <c r="H1176" s="23" t="s">
        <v>221</v>
      </c>
      <c r="I1176" s="70">
        <v>44155</v>
      </c>
      <c r="J1176" s="23" t="s">
        <v>1254</v>
      </c>
      <c r="K1176" s="70">
        <v>44174</v>
      </c>
    </row>
    <row r="1177" spans="1:11" x14ac:dyDescent="0.25">
      <c r="A1177" s="109" t="str">
        <f>HYPERLINK("https://reports.ofsted.gov.uk/provider/18/EY558450","Provider web link")</f>
        <v>Provider web link</v>
      </c>
      <c r="B1177" s="71" t="s">
        <v>7000</v>
      </c>
      <c r="C1177" s="23" t="s">
        <v>1255</v>
      </c>
      <c r="D1177" s="23" t="s">
        <v>1294</v>
      </c>
      <c r="E1177" s="23" t="s">
        <v>240</v>
      </c>
      <c r="F1177" s="23" t="s">
        <v>83</v>
      </c>
      <c r="G1177" s="23" t="s">
        <v>175</v>
      </c>
      <c r="H1177" s="23" t="s">
        <v>175</v>
      </c>
      <c r="I1177" s="70">
        <v>44155</v>
      </c>
      <c r="J1177" s="23" t="s">
        <v>1254</v>
      </c>
      <c r="K1177" s="70">
        <v>44174</v>
      </c>
    </row>
    <row r="1178" spans="1:11" x14ac:dyDescent="0.25">
      <c r="A1178" s="109" t="str">
        <f>HYPERLINK("https://reports.ofsted.gov.uk/provider/18/EY458710","Provider web link")</f>
        <v>Provider web link</v>
      </c>
      <c r="B1178" s="71" t="s">
        <v>7001</v>
      </c>
      <c r="C1178" s="23" t="s">
        <v>1255</v>
      </c>
      <c r="D1178" s="23" t="s">
        <v>1294</v>
      </c>
      <c r="E1178" s="23" t="s">
        <v>240</v>
      </c>
      <c r="F1178" s="23" t="s">
        <v>97</v>
      </c>
      <c r="G1178" s="23" t="s">
        <v>175</v>
      </c>
      <c r="H1178" s="23" t="s">
        <v>175</v>
      </c>
      <c r="I1178" s="70">
        <v>44155</v>
      </c>
      <c r="J1178" s="23" t="s">
        <v>1254</v>
      </c>
      <c r="K1178" s="70">
        <v>44175</v>
      </c>
    </row>
    <row r="1179" spans="1:11" x14ac:dyDescent="0.25">
      <c r="A1179" s="109" t="str">
        <f>HYPERLINK("https://reports.ofsted.gov.uk/provider/18/2560231 ","Provider web link")</f>
        <v>Provider web link</v>
      </c>
      <c r="B1179" s="71">
        <v>2560231</v>
      </c>
      <c r="C1179" s="23" t="s">
        <v>1255</v>
      </c>
      <c r="D1179" s="23" t="s">
        <v>1294</v>
      </c>
      <c r="E1179" s="23" t="s">
        <v>240</v>
      </c>
      <c r="F1179" s="23" t="s">
        <v>93</v>
      </c>
      <c r="G1179" s="23" t="s">
        <v>221</v>
      </c>
      <c r="H1179" s="23" t="s">
        <v>221</v>
      </c>
      <c r="I1179" s="70">
        <v>44155</v>
      </c>
      <c r="J1179" s="23" t="s">
        <v>1254</v>
      </c>
      <c r="K1179" s="70">
        <v>44174</v>
      </c>
    </row>
    <row r="1180" spans="1:11" x14ac:dyDescent="0.25">
      <c r="A1180" s="109" t="str">
        <f>HYPERLINK("https://reports.ofsted.gov.uk/provider/16/EY554983","Provider web link")</f>
        <v>Provider web link</v>
      </c>
      <c r="B1180" s="71" t="s">
        <v>7002</v>
      </c>
      <c r="C1180" s="23" t="s">
        <v>769</v>
      </c>
      <c r="D1180" s="23" t="s">
        <v>67</v>
      </c>
      <c r="E1180" s="23" t="s">
        <v>7003</v>
      </c>
      <c r="F1180" s="23" t="s">
        <v>194</v>
      </c>
      <c r="G1180" s="23" t="s">
        <v>180</v>
      </c>
      <c r="H1180" s="23" t="s">
        <v>180</v>
      </c>
      <c r="I1180" s="70">
        <v>44155</v>
      </c>
      <c r="J1180" s="23" t="s">
        <v>1254</v>
      </c>
      <c r="K1180" s="70">
        <v>44175</v>
      </c>
    </row>
    <row r="1181" spans="1:11" x14ac:dyDescent="0.25">
      <c r="A1181" s="109" t="str">
        <f>HYPERLINK("https://reports.ofsted.gov.uk/provider/18/EY501565","Provider web link")</f>
        <v>Provider web link</v>
      </c>
      <c r="B1181" s="71" t="s">
        <v>7004</v>
      </c>
      <c r="C1181" s="23" t="s">
        <v>1255</v>
      </c>
      <c r="D1181" s="23" t="s">
        <v>1294</v>
      </c>
      <c r="E1181" s="23" t="s">
        <v>240</v>
      </c>
      <c r="F1181" s="23" t="s">
        <v>104</v>
      </c>
      <c r="G1181" s="23" t="s">
        <v>215</v>
      </c>
      <c r="H1181" s="23" t="s">
        <v>215</v>
      </c>
      <c r="I1181" s="70">
        <v>44155</v>
      </c>
      <c r="J1181" s="23" t="s">
        <v>1254</v>
      </c>
      <c r="K1181" s="70">
        <v>44174</v>
      </c>
    </row>
    <row r="1182" spans="1:11" x14ac:dyDescent="0.25">
      <c r="A1182" s="109" t="str">
        <f>HYPERLINK("https://reports.ofsted.gov.uk/provider/18/EY501261","Provider web link")</f>
        <v>Provider web link</v>
      </c>
      <c r="B1182" s="71" t="s">
        <v>7005</v>
      </c>
      <c r="C1182" s="23" t="s">
        <v>1255</v>
      </c>
      <c r="D1182" s="23" t="s">
        <v>1294</v>
      </c>
      <c r="E1182" s="23" t="s">
        <v>240</v>
      </c>
      <c r="F1182" s="23" t="s">
        <v>132</v>
      </c>
      <c r="G1182" s="23" t="s">
        <v>215</v>
      </c>
      <c r="H1182" s="23" t="s">
        <v>215</v>
      </c>
      <c r="I1182" s="70">
        <v>44155</v>
      </c>
      <c r="J1182" s="23" t="s">
        <v>1254</v>
      </c>
      <c r="K1182" s="70">
        <v>44186</v>
      </c>
    </row>
    <row r="1183" spans="1:11" x14ac:dyDescent="0.25">
      <c r="A1183" s="109" t="str">
        <f>HYPERLINK("https://reports.ofsted.gov.uk/provider/17/106461  ","Provider web link")</f>
        <v>Provider web link</v>
      </c>
      <c r="B1183" s="71">
        <v>106461</v>
      </c>
      <c r="C1183" s="23" t="s">
        <v>769</v>
      </c>
      <c r="D1183" s="23" t="s">
        <v>66</v>
      </c>
      <c r="E1183" s="23" t="s">
        <v>240</v>
      </c>
      <c r="F1183" s="23" t="s">
        <v>78</v>
      </c>
      <c r="G1183" s="23" t="s">
        <v>221</v>
      </c>
      <c r="H1183" s="23" t="s">
        <v>221</v>
      </c>
      <c r="I1183" s="70">
        <v>44155</v>
      </c>
      <c r="J1183" s="23" t="s">
        <v>1254</v>
      </c>
      <c r="K1183" s="70">
        <v>44175</v>
      </c>
    </row>
    <row r="1184" spans="1:11" x14ac:dyDescent="0.25">
      <c r="A1184" s="109" t="str">
        <f>HYPERLINK("https://reports.ofsted.gov.uk/provider/16/EY562220","Provider web link")</f>
        <v>Provider web link</v>
      </c>
      <c r="B1184" s="71" t="s">
        <v>7006</v>
      </c>
      <c r="C1184" s="23" t="s">
        <v>1255</v>
      </c>
      <c r="D1184" s="23" t="s">
        <v>67</v>
      </c>
      <c r="E1184" s="23" t="s">
        <v>7007</v>
      </c>
      <c r="F1184" s="23" t="s">
        <v>114</v>
      </c>
      <c r="G1184" s="23" t="s">
        <v>285</v>
      </c>
      <c r="H1184" s="23" t="s">
        <v>199</v>
      </c>
      <c r="I1184" s="70">
        <v>44155</v>
      </c>
      <c r="J1184" s="23" t="s">
        <v>1254</v>
      </c>
      <c r="K1184" s="70">
        <v>44175</v>
      </c>
    </row>
    <row r="1185" spans="1:11" x14ac:dyDescent="0.25">
      <c r="A1185" s="109" t="str">
        <f>HYPERLINK("https://reports.ofsted.gov.uk/provider/18/EY536009","Provider web link")</f>
        <v>Provider web link</v>
      </c>
      <c r="B1185" s="71" t="s">
        <v>7008</v>
      </c>
      <c r="C1185" s="23" t="s">
        <v>1255</v>
      </c>
      <c r="D1185" s="23" t="s">
        <v>1294</v>
      </c>
      <c r="E1185" s="23" t="s">
        <v>240</v>
      </c>
      <c r="F1185" s="23" t="s">
        <v>96</v>
      </c>
      <c r="G1185" s="23" t="s">
        <v>180</v>
      </c>
      <c r="H1185" s="23" t="s">
        <v>180</v>
      </c>
      <c r="I1185" s="70">
        <v>44155</v>
      </c>
      <c r="J1185" s="23" t="s">
        <v>1257</v>
      </c>
      <c r="K1185" s="70">
        <v>44179</v>
      </c>
    </row>
    <row r="1186" spans="1:11" x14ac:dyDescent="0.25">
      <c r="A1186" s="109" t="str">
        <f>HYPERLINK("https://reports.ofsted.gov.uk/provider/18/EY554727","Provider web link")</f>
        <v>Provider web link</v>
      </c>
      <c r="B1186" s="71" t="s">
        <v>7009</v>
      </c>
      <c r="C1186" s="23" t="s">
        <v>1255</v>
      </c>
      <c r="D1186" s="23" t="s">
        <v>1294</v>
      </c>
      <c r="E1186" s="23" t="s">
        <v>240</v>
      </c>
      <c r="F1186" s="23" t="s">
        <v>178</v>
      </c>
      <c r="G1186" s="23" t="s">
        <v>175</v>
      </c>
      <c r="H1186" s="23" t="s">
        <v>175</v>
      </c>
      <c r="I1186" s="70">
        <v>44155</v>
      </c>
      <c r="J1186" s="23" t="s">
        <v>1254</v>
      </c>
      <c r="K1186" s="70">
        <v>44175</v>
      </c>
    </row>
    <row r="1187" spans="1:11" x14ac:dyDescent="0.25">
      <c r="A1187" s="109" t="str">
        <f>HYPERLINK("https://reports.ofsted.gov.uk/provider/18/EY485123","Provider web link")</f>
        <v>Provider web link</v>
      </c>
      <c r="B1187" s="71" t="s">
        <v>7010</v>
      </c>
      <c r="C1187" s="23" t="s">
        <v>1255</v>
      </c>
      <c r="D1187" s="23" t="s">
        <v>1294</v>
      </c>
      <c r="E1187" s="23" t="s">
        <v>240</v>
      </c>
      <c r="F1187" s="23" t="s">
        <v>80</v>
      </c>
      <c r="G1187" s="23" t="s">
        <v>215</v>
      </c>
      <c r="H1187" s="23" t="s">
        <v>215</v>
      </c>
      <c r="I1187" s="70">
        <v>44155</v>
      </c>
      <c r="J1187" s="23" t="s">
        <v>1254</v>
      </c>
      <c r="K1187" s="70">
        <v>44174</v>
      </c>
    </row>
    <row r="1188" spans="1:11" x14ac:dyDescent="0.25">
      <c r="A1188" s="109" t="str">
        <f>HYPERLINK("https://reports.ofsted.gov.uk/provider/16/EY553685","Provider web link")</f>
        <v>Provider web link</v>
      </c>
      <c r="B1188" s="71" t="s">
        <v>7011</v>
      </c>
      <c r="C1188" s="23" t="s">
        <v>1255</v>
      </c>
      <c r="D1188" s="23" t="s">
        <v>67</v>
      </c>
      <c r="E1188" s="23" t="s">
        <v>7012</v>
      </c>
      <c r="F1188" s="23" t="s">
        <v>96</v>
      </c>
      <c r="G1188" s="23" t="s">
        <v>180</v>
      </c>
      <c r="H1188" s="23" t="s">
        <v>180</v>
      </c>
      <c r="I1188" s="70">
        <v>44158</v>
      </c>
      <c r="J1188" s="23" t="s">
        <v>1254</v>
      </c>
      <c r="K1188" s="70">
        <v>44176</v>
      </c>
    </row>
    <row r="1189" spans="1:11" x14ac:dyDescent="0.25">
      <c r="A1189" s="109" t="str">
        <f>HYPERLINK("https://reports.ofsted.gov.uk/provider/16/2506478 ","Provider web link")</f>
        <v>Provider web link</v>
      </c>
      <c r="B1189" s="71">
        <v>2506478</v>
      </c>
      <c r="C1189" s="23" t="s">
        <v>1255</v>
      </c>
      <c r="D1189" s="23" t="s">
        <v>67</v>
      </c>
      <c r="E1189" s="23" t="s">
        <v>7013</v>
      </c>
      <c r="F1189" s="23" t="s">
        <v>104</v>
      </c>
      <c r="G1189" s="23" t="s">
        <v>215</v>
      </c>
      <c r="H1189" s="23" t="s">
        <v>215</v>
      </c>
      <c r="I1189" s="70">
        <v>44158</v>
      </c>
      <c r="J1189" s="23" t="s">
        <v>1254</v>
      </c>
      <c r="K1189" s="70">
        <v>44176</v>
      </c>
    </row>
    <row r="1190" spans="1:11" x14ac:dyDescent="0.25">
      <c r="A1190" s="109" t="str">
        <f>HYPERLINK("https://reports.ofsted.gov.uk/provider/18/EY535937","Provider web link")</f>
        <v>Provider web link</v>
      </c>
      <c r="B1190" s="71" t="s">
        <v>7014</v>
      </c>
      <c r="C1190" s="23" t="s">
        <v>1255</v>
      </c>
      <c r="D1190" s="23" t="s">
        <v>1294</v>
      </c>
      <c r="E1190" s="23" t="s">
        <v>240</v>
      </c>
      <c r="F1190" s="23" t="s">
        <v>178</v>
      </c>
      <c r="G1190" s="23" t="s">
        <v>175</v>
      </c>
      <c r="H1190" s="23" t="s">
        <v>175</v>
      </c>
      <c r="I1190" s="70">
        <v>44158</v>
      </c>
      <c r="J1190" s="23" t="s">
        <v>1254</v>
      </c>
      <c r="K1190" s="70">
        <v>44175</v>
      </c>
    </row>
    <row r="1191" spans="1:11" x14ac:dyDescent="0.25">
      <c r="A1191" s="109" t="str">
        <f>HYPERLINK("https://reports.ofsted.gov.uk/provider/18/EY562443","Provider web link")</f>
        <v>Provider web link</v>
      </c>
      <c r="B1191" s="71" t="s">
        <v>7015</v>
      </c>
      <c r="C1191" s="23" t="s">
        <v>1255</v>
      </c>
      <c r="D1191" s="23" t="s">
        <v>1294</v>
      </c>
      <c r="E1191" s="23" t="s">
        <v>240</v>
      </c>
      <c r="F1191" s="23" t="s">
        <v>104</v>
      </c>
      <c r="G1191" s="23" t="s">
        <v>215</v>
      </c>
      <c r="H1191" s="23" t="s">
        <v>215</v>
      </c>
      <c r="I1191" s="70">
        <v>44158</v>
      </c>
      <c r="J1191" s="23" t="s">
        <v>1257</v>
      </c>
      <c r="K1191" s="70">
        <v>44179</v>
      </c>
    </row>
    <row r="1192" spans="1:11" x14ac:dyDescent="0.25">
      <c r="A1192" s="109" t="str">
        <f>HYPERLINK("https://reports.ofsted.gov.uk/provider/16/EY556100","Provider web link")</f>
        <v>Provider web link</v>
      </c>
      <c r="B1192" s="71" t="s">
        <v>7016</v>
      </c>
      <c r="C1192" s="23" t="s">
        <v>1255</v>
      </c>
      <c r="D1192" s="23" t="s">
        <v>67</v>
      </c>
      <c r="E1192" s="23" t="s">
        <v>7017</v>
      </c>
      <c r="F1192" s="23" t="s">
        <v>186</v>
      </c>
      <c r="G1192" s="23" t="s">
        <v>180</v>
      </c>
      <c r="H1192" s="23" t="s">
        <v>180</v>
      </c>
      <c r="I1192" s="70">
        <v>44158</v>
      </c>
      <c r="J1192" s="23" t="s">
        <v>1254</v>
      </c>
      <c r="K1192" s="70">
        <v>44175</v>
      </c>
    </row>
    <row r="1193" spans="1:11" x14ac:dyDescent="0.25">
      <c r="A1193" s="109" t="str">
        <f>HYPERLINK("https://reports.ofsted.gov.uk/provider/18/EY541868","Provider web link")</f>
        <v>Provider web link</v>
      </c>
      <c r="B1193" s="71" t="s">
        <v>7018</v>
      </c>
      <c r="C1193" s="23" t="s">
        <v>1255</v>
      </c>
      <c r="D1193" s="23" t="s">
        <v>1294</v>
      </c>
      <c r="E1193" s="23" t="s">
        <v>240</v>
      </c>
      <c r="F1193" s="23" t="s">
        <v>75</v>
      </c>
      <c r="G1193" s="23" t="s">
        <v>221</v>
      </c>
      <c r="H1193" s="23" t="s">
        <v>221</v>
      </c>
      <c r="I1193" s="70">
        <v>44158</v>
      </c>
      <c r="J1193" s="23" t="s">
        <v>1254</v>
      </c>
      <c r="K1193" s="70">
        <v>44175</v>
      </c>
    </row>
    <row r="1194" spans="1:11" x14ac:dyDescent="0.25">
      <c r="A1194" s="109" t="str">
        <f>HYPERLINK("https://reports.ofsted.gov.uk/provider/16/EY554837","Provider web link")</f>
        <v>Provider web link</v>
      </c>
      <c r="B1194" s="71" t="s">
        <v>7019</v>
      </c>
      <c r="C1194" s="23" t="s">
        <v>1255</v>
      </c>
      <c r="D1194" s="23" t="s">
        <v>67</v>
      </c>
      <c r="E1194" s="23" t="s">
        <v>7020</v>
      </c>
      <c r="F1194" s="23" t="s">
        <v>90</v>
      </c>
      <c r="G1194" s="23" t="s">
        <v>171</v>
      </c>
      <c r="H1194" s="23" t="s">
        <v>171</v>
      </c>
      <c r="I1194" s="70">
        <v>44158</v>
      </c>
      <c r="J1194" s="23" t="s">
        <v>1254</v>
      </c>
      <c r="K1194" s="70">
        <v>44175</v>
      </c>
    </row>
    <row r="1195" spans="1:11" x14ac:dyDescent="0.25">
      <c r="A1195" s="109" t="str">
        <f>HYPERLINK("https://reports.ofsted.gov.uk/provider/18/EY482955","Provider web link")</f>
        <v>Provider web link</v>
      </c>
      <c r="B1195" s="71" t="s">
        <v>7021</v>
      </c>
      <c r="C1195" s="23" t="s">
        <v>1255</v>
      </c>
      <c r="D1195" s="23" t="s">
        <v>1294</v>
      </c>
      <c r="E1195" s="23" t="s">
        <v>240</v>
      </c>
      <c r="F1195" s="23" t="s">
        <v>97</v>
      </c>
      <c r="G1195" s="23" t="s">
        <v>175</v>
      </c>
      <c r="H1195" s="23" t="s">
        <v>175</v>
      </c>
      <c r="I1195" s="70">
        <v>44158</v>
      </c>
      <c r="J1195" s="23" t="s">
        <v>1254</v>
      </c>
      <c r="K1195" s="70">
        <v>44176</v>
      </c>
    </row>
    <row r="1196" spans="1:11" x14ac:dyDescent="0.25">
      <c r="A1196" s="109" t="str">
        <f>HYPERLINK("https://reports.ofsted.gov.uk/provider/17/300064  ","Provider web link")</f>
        <v>Provider web link</v>
      </c>
      <c r="B1196" s="71">
        <v>300064</v>
      </c>
      <c r="C1196" s="23" t="s">
        <v>769</v>
      </c>
      <c r="D1196" s="23" t="s">
        <v>66</v>
      </c>
      <c r="E1196" s="23" t="s">
        <v>240</v>
      </c>
      <c r="F1196" s="23" t="s">
        <v>140</v>
      </c>
      <c r="G1196" s="23" t="s">
        <v>285</v>
      </c>
      <c r="H1196" s="23" t="s">
        <v>199</v>
      </c>
      <c r="I1196" s="70">
        <v>44158</v>
      </c>
      <c r="J1196" s="23" t="s">
        <v>1254</v>
      </c>
      <c r="K1196" s="70">
        <v>44180</v>
      </c>
    </row>
    <row r="1197" spans="1:11" x14ac:dyDescent="0.25">
      <c r="A1197" s="109" t="str">
        <f>HYPERLINK("https://reports.ofsted.gov.uk/provider/17/EY410385","Provider web link")</f>
        <v>Provider web link</v>
      </c>
      <c r="B1197" s="71" t="s">
        <v>7022</v>
      </c>
      <c r="C1197" s="23" t="s">
        <v>769</v>
      </c>
      <c r="D1197" s="23" t="s">
        <v>66</v>
      </c>
      <c r="E1197" s="23" t="s">
        <v>240</v>
      </c>
      <c r="F1197" s="23" t="s">
        <v>91</v>
      </c>
      <c r="G1197" s="23" t="s">
        <v>221</v>
      </c>
      <c r="H1197" s="23" t="s">
        <v>221</v>
      </c>
      <c r="I1197" s="70">
        <v>44158</v>
      </c>
      <c r="J1197" s="23" t="s">
        <v>1254</v>
      </c>
      <c r="K1197" s="70">
        <v>44175</v>
      </c>
    </row>
    <row r="1198" spans="1:11" x14ac:dyDescent="0.25">
      <c r="A1198" s="109" t="str">
        <f>HYPERLINK("https://reports.ofsted.gov.uk/provider/17/EY448184","Provider web link")</f>
        <v>Provider web link</v>
      </c>
      <c r="B1198" s="71" t="s">
        <v>7023</v>
      </c>
      <c r="C1198" s="23" t="s">
        <v>769</v>
      </c>
      <c r="D1198" s="23" t="s">
        <v>66</v>
      </c>
      <c r="E1198" s="23" t="s">
        <v>240</v>
      </c>
      <c r="F1198" s="23" t="s">
        <v>76</v>
      </c>
      <c r="G1198" s="23" t="s">
        <v>285</v>
      </c>
      <c r="H1198" s="23" t="s">
        <v>199</v>
      </c>
      <c r="I1198" s="70">
        <v>44158</v>
      </c>
      <c r="J1198" s="23" t="s">
        <v>1257</v>
      </c>
      <c r="K1198" s="70">
        <v>44180</v>
      </c>
    </row>
    <row r="1199" spans="1:11" x14ac:dyDescent="0.25">
      <c r="A1199" s="109" t="str">
        <f>HYPERLINK("https://reports.ofsted.gov.uk/provider/18/EY494671","Provider web link")</f>
        <v>Provider web link</v>
      </c>
      <c r="B1199" s="71" t="s">
        <v>7024</v>
      </c>
      <c r="C1199" s="23" t="s">
        <v>1255</v>
      </c>
      <c r="D1199" s="23" t="s">
        <v>1294</v>
      </c>
      <c r="E1199" s="23" t="s">
        <v>240</v>
      </c>
      <c r="F1199" s="23" t="s">
        <v>220</v>
      </c>
      <c r="G1199" s="23" t="s">
        <v>215</v>
      </c>
      <c r="H1199" s="23" t="s">
        <v>215</v>
      </c>
      <c r="I1199" s="70">
        <v>44158</v>
      </c>
      <c r="J1199" s="23" t="s">
        <v>1257</v>
      </c>
      <c r="K1199" s="70">
        <v>44179</v>
      </c>
    </row>
    <row r="1200" spans="1:11" x14ac:dyDescent="0.25">
      <c r="A1200" s="109" t="str">
        <f>HYPERLINK("https://reports.ofsted.gov.uk/provider/18/EY562008","Provider web link")</f>
        <v>Provider web link</v>
      </c>
      <c r="B1200" s="71" t="s">
        <v>7025</v>
      </c>
      <c r="C1200" s="23" t="s">
        <v>1255</v>
      </c>
      <c r="D1200" s="23" t="s">
        <v>1294</v>
      </c>
      <c r="E1200" s="23" t="s">
        <v>240</v>
      </c>
      <c r="F1200" s="23" t="s">
        <v>153</v>
      </c>
      <c r="G1200" s="23" t="s">
        <v>215</v>
      </c>
      <c r="H1200" s="23" t="s">
        <v>215</v>
      </c>
      <c r="I1200" s="70">
        <v>44158</v>
      </c>
      <c r="J1200" s="23" t="s">
        <v>1254</v>
      </c>
      <c r="K1200" s="70">
        <v>44175</v>
      </c>
    </row>
    <row r="1201" spans="1:11" x14ac:dyDescent="0.25">
      <c r="A1201" s="109" t="str">
        <f>HYPERLINK("https://reports.ofsted.gov.uk/provider/18/EY557048","Provider web link")</f>
        <v>Provider web link</v>
      </c>
      <c r="B1201" s="71" t="s">
        <v>7026</v>
      </c>
      <c r="C1201" s="23" t="s">
        <v>1255</v>
      </c>
      <c r="D1201" s="23" t="s">
        <v>1294</v>
      </c>
      <c r="E1201" s="23" t="s">
        <v>240</v>
      </c>
      <c r="F1201" s="23" t="s">
        <v>139</v>
      </c>
      <c r="G1201" s="23" t="s">
        <v>225</v>
      </c>
      <c r="H1201" s="23" t="s">
        <v>225</v>
      </c>
      <c r="I1201" s="70">
        <v>44158</v>
      </c>
      <c r="J1201" s="23" t="s">
        <v>1254</v>
      </c>
      <c r="K1201" s="70">
        <v>44179</v>
      </c>
    </row>
    <row r="1202" spans="1:11" x14ac:dyDescent="0.25">
      <c r="A1202" s="109" t="str">
        <f>HYPERLINK("https://reports.ofsted.gov.uk/provider/16/2506477 ","Provider web link")</f>
        <v>Provider web link</v>
      </c>
      <c r="B1202" s="71">
        <v>2506477</v>
      </c>
      <c r="C1202" s="23" t="s">
        <v>1255</v>
      </c>
      <c r="D1202" s="23" t="s">
        <v>67</v>
      </c>
      <c r="E1202" s="23" t="s">
        <v>7027</v>
      </c>
      <c r="F1202" s="23" t="s">
        <v>104</v>
      </c>
      <c r="G1202" s="23" t="s">
        <v>215</v>
      </c>
      <c r="H1202" s="23" t="s">
        <v>215</v>
      </c>
      <c r="I1202" s="70">
        <v>44158</v>
      </c>
      <c r="J1202" s="23" t="s">
        <v>1254</v>
      </c>
      <c r="K1202" s="70">
        <v>44176</v>
      </c>
    </row>
    <row r="1203" spans="1:11" x14ac:dyDescent="0.25">
      <c r="A1203" s="109" t="str">
        <f>HYPERLINK("https://reports.ofsted.gov.uk/provider/16/EY556204","Provider web link")</f>
        <v>Provider web link</v>
      </c>
      <c r="B1203" s="71" t="s">
        <v>7028</v>
      </c>
      <c r="C1203" s="23" t="s">
        <v>1255</v>
      </c>
      <c r="D1203" s="23" t="s">
        <v>67</v>
      </c>
      <c r="E1203" s="23" t="s">
        <v>7029</v>
      </c>
      <c r="F1203" s="23" t="s">
        <v>165</v>
      </c>
      <c r="G1203" s="23" t="s">
        <v>221</v>
      </c>
      <c r="H1203" s="23" t="s">
        <v>221</v>
      </c>
      <c r="I1203" s="70">
        <v>44158</v>
      </c>
      <c r="J1203" s="23" t="s">
        <v>1254</v>
      </c>
      <c r="K1203" s="70">
        <v>44175</v>
      </c>
    </row>
    <row r="1204" spans="1:11" x14ac:dyDescent="0.25">
      <c r="A1204" s="109" t="str">
        <f>HYPERLINK("https://reports.ofsted.gov.uk/provider/16/EY554825","Provider web link")</f>
        <v>Provider web link</v>
      </c>
      <c r="B1204" s="71" t="s">
        <v>7030</v>
      </c>
      <c r="C1204" s="23" t="s">
        <v>769</v>
      </c>
      <c r="D1204" s="23" t="s">
        <v>67</v>
      </c>
      <c r="E1204" s="23" t="s">
        <v>7031</v>
      </c>
      <c r="F1204" s="23" t="s">
        <v>129</v>
      </c>
      <c r="G1204" s="23" t="s">
        <v>171</v>
      </c>
      <c r="H1204" s="23" t="s">
        <v>171</v>
      </c>
      <c r="I1204" s="70">
        <v>44158</v>
      </c>
      <c r="J1204" s="23" t="s">
        <v>1254</v>
      </c>
      <c r="K1204" s="70">
        <v>44175</v>
      </c>
    </row>
    <row r="1205" spans="1:11" x14ac:dyDescent="0.25">
      <c r="A1205" s="109" t="str">
        <f>HYPERLINK("https://reports.ofsted.gov.uk/provider/17/EY446863","Provider web link")</f>
        <v>Provider web link</v>
      </c>
      <c r="B1205" s="71" t="s">
        <v>7032</v>
      </c>
      <c r="C1205" s="23" t="s">
        <v>769</v>
      </c>
      <c r="D1205" s="23" t="s">
        <v>66</v>
      </c>
      <c r="E1205" s="23" t="s">
        <v>240</v>
      </c>
      <c r="F1205" s="23" t="s">
        <v>173</v>
      </c>
      <c r="G1205" s="23" t="s">
        <v>171</v>
      </c>
      <c r="H1205" s="23" t="s">
        <v>171</v>
      </c>
      <c r="I1205" s="70">
        <v>44158</v>
      </c>
      <c r="J1205" s="23" t="s">
        <v>1257</v>
      </c>
      <c r="K1205" s="70">
        <v>44179</v>
      </c>
    </row>
    <row r="1206" spans="1:11" x14ac:dyDescent="0.25">
      <c r="A1206" s="109" t="str">
        <f>HYPERLINK("https://reports.ofsted.gov.uk/provider/18/EY555324","Provider web link")</f>
        <v>Provider web link</v>
      </c>
      <c r="B1206" s="71" t="s">
        <v>7033</v>
      </c>
      <c r="C1206" s="23" t="s">
        <v>1255</v>
      </c>
      <c r="D1206" s="23" t="s">
        <v>1294</v>
      </c>
      <c r="E1206" s="23" t="s">
        <v>240</v>
      </c>
      <c r="F1206" s="23" t="s">
        <v>153</v>
      </c>
      <c r="G1206" s="23" t="s">
        <v>215</v>
      </c>
      <c r="H1206" s="23" t="s">
        <v>215</v>
      </c>
      <c r="I1206" s="70">
        <v>44158</v>
      </c>
      <c r="J1206" s="23" t="s">
        <v>1254</v>
      </c>
      <c r="K1206" s="70">
        <v>44180</v>
      </c>
    </row>
    <row r="1207" spans="1:11" x14ac:dyDescent="0.25">
      <c r="A1207" s="109" t="str">
        <f>HYPERLINK("https://reports.ofsted.gov.uk/provider/18/EY498503","Provider web link")</f>
        <v>Provider web link</v>
      </c>
      <c r="B1207" s="71" t="s">
        <v>7034</v>
      </c>
      <c r="C1207" s="23" t="s">
        <v>1255</v>
      </c>
      <c r="D1207" s="23" t="s">
        <v>1294</v>
      </c>
      <c r="E1207" s="23" t="s">
        <v>240</v>
      </c>
      <c r="F1207" s="23" t="s">
        <v>190</v>
      </c>
      <c r="G1207" s="23" t="s">
        <v>180</v>
      </c>
      <c r="H1207" s="23" t="s">
        <v>180</v>
      </c>
      <c r="I1207" s="70">
        <v>44159</v>
      </c>
      <c r="J1207" s="23" t="s">
        <v>1254</v>
      </c>
      <c r="K1207" s="70">
        <v>44176</v>
      </c>
    </row>
    <row r="1208" spans="1:11" x14ac:dyDescent="0.25">
      <c r="A1208" s="109" t="str">
        <f>HYPERLINK("https://reports.ofsted.gov.uk/provider/18/EY563527","Provider web link")</f>
        <v>Provider web link</v>
      </c>
      <c r="B1208" s="71" t="s">
        <v>7035</v>
      </c>
      <c r="C1208" s="23" t="s">
        <v>1255</v>
      </c>
      <c r="D1208" s="23" t="s">
        <v>1294</v>
      </c>
      <c r="E1208" s="23" t="s">
        <v>240</v>
      </c>
      <c r="F1208" s="23" t="s">
        <v>220</v>
      </c>
      <c r="G1208" s="23" t="s">
        <v>215</v>
      </c>
      <c r="H1208" s="23" t="s">
        <v>215</v>
      </c>
      <c r="I1208" s="70">
        <v>44159</v>
      </c>
      <c r="J1208" s="23" t="s">
        <v>1254</v>
      </c>
      <c r="K1208" s="70">
        <v>44179</v>
      </c>
    </row>
    <row r="1209" spans="1:11" x14ac:dyDescent="0.25">
      <c r="A1209" s="109" t="str">
        <f>HYPERLINK("https://reports.ofsted.gov.uk/provider/17/159910  ","Provider web link")</f>
        <v>Provider web link</v>
      </c>
      <c r="B1209" s="71">
        <v>159910</v>
      </c>
      <c r="C1209" s="23" t="s">
        <v>769</v>
      </c>
      <c r="D1209" s="23" t="s">
        <v>66</v>
      </c>
      <c r="E1209" s="23" t="s">
        <v>240</v>
      </c>
      <c r="F1209" s="23" t="s">
        <v>179</v>
      </c>
      <c r="G1209" s="23" t="s">
        <v>175</v>
      </c>
      <c r="H1209" s="23" t="s">
        <v>175</v>
      </c>
      <c r="I1209" s="70">
        <v>44159</v>
      </c>
      <c r="J1209" s="23" t="s">
        <v>1257</v>
      </c>
      <c r="K1209" s="70">
        <v>44183</v>
      </c>
    </row>
    <row r="1210" spans="1:11" x14ac:dyDescent="0.25">
      <c r="A1210" s="109" t="str">
        <f>HYPERLINK("https://reports.ofsted.gov.uk/provider/17/EY557633","Provider web link")</f>
        <v>Provider web link</v>
      </c>
      <c r="B1210" s="71" t="s">
        <v>7036</v>
      </c>
      <c r="C1210" s="23" t="s">
        <v>769</v>
      </c>
      <c r="D1210" s="23" t="s">
        <v>66</v>
      </c>
      <c r="E1210" s="23" t="s">
        <v>240</v>
      </c>
      <c r="F1210" s="23" t="s">
        <v>163</v>
      </c>
      <c r="G1210" s="23" t="s">
        <v>215</v>
      </c>
      <c r="H1210" s="23" t="s">
        <v>215</v>
      </c>
      <c r="I1210" s="70">
        <v>44159</v>
      </c>
      <c r="J1210" s="23" t="s">
        <v>1254</v>
      </c>
      <c r="K1210" s="70">
        <v>44180</v>
      </c>
    </row>
    <row r="1211" spans="1:11" x14ac:dyDescent="0.25">
      <c r="A1211" s="109" t="str">
        <f>HYPERLINK("https://reports.ofsted.gov.uk/provider/18/EY554279","Provider web link")</f>
        <v>Provider web link</v>
      </c>
      <c r="B1211" s="71" t="s">
        <v>7037</v>
      </c>
      <c r="C1211" s="23" t="s">
        <v>1255</v>
      </c>
      <c r="D1211" s="23" t="s">
        <v>1294</v>
      </c>
      <c r="E1211" s="23" t="s">
        <v>240</v>
      </c>
      <c r="F1211" s="23" t="s">
        <v>124</v>
      </c>
      <c r="G1211" s="23" t="s">
        <v>175</v>
      </c>
      <c r="H1211" s="23" t="s">
        <v>175</v>
      </c>
      <c r="I1211" s="70">
        <v>44159</v>
      </c>
      <c r="J1211" s="23" t="s">
        <v>1257</v>
      </c>
      <c r="K1211" s="70">
        <v>44179</v>
      </c>
    </row>
    <row r="1212" spans="1:11" x14ac:dyDescent="0.25">
      <c r="A1212" s="109" t="str">
        <f>HYPERLINK("https://reports.ofsted.gov.uk/provider/18/EY549931","Provider web link")</f>
        <v>Provider web link</v>
      </c>
      <c r="B1212" s="71" t="s">
        <v>7038</v>
      </c>
      <c r="C1212" s="23" t="s">
        <v>1255</v>
      </c>
      <c r="D1212" s="23" t="s">
        <v>1294</v>
      </c>
      <c r="E1212" s="23" t="s">
        <v>240</v>
      </c>
      <c r="F1212" s="23" t="s">
        <v>129</v>
      </c>
      <c r="G1212" s="23" t="s">
        <v>171</v>
      </c>
      <c r="H1212" s="23" t="s">
        <v>171</v>
      </c>
      <c r="I1212" s="70">
        <v>44159</v>
      </c>
      <c r="J1212" s="23" t="s">
        <v>1254</v>
      </c>
      <c r="K1212" s="70">
        <v>44186</v>
      </c>
    </row>
    <row r="1213" spans="1:11" x14ac:dyDescent="0.25">
      <c r="A1213" s="109" t="str">
        <f>HYPERLINK("https://reports.ofsted.gov.uk/provider/18/EY535590","Provider web link")</f>
        <v>Provider web link</v>
      </c>
      <c r="B1213" s="71" t="s">
        <v>7039</v>
      </c>
      <c r="C1213" s="23" t="s">
        <v>1255</v>
      </c>
      <c r="D1213" s="23" t="s">
        <v>1294</v>
      </c>
      <c r="E1213" s="23" t="s">
        <v>240</v>
      </c>
      <c r="F1213" s="23" t="s">
        <v>190</v>
      </c>
      <c r="G1213" s="23" t="s">
        <v>180</v>
      </c>
      <c r="H1213" s="23" t="s">
        <v>180</v>
      </c>
      <c r="I1213" s="70">
        <v>44159</v>
      </c>
      <c r="J1213" s="23" t="s">
        <v>1254</v>
      </c>
      <c r="K1213" s="70">
        <v>44176</v>
      </c>
    </row>
    <row r="1214" spans="1:11" x14ac:dyDescent="0.25">
      <c r="A1214" s="109" t="str">
        <f>HYPERLINK("https://reports.ofsted.gov.uk/provider/18/EY560731","Provider web link")</f>
        <v>Provider web link</v>
      </c>
      <c r="B1214" s="71" t="s">
        <v>7040</v>
      </c>
      <c r="C1214" s="23" t="s">
        <v>1255</v>
      </c>
      <c r="D1214" s="23" t="s">
        <v>1294</v>
      </c>
      <c r="E1214" s="23" t="s">
        <v>240</v>
      </c>
      <c r="F1214" s="23" t="s">
        <v>163</v>
      </c>
      <c r="G1214" s="23" t="s">
        <v>215</v>
      </c>
      <c r="H1214" s="23" t="s">
        <v>215</v>
      </c>
      <c r="I1214" s="70">
        <v>44159</v>
      </c>
      <c r="J1214" s="23" t="s">
        <v>1254</v>
      </c>
      <c r="K1214" s="70">
        <v>44176</v>
      </c>
    </row>
    <row r="1215" spans="1:11" x14ac:dyDescent="0.25">
      <c r="A1215" s="109" t="str">
        <f>HYPERLINK("https://reports.ofsted.gov.uk/provider/16/EY443285","Provider web link")</f>
        <v>Provider web link</v>
      </c>
      <c r="B1215" s="71" t="s">
        <v>7041</v>
      </c>
      <c r="C1215" s="23" t="s">
        <v>1255</v>
      </c>
      <c r="D1215" s="23" t="s">
        <v>67</v>
      </c>
      <c r="E1215" s="23" t="s">
        <v>7042</v>
      </c>
      <c r="F1215" s="23" t="s">
        <v>70</v>
      </c>
      <c r="G1215" s="23" t="s">
        <v>180</v>
      </c>
      <c r="H1215" s="23" t="s">
        <v>180</v>
      </c>
      <c r="I1215" s="70">
        <v>44159</v>
      </c>
      <c r="J1215" s="23" t="s">
        <v>1254</v>
      </c>
      <c r="K1215" s="70">
        <v>44176</v>
      </c>
    </row>
    <row r="1216" spans="1:11" x14ac:dyDescent="0.25">
      <c r="A1216" s="109" t="str">
        <f>HYPERLINK("https://reports.ofsted.gov.uk/provider/18/EY435031","Provider web link")</f>
        <v>Provider web link</v>
      </c>
      <c r="B1216" s="71" t="s">
        <v>7043</v>
      </c>
      <c r="C1216" s="23" t="s">
        <v>1255</v>
      </c>
      <c r="D1216" s="23" t="s">
        <v>1294</v>
      </c>
      <c r="E1216" s="23" t="s">
        <v>240</v>
      </c>
      <c r="F1216" s="23" t="s">
        <v>153</v>
      </c>
      <c r="G1216" s="23" t="s">
        <v>215</v>
      </c>
      <c r="H1216" s="23" t="s">
        <v>215</v>
      </c>
      <c r="I1216" s="70">
        <v>44159</v>
      </c>
      <c r="J1216" s="23" t="s">
        <v>1254</v>
      </c>
      <c r="K1216" s="70">
        <v>44179</v>
      </c>
    </row>
    <row r="1217" spans="1:11" x14ac:dyDescent="0.25">
      <c r="A1217" s="109" t="str">
        <f>HYPERLINK("https://reports.ofsted.gov.uk/provider/18/VC366085","Provider web link")</f>
        <v>Provider web link</v>
      </c>
      <c r="B1217" s="71" t="s">
        <v>7044</v>
      </c>
      <c r="C1217" s="23" t="s">
        <v>1255</v>
      </c>
      <c r="D1217" s="23" t="s">
        <v>1294</v>
      </c>
      <c r="E1217" s="23" t="s">
        <v>240</v>
      </c>
      <c r="F1217" s="23" t="s">
        <v>186</v>
      </c>
      <c r="G1217" s="23" t="s">
        <v>180</v>
      </c>
      <c r="H1217" s="23" t="s">
        <v>180</v>
      </c>
      <c r="I1217" s="70">
        <v>44159</v>
      </c>
      <c r="J1217" s="23" t="s">
        <v>1254</v>
      </c>
      <c r="K1217" s="70">
        <v>44176</v>
      </c>
    </row>
    <row r="1218" spans="1:11" x14ac:dyDescent="0.25">
      <c r="A1218" s="109" t="str">
        <f>HYPERLINK("https://reports.ofsted.gov.uk/provider/16/EY342937","Provider web link")</f>
        <v>Provider web link</v>
      </c>
      <c r="B1218" s="71" t="s">
        <v>7045</v>
      </c>
      <c r="C1218" s="23" t="s">
        <v>1255</v>
      </c>
      <c r="D1218" s="23" t="s">
        <v>67</v>
      </c>
      <c r="E1218" s="23" t="s">
        <v>7046</v>
      </c>
      <c r="F1218" s="23" t="s">
        <v>90</v>
      </c>
      <c r="G1218" s="23" t="s">
        <v>171</v>
      </c>
      <c r="H1218" s="23" t="s">
        <v>171</v>
      </c>
      <c r="I1218" s="70">
        <v>44159</v>
      </c>
      <c r="J1218" s="23" t="s">
        <v>1254</v>
      </c>
      <c r="K1218" s="70">
        <v>44179</v>
      </c>
    </row>
    <row r="1219" spans="1:11" x14ac:dyDescent="0.25">
      <c r="A1219" s="109" t="str">
        <f>HYPERLINK("https://reports.ofsted.gov.uk/provider/18/VC357525","Provider web link")</f>
        <v>Provider web link</v>
      </c>
      <c r="B1219" s="71" t="s">
        <v>7047</v>
      </c>
      <c r="C1219" s="23" t="s">
        <v>1255</v>
      </c>
      <c r="D1219" s="23" t="s">
        <v>1294</v>
      </c>
      <c r="E1219" s="23" t="s">
        <v>240</v>
      </c>
      <c r="F1219" s="23" t="s">
        <v>106</v>
      </c>
      <c r="G1219" s="23" t="s">
        <v>175</v>
      </c>
      <c r="H1219" s="23" t="s">
        <v>175</v>
      </c>
      <c r="I1219" s="70">
        <v>44159</v>
      </c>
      <c r="J1219" s="23" t="s">
        <v>1254</v>
      </c>
      <c r="K1219" s="70">
        <v>44176</v>
      </c>
    </row>
    <row r="1220" spans="1:11" x14ac:dyDescent="0.25">
      <c r="A1220" s="109" t="str">
        <f>HYPERLINK("https://reports.ofsted.gov.uk/provider/16/EY427539","Provider web link")</f>
        <v>Provider web link</v>
      </c>
      <c r="B1220" s="71" t="s">
        <v>7048</v>
      </c>
      <c r="C1220" s="23" t="s">
        <v>1255</v>
      </c>
      <c r="D1220" s="23" t="s">
        <v>67</v>
      </c>
      <c r="E1220" s="23" t="s">
        <v>7049</v>
      </c>
      <c r="F1220" s="23" t="s">
        <v>97</v>
      </c>
      <c r="G1220" s="23" t="s">
        <v>175</v>
      </c>
      <c r="H1220" s="23" t="s">
        <v>175</v>
      </c>
      <c r="I1220" s="70">
        <v>44159</v>
      </c>
      <c r="J1220" s="23" t="s">
        <v>1254</v>
      </c>
      <c r="K1220" s="70">
        <v>44176</v>
      </c>
    </row>
    <row r="1221" spans="1:11" x14ac:dyDescent="0.25">
      <c r="A1221" s="109" t="str">
        <f>HYPERLINK("https://reports.ofsted.gov.uk/provider/16/EY546456","Provider web link")</f>
        <v>Provider web link</v>
      </c>
      <c r="B1221" s="71" t="s">
        <v>7050</v>
      </c>
      <c r="C1221" s="23" t="s">
        <v>1255</v>
      </c>
      <c r="D1221" s="23" t="s">
        <v>67</v>
      </c>
      <c r="E1221" s="23" t="s">
        <v>7051</v>
      </c>
      <c r="F1221" s="23" t="s">
        <v>123</v>
      </c>
      <c r="G1221" s="23" t="s">
        <v>180</v>
      </c>
      <c r="H1221" s="23" t="s">
        <v>180</v>
      </c>
      <c r="I1221" s="70">
        <v>44159</v>
      </c>
      <c r="J1221" s="23" t="s">
        <v>1257</v>
      </c>
      <c r="K1221" s="70">
        <v>44176</v>
      </c>
    </row>
    <row r="1222" spans="1:11" x14ac:dyDescent="0.25">
      <c r="A1222" s="109" t="str">
        <f>HYPERLINK("https://reports.ofsted.gov.uk/provider/18/EY545082","Provider web link")</f>
        <v>Provider web link</v>
      </c>
      <c r="B1222" s="71" t="s">
        <v>7052</v>
      </c>
      <c r="C1222" s="23" t="s">
        <v>1255</v>
      </c>
      <c r="D1222" s="23" t="s">
        <v>1294</v>
      </c>
      <c r="E1222" s="23" t="s">
        <v>240</v>
      </c>
      <c r="F1222" s="23" t="s">
        <v>83</v>
      </c>
      <c r="G1222" s="23" t="s">
        <v>175</v>
      </c>
      <c r="H1222" s="23" t="s">
        <v>175</v>
      </c>
      <c r="I1222" s="70">
        <v>44159</v>
      </c>
      <c r="J1222" s="23" t="s">
        <v>1254</v>
      </c>
      <c r="K1222" s="70">
        <v>44176</v>
      </c>
    </row>
    <row r="1223" spans="1:11" x14ac:dyDescent="0.25">
      <c r="A1223" s="109" t="str">
        <f>HYPERLINK("https://reports.ofsted.gov.uk/provider/18/EY485370","Provider web link")</f>
        <v>Provider web link</v>
      </c>
      <c r="B1223" s="71" t="s">
        <v>7053</v>
      </c>
      <c r="C1223" s="23" t="s">
        <v>1255</v>
      </c>
      <c r="D1223" s="23" t="s">
        <v>1294</v>
      </c>
      <c r="E1223" s="23" t="s">
        <v>240</v>
      </c>
      <c r="F1223" s="23" t="s">
        <v>153</v>
      </c>
      <c r="G1223" s="23" t="s">
        <v>215</v>
      </c>
      <c r="H1223" s="23" t="s">
        <v>215</v>
      </c>
      <c r="I1223" s="70">
        <v>44159</v>
      </c>
      <c r="J1223" s="23" t="s">
        <v>1254</v>
      </c>
      <c r="K1223" s="70">
        <v>44176</v>
      </c>
    </row>
    <row r="1224" spans="1:11" x14ac:dyDescent="0.25">
      <c r="A1224" s="109" t="str">
        <f>HYPERLINK("https://reports.ofsted.gov.uk/provider/18/EY496215","Provider web link")</f>
        <v>Provider web link</v>
      </c>
      <c r="B1224" s="71" t="s">
        <v>7054</v>
      </c>
      <c r="C1224" s="23" t="s">
        <v>1255</v>
      </c>
      <c r="D1224" s="23" t="s">
        <v>1294</v>
      </c>
      <c r="E1224" s="23" t="s">
        <v>240</v>
      </c>
      <c r="F1224" s="23" t="s">
        <v>153</v>
      </c>
      <c r="G1224" s="23" t="s">
        <v>215</v>
      </c>
      <c r="H1224" s="23" t="s">
        <v>215</v>
      </c>
      <c r="I1224" s="70">
        <v>44159</v>
      </c>
      <c r="J1224" s="23" t="s">
        <v>1257</v>
      </c>
      <c r="K1224" s="70">
        <v>44180</v>
      </c>
    </row>
    <row r="1225" spans="1:11" x14ac:dyDescent="0.25">
      <c r="A1225" s="109" t="str">
        <f>HYPERLINK("https://reports.ofsted.gov.uk/provider/17/EY313949","Provider web link")</f>
        <v>Provider web link</v>
      </c>
      <c r="B1225" s="71" t="s">
        <v>7055</v>
      </c>
      <c r="C1225" s="23" t="s">
        <v>769</v>
      </c>
      <c r="D1225" s="23" t="s">
        <v>66</v>
      </c>
      <c r="E1225" s="23" t="s">
        <v>240</v>
      </c>
      <c r="F1225" s="23" t="s">
        <v>111</v>
      </c>
      <c r="G1225" s="23" t="s">
        <v>285</v>
      </c>
      <c r="H1225" s="23" t="s">
        <v>199</v>
      </c>
      <c r="I1225" s="70">
        <v>44159</v>
      </c>
      <c r="J1225" s="23" t="s">
        <v>1257</v>
      </c>
      <c r="K1225" s="70">
        <v>44179</v>
      </c>
    </row>
    <row r="1226" spans="1:11" x14ac:dyDescent="0.25">
      <c r="A1226" s="109" t="str">
        <f>HYPERLINK("https://reports.ofsted.gov.uk/provider/16/EY556796","Provider web link")</f>
        <v>Provider web link</v>
      </c>
      <c r="B1226" s="71" t="s">
        <v>7056</v>
      </c>
      <c r="C1226" s="23" t="s">
        <v>1255</v>
      </c>
      <c r="D1226" s="23" t="s">
        <v>67</v>
      </c>
      <c r="E1226" s="23" t="s">
        <v>7057</v>
      </c>
      <c r="F1226" s="23" t="s">
        <v>186</v>
      </c>
      <c r="G1226" s="23" t="s">
        <v>180</v>
      </c>
      <c r="H1226" s="23" t="s">
        <v>180</v>
      </c>
      <c r="I1226" s="70">
        <v>44159</v>
      </c>
      <c r="J1226" s="23" t="s">
        <v>1254</v>
      </c>
      <c r="K1226" s="70">
        <v>44176</v>
      </c>
    </row>
    <row r="1227" spans="1:11" x14ac:dyDescent="0.25">
      <c r="A1227" s="109" t="str">
        <f>HYPERLINK("https://reports.ofsted.gov.uk/provider/18/EY538603","Provider web link")</f>
        <v>Provider web link</v>
      </c>
      <c r="B1227" s="71" t="s">
        <v>7058</v>
      </c>
      <c r="C1227" s="23" t="s">
        <v>1255</v>
      </c>
      <c r="D1227" s="23" t="s">
        <v>1294</v>
      </c>
      <c r="E1227" s="23" t="s">
        <v>240</v>
      </c>
      <c r="F1227" s="23" t="s">
        <v>132</v>
      </c>
      <c r="G1227" s="23" t="s">
        <v>215</v>
      </c>
      <c r="H1227" s="23" t="s">
        <v>215</v>
      </c>
      <c r="I1227" s="70">
        <v>44159</v>
      </c>
      <c r="J1227" s="23" t="s">
        <v>1254</v>
      </c>
      <c r="K1227" s="70">
        <v>44176</v>
      </c>
    </row>
    <row r="1228" spans="1:11" x14ac:dyDescent="0.25">
      <c r="A1228" s="109" t="str">
        <f>HYPERLINK("https://reports.ofsted.gov.uk/provider/16/2518741 ","Provider web link")</f>
        <v>Provider web link</v>
      </c>
      <c r="B1228" s="71">
        <v>2518741</v>
      </c>
      <c r="C1228" s="23" t="s">
        <v>769</v>
      </c>
      <c r="D1228" s="23" t="s">
        <v>67</v>
      </c>
      <c r="E1228" s="23" t="s">
        <v>7059</v>
      </c>
      <c r="F1228" s="23" t="s">
        <v>83</v>
      </c>
      <c r="G1228" s="23" t="s">
        <v>175</v>
      </c>
      <c r="H1228" s="23" t="s">
        <v>175</v>
      </c>
      <c r="I1228" s="70">
        <v>44159</v>
      </c>
      <c r="J1228" s="23" t="s">
        <v>1254</v>
      </c>
      <c r="K1228" s="70">
        <v>44179</v>
      </c>
    </row>
    <row r="1229" spans="1:11" x14ac:dyDescent="0.25">
      <c r="A1229" s="109" t="str">
        <f>HYPERLINK("https://reports.ofsted.gov.uk/provider/17/EY429214","Provider web link")</f>
        <v>Provider web link</v>
      </c>
      <c r="B1229" s="71" t="s">
        <v>7060</v>
      </c>
      <c r="C1229" s="23" t="s">
        <v>769</v>
      </c>
      <c r="D1229" s="23" t="s">
        <v>66</v>
      </c>
      <c r="E1229" s="23" t="s">
        <v>240</v>
      </c>
      <c r="F1229" s="23" t="s">
        <v>179</v>
      </c>
      <c r="G1229" s="23" t="s">
        <v>175</v>
      </c>
      <c r="H1229" s="23" t="s">
        <v>175</v>
      </c>
      <c r="I1229" s="70">
        <v>44160</v>
      </c>
      <c r="J1229" s="23" t="s">
        <v>1254</v>
      </c>
      <c r="K1229" s="70">
        <v>44183</v>
      </c>
    </row>
    <row r="1230" spans="1:11" x14ac:dyDescent="0.25">
      <c r="A1230" s="109" t="str">
        <f>HYPERLINK("https://reports.ofsted.gov.uk/provider/16/2497857 ","Provider web link")</f>
        <v>Provider web link</v>
      </c>
      <c r="B1230" s="71">
        <v>2497857</v>
      </c>
      <c r="C1230" s="23" t="s">
        <v>769</v>
      </c>
      <c r="D1230" s="23" t="s">
        <v>67</v>
      </c>
      <c r="E1230" s="23" t="s">
        <v>7061</v>
      </c>
      <c r="F1230" s="23" t="s">
        <v>130</v>
      </c>
      <c r="G1230" s="23" t="s">
        <v>171</v>
      </c>
      <c r="H1230" s="23" t="s">
        <v>171</v>
      </c>
      <c r="I1230" s="70">
        <v>44160</v>
      </c>
      <c r="J1230" s="23" t="s">
        <v>1254</v>
      </c>
      <c r="K1230" s="70">
        <v>44179</v>
      </c>
    </row>
    <row r="1231" spans="1:11" x14ac:dyDescent="0.25">
      <c r="A1231" s="109" t="str">
        <f>HYPERLINK("https://reports.ofsted.gov.uk/provider/18/EY552037","Provider web link")</f>
        <v>Provider web link</v>
      </c>
      <c r="B1231" s="71" t="s">
        <v>7062</v>
      </c>
      <c r="C1231" s="23" t="s">
        <v>1255</v>
      </c>
      <c r="D1231" s="23" t="s">
        <v>1294</v>
      </c>
      <c r="E1231" s="23" t="s">
        <v>240</v>
      </c>
      <c r="F1231" s="23" t="s">
        <v>220</v>
      </c>
      <c r="G1231" s="23" t="s">
        <v>215</v>
      </c>
      <c r="H1231" s="23" t="s">
        <v>215</v>
      </c>
      <c r="I1231" s="70">
        <v>44160</v>
      </c>
      <c r="J1231" s="23" t="s">
        <v>1257</v>
      </c>
      <c r="K1231" s="70">
        <v>44179</v>
      </c>
    </row>
    <row r="1232" spans="1:11" x14ac:dyDescent="0.25">
      <c r="A1232" s="109" t="str">
        <f>HYPERLINK("https://reports.ofsted.gov.uk/provider/18/EY557399","Provider web link")</f>
        <v>Provider web link</v>
      </c>
      <c r="B1232" s="71" t="s">
        <v>7063</v>
      </c>
      <c r="C1232" s="23" t="s">
        <v>1255</v>
      </c>
      <c r="D1232" s="23" t="s">
        <v>1294</v>
      </c>
      <c r="E1232" s="23" t="s">
        <v>240</v>
      </c>
      <c r="F1232" s="23" t="s">
        <v>106</v>
      </c>
      <c r="G1232" s="23" t="s">
        <v>175</v>
      </c>
      <c r="H1232" s="23" t="s">
        <v>175</v>
      </c>
      <c r="I1232" s="70">
        <v>44160</v>
      </c>
      <c r="J1232" s="23" t="s">
        <v>1254</v>
      </c>
      <c r="K1232" s="70">
        <v>44179</v>
      </c>
    </row>
    <row r="1233" spans="1:11" x14ac:dyDescent="0.25">
      <c r="A1233" s="109" t="str">
        <f>HYPERLINK("https://reports.ofsted.gov.uk/provider/18/EY542734","Provider web link")</f>
        <v>Provider web link</v>
      </c>
      <c r="B1233" s="71" t="s">
        <v>7064</v>
      </c>
      <c r="C1233" s="23" t="s">
        <v>1255</v>
      </c>
      <c r="D1233" s="23" t="s">
        <v>1294</v>
      </c>
      <c r="E1233" s="23" t="s">
        <v>240</v>
      </c>
      <c r="F1233" s="23" t="s">
        <v>104</v>
      </c>
      <c r="G1233" s="23" t="s">
        <v>215</v>
      </c>
      <c r="H1233" s="23" t="s">
        <v>215</v>
      </c>
      <c r="I1233" s="70">
        <v>44160</v>
      </c>
      <c r="J1233" s="23" t="s">
        <v>1254</v>
      </c>
      <c r="K1233" s="70">
        <v>44179</v>
      </c>
    </row>
    <row r="1234" spans="1:11" x14ac:dyDescent="0.25">
      <c r="A1234" s="109" t="str">
        <f>HYPERLINK("https://reports.ofsted.gov.uk/provider/18/2535988 ","Provider web link")</f>
        <v>Provider web link</v>
      </c>
      <c r="B1234" s="71">
        <v>2535988</v>
      </c>
      <c r="C1234" s="23" t="s">
        <v>1255</v>
      </c>
      <c r="D1234" s="23" t="s">
        <v>1294</v>
      </c>
      <c r="E1234" s="23" t="s">
        <v>240</v>
      </c>
      <c r="F1234" s="23" t="s">
        <v>99</v>
      </c>
      <c r="G1234" s="23" t="s">
        <v>221</v>
      </c>
      <c r="H1234" s="23" t="s">
        <v>221</v>
      </c>
      <c r="I1234" s="70">
        <v>44160</v>
      </c>
      <c r="J1234" s="23" t="s">
        <v>1254</v>
      </c>
      <c r="K1234" s="70">
        <v>44179</v>
      </c>
    </row>
    <row r="1235" spans="1:11" x14ac:dyDescent="0.25">
      <c r="A1235" s="109" t="str">
        <f>HYPERLINK("https://reports.ofsted.gov.uk/provider/18/EY415168","Provider web link")</f>
        <v>Provider web link</v>
      </c>
      <c r="B1235" s="71" t="s">
        <v>7065</v>
      </c>
      <c r="C1235" s="23" t="s">
        <v>1255</v>
      </c>
      <c r="D1235" s="23" t="s">
        <v>1294</v>
      </c>
      <c r="E1235" s="23" t="s">
        <v>240</v>
      </c>
      <c r="F1235" s="23" t="s">
        <v>106</v>
      </c>
      <c r="G1235" s="23" t="s">
        <v>175</v>
      </c>
      <c r="H1235" s="23" t="s">
        <v>175</v>
      </c>
      <c r="I1235" s="70">
        <v>44160</v>
      </c>
      <c r="J1235" s="23" t="s">
        <v>1254</v>
      </c>
      <c r="K1235" s="70">
        <v>44179</v>
      </c>
    </row>
    <row r="1236" spans="1:11" x14ac:dyDescent="0.25">
      <c r="A1236" s="109" t="str">
        <f>HYPERLINK("https://reports.ofsted.gov.uk/provider/18/EY476060","Provider web link")</f>
        <v>Provider web link</v>
      </c>
      <c r="B1236" s="71" t="s">
        <v>7066</v>
      </c>
      <c r="C1236" s="23" t="s">
        <v>1255</v>
      </c>
      <c r="D1236" s="23" t="s">
        <v>1294</v>
      </c>
      <c r="E1236" s="23" t="s">
        <v>240</v>
      </c>
      <c r="F1236" s="23" t="s">
        <v>165</v>
      </c>
      <c r="G1236" s="23" t="s">
        <v>221</v>
      </c>
      <c r="H1236" s="23" t="s">
        <v>221</v>
      </c>
      <c r="I1236" s="70">
        <v>44160</v>
      </c>
      <c r="J1236" s="23" t="s">
        <v>1254</v>
      </c>
      <c r="K1236" s="70">
        <v>44179</v>
      </c>
    </row>
    <row r="1237" spans="1:11" x14ac:dyDescent="0.25">
      <c r="A1237" s="109" t="str">
        <f>HYPERLINK("https://reports.ofsted.gov.uk/provider/18/EY550787","Provider web link")</f>
        <v>Provider web link</v>
      </c>
      <c r="B1237" s="71" t="s">
        <v>7067</v>
      </c>
      <c r="C1237" s="23" t="s">
        <v>1255</v>
      </c>
      <c r="D1237" s="23" t="s">
        <v>1294</v>
      </c>
      <c r="E1237" s="23" t="s">
        <v>240</v>
      </c>
      <c r="F1237" s="23" t="s">
        <v>106</v>
      </c>
      <c r="G1237" s="23" t="s">
        <v>175</v>
      </c>
      <c r="H1237" s="23" t="s">
        <v>175</v>
      </c>
      <c r="I1237" s="70">
        <v>44160</v>
      </c>
      <c r="J1237" s="23" t="s">
        <v>1254</v>
      </c>
      <c r="K1237" s="70">
        <v>44179</v>
      </c>
    </row>
    <row r="1238" spans="1:11" x14ac:dyDescent="0.25">
      <c r="A1238" s="109" t="str">
        <f>HYPERLINK("https://reports.ofsted.gov.uk/provider/18/EY379042","Provider web link")</f>
        <v>Provider web link</v>
      </c>
      <c r="B1238" s="71" t="s">
        <v>7068</v>
      </c>
      <c r="C1238" s="23" t="s">
        <v>1255</v>
      </c>
      <c r="D1238" s="23" t="s">
        <v>1294</v>
      </c>
      <c r="E1238" s="23" t="s">
        <v>240</v>
      </c>
      <c r="F1238" s="23" t="s">
        <v>145</v>
      </c>
      <c r="G1238" s="23" t="s">
        <v>221</v>
      </c>
      <c r="H1238" s="23" t="s">
        <v>221</v>
      </c>
      <c r="I1238" s="70">
        <v>44160</v>
      </c>
      <c r="J1238" s="23" t="s">
        <v>1254</v>
      </c>
      <c r="K1238" s="70">
        <v>44179</v>
      </c>
    </row>
    <row r="1239" spans="1:11" x14ac:dyDescent="0.25">
      <c r="A1239" s="109" t="str">
        <f>HYPERLINK("https://reports.ofsted.gov.uk/provider/18/EY542849","Provider web link")</f>
        <v>Provider web link</v>
      </c>
      <c r="B1239" s="71" t="s">
        <v>7069</v>
      </c>
      <c r="C1239" s="23" t="s">
        <v>1255</v>
      </c>
      <c r="D1239" s="23" t="s">
        <v>1294</v>
      </c>
      <c r="E1239" s="23" t="s">
        <v>240</v>
      </c>
      <c r="F1239" s="23" t="s">
        <v>153</v>
      </c>
      <c r="G1239" s="23" t="s">
        <v>215</v>
      </c>
      <c r="H1239" s="23" t="s">
        <v>215</v>
      </c>
      <c r="I1239" s="70">
        <v>44160</v>
      </c>
      <c r="J1239" s="23" t="s">
        <v>1254</v>
      </c>
      <c r="K1239" s="70">
        <v>44179</v>
      </c>
    </row>
    <row r="1240" spans="1:11" x14ac:dyDescent="0.25">
      <c r="A1240" s="109" t="str">
        <f>HYPERLINK("https://reports.ofsted.gov.uk/provider/18/EY434691","Provider web link")</f>
        <v>Provider web link</v>
      </c>
      <c r="B1240" s="71" t="s">
        <v>7070</v>
      </c>
      <c r="C1240" s="23" t="s">
        <v>1255</v>
      </c>
      <c r="D1240" s="23" t="s">
        <v>1294</v>
      </c>
      <c r="E1240" s="23" t="s">
        <v>240</v>
      </c>
      <c r="F1240" s="23" t="s">
        <v>165</v>
      </c>
      <c r="G1240" s="23" t="s">
        <v>221</v>
      </c>
      <c r="H1240" s="23" t="s">
        <v>221</v>
      </c>
      <c r="I1240" s="70">
        <v>44160</v>
      </c>
      <c r="J1240" s="23" t="s">
        <v>1254</v>
      </c>
      <c r="K1240" s="70">
        <v>44180</v>
      </c>
    </row>
    <row r="1241" spans="1:11" x14ac:dyDescent="0.25">
      <c r="A1241" s="109" t="str">
        <f>HYPERLINK("https://reports.ofsted.gov.uk/provider/16/EY546866","Provider web link")</f>
        <v>Provider web link</v>
      </c>
      <c r="B1241" s="71" t="s">
        <v>7071</v>
      </c>
      <c r="C1241" s="23" t="s">
        <v>1255</v>
      </c>
      <c r="D1241" s="23" t="s">
        <v>67</v>
      </c>
      <c r="E1241" s="23" t="s">
        <v>7072</v>
      </c>
      <c r="F1241" s="23" t="s">
        <v>101</v>
      </c>
      <c r="G1241" s="23" t="s">
        <v>180</v>
      </c>
      <c r="H1241" s="23" t="s">
        <v>180</v>
      </c>
      <c r="I1241" s="70">
        <v>44160</v>
      </c>
      <c r="J1241" s="23" t="s">
        <v>1254</v>
      </c>
      <c r="K1241" s="70">
        <v>44180</v>
      </c>
    </row>
    <row r="1242" spans="1:11" x14ac:dyDescent="0.25">
      <c r="A1242" s="109" t="str">
        <f>HYPERLINK("https://reports.ofsted.gov.uk/provider/16/2527517 ","Provider web link")</f>
        <v>Provider web link</v>
      </c>
      <c r="B1242" s="71">
        <v>2527517</v>
      </c>
      <c r="C1242" s="23" t="s">
        <v>1255</v>
      </c>
      <c r="D1242" s="23" t="s">
        <v>67</v>
      </c>
      <c r="E1242" s="23" t="s">
        <v>7073</v>
      </c>
      <c r="F1242" s="23" t="s">
        <v>97</v>
      </c>
      <c r="G1242" s="23" t="s">
        <v>175</v>
      </c>
      <c r="H1242" s="23" t="s">
        <v>175</v>
      </c>
      <c r="I1242" s="70">
        <v>44160</v>
      </c>
      <c r="J1242" s="23" t="s">
        <v>1254</v>
      </c>
      <c r="K1242" s="70">
        <v>44179</v>
      </c>
    </row>
    <row r="1243" spans="1:11" x14ac:dyDescent="0.25">
      <c r="A1243" s="109" t="str">
        <f>HYPERLINK("https://reports.ofsted.gov.uk/provider/16/2514472 ","Provider web link")</f>
        <v>Provider web link</v>
      </c>
      <c r="B1243" s="71">
        <v>2514472</v>
      </c>
      <c r="C1243" s="23" t="s">
        <v>1255</v>
      </c>
      <c r="D1243" s="23" t="s">
        <v>67</v>
      </c>
      <c r="E1243" s="23" t="s">
        <v>7074</v>
      </c>
      <c r="F1243" s="23" t="s">
        <v>97</v>
      </c>
      <c r="G1243" s="23" t="s">
        <v>175</v>
      </c>
      <c r="H1243" s="23" t="s">
        <v>175</v>
      </c>
      <c r="I1243" s="70">
        <v>44160</v>
      </c>
      <c r="J1243" s="23" t="s">
        <v>1254</v>
      </c>
      <c r="K1243" s="70">
        <v>44180</v>
      </c>
    </row>
    <row r="1244" spans="1:11" x14ac:dyDescent="0.25">
      <c r="A1244" s="109" t="str">
        <f>HYPERLINK("https://reports.ofsted.gov.uk/provider/17/EY306940","Provider web link")</f>
        <v>Provider web link</v>
      </c>
      <c r="B1244" s="71" t="s">
        <v>7075</v>
      </c>
      <c r="C1244" s="23" t="s">
        <v>769</v>
      </c>
      <c r="D1244" s="23" t="s">
        <v>66</v>
      </c>
      <c r="E1244" s="23" t="s">
        <v>240</v>
      </c>
      <c r="F1244" s="23" t="s">
        <v>130</v>
      </c>
      <c r="G1244" s="23" t="s">
        <v>171</v>
      </c>
      <c r="H1244" s="23" t="s">
        <v>171</v>
      </c>
      <c r="I1244" s="70">
        <v>44160</v>
      </c>
      <c r="J1244" s="23" t="s">
        <v>1254</v>
      </c>
      <c r="K1244" s="70">
        <v>44179</v>
      </c>
    </row>
    <row r="1245" spans="1:11" x14ac:dyDescent="0.25">
      <c r="A1245" s="109" t="str">
        <f>HYPERLINK("https://reports.ofsted.gov.uk/provider/18/EY556000","Provider web link")</f>
        <v>Provider web link</v>
      </c>
      <c r="B1245" s="71" t="s">
        <v>7076</v>
      </c>
      <c r="C1245" s="23" t="s">
        <v>1255</v>
      </c>
      <c r="D1245" s="23" t="s">
        <v>1294</v>
      </c>
      <c r="E1245" s="23" t="s">
        <v>240</v>
      </c>
      <c r="F1245" s="23" t="s">
        <v>97</v>
      </c>
      <c r="G1245" s="23" t="s">
        <v>175</v>
      </c>
      <c r="H1245" s="23" t="s">
        <v>175</v>
      </c>
      <c r="I1245" s="70">
        <v>44160</v>
      </c>
      <c r="J1245" s="23" t="s">
        <v>1254</v>
      </c>
      <c r="K1245" s="70">
        <v>44180</v>
      </c>
    </row>
    <row r="1246" spans="1:11" x14ac:dyDescent="0.25">
      <c r="A1246" s="109" t="str">
        <f>HYPERLINK("https://reports.ofsted.gov.uk/provider/16/2514470 ","Provider web link")</f>
        <v>Provider web link</v>
      </c>
      <c r="B1246" s="71">
        <v>2514470</v>
      </c>
      <c r="C1246" s="23" t="s">
        <v>1255</v>
      </c>
      <c r="D1246" s="23" t="s">
        <v>67</v>
      </c>
      <c r="E1246" s="23" t="s">
        <v>7077</v>
      </c>
      <c r="F1246" s="23" t="s">
        <v>178</v>
      </c>
      <c r="G1246" s="23" t="s">
        <v>175</v>
      </c>
      <c r="H1246" s="23" t="s">
        <v>175</v>
      </c>
      <c r="I1246" s="70">
        <v>44160</v>
      </c>
      <c r="J1246" s="23" t="s">
        <v>1254</v>
      </c>
      <c r="K1246" s="70">
        <v>44183</v>
      </c>
    </row>
    <row r="1247" spans="1:11" x14ac:dyDescent="0.25">
      <c r="A1247" s="109" t="str">
        <f>HYPERLINK("https://reports.ofsted.gov.uk/provider/18/EY540379","Provider web link")</f>
        <v>Provider web link</v>
      </c>
      <c r="B1247" s="71" t="s">
        <v>7078</v>
      </c>
      <c r="C1247" s="23" t="s">
        <v>1255</v>
      </c>
      <c r="D1247" s="23" t="s">
        <v>1294</v>
      </c>
      <c r="E1247" s="23" t="s">
        <v>240</v>
      </c>
      <c r="F1247" s="23" t="s">
        <v>97</v>
      </c>
      <c r="G1247" s="23" t="s">
        <v>175</v>
      </c>
      <c r="H1247" s="23" t="s">
        <v>175</v>
      </c>
      <c r="I1247" s="70">
        <v>44160</v>
      </c>
      <c r="J1247" s="23" t="s">
        <v>1254</v>
      </c>
      <c r="K1247" s="70">
        <v>44179</v>
      </c>
    </row>
    <row r="1248" spans="1:11" x14ac:dyDescent="0.25">
      <c r="A1248" s="109" t="str">
        <f>HYPERLINK("https://reports.ofsted.gov.uk/provider/16/EY547123","Provider web link")</f>
        <v>Provider web link</v>
      </c>
      <c r="B1248" s="71" t="s">
        <v>7079</v>
      </c>
      <c r="C1248" s="23" t="s">
        <v>1255</v>
      </c>
      <c r="D1248" s="23" t="s">
        <v>67</v>
      </c>
      <c r="E1248" s="23" t="s">
        <v>7080</v>
      </c>
      <c r="F1248" s="23" t="s">
        <v>90</v>
      </c>
      <c r="G1248" s="23" t="s">
        <v>171</v>
      </c>
      <c r="H1248" s="23" t="s">
        <v>171</v>
      </c>
      <c r="I1248" s="70">
        <v>44160</v>
      </c>
      <c r="J1248" s="23" t="s">
        <v>1254</v>
      </c>
      <c r="K1248" s="70">
        <v>44179</v>
      </c>
    </row>
    <row r="1249" spans="1:11" x14ac:dyDescent="0.25">
      <c r="A1249" s="109" t="str">
        <f>HYPERLINK("https://reports.ofsted.gov.uk/provider/18/EY446463","Provider web link")</f>
        <v>Provider web link</v>
      </c>
      <c r="B1249" s="71" t="s">
        <v>7081</v>
      </c>
      <c r="C1249" s="23" t="s">
        <v>1255</v>
      </c>
      <c r="D1249" s="23" t="s">
        <v>1294</v>
      </c>
      <c r="E1249" s="23" t="s">
        <v>240</v>
      </c>
      <c r="F1249" s="23" t="s">
        <v>153</v>
      </c>
      <c r="G1249" s="23" t="s">
        <v>215</v>
      </c>
      <c r="H1249" s="23" t="s">
        <v>215</v>
      </c>
      <c r="I1249" s="70">
        <v>44160</v>
      </c>
      <c r="J1249" s="23" t="s">
        <v>1254</v>
      </c>
      <c r="K1249" s="70">
        <v>44179</v>
      </c>
    </row>
    <row r="1250" spans="1:11" x14ac:dyDescent="0.25">
      <c r="A1250" s="109" t="str">
        <f>HYPERLINK("https://reports.ofsted.gov.uk/provider/18/EY558252","Provider web link")</f>
        <v>Provider web link</v>
      </c>
      <c r="B1250" s="71" t="s">
        <v>7082</v>
      </c>
      <c r="C1250" s="23" t="s">
        <v>1255</v>
      </c>
      <c r="D1250" s="23" t="s">
        <v>1294</v>
      </c>
      <c r="E1250" s="23" t="s">
        <v>240</v>
      </c>
      <c r="F1250" s="23" t="s">
        <v>115</v>
      </c>
      <c r="G1250" s="23" t="s">
        <v>171</v>
      </c>
      <c r="H1250" s="23" t="s">
        <v>171</v>
      </c>
      <c r="I1250" s="70">
        <v>44160</v>
      </c>
      <c r="J1250" s="23" t="s">
        <v>1257</v>
      </c>
      <c r="K1250" s="70">
        <v>44183</v>
      </c>
    </row>
    <row r="1251" spans="1:11" x14ac:dyDescent="0.25">
      <c r="A1251" s="109" t="str">
        <f>HYPERLINK("https://reports.ofsted.gov.uk/provider/18/EY477453","Provider web link")</f>
        <v>Provider web link</v>
      </c>
      <c r="B1251" s="71" t="s">
        <v>7083</v>
      </c>
      <c r="C1251" s="23" t="s">
        <v>1255</v>
      </c>
      <c r="D1251" s="23" t="s">
        <v>1294</v>
      </c>
      <c r="E1251" s="23" t="s">
        <v>240</v>
      </c>
      <c r="F1251" s="23" t="s">
        <v>97</v>
      </c>
      <c r="G1251" s="23" t="s">
        <v>175</v>
      </c>
      <c r="H1251" s="23" t="s">
        <v>175</v>
      </c>
      <c r="I1251" s="70">
        <v>44160</v>
      </c>
      <c r="J1251" s="23" t="s">
        <v>1254</v>
      </c>
      <c r="K1251" s="70">
        <v>44179</v>
      </c>
    </row>
    <row r="1252" spans="1:11" x14ac:dyDescent="0.25">
      <c r="A1252" s="109" t="str">
        <f>HYPERLINK("https://reports.ofsted.gov.uk/provider/17/EY552379","Provider web link")</f>
        <v>Provider web link</v>
      </c>
      <c r="B1252" s="71" t="s">
        <v>7084</v>
      </c>
      <c r="C1252" s="23" t="s">
        <v>769</v>
      </c>
      <c r="D1252" s="23" t="s">
        <v>66</v>
      </c>
      <c r="E1252" s="23" t="s">
        <v>240</v>
      </c>
      <c r="F1252" s="23" t="s">
        <v>178</v>
      </c>
      <c r="G1252" s="23" t="s">
        <v>175</v>
      </c>
      <c r="H1252" s="23" t="s">
        <v>175</v>
      </c>
      <c r="I1252" s="70">
        <v>44160</v>
      </c>
      <c r="J1252" s="23" t="s">
        <v>1254</v>
      </c>
      <c r="K1252" s="70">
        <v>44183</v>
      </c>
    </row>
    <row r="1253" spans="1:11" x14ac:dyDescent="0.25">
      <c r="A1253" s="109" t="str">
        <f>HYPERLINK("https://reports.ofsted.gov.uk/provider/16/EY494504","Provider web link")</f>
        <v>Provider web link</v>
      </c>
      <c r="B1253" s="71" t="s">
        <v>7085</v>
      </c>
      <c r="C1253" s="23" t="s">
        <v>1255</v>
      </c>
      <c r="D1253" s="23" t="s">
        <v>67</v>
      </c>
      <c r="E1253" s="23" t="s">
        <v>1661</v>
      </c>
      <c r="F1253" s="23" t="s">
        <v>188</v>
      </c>
      <c r="G1253" s="23" t="s">
        <v>180</v>
      </c>
      <c r="H1253" s="23" t="s">
        <v>180</v>
      </c>
      <c r="I1253" s="70">
        <v>44160</v>
      </c>
      <c r="J1253" s="23" t="s">
        <v>1254</v>
      </c>
      <c r="K1253" s="70">
        <v>44179</v>
      </c>
    </row>
    <row r="1254" spans="1:11" x14ac:dyDescent="0.25">
      <c r="A1254" s="109" t="str">
        <f>HYPERLINK("https://reports.ofsted.gov.uk/provider/18/EY494935","Provider web link")</f>
        <v>Provider web link</v>
      </c>
      <c r="B1254" s="71" t="s">
        <v>7086</v>
      </c>
      <c r="C1254" s="23" t="s">
        <v>1255</v>
      </c>
      <c r="D1254" s="23" t="s">
        <v>1294</v>
      </c>
      <c r="E1254" s="23" t="s">
        <v>240</v>
      </c>
      <c r="F1254" s="23" t="s">
        <v>132</v>
      </c>
      <c r="G1254" s="23" t="s">
        <v>215</v>
      </c>
      <c r="H1254" s="23" t="s">
        <v>215</v>
      </c>
      <c r="I1254" s="70">
        <v>44160</v>
      </c>
      <c r="J1254" s="23" t="s">
        <v>1254</v>
      </c>
      <c r="K1254" s="70">
        <v>44179</v>
      </c>
    </row>
    <row r="1255" spans="1:11" x14ac:dyDescent="0.25">
      <c r="A1255" s="109" t="str">
        <f>HYPERLINK("https://reports.ofsted.gov.uk/provider/16/EY559433","Provider web link")</f>
        <v>Provider web link</v>
      </c>
      <c r="B1255" s="71" t="s">
        <v>7087</v>
      </c>
      <c r="C1255" s="23" t="s">
        <v>1255</v>
      </c>
      <c r="D1255" s="23" t="s">
        <v>67</v>
      </c>
      <c r="E1255" s="23" t="s">
        <v>7088</v>
      </c>
      <c r="F1255" s="23" t="s">
        <v>104</v>
      </c>
      <c r="G1255" s="23" t="s">
        <v>215</v>
      </c>
      <c r="H1255" s="23" t="s">
        <v>215</v>
      </c>
      <c r="I1255" s="70">
        <v>44161</v>
      </c>
      <c r="J1255" s="23" t="s">
        <v>1254</v>
      </c>
      <c r="K1255" s="70">
        <v>44183</v>
      </c>
    </row>
    <row r="1256" spans="1:11" x14ac:dyDescent="0.25">
      <c r="A1256" s="109" t="str">
        <f>HYPERLINK("https://reports.ofsted.gov.uk/provider/16/2533131 ","Provider web link")</f>
        <v>Provider web link</v>
      </c>
      <c r="B1256" s="71">
        <v>2533131</v>
      </c>
      <c r="C1256" s="23" t="s">
        <v>1255</v>
      </c>
      <c r="D1256" s="23" t="s">
        <v>67</v>
      </c>
      <c r="E1256" s="23" t="s">
        <v>7089</v>
      </c>
      <c r="F1256" s="23" t="s">
        <v>172</v>
      </c>
      <c r="G1256" s="23" t="s">
        <v>171</v>
      </c>
      <c r="H1256" s="23" t="s">
        <v>171</v>
      </c>
      <c r="I1256" s="70">
        <v>44161</v>
      </c>
      <c r="J1256" s="23" t="s">
        <v>1257</v>
      </c>
      <c r="K1256" s="70">
        <v>44183</v>
      </c>
    </row>
    <row r="1257" spans="1:11" x14ac:dyDescent="0.25">
      <c r="A1257" s="109" t="str">
        <f>HYPERLINK("https://reports.ofsted.gov.uk/provider/18/EY475266","Provider web link")</f>
        <v>Provider web link</v>
      </c>
      <c r="B1257" s="71" t="s">
        <v>7090</v>
      </c>
      <c r="C1257" s="23" t="s">
        <v>1255</v>
      </c>
      <c r="D1257" s="23" t="s">
        <v>1294</v>
      </c>
      <c r="E1257" s="23" t="s">
        <v>240</v>
      </c>
      <c r="F1257" s="23" t="s">
        <v>84</v>
      </c>
      <c r="G1257" s="23" t="s">
        <v>175</v>
      </c>
      <c r="H1257" s="23" t="s">
        <v>175</v>
      </c>
      <c r="I1257" s="70">
        <v>44161</v>
      </c>
      <c r="J1257" s="23" t="s">
        <v>1254</v>
      </c>
      <c r="K1257" s="70">
        <v>44180</v>
      </c>
    </row>
    <row r="1258" spans="1:11" x14ac:dyDescent="0.25">
      <c r="A1258" s="109" t="str">
        <f>HYPERLINK("https://reports.ofsted.gov.uk/provider/18/EY559385","Provider web link")</f>
        <v>Provider web link</v>
      </c>
      <c r="B1258" s="71" t="s">
        <v>7091</v>
      </c>
      <c r="C1258" s="23" t="s">
        <v>1255</v>
      </c>
      <c r="D1258" s="23" t="s">
        <v>1294</v>
      </c>
      <c r="E1258" s="23" t="s">
        <v>240</v>
      </c>
      <c r="F1258" s="23" t="s">
        <v>124</v>
      </c>
      <c r="G1258" s="23" t="s">
        <v>175</v>
      </c>
      <c r="H1258" s="23" t="s">
        <v>175</v>
      </c>
      <c r="I1258" s="70">
        <v>44161</v>
      </c>
      <c r="J1258" s="23" t="s">
        <v>1254</v>
      </c>
      <c r="K1258" s="70">
        <v>44180</v>
      </c>
    </row>
    <row r="1259" spans="1:11" x14ac:dyDescent="0.25">
      <c r="A1259" s="109" t="str">
        <f>HYPERLINK("https://reports.ofsted.gov.uk/provider/18/EY551792","Provider web link")</f>
        <v>Provider web link</v>
      </c>
      <c r="B1259" s="71" t="s">
        <v>7092</v>
      </c>
      <c r="C1259" s="23" t="s">
        <v>1255</v>
      </c>
      <c r="D1259" s="23" t="s">
        <v>1294</v>
      </c>
      <c r="E1259" s="23" t="s">
        <v>240</v>
      </c>
      <c r="F1259" s="23" t="s">
        <v>151</v>
      </c>
      <c r="G1259" s="23" t="s">
        <v>175</v>
      </c>
      <c r="H1259" s="23" t="s">
        <v>175</v>
      </c>
      <c r="I1259" s="70">
        <v>44161</v>
      </c>
      <c r="J1259" s="23" t="s">
        <v>1257</v>
      </c>
      <c r="K1259" s="70">
        <v>44180</v>
      </c>
    </row>
    <row r="1260" spans="1:11" x14ac:dyDescent="0.25">
      <c r="A1260" s="109" t="str">
        <f>HYPERLINK("https://reports.ofsted.gov.uk/provider/16/EY538439","Provider web link")</f>
        <v>Provider web link</v>
      </c>
      <c r="B1260" s="71" t="s">
        <v>7093</v>
      </c>
      <c r="C1260" s="23" t="s">
        <v>1255</v>
      </c>
      <c r="D1260" s="23" t="s">
        <v>67</v>
      </c>
      <c r="E1260" s="23" t="s">
        <v>7094</v>
      </c>
      <c r="F1260" s="23" t="s">
        <v>96</v>
      </c>
      <c r="G1260" s="23" t="s">
        <v>180</v>
      </c>
      <c r="H1260" s="23" t="s">
        <v>180</v>
      </c>
      <c r="I1260" s="70">
        <v>44161</v>
      </c>
      <c r="J1260" s="23" t="s">
        <v>1254</v>
      </c>
      <c r="K1260" s="70">
        <v>44183</v>
      </c>
    </row>
    <row r="1261" spans="1:11" x14ac:dyDescent="0.25">
      <c r="A1261" s="109" t="str">
        <f>HYPERLINK("https://reports.ofsted.gov.uk/provider/18/EY563042","Provider web link")</f>
        <v>Provider web link</v>
      </c>
      <c r="B1261" s="71" t="s">
        <v>7095</v>
      </c>
      <c r="C1261" s="23" t="s">
        <v>1255</v>
      </c>
      <c r="D1261" s="23" t="s">
        <v>1294</v>
      </c>
      <c r="E1261" s="23" t="s">
        <v>240</v>
      </c>
      <c r="F1261" s="23" t="s">
        <v>163</v>
      </c>
      <c r="G1261" s="23" t="s">
        <v>215</v>
      </c>
      <c r="H1261" s="23" t="s">
        <v>215</v>
      </c>
      <c r="I1261" s="70">
        <v>44161</v>
      </c>
      <c r="J1261" s="23" t="s">
        <v>1254</v>
      </c>
      <c r="K1261" s="70">
        <v>44180</v>
      </c>
    </row>
    <row r="1262" spans="1:11" x14ac:dyDescent="0.25">
      <c r="A1262" s="109" t="str">
        <f>HYPERLINK("https://reports.ofsted.gov.uk/provider/18/EY434955","Provider web link")</f>
        <v>Provider web link</v>
      </c>
      <c r="B1262" s="71" t="s">
        <v>7096</v>
      </c>
      <c r="C1262" s="23" t="s">
        <v>1255</v>
      </c>
      <c r="D1262" s="23" t="s">
        <v>1294</v>
      </c>
      <c r="E1262" s="23" t="s">
        <v>240</v>
      </c>
      <c r="F1262" s="23" t="s">
        <v>163</v>
      </c>
      <c r="G1262" s="23" t="s">
        <v>215</v>
      </c>
      <c r="H1262" s="23" t="s">
        <v>215</v>
      </c>
      <c r="I1262" s="70">
        <v>44161</v>
      </c>
      <c r="J1262" s="23" t="s">
        <v>1254</v>
      </c>
      <c r="K1262" s="70">
        <v>44180</v>
      </c>
    </row>
    <row r="1263" spans="1:11" x14ac:dyDescent="0.25">
      <c r="A1263" s="109" t="str">
        <f>HYPERLINK("https://reports.ofsted.gov.uk/provider/18/EY549661","Provider web link")</f>
        <v>Provider web link</v>
      </c>
      <c r="B1263" s="71" t="s">
        <v>7097</v>
      </c>
      <c r="C1263" s="23" t="s">
        <v>1255</v>
      </c>
      <c r="D1263" s="23" t="s">
        <v>1294</v>
      </c>
      <c r="E1263" s="23" t="s">
        <v>240</v>
      </c>
      <c r="F1263" s="23" t="s">
        <v>93</v>
      </c>
      <c r="G1263" s="23" t="s">
        <v>221</v>
      </c>
      <c r="H1263" s="23" t="s">
        <v>221</v>
      </c>
      <c r="I1263" s="70">
        <v>44161</v>
      </c>
      <c r="J1263" s="23" t="s">
        <v>1254</v>
      </c>
      <c r="K1263" s="70">
        <v>44183</v>
      </c>
    </row>
    <row r="1264" spans="1:11" x14ac:dyDescent="0.25">
      <c r="A1264" s="109" t="str">
        <f>HYPERLINK("https://reports.ofsted.gov.uk/provider/18/EY458449","Provider web link")</f>
        <v>Provider web link</v>
      </c>
      <c r="B1264" s="71" t="s">
        <v>7098</v>
      </c>
      <c r="C1264" s="23" t="s">
        <v>1255</v>
      </c>
      <c r="D1264" s="23" t="s">
        <v>1294</v>
      </c>
      <c r="E1264" s="23" t="s">
        <v>240</v>
      </c>
      <c r="F1264" s="23" t="s">
        <v>153</v>
      </c>
      <c r="G1264" s="23" t="s">
        <v>215</v>
      </c>
      <c r="H1264" s="23" t="s">
        <v>215</v>
      </c>
      <c r="I1264" s="70">
        <v>44161</v>
      </c>
      <c r="J1264" s="23" t="s">
        <v>1254</v>
      </c>
      <c r="K1264" s="70">
        <v>44183</v>
      </c>
    </row>
    <row r="1265" spans="1:11" x14ac:dyDescent="0.25">
      <c r="A1265" s="109" t="str">
        <f>HYPERLINK("https://reports.ofsted.gov.uk/provider/17/EY395612","Provider web link")</f>
        <v>Provider web link</v>
      </c>
      <c r="B1265" s="71" t="s">
        <v>7099</v>
      </c>
      <c r="C1265" s="23" t="s">
        <v>769</v>
      </c>
      <c r="D1265" s="23" t="s">
        <v>66</v>
      </c>
      <c r="E1265" s="23" t="s">
        <v>240</v>
      </c>
      <c r="F1265" s="23" t="s">
        <v>82</v>
      </c>
      <c r="G1265" s="23" t="s">
        <v>285</v>
      </c>
      <c r="H1265" s="23" t="s">
        <v>199</v>
      </c>
      <c r="I1265" s="70">
        <v>44161</v>
      </c>
      <c r="J1265" s="23" t="s">
        <v>1257</v>
      </c>
      <c r="K1265" s="70">
        <v>44180</v>
      </c>
    </row>
    <row r="1266" spans="1:11" x14ac:dyDescent="0.25">
      <c r="A1266" s="109" t="str">
        <f>HYPERLINK("https://reports.ofsted.gov.uk/provider/16/2509140 ","Provider web link")</f>
        <v>Provider web link</v>
      </c>
      <c r="B1266" s="71">
        <v>2509140</v>
      </c>
      <c r="C1266" s="23" t="s">
        <v>1255</v>
      </c>
      <c r="D1266" s="23" t="s">
        <v>67</v>
      </c>
      <c r="E1266" s="23" t="s">
        <v>7100</v>
      </c>
      <c r="F1266" s="23" t="s">
        <v>104</v>
      </c>
      <c r="G1266" s="23" t="s">
        <v>215</v>
      </c>
      <c r="H1266" s="23" t="s">
        <v>215</v>
      </c>
      <c r="I1266" s="70">
        <v>44161</v>
      </c>
      <c r="J1266" s="23" t="s">
        <v>1254</v>
      </c>
      <c r="K1266" s="70">
        <v>44183</v>
      </c>
    </row>
    <row r="1267" spans="1:11" x14ac:dyDescent="0.25">
      <c r="A1267" s="109" t="str">
        <f>HYPERLINK("https://reports.ofsted.gov.uk/provider/18/EY552888","Provider web link")</f>
        <v>Provider web link</v>
      </c>
      <c r="B1267" s="71" t="s">
        <v>7101</v>
      </c>
      <c r="C1267" s="23" t="s">
        <v>1255</v>
      </c>
      <c r="D1267" s="23" t="s">
        <v>1294</v>
      </c>
      <c r="E1267" s="23" t="s">
        <v>240</v>
      </c>
      <c r="F1267" s="23" t="s">
        <v>116</v>
      </c>
      <c r="G1267" s="23" t="s">
        <v>171</v>
      </c>
      <c r="H1267" s="23" t="s">
        <v>171</v>
      </c>
      <c r="I1267" s="70">
        <v>44161</v>
      </c>
      <c r="J1267" s="23" t="s">
        <v>1254</v>
      </c>
      <c r="K1267" s="70">
        <v>44187</v>
      </c>
    </row>
    <row r="1268" spans="1:11" x14ac:dyDescent="0.25">
      <c r="A1268" s="109" t="str">
        <f>HYPERLINK("https://reports.ofsted.gov.uk/provider/18/EY538888","Provider web link")</f>
        <v>Provider web link</v>
      </c>
      <c r="B1268" s="71" t="s">
        <v>7102</v>
      </c>
      <c r="C1268" s="23" t="s">
        <v>1255</v>
      </c>
      <c r="D1268" s="23" t="s">
        <v>1294</v>
      </c>
      <c r="E1268" s="23" t="s">
        <v>240</v>
      </c>
      <c r="F1268" s="23" t="s">
        <v>72</v>
      </c>
      <c r="G1268" s="23" t="s">
        <v>225</v>
      </c>
      <c r="H1268" s="23" t="s">
        <v>225</v>
      </c>
      <c r="I1268" s="70">
        <v>44161</v>
      </c>
      <c r="J1268" s="23" t="s">
        <v>1257</v>
      </c>
      <c r="K1268" s="70">
        <v>44187</v>
      </c>
    </row>
    <row r="1269" spans="1:11" x14ac:dyDescent="0.25">
      <c r="A1269" s="109" t="str">
        <f>HYPERLINK("https://reports.ofsted.gov.uk/provider/18/EY411241","Provider web link")</f>
        <v>Provider web link</v>
      </c>
      <c r="B1269" s="71" t="s">
        <v>7103</v>
      </c>
      <c r="C1269" s="23" t="s">
        <v>1255</v>
      </c>
      <c r="D1269" s="23" t="s">
        <v>1294</v>
      </c>
      <c r="E1269" s="23" t="s">
        <v>240</v>
      </c>
      <c r="F1269" s="23" t="s">
        <v>145</v>
      </c>
      <c r="G1269" s="23" t="s">
        <v>221</v>
      </c>
      <c r="H1269" s="23" t="s">
        <v>221</v>
      </c>
      <c r="I1269" s="70">
        <v>44161</v>
      </c>
      <c r="J1269" s="23" t="s">
        <v>1254</v>
      </c>
      <c r="K1269" s="70">
        <v>44180</v>
      </c>
    </row>
    <row r="1270" spans="1:11" x14ac:dyDescent="0.25">
      <c r="A1270" s="109" t="str">
        <f>HYPERLINK("https://reports.ofsted.gov.uk/provider/16/EY493448","Provider web link")</f>
        <v>Provider web link</v>
      </c>
      <c r="B1270" s="71" t="s">
        <v>7104</v>
      </c>
      <c r="C1270" s="23" t="s">
        <v>1255</v>
      </c>
      <c r="D1270" s="23" t="s">
        <v>67</v>
      </c>
      <c r="E1270" s="23" t="s">
        <v>7105</v>
      </c>
      <c r="F1270" s="23" t="s">
        <v>144</v>
      </c>
      <c r="G1270" s="23" t="s">
        <v>221</v>
      </c>
      <c r="H1270" s="23" t="s">
        <v>221</v>
      </c>
      <c r="I1270" s="70">
        <v>44161</v>
      </c>
      <c r="J1270" s="23" t="s">
        <v>1254</v>
      </c>
      <c r="K1270" s="70">
        <v>44183</v>
      </c>
    </row>
    <row r="1271" spans="1:11" x14ac:dyDescent="0.25">
      <c r="A1271" s="109" t="str">
        <f>HYPERLINK("https://reports.ofsted.gov.uk/provider/18/EY551905","Provider web link")</f>
        <v>Provider web link</v>
      </c>
      <c r="B1271" s="71" t="s">
        <v>7106</v>
      </c>
      <c r="C1271" s="23" t="s">
        <v>1255</v>
      </c>
      <c r="D1271" s="23" t="s">
        <v>1294</v>
      </c>
      <c r="E1271" s="23" t="s">
        <v>240</v>
      </c>
      <c r="F1271" s="23" t="s">
        <v>173</v>
      </c>
      <c r="G1271" s="23" t="s">
        <v>171</v>
      </c>
      <c r="H1271" s="23" t="s">
        <v>171</v>
      </c>
      <c r="I1271" s="70">
        <v>44161</v>
      </c>
      <c r="J1271" s="23" t="s">
        <v>1254</v>
      </c>
      <c r="K1271" s="70">
        <v>44183</v>
      </c>
    </row>
    <row r="1272" spans="1:11" x14ac:dyDescent="0.25">
      <c r="A1272" s="109" t="str">
        <f>HYPERLINK("https://reports.ofsted.gov.uk/provider/18/EY540431","Provider web link")</f>
        <v>Provider web link</v>
      </c>
      <c r="B1272" s="71" t="s">
        <v>7107</v>
      </c>
      <c r="C1272" s="23" t="s">
        <v>1255</v>
      </c>
      <c r="D1272" s="23" t="s">
        <v>1294</v>
      </c>
      <c r="E1272" s="23" t="s">
        <v>240</v>
      </c>
      <c r="F1272" s="23" t="s">
        <v>153</v>
      </c>
      <c r="G1272" s="23" t="s">
        <v>215</v>
      </c>
      <c r="H1272" s="23" t="s">
        <v>215</v>
      </c>
      <c r="I1272" s="70">
        <v>44161</v>
      </c>
      <c r="J1272" s="23" t="s">
        <v>1257</v>
      </c>
      <c r="K1272" s="70">
        <v>44183</v>
      </c>
    </row>
    <row r="1273" spans="1:11" x14ac:dyDescent="0.25">
      <c r="A1273" s="109" t="str">
        <f>HYPERLINK("https://reports.ofsted.gov.uk/provider/18/2540050 ","Provider web link")</f>
        <v>Provider web link</v>
      </c>
      <c r="B1273" s="71">
        <v>2540050</v>
      </c>
      <c r="C1273" s="23" t="s">
        <v>1255</v>
      </c>
      <c r="D1273" s="23" t="s">
        <v>1294</v>
      </c>
      <c r="E1273" s="23" t="s">
        <v>240</v>
      </c>
      <c r="F1273" s="23" t="s">
        <v>115</v>
      </c>
      <c r="G1273" s="23" t="s">
        <v>171</v>
      </c>
      <c r="H1273" s="23" t="s">
        <v>171</v>
      </c>
      <c r="I1273" s="70">
        <v>44161</v>
      </c>
      <c r="J1273" s="23" t="s">
        <v>1254</v>
      </c>
      <c r="K1273" s="70">
        <v>44180</v>
      </c>
    </row>
    <row r="1274" spans="1:11" x14ac:dyDescent="0.25">
      <c r="A1274" s="109" t="str">
        <f>HYPERLINK("https://reports.ofsted.gov.uk/provider/17/208829  ","Provider web link")</f>
        <v>Provider web link</v>
      </c>
      <c r="B1274" s="71">
        <v>208829</v>
      </c>
      <c r="C1274" s="23" t="s">
        <v>769</v>
      </c>
      <c r="D1274" s="23" t="s">
        <v>66</v>
      </c>
      <c r="E1274" s="23" t="s">
        <v>240</v>
      </c>
      <c r="F1274" s="23" t="s">
        <v>117</v>
      </c>
      <c r="G1274" s="23" t="s">
        <v>171</v>
      </c>
      <c r="H1274" s="23" t="s">
        <v>171</v>
      </c>
      <c r="I1274" s="70">
        <v>44161</v>
      </c>
      <c r="J1274" s="23" t="s">
        <v>1254</v>
      </c>
      <c r="K1274" s="70">
        <v>44180</v>
      </c>
    </row>
    <row r="1275" spans="1:11" x14ac:dyDescent="0.25">
      <c r="A1275" s="109" t="str">
        <f>HYPERLINK("https://reports.ofsted.gov.uk/provider/16/EY501470","Provider web link")</f>
        <v>Provider web link</v>
      </c>
      <c r="B1275" s="71" t="s">
        <v>7108</v>
      </c>
      <c r="C1275" s="23" t="s">
        <v>769</v>
      </c>
      <c r="D1275" s="23" t="s">
        <v>67</v>
      </c>
      <c r="E1275" s="23" t="s">
        <v>7109</v>
      </c>
      <c r="F1275" s="23" t="s">
        <v>194</v>
      </c>
      <c r="G1275" s="23" t="s">
        <v>180</v>
      </c>
      <c r="H1275" s="23" t="s">
        <v>180</v>
      </c>
      <c r="I1275" s="70">
        <v>44161</v>
      </c>
      <c r="J1275" s="23" t="s">
        <v>1254</v>
      </c>
      <c r="K1275" s="70">
        <v>44194</v>
      </c>
    </row>
    <row r="1276" spans="1:11" x14ac:dyDescent="0.25">
      <c r="A1276" s="109" t="str">
        <f>HYPERLINK("https://reports.ofsted.gov.uk/provider/16/EY546250","Provider web link")</f>
        <v>Provider web link</v>
      </c>
      <c r="B1276" s="71" t="s">
        <v>7110</v>
      </c>
      <c r="C1276" s="23" t="s">
        <v>1255</v>
      </c>
      <c r="D1276" s="23" t="s">
        <v>67</v>
      </c>
      <c r="E1276" s="23" t="s">
        <v>7111</v>
      </c>
      <c r="F1276" s="23" t="s">
        <v>183</v>
      </c>
      <c r="G1276" s="23" t="s">
        <v>180</v>
      </c>
      <c r="H1276" s="23" t="s">
        <v>180</v>
      </c>
      <c r="I1276" s="70">
        <v>44161</v>
      </c>
      <c r="J1276" s="23" t="s">
        <v>1254</v>
      </c>
      <c r="K1276" s="70">
        <v>44180</v>
      </c>
    </row>
    <row r="1277" spans="1:11" x14ac:dyDescent="0.25">
      <c r="A1277" s="109" t="str">
        <f>HYPERLINK("https://reports.ofsted.gov.uk/provider/17/EY376731","Provider web link")</f>
        <v>Provider web link</v>
      </c>
      <c r="B1277" s="71" t="s">
        <v>7112</v>
      </c>
      <c r="C1277" s="23" t="s">
        <v>769</v>
      </c>
      <c r="D1277" s="23" t="s">
        <v>66</v>
      </c>
      <c r="E1277" s="23" t="s">
        <v>240</v>
      </c>
      <c r="F1277" s="23" t="s">
        <v>130</v>
      </c>
      <c r="G1277" s="23" t="s">
        <v>171</v>
      </c>
      <c r="H1277" s="23" t="s">
        <v>171</v>
      </c>
      <c r="I1277" s="70">
        <v>44161</v>
      </c>
      <c r="J1277" s="23" t="s">
        <v>1254</v>
      </c>
      <c r="K1277" s="70">
        <v>44180</v>
      </c>
    </row>
    <row r="1278" spans="1:11" x14ac:dyDescent="0.25">
      <c r="A1278" s="109" t="str">
        <f>HYPERLINK("https://reports.ofsted.gov.uk/provider/16/EY541332","Provider web link")</f>
        <v>Provider web link</v>
      </c>
      <c r="B1278" s="71" t="s">
        <v>7113</v>
      </c>
      <c r="C1278" s="23" t="s">
        <v>769</v>
      </c>
      <c r="D1278" s="23" t="s">
        <v>67</v>
      </c>
      <c r="E1278" s="23" t="s">
        <v>7114</v>
      </c>
      <c r="F1278" s="23" t="s">
        <v>97</v>
      </c>
      <c r="G1278" s="23" t="s">
        <v>175</v>
      </c>
      <c r="H1278" s="23" t="s">
        <v>175</v>
      </c>
      <c r="I1278" s="70">
        <v>44161</v>
      </c>
      <c r="J1278" s="23" t="s">
        <v>1257</v>
      </c>
      <c r="K1278" s="70">
        <v>44180</v>
      </c>
    </row>
    <row r="1279" spans="1:11" x14ac:dyDescent="0.25">
      <c r="A1279" s="109" t="str">
        <f>HYPERLINK("https://reports.ofsted.gov.uk/provider/16/EY500047","Provider web link")</f>
        <v>Provider web link</v>
      </c>
      <c r="B1279" s="71" t="s">
        <v>7115</v>
      </c>
      <c r="C1279" s="23" t="s">
        <v>769</v>
      </c>
      <c r="D1279" s="23" t="s">
        <v>67</v>
      </c>
      <c r="E1279" s="23" t="s">
        <v>7116</v>
      </c>
      <c r="F1279" s="23" t="s">
        <v>187</v>
      </c>
      <c r="G1279" s="23" t="s">
        <v>180</v>
      </c>
      <c r="H1279" s="23" t="s">
        <v>180</v>
      </c>
      <c r="I1279" s="70">
        <v>44161</v>
      </c>
      <c r="J1279" s="23" t="s">
        <v>1257</v>
      </c>
      <c r="K1279" s="70">
        <v>44180</v>
      </c>
    </row>
    <row r="1280" spans="1:11" x14ac:dyDescent="0.25">
      <c r="A1280" s="109" t="str">
        <f>HYPERLINK("https://reports.ofsted.gov.uk/provider/16/2513913 ","Provider web link")</f>
        <v>Provider web link</v>
      </c>
      <c r="B1280" s="71">
        <v>2513913</v>
      </c>
      <c r="C1280" s="23" t="s">
        <v>769</v>
      </c>
      <c r="D1280" s="23" t="s">
        <v>67</v>
      </c>
      <c r="E1280" s="23" t="s">
        <v>7117</v>
      </c>
      <c r="F1280" s="23" t="s">
        <v>147</v>
      </c>
      <c r="G1280" s="23" t="s">
        <v>225</v>
      </c>
      <c r="H1280" s="23" t="s">
        <v>225</v>
      </c>
      <c r="I1280" s="70">
        <v>44161</v>
      </c>
      <c r="J1280" s="23" t="s">
        <v>1254</v>
      </c>
      <c r="K1280" s="70">
        <v>44183</v>
      </c>
    </row>
    <row r="1281" spans="1:11" x14ac:dyDescent="0.25">
      <c r="A1281" s="109" t="str">
        <f>HYPERLINK("https://reports.ofsted.gov.uk/provider/16/EY462563","Provider web link")</f>
        <v>Provider web link</v>
      </c>
      <c r="B1281" s="71" t="s">
        <v>7118</v>
      </c>
      <c r="C1281" s="23" t="s">
        <v>1255</v>
      </c>
      <c r="D1281" s="23" t="s">
        <v>67</v>
      </c>
      <c r="E1281" s="23" t="s">
        <v>7119</v>
      </c>
      <c r="F1281" s="23" t="s">
        <v>116</v>
      </c>
      <c r="G1281" s="23" t="s">
        <v>171</v>
      </c>
      <c r="H1281" s="23" t="s">
        <v>171</v>
      </c>
      <c r="I1281" s="70">
        <v>44161</v>
      </c>
      <c r="J1281" s="23" t="s">
        <v>1254</v>
      </c>
      <c r="K1281" s="70">
        <v>44225</v>
      </c>
    </row>
    <row r="1282" spans="1:11" x14ac:dyDescent="0.25">
      <c r="A1282" s="109" t="str">
        <f>HYPERLINK("https://reports.ofsted.gov.uk/provider/16/EY559635","Provider web link")</f>
        <v>Provider web link</v>
      </c>
      <c r="B1282" s="71" t="s">
        <v>7120</v>
      </c>
      <c r="C1282" s="23" t="s">
        <v>1255</v>
      </c>
      <c r="D1282" s="23" t="s">
        <v>67</v>
      </c>
      <c r="E1282" s="23" t="s">
        <v>7121</v>
      </c>
      <c r="F1282" s="23" t="s">
        <v>97</v>
      </c>
      <c r="G1282" s="23" t="s">
        <v>175</v>
      </c>
      <c r="H1282" s="23" t="s">
        <v>175</v>
      </c>
      <c r="I1282" s="70">
        <v>44161</v>
      </c>
      <c r="J1282" s="23" t="s">
        <v>1254</v>
      </c>
      <c r="K1282" s="70">
        <v>44180</v>
      </c>
    </row>
    <row r="1283" spans="1:11" x14ac:dyDescent="0.25">
      <c r="A1283" s="109" t="str">
        <f>HYPERLINK("https://reports.ofsted.gov.uk/provider/18/EY559090","Provider web link")</f>
        <v>Provider web link</v>
      </c>
      <c r="B1283" s="71" t="s">
        <v>7122</v>
      </c>
      <c r="C1283" s="23" t="s">
        <v>1255</v>
      </c>
      <c r="D1283" s="23" t="s">
        <v>1294</v>
      </c>
      <c r="E1283" s="23" t="s">
        <v>240</v>
      </c>
      <c r="F1283" s="23" t="s">
        <v>163</v>
      </c>
      <c r="G1283" s="23" t="s">
        <v>215</v>
      </c>
      <c r="H1283" s="23" t="s">
        <v>215</v>
      </c>
      <c r="I1283" s="70">
        <v>44161</v>
      </c>
      <c r="J1283" s="23" t="s">
        <v>1254</v>
      </c>
      <c r="K1283" s="70">
        <v>44180</v>
      </c>
    </row>
    <row r="1284" spans="1:11" x14ac:dyDescent="0.25">
      <c r="A1284" s="109" t="str">
        <f>HYPERLINK("https://reports.ofsted.gov.uk/provider/18/2525334 ","Provider web link")</f>
        <v>Provider web link</v>
      </c>
      <c r="B1284" s="71">
        <v>2525334</v>
      </c>
      <c r="C1284" s="23" t="s">
        <v>1255</v>
      </c>
      <c r="D1284" s="23" t="s">
        <v>1294</v>
      </c>
      <c r="E1284" s="23" t="s">
        <v>240</v>
      </c>
      <c r="F1284" s="23" t="s">
        <v>95</v>
      </c>
      <c r="G1284" s="23" t="s">
        <v>285</v>
      </c>
      <c r="H1284" s="23" t="s">
        <v>199</v>
      </c>
      <c r="I1284" s="70">
        <v>44161</v>
      </c>
      <c r="J1284" s="23" t="s">
        <v>1254</v>
      </c>
      <c r="K1284" s="70">
        <v>44180</v>
      </c>
    </row>
    <row r="1285" spans="1:11" x14ac:dyDescent="0.25">
      <c r="A1285" s="109" t="str">
        <f>HYPERLINK("https://reports.ofsted.gov.uk/provider/18/EY489960","Provider web link")</f>
        <v>Provider web link</v>
      </c>
      <c r="B1285" s="71" t="s">
        <v>7123</v>
      </c>
      <c r="C1285" s="23" t="s">
        <v>1255</v>
      </c>
      <c r="D1285" s="23" t="s">
        <v>1294</v>
      </c>
      <c r="E1285" s="23" t="s">
        <v>240</v>
      </c>
      <c r="F1285" s="23" t="s">
        <v>150</v>
      </c>
      <c r="G1285" s="23" t="s">
        <v>225</v>
      </c>
      <c r="H1285" s="23" t="s">
        <v>225</v>
      </c>
      <c r="I1285" s="70">
        <v>44162</v>
      </c>
      <c r="J1285" s="23" t="s">
        <v>1254</v>
      </c>
      <c r="K1285" s="70">
        <v>44183</v>
      </c>
    </row>
    <row r="1286" spans="1:11" x14ac:dyDescent="0.25">
      <c r="A1286" s="109" t="str">
        <f>HYPERLINK("https://reports.ofsted.gov.uk/provider/16/EY562010","Provider web link")</f>
        <v>Provider web link</v>
      </c>
      <c r="B1286" s="71" t="s">
        <v>7124</v>
      </c>
      <c r="C1286" s="23" t="s">
        <v>1255</v>
      </c>
      <c r="D1286" s="23" t="s">
        <v>67</v>
      </c>
      <c r="E1286" s="23" t="s">
        <v>7125</v>
      </c>
      <c r="F1286" s="23" t="s">
        <v>97</v>
      </c>
      <c r="G1286" s="23" t="s">
        <v>175</v>
      </c>
      <c r="H1286" s="23" t="s">
        <v>175</v>
      </c>
      <c r="I1286" s="70">
        <v>44162</v>
      </c>
      <c r="J1286" s="23" t="s">
        <v>1254</v>
      </c>
      <c r="K1286" s="70">
        <v>44183</v>
      </c>
    </row>
    <row r="1287" spans="1:11" x14ac:dyDescent="0.25">
      <c r="A1287" s="109" t="str">
        <f>HYPERLINK("https://reports.ofsted.gov.uk/provider/18/EY457772","Provider web link")</f>
        <v>Provider web link</v>
      </c>
      <c r="B1287" s="71" t="s">
        <v>7126</v>
      </c>
      <c r="C1287" s="23" t="s">
        <v>1255</v>
      </c>
      <c r="D1287" s="23" t="s">
        <v>1294</v>
      </c>
      <c r="E1287" s="23" t="s">
        <v>240</v>
      </c>
      <c r="F1287" s="23" t="s">
        <v>117</v>
      </c>
      <c r="G1287" s="23" t="s">
        <v>171</v>
      </c>
      <c r="H1287" s="23" t="s">
        <v>171</v>
      </c>
      <c r="I1287" s="70">
        <v>44162</v>
      </c>
      <c r="J1287" s="23" t="s">
        <v>1254</v>
      </c>
      <c r="K1287" s="70">
        <v>44183</v>
      </c>
    </row>
    <row r="1288" spans="1:11" x14ac:dyDescent="0.25">
      <c r="A1288" s="109" t="str">
        <f>HYPERLINK("https://reports.ofsted.gov.uk/provider/16/EY555206","Provider web link")</f>
        <v>Provider web link</v>
      </c>
      <c r="B1288" s="71" t="s">
        <v>7127</v>
      </c>
      <c r="C1288" s="23" t="s">
        <v>769</v>
      </c>
      <c r="D1288" s="23" t="s">
        <v>67</v>
      </c>
      <c r="E1288" s="23" t="s">
        <v>7128</v>
      </c>
      <c r="F1288" s="23" t="s">
        <v>97</v>
      </c>
      <c r="G1288" s="23" t="s">
        <v>175</v>
      </c>
      <c r="H1288" s="23" t="s">
        <v>175</v>
      </c>
      <c r="I1288" s="70">
        <v>44162</v>
      </c>
      <c r="J1288" s="23" t="s">
        <v>1254</v>
      </c>
      <c r="K1288" s="70">
        <v>44183</v>
      </c>
    </row>
    <row r="1289" spans="1:11" x14ac:dyDescent="0.25">
      <c r="A1289" s="109" t="str">
        <f>HYPERLINK("https://reports.ofsted.gov.uk/provider/18/EY543463","Provider web link")</f>
        <v>Provider web link</v>
      </c>
      <c r="B1289" s="71" t="s">
        <v>7129</v>
      </c>
      <c r="C1289" s="23" t="s">
        <v>1255</v>
      </c>
      <c r="D1289" s="23" t="s">
        <v>1294</v>
      </c>
      <c r="E1289" s="23" t="s">
        <v>240</v>
      </c>
      <c r="F1289" s="23" t="s">
        <v>83</v>
      </c>
      <c r="G1289" s="23" t="s">
        <v>175</v>
      </c>
      <c r="H1289" s="23" t="s">
        <v>175</v>
      </c>
      <c r="I1289" s="70">
        <v>44162</v>
      </c>
      <c r="J1289" s="23" t="s">
        <v>1254</v>
      </c>
      <c r="K1289" s="70">
        <v>44183</v>
      </c>
    </row>
    <row r="1290" spans="1:11" x14ac:dyDescent="0.25">
      <c r="A1290" s="109" t="str">
        <f>HYPERLINK("https://reports.ofsted.gov.uk/provider/16/2507725 ","Provider web link")</f>
        <v>Provider web link</v>
      </c>
      <c r="B1290" s="71">
        <v>2507725</v>
      </c>
      <c r="C1290" s="23" t="s">
        <v>1255</v>
      </c>
      <c r="D1290" s="23" t="s">
        <v>67</v>
      </c>
      <c r="E1290" s="23" t="s">
        <v>7130</v>
      </c>
      <c r="F1290" s="23" t="s">
        <v>76</v>
      </c>
      <c r="G1290" s="23" t="s">
        <v>285</v>
      </c>
      <c r="H1290" s="23" t="s">
        <v>199</v>
      </c>
      <c r="I1290" s="70">
        <v>44162</v>
      </c>
      <c r="J1290" s="23" t="s">
        <v>1254</v>
      </c>
      <c r="K1290" s="70">
        <v>44186</v>
      </c>
    </row>
    <row r="1291" spans="1:11" x14ac:dyDescent="0.25">
      <c r="A1291" s="109" t="str">
        <f>HYPERLINK("https://reports.ofsted.gov.uk/provider/18/EY483274","Provider web link")</f>
        <v>Provider web link</v>
      </c>
      <c r="B1291" s="71" t="s">
        <v>7131</v>
      </c>
      <c r="C1291" s="23" t="s">
        <v>1255</v>
      </c>
      <c r="D1291" s="23" t="s">
        <v>1294</v>
      </c>
      <c r="E1291" s="23" t="s">
        <v>240</v>
      </c>
      <c r="F1291" s="23" t="s">
        <v>104</v>
      </c>
      <c r="G1291" s="23" t="s">
        <v>215</v>
      </c>
      <c r="H1291" s="23" t="s">
        <v>215</v>
      </c>
      <c r="I1291" s="70">
        <v>44162</v>
      </c>
      <c r="J1291" s="23" t="s">
        <v>1254</v>
      </c>
      <c r="K1291" s="70">
        <v>44183</v>
      </c>
    </row>
    <row r="1292" spans="1:11" x14ac:dyDescent="0.25">
      <c r="A1292" s="109" t="str">
        <f>HYPERLINK("https://reports.ofsted.gov.uk/provider/18/2551931 ","Provider web link")</f>
        <v>Provider web link</v>
      </c>
      <c r="B1292" s="71">
        <v>2551931</v>
      </c>
      <c r="C1292" s="23" t="s">
        <v>1255</v>
      </c>
      <c r="D1292" s="23" t="s">
        <v>1294</v>
      </c>
      <c r="E1292" s="23" t="s">
        <v>240</v>
      </c>
      <c r="F1292" s="23" t="s">
        <v>154</v>
      </c>
      <c r="G1292" s="23" t="s">
        <v>221</v>
      </c>
      <c r="H1292" s="23" t="s">
        <v>221</v>
      </c>
      <c r="I1292" s="70">
        <v>44162</v>
      </c>
      <c r="J1292" s="23" t="s">
        <v>1254</v>
      </c>
      <c r="K1292" s="70">
        <v>44183</v>
      </c>
    </row>
    <row r="1293" spans="1:11" x14ac:dyDescent="0.25">
      <c r="A1293" s="109" t="str">
        <f>HYPERLINK("https://reports.ofsted.gov.uk/provider/18/EY445078","Provider web link")</f>
        <v>Provider web link</v>
      </c>
      <c r="B1293" s="71" t="s">
        <v>7132</v>
      </c>
      <c r="C1293" s="23" t="s">
        <v>1255</v>
      </c>
      <c r="D1293" s="23" t="s">
        <v>1294</v>
      </c>
      <c r="E1293" s="23" t="s">
        <v>240</v>
      </c>
      <c r="F1293" s="23" t="s">
        <v>153</v>
      </c>
      <c r="G1293" s="23" t="s">
        <v>215</v>
      </c>
      <c r="H1293" s="23" t="s">
        <v>215</v>
      </c>
      <c r="I1293" s="70">
        <v>44162</v>
      </c>
      <c r="J1293" s="23" t="s">
        <v>1257</v>
      </c>
      <c r="K1293" s="70">
        <v>44188</v>
      </c>
    </row>
    <row r="1294" spans="1:11" x14ac:dyDescent="0.25">
      <c r="A1294" s="109" t="str">
        <f>HYPERLINK("https://reports.ofsted.gov.uk/provider/18/EY555472","Provider web link")</f>
        <v>Provider web link</v>
      </c>
      <c r="B1294" s="71" t="s">
        <v>7133</v>
      </c>
      <c r="C1294" s="23" t="s">
        <v>1255</v>
      </c>
      <c r="D1294" s="23" t="s">
        <v>1294</v>
      </c>
      <c r="E1294" s="23" t="s">
        <v>240</v>
      </c>
      <c r="F1294" s="23" t="s">
        <v>94</v>
      </c>
      <c r="G1294" s="23" t="s">
        <v>287</v>
      </c>
      <c r="H1294" s="23" t="s">
        <v>199</v>
      </c>
      <c r="I1294" s="70">
        <v>44162</v>
      </c>
      <c r="J1294" s="23" t="s">
        <v>1254</v>
      </c>
      <c r="K1294" s="70">
        <v>44188</v>
      </c>
    </row>
    <row r="1295" spans="1:11" x14ac:dyDescent="0.25">
      <c r="A1295" s="109" t="str">
        <f>HYPERLINK("https://reports.ofsted.gov.uk/provider/18/EY551831","Provider web link")</f>
        <v>Provider web link</v>
      </c>
      <c r="B1295" s="71" t="s">
        <v>7134</v>
      </c>
      <c r="C1295" s="23" t="s">
        <v>1255</v>
      </c>
      <c r="D1295" s="23" t="s">
        <v>1294</v>
      </c>
      <c r="E1295" s="23" t="s">
        <v>240</v>
      </c>
      <c r="F1295" s="23" t="s">
        <v>77</v>
      </c>
      <c r="G1295" s="23" t="s">
        <v>215</v>
      </c>
      <c r="H1295" s="23" t="s">
        <v>215</v>
      </c>
      <c r="I1295" s="70">
        <v>44162</v>
      </c>
      <c r="J1295" s="23" t="s">
        <v>1254</v>
      </c>
      <c r="K1295" s="70">
        <v>44183</v>
      </c>
    </row>
    <row r="1296" spans="1:11" x14ac:dyDescent="0.25">
      <c r="A1296" s="109" t="str">
        <f>HYPERLINK("https://reports.ofsted.gov.uk/provider/18/EY548994","Provider web link")</f>
        <v>Provider web link</v>
      </c>
      <c r="B1296" s="71" t="s">
        <v>7135</v>
      </c>
      <c r="C1296" s="23" t="s">
        <v>1255</v>
      </c>
      <c r="D1296" s="23" t="s">
        <v>1294</v>
      </c>
      <c r="E1296" s="23" t="s">
        <v>240</v>
      </c>
      <c r="F1296" s="23" t="s">
        <v>132</v>
      </c>
      <c r="G1296" s="23" t="s">
        <v>215</v>
      </c>
      <c r="H1296" s="23" t="s">
        <v>215</v>
      </c>
      <c r="I1296" s="70">
        <v>44162</v>
      </c>
      <c r="J1296" s="23" t="s">
        <v>1254</v>
      </c>
      <c r="K1296" s="70">
        <v>44183</v>
      </c>
    </row>
    <row r="1297" spans="1:11" x14ac:dyDescent="0.25">
      <c r="A1297" s="109" t="str">
        <f>HYPERLINK("https://reports.ofsted.gov.uk/provider/18/2557703 ","Provider web link")</f>
        <v>Provider web link</v>
      </c>
      <c r="B1297" s="71">
        <v>2557703</v>
      </c>
      <c r="C1297" s="23" t="s">
        <v>1255</v>
      </c>
      <c r="D1297" s="23" t="s">
        <v>1294</v>
      </c>
      <c r="E1297" s="23" t="s">
        <v>240</v>
      </c>
      <c r="F1297" s="23" t="s">
        <v>91</v>
      </c>
      <c r="G1297" s="23" t="s">
        <v>221</v>
      </c>
      <c r="H1297" s="23" t="s">
        <v>221</v>
      </c>
      <c r="I1297" s="70">
        <v>44162</v>
      </c>
      <c r="J1297" s="23" t="s">
        <v>1254</v>
      </c>
      <c r="K1297" s="70">
        <v>44183</v>
      </c>
    </row>
    <row r="1298" spans="1:11" x14ac:dyDescent="0.25">
      <c r="A1298" s="109" t="str">
        <f>HYPERLINK("https://reports.ofsted.gov.uk/provider/18/EY554378","Provider web link")</f>
        <v>Provider web link</v>
      </c>
      <c r="B1298" s="71" t="s">
        <v>7136</v>
      </c>
      <c r="C1298" s="23" t="s">
        <v>1255</v>
      </c>
      <c r="D1298" s="23" t="s">
        <v>1294</v>
      </c>
      <c r="E1298" s="23" t="s">
        <v>240</v>
      </c>
      <c r="F1298" s="23" t="s">
        <v>78</v>
      </c>
      <c r="G1298" s="23" t="s">
        <v>221</v>
      </c>
      <c r="H1298" s="23" t="s">
        <v>221</v>
      </c>
      <c r="I1298" s="70">
        <v>44162</v>
      </c>
      <c r="J1298" s="23" t="s">
        <v>1257</v>
      </c>
      <c r="K1298" s="70">
        <v>44183</v>
      </c>
    </row>
    <row r="1299" spans="1:11" x14ac:dyDescent="0.25">
      <c r="A1299" s="109" t="str">
        <f>HYPERLINK("https://reports.ofsted.gov.uk/provider/18/EY546369","Provider web link")</f>
        <v>Provider web link</v>
      </c>
      <c r="B1299" s="71" t="s">
        <v>7137</v>
      </c>
      <c r="C1299" s="23" t="s">
        <v>1255</v>
      </c>
      <c r="D1299" s="23" t="s">
        <v>1294</v>
      </c>
      <c r="E1299" s="23" t="s">
        <v>240</v>
      </c>
      <c r="F1299" s="23" t="s">
        <v>99</v>
      </c>
      <c r="G1299" s="23" t="s">
        <v>221</v>
      </c>
      <c r="H1299" s="23" t="s">
        <v>221</v>
      </c>
      <c r="I1299" s="70">
        <v>44162</v>
      </c>
      <c r="J1299" s="23" t="s">
        <v>1254</v>
      </c>
      <c r="K1299" s="70">
        <v>44183</v>
      </c>
    </row>
    <row r="1300" spans="1:11" x14ac:dyDescent="0.25">
      <c r="A1300" s="109" t="str">
        <f>HYPERLINK("https://reports.ofsted.gov.uk/provider/16/EY563522","Provider web link")</f>
        <v>Provider web link</v>
      </c>
      <c r="B1300" s="71" t="s">
        <v>7138</v>
      </c>
      <c r="C1300" s="23" t="s">
        <v>1255</v>
      </c>
      <c r="D1300" s="23" t="s">
        <v>67</v>
      </c>
      <c r="E1300" s="23" t="s">
        <v>7139</v>
      </c>
      <c r="F1300" s="23" t="s">
        <v>82</v>
      </c>
      <c r="G1300" s="23" t="s">
        <v>285</v>
      </c>
      <c r="H1300" s="23" t="s">
        <v>199</v>
      </c>
      <c r="I1300" s="70">
        <v>44162</v>
      </c>
      <c r="J1300" s="23" t="s">
        <v>1254</v>
      </c>
      <c r="K1300" s="70">
        <v>44187</v>
      </c>
    </row>
    <row r="1301" spans="1:11" x14ac:dyDescent="0.25">
      <c r="A1301" s="109" t="str">
        <f>HYPERLINK("https://reports.ofsted.gov.uk/provider/18/EY544631","Provider web link")</f>
        <v>Provider web link</v>
      </c>
      <c r="B1301" s="71" t="s">
        <v>7140</v>
      </c>
      <c r="C1301" s="23" t="s">
        <v>1255</v>
      </c>
      <c r="D1301" s="23" t="s">
        <v>1294</v>
      </c>
      <c r="E1301" s="23" t="s">
        <v>240</v>
      </c>
      <c r="F1301" s="23" t="s">
        <v>172</v>
      </c>
      <c r="G1301" s="23" t="s">
        <v>171</v>
      </c>
      <c r="H1301" s="23" t="s">
        <v>171</v>
      </c>
      <c r="I1301" s="70">
        <v>44162</v>
      </c>
      <c r="J1301" s="23" t="s">
        <v>1254</v>
      </c>
      <c r="K1301" s="70">
        <v>44195</v>
      </c>
    </row>
    <row r="1302" spans="1:11" x14ac:dyDescent="0.25">
      <c r="A1302" s="109" t="str">
        <f>HYPERLINK("https://reports.ofsted.gov.uk/provider/18/EY543103","Provider web link")</f>
        <v>Provider web link</v>
      </c>
      <c r="B1302" s="71" t="s">
        <v>7141</v>
      </c>
      <c r="C1302" s="23" t="s">
        <v>1255</v>
      </c>
      <c r="D1302" s="23" t="s">
        <v>1294</v>
      </c>
      <c r="E1302" s="23" t="s">
        <v>240</v>
      </c>
      <c r="F1302" s="23" t="s">
        <v>97</v>
      </c>
      <c r="G1302" s="23" t="s">
        <v>175</v>
      </c>
      <c r="H1302" s="23" t="s">
        <v>175</v>
      </c>
      <c r="I1302" s="70">
        <v>44162</v>
      </c>
      <c r="J1302" s="23" t="s">
        <v>1254</v>
      </c>
      <c r="K1302" s="70">
        <v>44183</v>
      </c>
    </row>
    <row r="1303" spans="1:11" x14ac:dyDescent="0.25">
      <c r="A1303" s="109" t="str">
        <f>HYPERLINK("https://reports.ofsted.gov.uk/provider/17/EY501055","Provider web link")</f>
        <v>Provider web link</v>
      </c>
      <c r="B1303" s="71" t="s">
        <v>7142</v>
      </c>
      <c r="C1303" s="23" t="s">
        <v>769</v>
      </c>
      <c r="D1303" s="23" t="s">
        <v>66</v>
      </c>
      <c r="E1303" s="23" t="s">
        <v>240</v>
      </c>
      <c r="F1303" s="23" t="s">
        <v>97</v>
      </c>
      <c r="G1303" s="23" t="s">
        <v>175</v>
      </c>
      <c r="H1303" s="23" t="s">
        <v>175</v>
      </c>
      <c r="I1303" s="70">
        <v>44162</v>
      </c>
      <c r="J1303" s="23" t="s">
        <v>1254</v>
      </c>
      <c r="K1303" s="70">
        <v>44183</v>
      </c>
    </row>
    <row r="1304" spans="1:11" x14ac:dyDescent="0.25">
      <c r="A1304" s="109" t="str">
        <f>HYPERLINK("https://reports.ofsted.gov.uk/provider/18/EY551535","Provider web link")</f>
        <v>Provider web link</v>
      </c>
      <c r="B1304" s="71" t="s">
        <v>7143</v>
      </c>
      <c r="C1304" s="23" t="s">
        <v>1255</v>
      </c>
      <c r="D1304" s="23" t="s">
        <v>1294</v>
      </c>
      <c r="E1304" s="23" t="s">
        <v>240</v>
      </c>
      <c r="F1304" s="23" t="s">
        <v>173</v>
      </c>
      <c r="G1304" s="23" t="s">
        <v>171</v>
      </c>
      <c r="H1304" s="23" t="s">
        <v>171</v>
      </c>
      <c r="I1304" s="70">
        <v>44162</v>
      </c>
      <c r="J1304" s="23" t="s">
        <v>1254</v>
      </c>
      <c r="K1304" s="70">
        <v>44183</v>
      </c>
    </row>
    <row r="1305" spans="1:11" x14ac:dyDescent="0.25">
      <c r="A1305" s="109" t="str">
        <f>HYPERLINK("https://reports.ofsted.gov.uk/provider/18/VC363644","Provider web link")</f>
        <v>Provider web link</v>
      </c>
      <c r="B1305" s="71" t="s">
        <v>7144</v>
      </c>
      <c r="C1305" s="23" t="s">
        <v>1255</v>
      </c>
      <c r="D1305" s="23" t="s">
        <v>1294</v>
      </c>
      <c r="E1305" s="23" t="s">
        <v>240</v>
      </c>
      <c r="F1305" s="23" t="s">
        <v>104</v>
      </c>
      <c r="G1305" s="23" t="s">
        <v>215</v>
      </c>
      <c r="H1305" s="23" t="s">
        <v>215</v>
      </c>
      <c r="I1305" s="70">
        <v>44162</v>
      </c>
      <c r="J1305" s="23" t="s">
        <v>1254</v>
      </c>
      <c r="K1305" s="70">
        <v>44183</v>
      </c>
    </row>
    <row r="1306" spans="1:11" x14ac:dyDescent="0.25">
      <c r="A1306" s="109" t="str">
        <f>HYPERLINK("https://reports.ofsted.gov.uk/provider/18/EY539976","Provider web link")</f>
        <v>Provider web link</v>
      </c>
      <c r="B1306" s="71" t="s">
        <v>7145</v>
      </c>
      <c r="C1306" s="23" t="s">
        <v>1255</v>
      </c>
      <c r="D1306" s="23" t="s">
        <v>1294</v>
      </c>
      <c r="E1306" s="23" t="s">
        <v>240</v>
      </c>
      <c r="F1306" s="23" t="s">
        <v>75</v>
      </c>
      <c r="G1306" s="23" t="s">
        <v>221</v>
      </c>
      <c r="H1306" s="23" t="s">
        <v>221</v>
      </c>
      <c r="I1306" s="70">
        <v>44162</v>
      </c>
      <c r="J1306" s="23" t="s">
        <v>1254</v>
      </c>
      <c r="K1306" s="70">
        <v>44186</v>
      </c>
    </row>
    <row r="1307" spans="1:11" x14ac:dyDescent="0.25">
      <c r="A1307" s="109" t="str">
        <f>HYPERLINK("https://reports.ofsted.gov.uk/provider/18/2542962 ","Provider web link")</f>
        <v>Provider web link</v>
      </c>
      <c r="B1307" s="71">
        <v>2542962</v>
      </c>
      <c r="C1307" s="23" t="s">
        <v>1255</v>
      </c>
      <c r="D1307" s="23" t="s">
        <v>1294</v>
      </c>
      <c r="E1307" s="23" t="s">
        <v>240</v>
      </c>
      <c r="F1307" s="23" t="s">
        <v>172</v>
      </c>
      <c r="G1307" s="23" t="s">
        <v>171</v>
      </c>
      <c r="H1307" s="23" t="s">
        <v>171</v>
      </c>
      <c r="I1307" s="70">
        <v>44162</v>
      </c>
      <c r="J1307" s="23" t="s">
        <v>1254</v>
      </c>
      <c r="K1307" s="70">
        <v>44183</v>
      </c>
    </row>
    <row r="1308" spans="1:11" x14ac:dyDescent="0.25">
      <c r="A1308" s="109" t="str">
        <f>HYPERLINK("https://reports.ofsted.gov.uk/provider/18/EY562762","Provider web link")</f>
        <v>Provider web link</v>
      </c>
      <c r="B1308" s="71" t="s">
        <v>7146</v>
      </c>
      <c r="C1308" s="23" t="s">
        <v>1255</v>
      </c>
      <c r="D1308" s="23" t="s">
        <v>1294</v>
      </c>
      <c r="E1308" s="23" t="s">
        <v>240</v>
      </c>
      <c r="F1308" s="23" t="s">
        <v>145</v>
      </c>
      <c r="G1308" s="23" t="s">
        <v>221</v>
      </c>
      <c r="H1308" s="23" t="s">
        <v>221</v>
      </c>
      <c r="I1308" s="70">
        <v>44162</v>
      </c>
      <c r="J1308" s="23" t="s">
        <v>1254</v>
      </c>
      <c r="K1308" s="70">
        <v>44187</v>
      </c>
    </row>
    <row r="1309" spans="1:11" x14ac:dyDescent="0.25">
      <c r="A1309" s="109" t="str">
        <f>HYPERLINK("https://reports.ofsted.gov.uk/provider/18/EY558926","Provider web link")</f>
        <v>Provider web link</v>
      </c>
      <c r="B1309" s="71" t="s">
        <v>7147</v>
      </c>
      <c r="C1309" s="23" t="s">
        <v>1255</v>
      </c>
      <c r="D1309" s="23" t="s">
        <v>1294</v>
      </c>
      <c r="E1309" s="23" t="s">
        <v>240</v>
      </c>
      <c r="F1309" s="23" t="s">
        <v>217</v>
      </c>
      <c r="G1309" s="23" t="s">
        <v>215</v>
      </c>
      <c r="H1309" s="23" t="s">
        <v>215</v>
      </c>
      <c r="I1309" s="70">
        <v>44162</v>
      </c>
      <c r="J1309" s="23" t="s">
        <v>1254</v>
      </c>
      <c r="K1309" s="70">
        <v>44187</v>
      </c>
    </row>
    <row r="1310" spans="1:11" x14ac:dyDescent="0.25">
      <c r="A1310" s="109" t="str">
        <f>HYPERLINK("https://reports.ofsted.gov.uk/provider/18/EY546138","Provider web link")</f>
        <v>Provider web link</v>
      </c>
      <c r="B1310" s="71" t="s">
        <v>7148</v>
      </c>
      <c r="C1310" s="23" t="s">
        <v>1255</v>
      </c>
      <c r="D1310" s="23" t="s">
        <v>1294</v>
      </c>
      <c r="E1310" s="23" t="s">
        <v>240</v>
      </c>
      <c r="F1310" s="23" t="s">
        <v>153</v>
      </c>
      <c r="G1310" s="23" t="s">
        <v>215</v>
      </c>
      <c r="H1310" s="23" t="s">
        <v>215</v>
      </c>
      <c r="I1310" s="70">
        <v>44162</v>
      </c>
      <c r="J1310" s="23" t="s">
        <v>1254</v>
      </c>
      <c r="K1310" s="70">
        <v>44183</v>
      </c>
    </row>
    <row r="1311" spans="1:11" x14ac:dyDescent="0.25">
      <c r="A1311" s="109" t="str">
        <f>HYPERLINK("https://reports.ofsted.gov.uk/provider/18/EY553921","Provider web link")</f>
        <v>Provider web link</v>
      </c>
      <c r="B1311" s="71" t="s">
        <v>7149</v>
      </c>
      <c r="C1311" s="23" t="s">
        <v>1255</v>
      </c>
      <c r="D1311" s="23" t="s">
        <v>1294</v>
      </c>
      <c r="E1311" s="23" t="s">
        <v>240</v>
      </c>
      <c r="F1311" s="23" t="s">
        <v>106</v>
      </c>
      <c r="G1311" s="23" t="s">
        <v>175</v>
      </c>
      <c r="H1311" s="23" t="s">
        <v>175</v>
      </c>
      <c r="I1311" s="70">
        <v>44162</v>
      </c>
      <c r="J1311" s="23" t="s">
        <v>1254</v>
      </c>
      <c r="K1311" s="70">
        <v>44183</v>
      </c>
    </row>
    <row r="1312" spans="1:11" x14ac:dyDescent="0.25">
      <c r="A1312" s="109" t="str">
        <f>HYPERLINK("https://reports.ofsted.gov.uk/provider/18/EY556124","Provider web link")</f>
        <v>Provider web link</v>
      </c>
      <c r="B1312" s="71" t="s">
        <v>7150</v>
      </c>
      <c r="C1312" s="23" t="s">
        <v>1255</v>
      </c>
      <c r="D1312" s="23" t="s">
        <v>1294</v>
      </c>
      <c r="E1312" s="23" t="s">
        <v>240</v>
      </c>
      <c r="F1312" s="23" t="s">
        <v>97</v>
      </c>
      <c r="G1312" s="23" t="s">
        <v>175</v>
      </c>
      <c r="H1312" s="23" t="s">
        <v>175</v>
      </c>
      <c r="I1312" s="70">
        <v>44162</v>
      </c>
      <c r="J1312" s="23" t="s">
        <v>1254</v>
      </c>
      <c r="K1312" s="70">
        <v>44183</v>
      </c>
    </row>
    <row r="1313" spans="1:11" x14ac:dyDescent="0.25">
      <c r="A1313" s="109" t="str">
        <f>HYPERLINK("https://reports.ofsted.gov.uk/provider/18/EY447814","Provider web link")</f>
        <v>Provider web link</v>
      </c>
      <c r="B1313" s="71" t="s">
        <v>7151</v>
      </c>
      <c r="C1313" s="23" t="s">
        <v>1255</v>
      </c>
      <c r="D1313" s="23" t="s">
        <v>1294</v>
      </c>
      <c r="E1313" s="23" t="s">
        <v>240</v>
      </c>
      <c r="F1313" s="23" t="s">
        <v>153</v>
      </c>
      <c r="G1313" s="23" t="s">
        <v>215</v>
      </c>
      <c r="H1313" s="23" t="s">
        <v>215</v>
      </c>
      <c r="I1313" s="70">
        <v>44163</v>
      </c>
      <c r="J1313" s="23" t="s">
        <v>1254</v>
      </c>
      <c r="K1313" s="70">
        <v>44183</v>
      </c>
    </row>
    <row r="1314" spans="1:11" x14ac:dyDescent="0.25">
      <c r="A1314" s="109" t="str">
        <f>HYPERLINK("https://reports.ofsted.gov.uk/provider/18/EY562941","Provider web link")</f>
        <v>Provider web link</v>
      </c>
      <c r="B1314" s="71" t="s">
        <v>7152</v>
      </c>
      <c r="C1314" s="23" t="s">
        <v>1255</v>
      </c>
      <c r="D1314" s="23" t="s">
        <v>1294</v>
      </c>
      <c r="E1314" s="23" t="s">
        <v>240</v>
      </c>
      <c r="F1314" s="23" t="s">
        <v>75</v>
      </c>
      <c r="G1314" s="23" t="s">
        <v>221</v>
      </c>
      <c r="H1314" s="23" t="s">
        <v>221</v>
      </c>
      <c r="I1314" s="70">
        <v>44163</v>
      </c>
      <c r="J1314" s="23" t="s">
        <v>1254</v>
      </c>
      <c r="K1314" s="70">
        <v>44183</v>
      </c>
    </row>
    <row r="1315" spans="1:11" x14ac:dyDescent="0.25">
      <c r="A1315" s="109" t="str">
        <f>HYPERLINK("https://reports.ofsted.gov.uk/provider/18/EY493062","Provider web link")</f>
        <v>Provider web link</v>
      </c>
      <c r="B1315" s="71" t="s">
        <v>7153</v>
      </c>
      <c r="C1315" s="23" t="s">
        <v>1255</v>
      </c>
      <c r="D1315" s="23" t="s">
        <v>1294</v>
      </c>
      <c r="E1315" s="23" t="s">
        <v>240</v>
      </c>
      <c r="F1315" s="23" t="s">
        <v>90</v>
      </c>
      <c r="G1315" s="23" t="s">
        <v>171</v>
      </c>
      <c r="H1315" s="23" t="s">
        <v>171</v>
      </c>
      <c r="I1315" s="70">
        <v>44165</v>
      </c>
      <c r="J1315" s="23" t="s">
        <v>1254</v>
      </c>
      <c r="K1315" s="70">
        <v>44183</v>
      </c>
    </row>
    <row r="1316" spans="1:11" x14ac:dyDescent="0.25">
      <c r="A1316" s="109" t="str">
        <f>HYPERLINK("https://reports.ofsted.gov.uk/provider/18/EY499308","Provider web link")</f>
        <v>Provider web link</v>
      </c>
      <c r="B1316" s="71" t="s">
        <v>7154</v>
      </c>
      <c r="C1316" s="23" t="s">
        <v>1255</v>
      </c>
      <c r="D1316" s="23" t="s">
        <v>1294</v>
      </c>
      <c r="E1316" s="23" t="s">
        <v>240</v>
      </c>
      <c r="F1316" s="23" t="s">
        <v>120</v>
      </c>
      <c r="G1316" s="23" t="s">
        <v>215</v>
      </c>
      <c r="H1316" s="23" t="s">
        <v>215</v>
      </c>
      <c r="I1316" s="70">
        <v>44165</v>
      </c>
      <c r="J1316" s="23" t="s">
        <v>1254</v>
      </c>
      <c r="K1316" s="70">
        <v>44183</v>
      </c>
    </row>
    <row r="1317" spans="1:11" x14ac:dyDescent="0.25">
      <c r="A1317" s="109" t="str">
        <f>HYPERLINK("https://reports.ofsted.gov.uk/provider/17/EY460434","Provider web link")</f>
        <v>Provider web link</v>
      </c>
      <c r="B1317" s="71" t="s">
        <v>7155</v>
      </c>
      <c r="C1317" s="23" t="s">
        <v>769</v>
      </c>
      <c r="D1317" s="23" t="s">
        <v>66</v>
      </c>
      <c r="E1317" s="23" t="s">
        <v>240</v>
      </c>
      <c r="F1317" s="23" t="s">
        <v>91</v>
      </c>
      <c r="G1317" s="23" t="s">
        <v>221</v>
      </c>
      <c r="H1317" s="23" t="s">
        <v>221</v>
      </c>
      <c r="I1317" s="70">
        <v>44165</v>
      </c>
      <c r="J1317" s="23" t="s">
        <v>1254</v>
      </c>
      <c r="K1317" s="70">
        <v>44183</v>
      </c>
    </row>
    <row r="1318" spans="1:11" x14ac:dyDescent="0.25">
      <c r="A1318" s="109" t="str">
        <f>HYPERLINK("https://reports.ofsted.gov.uk/provider/18/EY558345","Provider web link")</f>
        <v>Provider web link</v>
      </c>
      <c r="B1318" s="71" t="s">
        <v>7156</v>
      </c>
      <c r="C1318" s="23" t="s">
        <v>1255</v>
      </c>
      <c r="D1318" s="23" t="s">
        <v>1294</v>
      </c>
      <c r="E1318" s="23" t="s">
        <v>240</v>
      </c>
      <c r="F1318" s="23" t="s">
        <v>104</v>
      </c>
      <c r="G1318" s="23" t="s">
        <v>215</v>
      </c>
      <c r="H1318" s="23" t="s">
        <v>215</v>
      </c>
      <c r="I1318" s="70">
        <v>44165</v>
      </c>
      <c r="J1318" s="23" t="s">
        <v>1254</v>
      </c>
      <c r="K1318" s="70">
        <v>44186</v>
      </c>
    </row>
    <row r="1319" spans="1:11" x14ac:dyDescent="0.25">
      <c r="A1319" s="109" t="str">
        <f>HYPERLINK("https://reports.ofsted.gov.uk/provider/17/EY562877","Provider web link")</f>
        <v>Provider web link</v>
      </c>
      <c r="B1319" s="71" t="s">
        <v>7157</v>
      </c>
      <c r="C1319" s="23" t="s">
        <v>769</v>
      </c>
      <c r="D1319" s="23" t="s">
        <v>66</v>
      </c>
      <c r="E1319" s="23" t="s">
        <v>240</v>
      </c>
      <c r="F1319" s="23" t="s">
        <v>169</v>
      </c>
      <c r="G1319" s="23" t="s">
        <v>225</v>
      </c>
      <c r="H1319" s="23" t="s">
        <v>225</v>
      </c>
      <c r="I1319" s="70">
        <v>44165</v>
      </c>
      <c r="J1319" s="23" t="s">
        <v>1254</v>
      </c>
      <c r="K1319" s="70">
        <v>44186</v>
      </c>
    </row>
    <row r="1320" spans="1:11" x14ac:dyDescent="0.25">
      <c r="A1320" s="109" t="str">
        <f>HYPERLINK("https://reports.ofsted.gov.uk/provider/16/EY560685","Provider web link")</f>
        <v>Provider web link</v>
      </c>
      <c r="B1320" s="71" t="s">
        <v>7158</v>
      </c>
      <c r="C1320" s="23" t="s">
        <v>1255</v>
      </c>
      <c r="D1320" s="23" t="s">
        <v>67</v>
      </c>
      <c r="E1320" s="23" t="s">
        <v>7159</v>
      </c>
      <c r="F1320" s="23" t="s">
        <v>147</v>
      </c>
      <c r="G1320" s="23" t="s">
        <v>225</v>
      </c>
      <c r="H1320" s="23" t="s">
        <v>225</v>
      </c>
      <c r="I1320" s="70">
        <v>44165</v>
      </c>
      <c r="J1320" s="23" t="s">
        <v>1254</v>
      </c>
      <c r="K1320" s="70">
        <v>44202</v>
      </c>
    </row>
    <row r="1321" spans="1:11" x14ac:dyDescent="0.25">
      <c r="A1321" s="109" t="str">
        <f>HYPERLINK("https://reports.ofsted.gov.uk/provider/18/EY489364","Provider web link")</f>
        <v>Provider web link</v>
      </c>
      <c r="B1321" s="71" t="s">
        <v>7160</v>
      </c>
      <c r="C1321" s="23" t="s">
        <v>1255</v>
      </c>
      <c r="D1321" s="23" t="s">
        <v>1294</v>
      </c>
      <c r="E1321" s="23" t="s">
        <v>240</v>
      </c>
      <c r="F1321" s="23" t="s">
        <v>83</v>
      </c>
      <c r="G1321" s="23" t="s">
        <v>175</v>
      </c>
      <c r="H1321" s="23" t="s">
        <v>175</v>
      </c>
      <c r="I1321" s="70">
        <v>44165</v>
      </c>
      <c r="J1321" s="23" t="s">
        <v>1254</v>
      </c>
      <c r="K1321" s="70">
        <v>44183</v>
      </c>
    </row>
    <row r="1322" spans="1:11" x14ac:dyDescent="0.25">
      <c r="A1322" s="109" t="str">
        <f>HYPERLINK("https://reports.ofsted.gov.uk/provider/18/2533939 ","Provider web link")</f>
        <v>Provider web link</v>
      </c>
      <c r="B1322" s="71">
        <v>2533939</v>
      </c>
      <c r="C1322" s="23" t="s">
        <v>1255</v>
      </c>
      <c r="D1322" s="23" t="s">
        <v>1294</v>
      </c>
      <c r="E1322" s="23" t="s">
        <v>240</v>
      </c>
      <c r="F1322" s="23" t="s">
        <v>90</v>
      </c>
      <c r="G1322" s="23" t="s">
        <v>171</v>
      </c>
      <c r="H1322" s="23" t="s">
        <v>171</v>
      </c>
      <c r="I1322" s="70">
        <v>44165</v>
      </c>
      <c r="J1322" s="23" t="s">
        <v>1254</v>
      </c>
      <c r="K1322" s="70">
        <v>44183</v>
      </c>
    </row>
    <row r="1323" spans="1:11" x14ac:dyDescent="0.25">
      <c r="A1323" s="109" t="str">
        <f>HYPERLINK("https://reports.ofsted.gov.uk/provider/18/2514755 ","Provider web link")</f>
        <v>Provider web link</v>
      </c>
      <c r="B1323" s="71">
        <v>2514755</v>
      </c>
      <c r="C1323" s="23" t="s">
        <v>1255</v>
      </c>
      <c r="D1323" s="23" t="s">
        <v>1294</v>
      </c>
      <c r="E1323" s="23" t="s">
        <v>240</v>
      </c>
      <c r="F1323" s="23" t="s">
        <v>90</v>
      </c>
      <c r="G1323" s="23" t="s">
        <v>171</v>
      </c>
      <c r="H1323" s="23" t="s">
        <v>171</v>
      </c>
      <c r="I1323" s="70">
        <v>44165</v>
      </c>
      <c r="J1323" s="23" t="s">
        <v>1254</v>
      </c>
      <c r="K1323" s="70">
        <v>44183</v>
      </c>
    </row>
    <row r="1324" spans="1:11" x14ac:dyDescent="0.25">
      <c r="A1324" s="109" t="str">
        <f>HYPERLINK("https://reports.ofsted.gov.uk/provider/18/EY538179","Provider web link")</f>
        <v>Provider web link</v>
      </c>
      <c r="B1324" s="71" t="s">
        <v>7161</v>
      </c>
      <c r="C1324" s="23" t="s">
        <v>1255</v>
      </c>
      <c r="D1324" s="23" t="s">
        <v>1294</v>
      </c>
      <c r="E1324" s="23" t="s">
        <v>240</v>
      </c>
      <c r="F1324" s="23" t="s">
        <v>120</v>
      </c>
      <c r="G1324" s="23" t="s">
        <v>215</v>
      </c>
      <c r="H1324" s="23" t="s">
        <v>215</v>
      </c>
      <c r="I1324" s="70">
        <v>44165</v>
      </c>
      <c r="J1324" s="23" t="s">
        <v>1254</v>
      </c>
      <c r="K1324" s="70">
        <v>44183</v>
      </c>
    </row>
    <row r="1325" spans="1:11" x14ac:dyDescent="0.25">
      <c r="A1325" s="109" t="str">
        <f>HYPERLINK("https://reports.ofsted.gov.uk/provider/18/EY562240","Provider web link")</f>
        <v>Provider web link</v>
      </c>
      <c r="B1325" s="71" t="s">
        <v>7162</v>
      </c>
      <c r="C1325" s="23" t="s">
        <v>1255</v>
      </c>
      <c r="D1325" s="23" t="s">
        <v>1294</v>
      </c>
      <c r="E1325" s="23" t="s">
        <v>240</v>
      </c>
      <c r="F1325" s="23" t="s">
        <v>153</v>
      </c>
      <c r="G1325" s="23" t="s">
        <v>215</v>
      </c>
      <c r="H1325" s="23" t="s">
        <v>215</v>
      </c>
      <c r="I1325" s="70">
        <v>44165</v>
      </c>
      <c r="J1325" s="23" t="s">
        <v>1254</v>
      </c>
      <c r="K1325" s="70">
        <v>44187</v>
      </c>
    </row>
    <row r="1326" spans="1:11" x14ac:dyDescent="0.25">
      <c r="A1326" s="109" t="str">
        <f>HYPERLINK("https://reports.ofsted.gov.uk/provider/18/EY481592","Provider web link")</f>
        <v>Provider web link</v>
      </c>
      <c r="B1326" s="71" t="s">
        <v>7163</v>
      </c>
      <c r="C1326" s="23" t="s">
        <v>1255</v>
      </c>
      <c r="D1326" s="23" t="s">
        <v>1294</v>
      </c>
      <c r="E1326" s="23" t="s">
        <v>240</v>
      </c>
      <c r="F1326" s="23" t="s">
        <v>97</v>
      </c>
      <c r="G1326" s="23" t="s">
        <v>175</v>
      </c>
      <c r="H1326" s="23" t="s">
        <v>175</v>
      </c>
      <c r="I1326" s="70">
        <v>44165</v>
      </c>
      <c r="J1326" s="23" t="s">
        <v>1254</v>
      </c>
      <c r="K1326" s="70">
        <v>44183</v>
      </c>
    </row>
    <row r="1327" spans="1:11" x14ac:dyDescent="0.25">
      <c r="A1327" s="109" t="str">
        <f>HYPERLINK("https://reports.ofsted.gov.uk/provider/18/EY539670","Provider web link")</f>
        <v>Provider web link</v>
      </c>
      <c r="B1327" s="71" t="s">
        <v>7164</v>
      </c>
      <c r="C1327" s="23" t="s">
        <v>1255</v>
      </c>
      <c r="D1327" s="23" t="s">
        <v>1294</v>
      </c>
      <c r="E1327" s="23" t="s">
        <v>240</v>
      </c>
      <c r="F1327" s="23" t="s">
        <v>163</v>
      </c>
      <c r="G1327" s="23" t="s">
        <v>215</v>
      </c>
      <c r="H1327" s="23" t="s">
        <v>215</v>
      </c>
      <c r="I1327" s="70">
        <v>44165</v>
      </c>
      <c r="J1327" s="23" t="s">
        <v>1254</v>
      </c>
      <c r="K1327" s="70">
        <v>44183</v>
      </c>
    </row>
    <row r="1328" spans="1:11" x14ac:dyDescent="0.25">
      <c r="A1328" s="109" t="str">
        <f>HYPERLINK("https://reports.ofsted.gov.uk/provider/18/EY541740","Provider web link")</f>
        <v>Provider web link</v>
      </c>
      <c r="B1328" s="71" t="s">
        <v>7165</v>
      </c>
      <c r="C1328" s="23" t="s">
        <v>1255</v>
      </c>
      <c r="D1328" s="23" t="s">
        <v>1294</v>
      </c>
      <c r="E1328" s="23" t="s">
        <v>240</v>
      </c>
      <c r="F1328" s="23" t="s">
        <v>83</v>
      </c>
      <c r="G1328" s="23" t="s">
        <v>175</v>
      </c>
      <c r="H1328" s="23" t="s">
        <v>175</v>
      </c>
      <c r="I1328" s="70">
        <v>44165</v>
      </c>
      <c r="J1328" s="23" t="s">
        <v>1254</v>
      </c>
      <c r="K1328" s="70">
        <v>44183</v>
      </c>
    </row>
    <row r="1329" spans="1:11" x14ac:dyDescent="0.25">
      <c r="A1329" s="109" t="str">
        <f>HYPERLINK("https://reports.ofsted.gov.uk/provider/17/504673  ","Provider web link")</f>
        <v>Provider web link</v>
      </c>
      <c r="B1329" s="71">
        <v>504673</v>
      </c>
      <c r="C1329" s="23" t="s">
        <v>769</v>
      </c>
      <c r="D1329" s="23" t="s">
        <v>66</v>
      </c>
      <c r="E1329" s="23" t="s">
        <v>240</v>
      </c>
      <c r="F1329" s="23" t="s">
        <v>72</v>
      </c>
      <c r="G1329" s="23" t="s">
        <v>225</v>
      </c>
      <c r="H1329" s="23" t="s">
        <v>225</v>
      </c>
      <c r="I1329" s="70">
        <v>44165</v>
      </c>
      <c r="J1329" s="23" t="s">
        <v>1254</v>
      </c>
      <c r="K1329" s="70">
        <v>44194</v>
      </c>
    </row>
    <row r="1330" spans="1:11" x14ac:dyDescent="0.25">
      <c r="A1330" s="109" t="str">
        <f>HYPERLINK("https://reports.ofsted.gov.uk/provider/16/EY500191","Provider web link")</f>
        <v>Provider web link</v>
      </c>
      <c r="B1330" s="71" t="s">
        <v>7166</v>
      </c>
      <c r="C1330" s="23" t="s">
        <v>769</v>
      </c>
      <c r="D1330" s="23" t="s">
        <v>67</v>
      </c>
      <c r="E1330" s="23" t="s">
        <v>7167</v>
      </c>
      <c r="F1330" s="23" t="s">
        <v>194</v>
      </c>
      <c r="G1330" s="23" t="s">
        <v>180</v>
      </c>
      <c r="H1330" s="23" t="s">
        <v>180</v>
      </c>
      <c r="I1330" s="70">
        <v>44165</v>
      </c>
      <c r="J1330" s="23" t="s">
        <v>1254</v>
      </c>
      <c r="K1330" s="70">
        <v>44188</v>
      </c>
    </row>
    <row r="1331" spans="1:11" x14ac:dyDescent="0.25">
      <c r="A1331" s="109" t="str">
        <f>HYPERLINK("https://reports.ofsted.gov.uk/provider/18/VC376177","Provider web link")</f>
        <v>Provider web link</v>
      </c>
      <c r="B1331" s="71" t="s">
        <v>7168</v>
      </c>
      <c r="C1331" s="23" t="s">
        <v>1255</v>
      </c>
      <c r="D1331" s="23" t="s">
        <v>1294</v>
      </c>
      <c r="E1331" s="23" t="s">
        <v>240</v>
      </c>
      <c r="F1331" s="23" t="s">
        <v>104</v>
      </c>
      <c r="G1331" s="23" t="s">
        <v>215</v>
      </c>
      <c r="H1331" s="23" t="s">
        <v>215</v>
      </c>
      <c r="I1331" s="70">
        <v>44165</v>
      </c>
      <c r="J1331" s="23" t="s">
        <v>1254</v>
      </c>
      <c r="K1331" s="70">
        <v>44186</v>
      </c>
    </row>
    <row r="1332" spans="1:11" x14ac:dyDescent="0.25">
      <c r="A1332" s="109" t="str">
        <f>HYPERLINK("https://reports.ofsted.gov.uk/provider/16/EY484128","Provider web link")</f>
        <v>Provider web link</v>
      </c>
      <c r="B1332" s="71" t="s">
        <v>7169</v>
      </c>
      <c r="C1332" s="23" t="s">
        <v>1255</v>
      </c>
      <c r="D1332" s="23" t="s">
        <v>67</v>
      </c>
      <c r="E1332" s="23" t="s">
        <v>7170</v>
      </c>
      <c r="F1332" s="23" t="s">
        <v>191</v>
      </c>
      <c r="G1332" s="23" t="s">
        <v>180</v>
      </c>
      <c r="H1332" s="23" t="s">
        <v>180</v>
      </c>
      <c r="I1332" s="70">
        <v>44165</v>
      </c>
      <c r="J1332" s="23" t="s">
        <v>1254</v>
      </c>
      <c r="K1332" s="70">
        <v>44186</v>
      </c>
    </row>
    <row r="1333" spans="1:11" x14ac:dyDescent="0.25">
      <c r="A1333" s="109" t="str">
        <f>HYPERLINK("https://reports.ofsted.gov.uk/provider/18/EY417629","Provider web link")</f>
        <v>Provider web link</v>
      </c>
      <c r="B1333" s="71" t="s">
        <v>7171</v>
      </c>
      <c r="C1333" s="23" t="s">
        <v>1255</v>
      </c>
      <c r="D1333" s="23" t="s">
        <v>1294</v>
      </c>
      <c r="E1333" s="23" t="s">
        <v>240</v>
      </c>
      <c r="F1333" s="23" t="s">
        <v>77</v>
      </c>
      <c r="G1333" s="23" t="s">
        <v>215</v>
      </c>
      <c r="H1333" s="23" t="s">
        <v>215</v>
      </c>
      <c r="I1333" s="70">
        <v>44165</v>
      </c>
      <c r="J1333" s="23" t="s">
        <v>1257</v>
      </c>
      <c r="K1333" s="70">
        <v>44203</v>
      </c>
    </row>
    <row r="1334" spans="1:11" x14ac:dyDescent="0.25">
      <c r="A1334" s="109" t="str">
        <f>HYPERLINK("https://reports.ofsted.gov.uk/provider/16/EY494960","Provider web link")</f>
        <v>Provider web link</v>
      </c>
      <c r="B1334" s="71" t="s">
        <v>7172</v>
      </c>
      <c r="C1334" s="23" t="s">
        <v>769</v>
      </c>
      <c r="D1334" s="23" t="s">
        <v>67</v>
      </c>
      <c r="E1334" s="23" t="s">
        <v>7173</v>
      </c>
      <c r="F1334" s="23" t="s">
        <v>72</v>
      </c>
      <c r="G1334" s="23" t="s">
        <v>225</v>
      </c>
      <c r="H1334" s="23" t="s">
        <v>225</v>
      </c>
      <c r="I1334" s="70">
        <v>44165</v>
      </c>
      <c r="J1334" s="23" t="s">
        <v>1254</v>
      </c>
      <c r="K1334" s="70">
        <v>44186</v>
      </c>
    </row>
    <row r="1335" spans="1:11" x14ac:dyDescent="0.25">
      <c r="A1335" s="109" t="str">
        <f>HYPERLINK("https://reports.ofsted.gov.uk/provider/16/EY544188","Provider web link")</f>
        <v>Provider web link</v>
      </c>
      <c r="B1335" s="71" t="s">
        <v>7174</v>
      </c>
      <c r="C1335" s="23" t="s">
        <v>1255</v>
      </c>
      <c r="D1335" s="23" t="s">
        <v>67</v>
      </c>
      <c r="E1335" s="23" t="s">
        <v>7175</v>
      </c>
      <c r="F1335" s="23" t="s">
        <v>186</v>
      </c>
      <c r="G1335" s="23" t="s">
        <v>180</v>
      </c>
      <c r="H1335" s="23" t="s">
        <v>180</v>
      </c>
      <c r="I1335" s="70">
        <v>44165</v>
      </c>
      <c r="J1335" s="23" t="s">
        <v>1254</v>
      </c>
      <c r="K1335" s="70">
        <v>44183</v>
      </c>
    </row>
    <row r="1336" spans="1:11" x14ac:dyDescent="0.25">
      <c r="A1336" s="109" t="str">
        <f>HYPERLINK("https://reports.ofsted.gov.uk/provider/17/EY543906","Provider web link")</f>
        <v>Provider web link</v>
      </c>
      <c r="B1336" s="71" t="s">
        <v>7176</v>
      </c>
      <c r="C1336" s="23" t="s">
        <v>769</v>
      </c>
      <c r="D1336" s="23" t="s">
        <v>66</v>
      </c>
      <c r="E1336" s="23" t="s">
        <v>240</v>
      </c>
      <c r="F1336" s="23" t="s">
        <v>87</v>
      </c>
      <c r="G1336" s="23" t="s">
        <v>225</v>
      </c>
      <c r="H1336" s="23" t="s">
        <v>225</v>
      </c>
      <c r="I1336" s="70">
        <v>44165</v>
      </c>
      <c r="J1336" s="23" t="s">
        <v>1254</v>
      </c>
      <c r="K1336" s="70">
        <v>44183</v>
      </c>
    </row>
    <row r="1337" spans="1:11" x14ac:dyDescent="0.25">
      <c r="A1337" s="109" t="str">
        <f>HYPERLINK("https://reports.ofsted.gov.uk/provider/18/VC366066","Provider web link")</f>
        <v>Provider web link</v>
      </c>
      <c r="B1337" s="71" t="s">
        <v>7177</v>
      </c>
      <c r="C1337" s="23" t="s">
        <v>1255</v>
      </c>
      <c r="D1337" s="23" t="s">
        <v>1294</v>
      </c>
      <c r="E1337" s="23" t="s">
        <v>240</v>
      </c>
      <c r="F1337" s="23" t="s">
        <v>153</v>
      </c>
      <c r="G1337" s="23" t="s">
        <v>215</v>
      </c>
      <c r="H1337" s="23" t="s">
        <v>215</v>
      </c>
      <c r="I1337" s="70">
        <v>44165</v>
      </c>
      <c r="J1337" s="23" t="s">
        <v>1254</v>
      </c>
      <c r="K1337" s="70">
        <v>44188</v>
      </c>
    </row>
    <row r="1338" spans="1:11" x14ac:dyDescent="0.25">
      <c r="A1338" s="109" t="str">
        <f>HYPERLINK("https://reports.ofsted.gov.uk/provider/18/EY497593","Provider web link")</f>
        <v>Provider web link</v>
      </c>
      <c r="B1338" s="71" t="s">
        <v>7178</v>
      </c>
      <c r="C1338" s="23" t="s">
        <v>1255</v>
      </c>
      <c r="D1338" s="23" t="s">
        <v>1294</v>
      </c>
      <c r="E1338" s="23" t="s">
        <v>240</v>
      </c>
      <c r="F1338" s="23" t="s">
        <v>83</v>
      </c>
      <c r="G1338" s="23" t="s">
        <v>175</v>
      </c>
      <c r="H1338" s="23" t="s">
        <v>175</v>
      </c>
      <c r="I1338" s="70">
        <v>44165</v>
      </c>
      <c r="J1338" s="23" t="s">
        <v>1257</v>
      </c>
      <c r="K1338" s="70">
        <v>44186</v>
      </c>
    </row>
    <row r="1339" spans="1:11" x14ac:dyDescent="0.25">
      <c r="A1339" s="109" t="str">
        <f>HYPERLINK("https://reports.ofsted.gov.uk/provider/16/EY456829","Provider web link")</f>
        <v>Provider web link</v>
      </c>
      <c r="B1339" s="71" t="s">
        <v>7179</v>
      </c>
      <c r="C1339" s="23" t="s">
        <v>769</v>
      </c>
      <c r="D1339" s="23" t="s">
        <v>67</v>
      </c>
      <c r="E1339" s="23" t="s">
        <v>7180</v>
      </c>
      <c r="F1339" s="23" t="s">
        <v>75</v>
      </c>
      <c r="G1339" s="23" t="s">
        <v>221</v>
      </c>
      <c r="H1339" s="23" t="s">
        <v>221</v>
      </c>
      <c r="I1339" s="70">
        <v>44165</v>
      </c>
      <c r="J1339" s="23" t="s">
        <v>1254</v>
      </c>
      <c r="K1339" s="70">
        <v>44194</v>
      </c>
    </row>
    <row r="1340" spans="1:11" x14ac:dyDescent="0.25">
      <c r="A1340" s="109" t="str">
        <f>HYPERLINK("https://reports.ofsted.gov.uk/provider/16/EY501524","Provider web link")</f>
        <v>Provider web link</v>
      </c>
      <c r="B1340" s="71" t="s">
        <v>7181</v>
      </c>
      <c r="C1340" s="23" t="s">
        <v>1255</v>
      </c>
      <c r="D1340" s="23" t="s">
        <v>67</v>
      </c>
      <c r="E1340" s="23" t="s">
        <v>7182</v>
      </c>
      <c r="F1340" s="23" t="s">
        <v>117</v>
      </c>
      <c r="G1340" s="23" t="s">
        <v>171</v>
      </c>
      <c r="H1340" s="23" t="s">
        <v>171</v>
      </c>
      <c r="I1340" s="70">
        <v>44165</v>
      </c>
      <c r="J1340" s="23" t="s">
        <v>1254</v>
      </c>
      <c r="K1340" s="70">
        <v>44183</v>
      </c>
    </row>
    <row r="1341" spans="1:11" x14ac:dyDescent="0.25">
      <c r="A1341" s="109" t="str">
        <f>HYPERLINK("https://reports.ofsted.gov.uk/provider/18/EY544189","Provider web link")</f>
        <v>Provider web link</v>
      </c>
      <c r="B1341" s="71" t="s">
        <v>7183</v>
      </c>
      <c r="C1341" s="23" t="s">
        <v>1255</v>
      </c>
      <c r="D1341" s="23" t="s">
        <v>1294</v>
      </c>
      <c r="E1341" s="23" t="s">
        <v>240</v>
      </c>
      <c r="F1341" s="23" t="s">
        <v>106</v>
      </c>
      <c r="G1341" s="23" t="s">
        <v>175</v>
      </c>
      <c r="H1341" s="23" t="s">
        <v>175</v>
      </c>
      <c r="I1341" s="70">
        <v>44165</v>
      </c>
      <c r="J1341" s="23" t="s">
        <v>1254</v>
      </c>
      <c r="K1341" s="70">
        <v>44183</v>
      </c>
    </row>
    <row r="1342" spans="1:11" x14ac:dyDescent="0.25">
      <c r="A1342" s="109" t="str">
        <f>HYPERLINK("https://reports.ofsted.gov.uk/provider/17/EY448187","Provider web link")</f>
        <v>Provider web link</v>
      </c>
      <c r="B1342" s="71" t="s">
        <v>7184</v>
      </c>
      <c r="C1342" s="23" t="s">
        <v>769</v>
      </c>
      <c r="D1342" s="23" t="s">
        <v>66</v>
      </c>
      <c r="E1342" s="23" t="s">
        <v>240</v>
      </c>
      <c r="F1342" s="23" t="s">
        <v>76</v>
      </c>
      <c r="G1342" s="23" t="s">
        <v>285</v>
      </c>
      <c r="H1342" s="23" t="s">
        <v>199</v>
      </c>
      <c r="I1342" s="70">
        <v>44165</v>
      </c>
      <c r="J1342" s="23" t="s">
        <v>1257</v>
      </c>
      <c r="K1342" s="70">
        <v>44187</v>
      </c>
    </row>
    <row r="1343" spans="1:11" x14ac:dyDescent="0.25">
      <c r="A1343" s="109" t="str">
        <f>HYPERLINK("https://reports.ofsted.gov.uk/provider/18/EY456284","Provider web link")</f>
        <v>Provider web link</v>
      </c>
      <c r="B1343" s="71" t="s">
        <v>7185</v>
      </c>
      <c r="C1343" s="23" t="s">
        <v>1255</v>
      </c>
      <c r="D1343" s="23" t="s">
        <v>1294</v>
      </c>
      <c r="E1343" s="23" t="s">
        <v>240</v>
      </c>
      <c r="F1343" s="23" t="s">
        <v>153</v>
      </c>
      <c r="G1343" s="23" t="s">
        <v>215</v>
      </c>
      <c r="H1343" s="23" t="s">
        <v>215</v>
      </c>
      <c r="I1343" s="70">
        <v>44165</v>
      </c>
      <c r="J1343" s="23" t="s">
        <v>1254</v>
      </c>
      <c r="K1343" s="70">
        <v>44188</v>
      </c>
    </row>
    <row r="1344" spans="1:11" x14ac:dyDescent="0.25">
      <c r="A1344" s="109" t="str">
        <f>HYPERLINK("https://reports.ofsted.gov.uk/provider/18/EY459113","Provider web link")</f>
        <v>Provider web link</v>
      </c>
      <c r="B1344" s="71" t="s">
        <v>7186</v>
      </c>
      <c r="C1344" s="23" t="s">
        <v>1255</v>
      </c>
      <c r="D1344" s="23" t="s">
        <v>1294</v>
      </c>
      <c r="E1344" s="23" t="s">
        <v>240</v>
      </c>
      <c r="F1344" s="23" t="s">
        <v>97</v>
      </c>
      <c r="G1344" s="23" t="s">
        <v>175</v>
      </c>
      <c r="H1344" s="23" t="s">
        <v>175</v>
      </c>
      <c r="I1344" s="70">
        <v>44165</v>
      </c>
      <c r="J1344" s="23" t="s">
        <v>1257</v>
      </c>
      <c r="K1344" s="70">
        <v>44183</v>
      </c>
    </row>
    <row r="1345" spans="1:11" x14ac:dyDescent="0.25">
      <c r="A1345" s="109" t="str">
        <f>HYPERLINK("https://reports.ofsted.gov.uk/provider/18/EY552116","Provider web link")</f>
        <v>Provider web link</v>
      </c>
      <c r="B1345" s="71" t="s">
        <v>7187</v>
      </c>
      <c r="C1345" s="23" t="s">
        <v>1255</v>
      </c>
      <c r="D1345" s="23" t="s">
        <v>1294</v>
      </c>
      <c r="E1345" s="23" t="s">
        <v>240</v>
      </c>
      <c r="F1345" s="23" t="s">
        <v>165</v>
      </c>
      <c r="G1345" s="23" t="s">
        <v>221</v>
      </c>
      <c r="H1345" s="23" t="s">
        <v>221</v>
      </c>
      <c r="I1345" s="70">
        <v>44165</v>
      </c>
      <c r="J1345" s="23" t="s">
        <v>1257</v>
      </c>
      <c r="K1345" s="70">
        <v>44186</v>
      </c>
    </row>
    <row r="1346" spans="1:11" x14ac:dyDescent="0.25">
      <c r="A1346" s="109" t="str">
        <f>HYPERLINK("https://reports.ofsted.gov.uk/provider/17/EY289433","Provider web link")</f>
        <v>Provider web link</v>
      </c>
      <c r="B1346" s="71" t="s">
        <v>7188</v>
      </c>
      <c r="C1346" s="23" t="s">
        <v>769</v>
      </c>
      <c r="D1346" s="23" t="s">
        <v>66</v>
      </c>
      <c r="E1346" s="23" t="s">
        <v>240</v>
      </c>
      <c r="F1346" s="23" t="s">
        <v>145</v>
      </c>
      <c r="G1346" s="23" t="s">
        <v>221</v>
      </c>
      <c r="H1346" s="23" t="s">
        <v>221</v>
      </c>
      <c r="I1346" s="70">
        <v>44165</v>
      </c>
      <c r="J1346" s="23" t="s">
        <v>1257</v>
      </c>
      <c r="K1346" s="70">
        <v>44186</v>
      </c>
    </row>
    <row r="1347" spans="1:11" x14ac:dyDescent="0.25">
      <c r="A1347" s="109" t="str">
        <f>HYPERLINK("https://reports.ofsted.gov.uk/provider/18/EY495583","Provider web link")</f>
        <v>Provider web link</v>
      </c>
      <c r="B1347" s="71" t="s">
        <v>7189</v>
      </c>
      <c r="C1347" s="23" t="s">
        <v>1255</v>
      </c>
      <c r="D1347" s="23" t="s">
        <v>1294</v>
      </c>
      <c r="E1347" s="23" t="s">
        <v>240</v>
      </c>
      <c r="F1347" s="23" t="s">
        <v>106</v>
      </c>
      <c r="G1347" s="23" t="s">
        <v>175</v>
      </c>
      <c r="H1347" s="23" t="s">
        <v>175</v>
      </c>
      <c r="I1347" s="70">
        <v>44165</v>
      </c>
      <c r="J1347" s="23" t="s">
        <v>1254</v>
      </c>
      <c r="K1347" s="70">
        <v>44183</v>
      </c>
    </row>
    <row r="1348" spans="1:11" x14ac:dyDescent="0.25">
      <c r="A1348" s="109" t="str">
        <f>HYPERLINK("https://reports.ofsted.gov.uk/provider/16/EY562090","Provider web link")</f>
        <v>Provider web link</v>
      </c>
      <c r="B1348" s="71" t="s">
        <v>7190</v>
      </c>
      <c r="C1348" s="23" t="s">
        <v>1255</v>
      </c>
      <c r="D1348" s="23" t="s">
        <v>67</v>
      </c>
      <c r="E1348" s="23" t="s">
        <v>7191</v>
      </c>
      <c r="F1348" s="23" t="s">
        <v>147</v>
      </c>
      <c r="G1348" s="23" t="s">
        <v>225</v>
      </c>
      <c r="H1348" s="23" t="s">
        <v>225</v>
      </c>
      <c r="I1348" s="70">
        <v>44165</v>
      </c>
      <c r="J1348" s="23" t="s">
        <v>1257</v>
      </c>
      <c r="K1348" s="70">
        <v>44202</v>
      </c>
    </row>
    <row r="1349" spans="1:11" x14ac:dyDescent="0.25">
      <c r="A1349" s="109" t="str">
        <f>HYPERLINK("https://reports.ofsted.gov.uk/provider/18/EY546599","Provider web link")</f>
        <v>Provider web link</v>
      </c>
      <c r="B1349" s="71" t="s">
        <v>7192</v>
      </c>
      <c r="C1349" s="23" t="s">
        <v>1255</v>
      </c>
      <c r="D1349" s="23" t="s">
        <v>1294</v>
      </c>
      <c r="E1349" s="23" t="s">
        <v>240</v>
      </c>
      <c r="F1349" s="23" t="s">
        <v>91</v>
      </c>
      <c r="G1349" s="23" t="s">
        <v>221</v>
      </c>
      <c r="H1349" s="23" t="s">
        <v>221</v>
      </c>
      <c r="I1349" s="70">
        <v>44166</v>
      </c>
      <c r="J1349" s="23" t="s">
        <v>1257</v>
      </c>
      <c r="K1349" s="70">
        <v>44194</v>
      </c>
    </row>
    <row r="1350" spans="1:11" x14ac:dyDescent="0.25">
      <c r="A1350" s="109" t="str">
        <f>HYPERLINK("https://reports.ofsted.gov.uk/provider/18/EY549258","Provider web link")</f>
        <v>Provider web link</v>
      </c>
      <c r="B1350" s="71" t="s">
        <v>7193</v>
      </c>
      <c r="C1350" s="23" t="s">
        <v>1255</v>
      </c>
      <c r="D1350" s="23" t="s">
        <v>1294</v>
      </c>
      <c r="E1350" s="23" t="s">
        <v>240</v>
      </c>
      <c r="F1350" s="23" t="s">
        <v>124</v>
      </c>
      <c r="G1350" s="23" t="s">
        <v>175</v>
      </c>
      <c r="H1350" s="23" t="s">
        <v>175</v>
      </c>
      <c r="I1350" s="70">
        <v>44166</v>
      </c>
      <c r="J1350" s="23" t="s">
        <v>1257</v>
      </c>
      <c r="K1350" s="70">
        <v>44195</v>
      </c>
    </row>
    <row r="1351" spans="1:11" x14ac:dyDescent="0.25">
      <c r="A1351" s="109" t="str">
        <f>HYPERLINK("https://reports.ofsted.gov.uk/provider/18/504865  ","Provider web link")</f>
        <v>Provider web link</v>
      </c>
      <c r="B1351" s="71">
        <v>504865</v>
      </c>
      <c r="C1351" s="23" t="s">
        <v>1255</v>
      </c>
      <c r="D1351" s="23" t="s">
        <v>1294</v>
      </c>
      <c r="E1351" s="23" t="s">
        <v>240</v>
      </c>
      <c r="F1351" s="23" t="s">
        <v>226</v>
      </c>
      <c r="G1351" s="23" t="s">
        <v>225</v>
      </c>
      <c r="H1351" s="23" t="s">
        <v>225</v>
      </c>
      <c r="I1351" s="70">
        <v>44166</v>
      </c>
      <c r="J1351" s="23" t="s">
        <v>1254</v>
      </c>
      <c r="K1351" s="70">
        <v>44186</v>
      </c>
    </row>
    <row r="1352" spans="1:11" x14ac:dyDescent="0.25">
      <c r="A1352" s="109" t="str">
        <f>HYPERLINK("https://reports.ofsted.gov.uk/provider/16/2514021 ","Provider web link")</f>
        <v>Provider web link</v>
      </c>
      <c r="B1352" s="71">
        <v>2514021</v>
      </c>
      <c r="C1352" s="23" t="s">
        <v>769</v>
      </c>
      <c r="D1352" s="23" t="s">
        <v>67</v>
      </c>
      <c r="E1352" s="23" t="s">
        <v>7194</v>
      </c>
      <c r="F1352" s="23" t="s">
        <v>72</v>
      </c>
      <c r="G1352" s="23" t="s">
        <v>225</v>
      </c>
      <c r="H1352" s="23" t="s">
        <v>225</v>
      </c>
      <c r="I1352" s="70">
        <v>44166</v>
      </c>
      <c r="J1352" s="23" t="s">
        <v>1254</v>
      </c>
      <c r="K1352" s="70">
        <v>44188</v>
      </c>
    </row>
    <row r="1353" spans="1:11" x14ac:dyDescent="0.25">
      <c r="A1353" s="109" t="str">
        <f>HYPERLINK("https://reports.ofsted.gov.uk/provider/18/EY489250","Provider web link")</f>
        <v>Provider web link</v>
      </c>
      <c r="B1353" s="71" t="s">
        <v>7195</v>
      </c>
      <c r="C1353" s="23" t="s">
        <v>1255</v>
      </c>
      <c r="D1353" s="23" t="s">
        <v>1294</v>
      </c>
      <c r="E1353" s="23" t="s">
        <v>240</v>
      </c>
      <c r="F1353" s="23" t="s">
        <v>165</v>
      </c>
      <c r="G1353" s="23" t="s">
        <v>221</v>
      </c>
      <c r="H1353" s="23" t="s">
        <v>221</v>
      </c>
      <c r="I1353" s="70">
        <v>44166</v>
      </c>
      <c r="J1353" s="23" t="s">
        <v>1254</v>
      </c>
      <c r="K1353" s="70">
        <v>44187</v>
      </c>
    </row>
    <row r="1354" spans="1:11" x14ac:dyDescent="0.25">
      <c r="A1354" s="109" t="str">
        <f>HYPERLINK("https://reports.ofsted.gov.uk/provider/17/EY544412","Provider web link")</f>
        <v>Provider web link</v>
      </c>
      <c r="B1354" s="71" t="s">
        <v>7196</v>
      </c>
      <c r="C1354" s="23" t="s">
        <v>1301</v>
      </c>
      <c r="D1354" s="23" t="s">
        <v>66</v>
      </c>
      <c r="E1354" s="23" t="s">
        <v>240</v>
      </c>
      <c r="F1354" s="23" t="s">
        <v>142</v>
      </c>
      <c r="G1354" s="23" t="s">
        <v>215</v>
      </c>
      <c r="H1354" s="23" t="s">
        <v>215</v>
      </c>
      <c r="I1354" s="70">
        <v>44166</v>
      </c>
      <c r="J1354" s="23" t="s">
        <v>1254</v>
      </c>
      <c r="K1354" s="70">
        <v>44186</v>
      </c>
    </row>
    <row r="1355" spans="1:11" x14ac:dyDescent="0.25">
      <c r="A1355" s="109" t="str">
        <f>HYPERLINK("https://reports.ofsted.gov.uk/provider/16/EY563703","Provider web link")</f>
        <v>Provider web link</v>
      </c>
      <c r="B1355" s="71" t="s">
        <v>7197</v>
      </c>
      <c r="C1355" s="23" t="s">
        <v>1255</v>
      </c>
      <c r="D1355" s="23" t="s">
        <v>67</v>
      </c>
      <c r="E1355" s="23" t="s">
        <v>7198</v>
      </c>
      <c r="F1355" s="23" t="s">
        <v>116</v>
      </c>
      <c r="G1355" s="23" t="s">
        <v>171</v>
      </c>
      <c r="H1355" s="23" t="s">
        <v>171</v>
      </c>
      <c r="I1355" s="70">
        <v>44166</v>
      </c>
      <c r="J1355" s="23" t="s">
        <v>1254</v>
      </c>
      <c r="K1355" s="70">
        <v>44188</v>
      </c>
    </row>
    <row r="1356" spans="1:11" x14ac:dyDescent="0.25">
      <c r="A1356" s="109" t="str">
        <f>HYPERLINK("https://reports.ofsted.gov.uk/provider/16/EY558325","Provider web link")</f>
        <v>Provider web link</v>
      </c>
      <c r="B1356" s="71" t="s">
        <v>7199</v>
      </c>
      <c r="C1356" s="23" t="s">
        <v>1255</v>
      </c>
      <c r="D1356" s="23" t="s">
        <v>67</v>
      </c>
      <c r="E1356" s="23" t="s">
        <v>7200</v>
      </c>
      <c r="F1356" s="23" t="s">
        <v>104</v>
      </c>
      <c r="G1356" s="23" t="s">
        <v>215</v>
      </c>
      <c r="H1356" s="23" t="s">
        <v>215</v>
      </c>
      <c r="I1356" s="70">
        <v>44166</v>
      </c>
      <c r="J1356" s="23" t="s">
        <v>1254</v>
      </c>
      <c r="K1356" s="70">
        <v>44187</v>
      </c>
    </row>
    <row r="1357" spans="1:11" x14ac:dyDescent="0.25">
      <c r="A1357" s="109" t="str">
        <f>HYPERLINK("https://reports.ofsted.gov.uk/provider/18/2521534 ","Provider web link")</f>
        <v>Provider web link</v>
      </c>
      <c r="B1357" s="71">
        <v>2521534</v>
      </c>
      <c r="C1357" s="23" t="s">
        <v>1255</v>
      </c>
      <c r="D1357" s="23" t="s">
        <v>1294</v>
      </c>
      <c r="E1357" s="23" t="s">
        <v>240</v>
      </c>
      <c r="F1357" s="23" t="s">
        <v>217</v>
      </c>
      <c r="G1357" s="23" t="s">
        <v>215</v>
      </c>
      <c r="H1357" s="23" t="s">
        <v>215</v>
      </c>
      <c r="I1357" s="70">
        <v>44166</v>
      </c>
      <c r="J1357" s="23" t="s">
        <v>1257</v>
      </c>
      <c r="K1357" s="70">
        <v>44187</v>
      </c>
    </row>
    <row r="1358" spans="1:11" x14ac:dyDescent="0.25">
      <c r="A1358" s="109" t="str">
        <f>HYPERLINK("https://reports.ofsted.gov.uk/provider/16/2529593 ","Provider web link")</f>
        <v>Provider web link</v>
      </c>
      <c r="B1358" s="71">
        <v>2529593</v>
      </c>
      <c r="C1358" s="23" t="s">
        <v>769</v>
      </c>
      <c r="D1358" s="23" t="s">
        <v>67</v>
      </c>
      <c r="E1358" s="23" t="s">
        <v>7201</v>
      </c>
      <c r="F1358" s="23" t="s">
        <v>90</v>
      </c>
      <c r="G1358" s="23" t="s">
        <v>171</v>
      </c>
      <c r="H1358" s="23" t="s">
        <v>171</v>
      </c>
      <c r="I1358" s="70">
        <v>44166</v>
      </c>
      <c r="J1358" s="23" t="s">
        <v>1254</v>
      </c>
      <c r="K1358" s="70">
        <v>44202</v>
      </c>
    </row>
    <row r="1359" spans="1:11" x14ac:dyDescent="0.25">
      <c r="A1359" s="109" t="str">
        <f>HYPERLINK("https://reports.ofsted.gov.uk/provider/18/2502477 ","Provider web link")</f>
        <v>Provider web link</v>
      </c>
      <c r="B1359" s="71">
        <v>2502477</v>
      </c>
      <c r="C1359" s="23" t="s">
        <v>1255</v>
      </c>
      <c r="D1359" s="23" t="s">
        <v>1294</v>
      </c>
      <c r="E1359" s="23" t="s">
        <v>240</v>
      </c>
      <c r="F1359" s="23" t="s">
        <v>99</v>
      </c>
      <c r="G1359" s="23" t="s">
        <v>221</v>
      </c>
      <c r="H1359" s="23" t="s">
        <v>221</v>
      </c>
      <c r="I1359" s="70">
        <v>44166</v>
      </c>
      <c r="J1359" s="23" t="s">
        <v>1254</v>
      </c>
      <c r="K1359" s="70">
        <v>44186</v>
      </c>
    </row>
    <row r="1360" spans="1:11" x14ac:dyDescent="0.25">
      <c r="A1360" s="109" t="str">
        <f>HYPERLINK("https://reports.ofsted.gov.uk/provider/16/EY472685","Provider web link")</f>
        <v>Provider web link</v>
      </c>
      <c r="B1360" s="71" t="s">
        <v>7202</v>
      </c>
      <c r="C1360" s="23" t="s">
        <v>1255</v>
      </c>
      <c r="D1360" s="23" t="s">
        <v>67</v>
      </c>
      <c r="E1360" s="23" t="s">
        <v>7203</v>
      </c>
      <c r="F1360" s="23" t="s">
        <v>97</v>
      </c>
      <c r="G1360" s="23" t="s">
        <v>175</v>
      </c>
      <c r="H1360" s="23" t="s">
        <v>175</v>
      </c>
      <c r="I1360" s="70">
        <v>44166</v>
      </c>
      <c r="J1360" s="23" t="s">
        <v>1254</v>
      </c>
      <c r="K1360" s="70">
        <v>44202</v>
      </c>
    </row>
    <row r="1361" spans="1:11" x14ac:dyDescent="0.25">
      <c r="A1361" s="109" t="str">
        <f>HYPERLINK("https://reports.ofsted.gov.uk/provider/18/EY549177","Provider web link")</f>
        <v>Provider web link</v>
      </c>
      <c r="B1361" s="71" t="s">
        <v>7204</v>
      </c>
      <c r="C1361" s="23" t="s">
        <v>1255</v>
      </c>
      <c r="D1361" s="23" t="s">
        <v>1294</v>
      </c>
      <c r="E1361" s="23" t="s">
        <v>240</v>
      </c>
      <c r="F1361" s="23" t="s">
        <v>104</v>
      </c>
      <c r="G1361" s="23" t="s">
        <v>215</v>
      </c>
      <c r="H1361" s="23" t="s">
        <v>215</v>
      </c>
      <c r="I1361" s="70">
        <v>44166</v>
      </c>
      <c r="J1361" s="23" t="s">
        <v>1254</v>
      </c>
      <c r="K1361" s="70">
        <v>44186</v>
      </c>
    </row>
    <row r="1362" spans="1:11" x14ac:dyDescent="0.25">
      <c r="A1362" s="109" t="str">
        <f>HYPERLINK("https://reports.ofsted.gov.uk/provider/18/EY386568","Provider web link")</f>
        <v>Provider web link</v>
      </c>
      <c r="B1362" s="71" t="s">
        <v>7205</v>
      </c>
      <c r="C1362" s="23" t="s">
        <v>1255</v>
      </c>
      <c r="D1362" s="23" t="s">
        <v>1294</v>
      </c>
      <c r="E1362" s="23" t="s">
        <v>240</v>
      </c>
      <c r="F1362" s="23" t="s">
        <v>91</v>
      </c>
      <c r="G1362" s="23" t="s">
        <v>221</v>
      </c>
      <c r="H1362" s="23" t="s">
        <v>221</v>
      </c>
      <c r="I1362" s="70">
        <v>44166</v>
      </c>
      <c r="J1362" s="23" t="s">
        <v>1254</v>
      </c>
      <c r="K1362" s="70">
        <v>44187</v>
      </c>
    </row>
    <row r="1363" spans="1:11" x14ac:dyDescent="0.25">
      <c r="A1363" s="109" t="str">
        <f>HYPERLINK("https://reports.ofsted.gov.uk/provider/18/2510391 ","Provider web link")</f>
        <v>Provider web link</v>
      </c>
      <c r="B1363" s="71">
        <v>2510391</v>
      </c>
      <c r="C1363" s="23" t="s">
        <v>1255</v>
      </c>
      <c r="D1363" s="23" t="s">
        <v>1294</v>
      </c>
      <c r="E1363" s="23" t="s">
        <v>240</v>
      </c>
      <c r="F1363" s="23" t="s">
        <v>78</v>
      </c>
      <c r="G1363" s="23" t="s">
        <v>221</v>
      </c>
      <c r="H1363" s="23" t="s">
        <v>221</v>
      </c>
      <c r="I1363" s="70">
        <v>44166</v>
      </c>
      <c r="J1363" s="23" t="s">
        <v>1257</v>
      </c>
      <c r="K1363" s="70">
        <v>44186</v>
      </c>
    </row>
    <row r="1364" spans="1:11" x14ac:dyDescent="0.25">
      <c r="A1364" s="109" t="str">
        <f>HYPERLINK("https://reports.ofsted.gov.uk/provider/18/EY553677","Provider web link")</f>
        <v>Provider web link</v>
      </c>
      <c r="B1364" s="71" t="s">
        <v>7206</v>
      </c>
      <c r="C1364" s="23" t="s">
        <v>1255</v>
      </c>
      <c r="D1364" s="23" t="s">
        <v>1294</v>
      </c>
      <c r="E1364" s="23" t="s">
        <v>240</v>
      </c>
      <c r="F1364" s="23" t="s">
        <v>130</v>
      </c>
      <c r="G1364" s="23" t="s">
        <v>171</v>
      </c>
      <c r="H1364" s="23" t="s">
        <v>171</v>
      </c>
      <c r="I1364" s="70">
        <v>44166</v>
      </c>
      <c r="J1364" s="23" t="s">
        <v>1254</v>
      </c>
      <c r="K1364" s="70">
        <v>44186</v>
      </c>
    </row>
    <row r="1365" spans="1:11" x14ac:dyDescent="0.25">
      <c r="A1365" s="109" t="str">
        <f>HYPERLINK("https://reports.ofsted.gov.uk/provider/18/EY497529","Provider web link")</f>
        <v>Provider web link</v>
      </c>
      <c r="B1365" s="71" t="s">
        <v>7207</v>
      </c>
      <c r="C1365" s="23" t="s">
        <v>1255</v>
      </c>
      <c r="D1365" s="23" t="s">
        <v>1294</v>
      </c>
      <c r="E1365" s="23" t="s">
        <v>240</v>
      </c>
      <c r="F1365" s="23" t="s">
        <v>82</v>
      </c>
      <c r="G1365" s="23" t="s">
        <v>285</v>
      </c>
      <c r="H1365" s="23" t="s">
        <v>199</v>
      </c>
      <c r="I1365" s="70">
        <v>44166</v>
      </c>
      <c r="J1365" s="23" t="s">
        <v>1254</v>
      </c>
      <c r="K1365" s="70">
        <v>44186</v>
      </c>
    </row>
    <row r="1366" spans="1:11" x14ac:dyDescent="0.25">
      <c r="A1366" s="109" t="str">
        <f>HYPERLINK("https://reports.ofsted.gov.uk/provider/16/EY559244","Provider web link")</f>
        <v>Provider web link</v>
      </c>
      <c r="B1366" s="71" t="s">
        <v>7208</v>
      </c>
      <c r="C1366" s="23" t="s">
        <v>1255</v>
      </c>
      <c r="D1366" s="23" t="s">
        <v>67</v>
      </c>
      <c r="E1366" s="23" t="s">
        <v>7209</v>
      </c>
      <c r="F1366" s="23" t="s">
        <v>226</v>
      </c>
      <c r="G1366" s="23" t="s">
        <v>225</v>
      </c>
      <c r="H1366" s="23" t="s">
        <v>225</v>
      </c>
      <c r="I1366" s="70">
        <v>44166</v>
      </c>
      <c r="J1366" s="23" t="s">
        <v>1257</v>
      </c>
      <c r="K1366" s="70">
        <v>44188</v>
      </c>
    </row>
    <row r="1367" spans="1:11" x14ac:dyDescent="0.25">
      <c r="A1367" s="109" t="str">
        <f>HYPERLINK("https://reports.ofsted.gov.uk/provider/17/EY360187","Provider web link")</f>
        <v>Provider web link</v>
      </c>
      <c r="B1367" s="71" t="s">
        <v>7210</v>
      </c>
      <c r="C1367" s="23" t="s">
        <v>769</v>
      </c>
      <c r="D1367" s="23" t="s">
        <v>66</v>
      </c>
      <c r="E1367" s="23" t="s">
        <v>240</v>
      </c>
      <c r="F1367" s="23" t="s">
        <v>97</v>
      </c>
      <c r="G1367" s="23" t="s">
        <v>175</v>
      </c>
      <c r="H1367" s="23" t="s">
        <v>175</v>
      </c>
      <c r="I1367" s="70">
        <v>44166</v>
      </c>
      <c r="J1367" s="23" t="s">
        <v>1254</v>
      </c>
      <c r="K1367" s="70">
        <v>44195</v>
      </c>
    </row>
    <row r="1368" spans="1:11" x14ac:dyDescent="0.25">
      <c r="A1368" s="109" t="str">
        <f>HYPERLINK("https://reports.ofsted.gov.uk/provider/16/EY556441","Provider web link")</f>
        <v>Provider web link</v>
      </c>
      <c r="B1368" s="71" t="s">
        <v>7211</v>
      </c>
      <c r="C1368" s="23" t="s">
        <v>1255</v>
      </c>
      <c r="D1368" s="23" t="s">
        <v>67</v>
      </c>
      <c r="E1368" s="23" t="s">
        <v>7212</v>
      </c>
      <c r="F1368" s="23" t="s">
        <v>187</v>
      </c>
      <c r="G1368" s="23" t="s">
        <v>180</v>
      </c>
      <c r="H1368" s="23" t="s">
        <v>180</v>
      </c>
      <c r="I1368" s="70">
        <v>44166</v>
      </c>
      <c r="J1368" s="23" t="s">
        <v>1254</v>
      </c>
      <c r="K1368" s="70">
        <v>44186</v>
      </c>
    </row>
    <row r="1369" spans="1:11" x14ac:dyDescent="0.25">
      <c r="A1369" s="109" t="str">
        <f>HYPERLINK("https://reports.ofsted.gov.uk/provider/18/EY548099","Provider web link")</f>
        <v>Provider web link</v>
      </c>
      <c r="B1369" s="71" t="s">
        <v>7213</v>
      </c>
      <c r="C1369" s="23" t="s">
        <v>1255</v>
      </c>
      <c r="D1369" s="23" t="s">
        <v>1294</v>
      </c>
      <c r="E1369" s="23" t="s">
        <v>240</v>
      </c>
      <c r="F1369" s="23" t="s">
        <v>163</v>
      </c>
      <c r="G1369" s="23" t="s">
        <v>215</v>
      </c>
      <c r="H1369" s="23" t="s">
        <v>215</v>
      </c>
      <c r="I1369" s="70">
        <v>44166</v>
      </c>
      <c r="J1369" s="23" t="s">
        <v>1254</v>
      </c>
      <c r="K1369" s="70">
        <v>44187</v>
      </c>
    </row>
    <row r="1370" spans="1:11" x14ac:dyDescent="0.25">
      <c r="A1370" s="109" t="str">
        <f>HYPERLINK("https://reports.ofsted.gov.uk/provider/17/100744  ","Provider web link")</f>
        <v>Provider web link</v>
      </c>
      <c r="B1370" s="71">
        <v>100744</v>
      </c>
      <c r="C1370" s="23" t="s">
        <v>769</v>
      </c>
      <c r="D1370" s="23" t="s">
        <v>66</v>
      </c>
      <c r="E1370" s="23" t="s">
        <v>240</v>
      </c>
      <c r="F1370" s="23" t="s">
        <v>99</v>
      </c>
      <c r="G1370" s="23" t="s">
        <v>221</v>
      </c>
      <c r="H1370" s="23" t="s">
        <v>221</v>
      </c>
      <c r="I1370" s="70">
        <v>44166</v>
      </c>
      <c r="J1370" s="23" t="s">
        <v>1257</v>
      </c>
      <c r="K1370" s="70">
        <v>44186</v>
      </c>
    </row>
    <row r="1371" spans="1:11" x14ac:dyDescent="0.25">
      <c r="A1371" s="109" t="str">
        <f>HYPERLINK("https://reports.ofsted.gov.uk/provider/18/EY475811","Provider web link")</f>
        <v>Provider web link</v>
      </c>
      <c r="B1371" s="71" t="s">
        <v>7214</v>
      </c>
      <c r="C1371" s="23" t="s">
        <v>1255</v>
      </c>
      <c r="D1371" s="23" t="s">
        <v>1294</v>
      </c>
      <c r="E1371" s="23" t="s">
        <v>240</v>
      </c>
      <c r="F1371" s="23" t="s">
        <v>220</v>
      </c>
      <c r="G1371" s="23" t="s">
        <v>215</v>
      </c>
      <c r="H1371" s="23" t="s">
        <v>215</v>
      </c>
      <c r="I1371" s="70">
        <v>44166</v>
      </c>
      <c r="J1371" s="23" t="s">
        <v>1254</v>
      </c>
      <c r="K1371" s="70">
        <v>44186</v>
      </c>
    </row>
    <row r="1372" spans="1:11" x14ac:dyDescent="0.25">
      <c r="A1372" s="109" t="str">
        <f>HYPERLINK("https://reports.ofsted.gov.uk/provider/17/EY407345","Provider web link")</f>
        <v>Provider web link</v>
      </c>
      <c r="B1372" s="71" t="s">
        <v>7215</v>
      </c>
      <c r="C1372" s="23" t="s">
        <v>769</v>
      </c>
      <c r="D1372" s="23" t="s">
        <v>66</v>
      </c>
      <c r="E1372" s="23" t="s">
        <v>240</v>
      </c>
      <c r="F1372" s="23" t="s">
        <v>91</v>
      </c>
      <c r="G1372" s="23" t="s">
        <v>221</v>
      </c>
      <c r="H1372" s="23" t="s">
        <v>221</v>
      </c>
      <c r="I1372" s="70">
        <v>44166</v>
      </c>
      <c r="J1372" s="23" t="s">
        <v>1254</v>
      </c>
      <c r="K1372" s="70">
        <v>44186</v>
      </c>
    </row>
    <row r="1373" spans="1:11" x14ac:dyDescent="0.25">
      <c r="A1373" s="109" t="str">
        <f>HYPERLINK("https://reports.ofsted.gov.uk/provider/16/EY492818","Provider web link")</f>
        <v>Provider web link</v>
      </c>
      <c r="B1373" s="71" t="s">
        <v>7216</v>
      </c>
      <c r="C1373" s="23" t="s">
        <v>769</v>
      </c>
      <c r="D1373" s="23" t="s">
        <v>67</v>
      </c>
      <c r="E1373" s="23" t="s">
        <v>7217</v>
      </c>
      <c r="F1373" s="23" t="s">
        <v>194</v>
      </c>
      <c r="G1373" s="23" t="s">
        <v>180</v>
      </c>
      <c r="H1373" s="23" t="s">
        <v>180</v>
      </c>
      <c r="I1373" s="70">
        <v>44166</v>
      </c>
      <c r="J1373" s="23" t="s">
        <v>1254</v>
      </c>
      <c r="K1373" s="70">
        <v>44187</v>
      </c>
    </row>
    <row r="1374" spans="1:11" x14ac:dyDescent="0.25">
      <c r="A1374" s="109" t="str">
        <f>HYPERLINK("https://reports.ofsted.gov.uk/provider/16/EY491936","Provider web link")</f>
        <v>Provider web link</v>
      </c>
      <c r="B1374" s="71" t="s">
        <v>7218</v>
      </c>
      <c r="C1374" s="23" t="s">
        <v>1255</v>
      </c>
      <c r="D1374" s="23" t="s">
        <v>67</v>
      </c>
      <c r="E1374" s="23" t="s">
        <v>7219</v>
      </c>
      <c r="F1374" s="23" t="s">
        <v>188</v>
      </c>
      <c r="G1374" s="23" t="s">
        <v>180</v>
      </c>
      <c r="H1374" s="23" t="s">
        <v>180</v>
      </c>
      <c r="I1374" s="70">
        <v>44166</v>
      </c>
      <c r="J1374" s="23" t="s">
        <v>1254</v>
      </c>
      <c r="K1374" s="70">
        <v>44186</v>
      </c>
    </row>
    <row r="1375" spans="1:11" x14ac:dyDescent="0.25">
      <c r="A1375" s="109" t="str">
        <f>HYPERLINK("https://reports.ofsted.gov.uk/provider/18/2536671 ","Provider web link")</f>
        <v>Provider web link</v>
      </c>
      <c r="B1375" s="71">
        <v>2536671</v>
      </c>
      <c r="C1375" s="23" t="s">
        <v>1255</v>
      </c>
      <c r="D1375" s="23" t="s">
        <v>1294</v>
      </c>
      <c r="E1375" s="23" t="s">
        <v>240</v>
      </c>
      <c r="F1375" s="23" t="s">
        <v>144</v>
      </c>
      <c r="G1375" s="23" t="s">
        <v>221</v>
      </c>
      <c r="H1375" s="23" t="s">
        <v>221</v>
      </c>
      <c r="I1375" s="70">
        <v>44166</v>
      </c>
      <c r="J1375" s="23" t="s">
        <v>1254</v>
      </c>
      <c r="K1375" s="70">
        <v>44186</v>
      </c>
    </row>
    <row r="1376" spans="1:11" x14ac:dyDescent="0.25">
      <c r="A1376" s="109" t="str">
        <f>HYPERLINK("https://reports.ofsted.gov.uk/provider/18/EY486412","Provider web link")</f>
        <v>Provider web link</v>
      </c>
      <c r="B1376" s="71" t="s">
        <v>7220</v>
      </c>
      <c r="C1376" s="23" t="s">
        <v>1255</v>
      </c>
      <c r="D1376" s="23" t="s">
        <v>1294</v>
      </c>
      <c r="E1376" s="23" t="s">
        <v>240</v>
      </c>
      <c r="F1376" s="23" t="s">
        <v>78</v>
      </c>
      <c r="G1376" s="23" t="s">
        <v>221</v>
      </c>
      <c r="H1376" s="23" t="s">
        <v>221</v>
      </c>
      <c r="I1376" s="70">
        <v>44166</v>
      </c>
      <c r="J1376" s="23" t="s">
        <v>1254</v>
      </c>
      <c r="K1376" s="70">
        <v>44186</v>
      </c>
    </row>
    <row r="1377" spans="1:11" x14ac:dyDescent="0.25">
      <c r="A1377" s="109" t="str">
        <f>HYPERLINK("https://reports.ofsted.gov.uk/provider/18/EY560150","Provider web link")</f>
        <v>Provider web link</v>
      </c>
      <c r="B1377" s="71" t="s">
        <v>7221</v>
      </c>
      <c r="C1377" s="23" t="s">
        <v>1255</v>
      </c>
      <c r="D1377" s="23" t="s">
        <v>1294</v>
      </c>
      <c r="E1377" s="23" t="s">
        <v>240</v>
      </c>
      <c r="F1377" s="23" t="s">
        <v>86</v>
      </c>
      <c r="G1377" s="23" t="s">
        <v>221</v>
      </c>
      <c r="H1377" s="23" t="s">
        <v>221</v>
      </c>
      <c r="I1377" s="70">
        <v>44166</v>
      </c>
      <c r="J1377" s="23" t="s">
        <v>1254</v>
      </c>
      <c r="K1377" s="70">
        <v>44186</v>
      </c>
    </row>
    <row r="1378" spans="1:11" x14ac:dyDescent="0.25">
      <c r="A1378" s="109" t="str">
        <f>HYPERLINK("https://reports.ofsted.gov.uk/provider/18/EY490780","Provider web link")</f>
        <v>Provider web link</v>
      </c>
      <c r="B1378" s="71" t="s">
        <v>7222</v>
      </c>
      <c r="C1378" s="23" t="s">
        <v>1255</v>
      </c>
      <c r="D1378" s="23" t="s">
        <v>1294</v>
      </c>
      <c r="E1378" s="23" t="s">
        <v>240</v>
      </c>
      <c r="F1378" s="23" t="s">
        <v>132</v>
      </c>
      <c r="G1378" s="23" t="s">
        <v>215</v>
      </c>
      <c r="H1378" s="23" t="s">
        <v>215</v>
      </c>
      <c r="I1378" s="70">
        <v>44166</v>
      </c>
      <c r="J1378" s="23" t="s">
        <v>1254</v>
      </c>
      <c r="K1378" s="70">
        <v>44186</v>
      </c>
    </row>
    <row r="1379" spans="1:11" x14ac:dyDescent="0.25">
      <c r="A1379" s="109" t="str">
        <f>HYPERLINK("https://reports.ofsted.gov.uk/provider/18/EY496781","Provider web link")</f>
        <v>Provider web link</v>
      </c>
      <c r="B1379" s="71" t="s">
        <v>7223</v>
      </c>
      <c r="C1379" s="23" t="s">
        <v>1255</v>
      </c>
      <c r="D1379" s="23" t="s">
        <v>1294</v>
      </c>
      <c r="E1379" s="23" t="s">
        <v>240</v>
      </c>
      <c r="F1379" s="23" t="s">
        <v>78</v>
      </c>
      <c r="G1379" s="23" t="s">
        <v>221</v>
      </c>
      <c r="H1379" s="23" t="s">
        <v>221</v>
      </c>
      <c r="I1379" s="70">
        <v>44166</v>
      </c>
      <c r="J1379" s="23" t="s">
        <v>1254</v>
      </c>
      <c r="K1379" s="70">
        <v>44187</v>
      </c>
    </row>
    <row r="1380" spans="1:11" x14ac:dyDescent="0.25">
      <c r="A1380" s="109" t="str">
        <f>HYPERLINK("https://reports.ofsted.gov.uk/provider/16/EY563592","Provider web link")</f>
        <v>Provider web link</v>
      </c>
      <c r="B1380" s="71" t="s">
        <v>7224</v>
      </c>
      <c r="C1380" s="23" t="s">
        <v>769</v>
      </c>
      <c r="D1380" s="23" t="s">
        <v>67</v>
      </c>
      <c r="E1380" s="23" t="s">
        <v>7225</v>
      </c>
      <c r="F1380" s="23" t="s">
        <v>104</v>
      </c>
      <c r="G1380" s="23" t="s">
        <v>215</v>
      </c>
      <c r="H1380" s="23" t="s">
        <v>215</v>
      </c>
      <c r="I1380" s="70">
        <v>44167</v>
      </c>
      <c r="J1380" s="23" t="s">
        <v>1254</v>
      </c>
      <c r="K1380" s="70">
        <v>44188</v>
      </c>
    </row>
    <row r="1381" spans="1:11" x14ac:dyDescent="0.25">
      <c r="A1381" s="109" t="str">
        <f>HYPERLINK("https://reports.ofsted.gov.uk/provider/18/EY559311","Provider web link")</f>
        <v>Provider web link</v>
      </c>
      <c r="B1381" s="71" t="s">
        <v>7226</v>
      </c>
      <c r="C1381" s="23" t="s">
        <v>1255</v>
      </c>
      <c r="D1381" s="23" t="s">
        <v>1294</v>
      </c>
      <c r="E1381" s="23" t="s">
        <v>240</v>
      </c>
      <c r="F1381" s="23" t="s">
        <v>90</v>
      </c>
      <c r="G1381" s="23" t="s">
        <v>171</v>
      </c>
      <c r="H1381" s="23" t="s">
        <v>171</v>
      </c>
      <c r="I1381" s="70">
        <v>44167</v>
      </c>
      <c r="J1381" s="23" t="s">
        <v>1257</v>
      </c>
      <c r="K1381" s="70">
        <v>44188</v>
      </c>
    </row>
    <row r="1382" spans="1:11" x14ac:dyDescent="0.25">
      <c r="A1382" s="109" t="str">
        <f>HYPERLINK("https://reports.ofsted.gov.uk/provider/18/EY554656","Provider web link")</f>
        <v>Provider web link</v>
      </c>
      <c r="B1382" s="71" t="s">
        <v>7227</v>
      </c>
      <c r="C1382" s="23" t="s">
        <v>1255</v>
      </c>
      <c r="D1382" s="23" t="s">
        <v>1294</v>
      </c>
      <c r="E1382" s="23" t="s">
        <v>240</v>
      </c>
      <c r="F1382" s="23" t="s">
        <v>78</v>
      </c>
      <c r="G1382" s="23" t="s">
        <v>221</v>
      </c>
      <c r="H1382" s="23" t="s">
        <v>221</v>
      </c>
      <c r="I1382" s="70">
        <v>44167</v>
      </c>
      <c r="J1382" s="23" t="s">
        <v>1254</v>
      </c>
      <c r="K1382" s="70">
        <v>44187</v>
      </c>
    </row>
    <row r="1383" spans="1:11" x14ac:dyDescent="0.25">
      <c r="A1383" s="109" t="str">
        <f>HYPERLINK("https://reports.ofsted.gov.uk/provider/18/2519175 ","Provider web link")</f>
        <v>Provider web link</v>
      </c>
      <c r="B1383" s="71">
        <v>2519175</v>
      </c>
      <c r="C1383" s="23" t="s">
        <v>1255</v>
      </c>
      <c r="D1383" s="23" t="s">
        <v>1294</v>
      </c>
      <c r="E1383" s="23" t="s">
        <v>240</v>
      </c>
      <c r="F1383" s="23" t="s">
        <v>129</v>
      </c>
      <c r="G1383" s="23" t="s">
        <v>171</v>
      </c>
      <c r="H1383" s="23" t="s">
        <v>171</v>
      </c>
      <c r="I1383" s="70">
        <v>44167</v>
      </c>
      <c r="J1383" s="23" t="s">
        <v>1254</v>
      </c>
      <c r="K1383" s="70">
        <v>44203</v>
      </c>
    </row>
    <row r="1384" spans="1:11" x14ac:dyDescent="0.25">
      <c r="A1384" s="109" t="str">
        <f>HYPERLINK("https://reports.ofsted.gov.uk/provider/18/EY555933","Provider web link")</f>
        <v>Provider web link</v>
      </c>
      <c r="B1384" s="71" t="s">
        <v>7228</v>
      </c>
      <c r="C1384" s="23" t="s">
        <v>1255</v>
      </c>
      <c r="D1384" s="23" t="s">
        <v>1294</v>
      </c>
      <c r="E1384" s="23" t="s">
        <v>240</v>
      </c>
      <c r="F1384" s="23" t="s">
        <v>84</v>
      </c>
      <c r="G1384" s="23" t="s">
        <v>175</v>
      </c>
      <c r="H1384" s="23" t="s">
        <v>175</v>
      </c>
      <c r="I1384" s="70">
        <v>44167</v>
      </c>
      <c r="J1384" s="23" t="s">
        <v>1254</v>
      </c>
      <c r="K1384" s="70">
        <v>44195</v>
      </c>
    </row>
    <row r="1385" spans="1:11" x14ac:dyDescent="0.25">
      <c r="A1385" s="109" t="str">
        <f>HYPERLINK("https://reports.ofsted.gov.uk/provider/16/EY488073","Provider web link")</f>
        <v>Provider web link</v>
      </c>
      <c r="B1385" s="71" t="s">
        <v>7229</v>
      </c>
      <c r="C1385" s="23" t="s">
        <v>1255</v>
      </c>
      <c r="D1385" s="23" t="s">
        <v>67</v>
      </c>
      <c r="E1385" s="23" t="s">
        <v>7230</v>
      </c>
      <c r="F1385" s="23" t="s">
        <v>127</v>
      </c>
      <c r="G1385" s="23" t="s">
        <v>285</v>
      </c>
      <c r="H1385" s="23" t="s">
        <v>199</v>
      </c>
      <c r="I1385" s="70">
        <v>44167</v>
      </c>
      <c r="J1385" s="23" t="s">
        <v>1254</v>
      </c>
      <c r="K1385" s="70">
        <v>44195</v>
      </c>
    </row>
    <row r="1386" spans="1:11" x14ac:dyDescent="0.25">
      <c r="A1386" s="109" t="str">
        <f>HYPERLINK("https://reports.ofsted.gov.uk/provider/16/EY492540","Provider web link")</f>
        <v>Provider web link</v>
      </c>
      <c r="B1386" s="71" t="s">
        <v>7231</v>
      </c>
      <c r="C1386" s="23" t="s">
        <v>1255</v>
      </c>
      <c r="D1386" s="23" t="s">
        <v>67</v>
      </c>
      <c r="E1386" s="23" t="s">
        <v>7232</v>
      </c>
      <c r="F1386" s="23" t="s">
        <v>90</v>
      </c>
      <c r="G1386" s="23" t="s">
        <v>171</v>
      </c>
      <c r="H1386" s="23" t="s">
        <v>171</v>
      </c>
      <c r="I1386" s="70">
        <v>44167</v>
      </c>
      <c r="J1386" s="23" t="s">
        <v>1257</v>
      </c>
      <c r="K1386" s="70">
        <v>44188</v>
      </c>
    </row>
    <row r="1387" spans="1:11" x14ac:dyDescent="0.25">
      <c r="A1387" s="109" t="str">
        <f>HYPERLINK("https://reports.ofsted.gov.uk/provider/18/2544041 ","Provider web link")</f>
        <v>Provider web link</v>
      </c>
      <c r="B1387" s="71">
        <v>2544041</v>
      </c>
      <c r="C1387" s="23" t="s">
        <v>1255</v>
      </c>
      <c r="D1387" s="23" t="s">
        <v>1294</v>
      </c>
      <c r="E1387" s="23" t="s">
        <v>240</v>
      </c>
      <c r="F1387" s="23" t="s">
        <v>71</v>
      </c>
      <c r="G1387" s="23" t="s">
        <v>221</v>
      </c>
      <c r="H1387" s="23" t="s">
        <v>221</v>
      </c>
      <c r="I1387" s="70">
        <v>44167</v>
      </c>
      <c r="J1387" s="23" t="s">
        <v>1254</v>
      </c>
      <c r="K1387" s="70">
        <v>44188</v>
      </c>
    </row>
    <row r="1388" spans="1:11" x14ac:dyDescent="0.25">
      <c r="A1388" s="109" t="str">
        <f>HYPERLINK("https://reports.ofsted.gov.uk/provider/16/EY549604","Provider web link")</f>
        <v>Provider web link</v>
      </c>
      <c r="B1388" s="71" t="s">
        <v>7233</v>
      </c>
      <c r="C1388" s="23" t="s">
        <v>769</v>
      </c>
      <c r="D1388" s="23" t="s">
        <v>67</v>
      </c>
      <c r="E1388" s="23" t="s">
        <v>7234</v>
      </c>
      <c r="F1388" s="23" t="s">
        <v>96</v>
      </c>
      <c r="G1388" s="23" t="s">
        <v>180</v>
      </c>
      <c r="H1388" s="23" t="s">
        <v>180</v>
      </c>
      <c r="I1388" s="70">
        <v>44167</v>
      </c>
      <c r="J1388" s="23" t="s">
        <v>1254</v>
      </c>
      <c r="K1388" s="70">
        <v>44187</v>
      </c>
    </row>
    <row r="1389" spans="1:11" x14ac:dyDescent="0.25">
      <c r="A1389" s="109" t="str">
        <f>HYPERLINK("https://reports.ofsted.gov.uk/provider/17/EY387394","Provider web link")</f>
        <v>Provider web link</v>
      </c>
      <c r="B1389" s="71" t="s">
        <v>7235</v>
      </c>
      <c r="C1389" s="23" t="s">
        <v>769</v>
      </c>
      <c r="D1389" s="23" t="s">
        <v>66</v>
      </c>
      <c r="E1389" s="23" t="s">
        <v>240</v>
      </c>
      <c r="F1389" s="23" t="s">
        <v>115</v>
      </c>
      <c r="G1389" s="23" t="s">
        <v>171</v>
      </c>
      <c r="H1389" s="23" t="s">
        <v>171</v>
      </c>
      <c r="I1389" s="70">
        <v>44167</v>
      </c>
      <c r="J1389" s="23" t="s">
        <v>1257</v>
      </c>
      <c r="K1389" s="70">
        <v>44203</v>
      </c>
    </row>
    <row r="1390" spans="1:11" x14ac:dyDescent="0.25">
      <c r="A1390" s="109" t="str">
        <f>HYPERLINK("https://reports.ofsted.gov.uk/provider/18/EY553328","Provider web link")</f>
        <v>Provider web link</v>
      </c>
      <c r="B1390" s="71" t="s">
        <v>7236</v>
      </c>
      <c r="C1390" s="23" t="s">
        <v>1255</v>
      </c>
      <c r="D1390" s="23" t="s">
        <v>1294</v>
      </c>
      <c r="E1390" s="23" t="s">
        <v>240</v>
      </c>
      <c r="F1390" s="23" t="s">
        <v>134</v>
      </c>
      <c r="G1390" s="23" t="s">
        <v>215</v>
      </c>
      <c r="H1390" s="23" t="s">
        <v>215</v>
      </c>
      <c r="I1390" s="70">
        <v>44167</v>
      </c>
      <c r="J1390" s="23" t="s">
        <v>1257</v>
      </c>
      <c r="K1390" s="70">
        <v>44200</v>
      </c>
    </row>
    <row r="1391" spans="1:11" x14ac:dyDescent="0.25">
      <c r="A1391" s="109" t="str">
        <f>HYPERLINK("https://reports.ofsted.gov.uk/provider/18/EY386997","Provider web link")</f>
        <v>Provider web link</v>
      </c>
      <c r="B1391" s="71" t="s">
        <v>7237</v>
      </c>
      <c r="C1391" s="23" t="s">
        <v>1255</v>
      </c>
      <c r="D1391" s="23" t="s">
        <v>1294</v>
      </c>
      <c r="E1391" s="23" t="s">
        <v>240</v>
      </c>
      <c r="F1391" s="23" t="s">
        <v>116</v>
      </c>
      <c r="G1391" s="23" t="s">
        <v>171</v>
      </c>
      <c r="H1391" s="23" t="s">
        <v>171</v>
      </c>
      <c r="I1391" s="70">
        <v>44167</v>
      </c>
      <c r="J1391" s="23" t="s">
        <v>1257</v>
      </c>
      <c r="K1391" s="70">
        <v>44187</v>
      </c>
    </row>
    <row r="1392" spans="1:11" x14ac:dyDescent="0.25">
      <c r="A1392" s="109" t="str">
        <f>HYPERLINK("https://reports.ofsted.gov.uk/provider/16/2507255 ","Provider web link")</f>
        <v>Provider web link</v>
      </c>
      <c r="B1392" s="71">
        <v>2507255</v>
      </c>
      <c r="C1392" s="23" t="s">
        <v>1255</v>
      </c>
      <c r="D1392" s="23" t="s">
        <v>67</v>
      </c>
      <c r="E1392" s="23" t="s">
        <v>7238</v>
      </c>
      <c r="F1392" s="23" t="s">
        <v>92</v>
      </c>
      <c r="G1392" s="23" t="s">
        <v>285</v>
      </c>
      <c r="H1392" s="23" t="s">
        <v>199</v>
      </c>
      <c r="I1392" s="70">
        <v>44167</v>
      </c>
      <c r="J1392" s="23" t="s">
        <v>1254</v>
      </c>
      <c r="K1392" s="70">
        <v>44188</v>
      </c>
    </row>
    <row r="1393" spans="1:11" x14ac:dyDescent="0.25">
      <c r="A1393" s="109" t="str">
        <f>HYPERLINK("https://reports.ofsted.gov.uk/provider/18/EY553579","Provider web link")</f>
        <v>Provider web link</v>
      </c>
      <c r="B1393" s="71" t="s">
        <v>7239</v>
      </c>
      <c r="C1393" s="23" t="s">
        <v>1255</v>
      </c>
      <c r="D1393" s="23" t="s">
        <v>1294</v>
      </c>
      <c r="E1393" s="23" t="s">
        <v>240</v>
      </c>
      <c r="F1393" s="23" t="s">
        <v>111</v>
      </c>
      <c r="G1393" s="23" t="s">
        <v>285</v>
      </c>
      <c r="H1393" s="23" t="s">
        <v>199</v>
      </c>
      <c r="I1393" s="70">
        <v>44167</v>
      </c>
      <c r="J1393" s="23" t="s">
        <v>1254</v>
      </c>
      <c r="K1393" s="70">
        <v>44187</v>
      </c>
    </row>
    <row r="1394" spans="1:11" x14ac:dyDescent="0.25">
      <c r="A1394" s="109" t="str">
        <f>HYPERLINK("https://reports.ofsted.gov.uk/provider/18/EY500935","Provider web link")</f>
        <v>Provider web link</v>
      </c>
      <c r="B1394" s="71" t="s">
        <v>7240</v>
      </c>
      <c r="C1394" s="23" t="s">
        <v>1255</v>
      </c>
      <c r="D1394" s="23" t="s">
        <v>1294</v>
      </c>
      <c r="E1394" s="23" t="s">
        <v>240</v>
      </c>
      <c r="F1394" s="23" t="s">
        <v>200</v>
      </c>
      <c r="G1394" s="23" t="s">
        <v>285</v>
      </c>
      <c r="H1394" s="23" t="s">
        <v>199</v>
      </c>
      <c r="I1394" s="70">
        <v>44167</v>
      </c>
      <c r="J1394" s="23" t="s">
        <v>1254</v>
      </c>
      <c r="K1394" s="70">
        <v>44188</v>
      </c>
    </row>
    <row r="1395" spans="1:11" x14ac:dyDescent="0.25">
      <c r="A1395" s="109" t="str">
        <f>HYPERLINK("https://reports.ofsted.gov.uk/provider/18/EY440431","Provider web link")</f>
        <v>Provider web link</v>
      </c>
      <c r="B1395" s="71" t="s">
        <v>7241</v>
      </c>
      <c r="C1395" s="23" t="s">
        <v>1255</v>
      </c>
      <c r="D1395" s="23" t="s">
        <v>1294</v>
      </c>
      <c r="E1395" s="23" t="s">
        <v>240</v>
      </c>
      <c r="F1395" s="23" t="s">
        <v>191</v>
      </c>
      <c r="G1395" s="23" t="s">
        <v>180</v>
      </c>
      <c r="H1395" s="23" t="s">
        <v>180</v>
      </c>
      <c r="I1395" s="70">
        <v>44167</v>
      </c>
      <c r="J1395" s="23" t="s">
        <v>1254</v>
      </c>
      <c r="K1395" s="70">
        <v>44188</v>
      </c>
    </row>
    <row r="1396" spans="1:11" x14ac:dyDescent="0.25">
      <c r="A1396" s="109" t="str">
        <f>HYPERLINK("https://reports.ofsted.gov.uk/provider/16/EY483584","Provider web link")</f>
        <v>Provider web link</v>
      </c>
      <c r="B1396" s="71" t="s">
        <v>7242</v>
      </c>
      <c r="C1396" s="23" t="s">
        <v>769</v>
      </c>
      <c r="D1396" s="23" t="s">
        <v>67</v>
      </c>
      <c r="E1396" s="23" t="s">
        <v>7243</v>
      </c>
      <c r="F1396" s="23" t="s">
        <v>113</v>
      </c>
      <c r="G1396" s="23" t="s">
        <v>208</v>
      </c>
      <c r="H1396" s="23" t="s">
        <v>208</v>
      </c>
      <c r="I1396" s="70">
        <v>44168</v>
      </c>
      <c r="J1396" s="23" t="s">
        <v>1254</v>
      </c>
      <c r="K1396" s="70">
        <v>44188</v>
      </c>
    </row>
    <row r="1397" spans="1:11" x14ac:dyDescent="0.25">
      <c r="A1397" s="109" t="str">
        <f>HYPERLINK("https://reports.ofsted.gov.uk/provider/18/EY542389","Provider web link")</f>
        <v>Provider web link</v>
      </c>
      <c r="B1397" s="71" t="s">
        <v>7244</v>
      </c>
      <c r="C1397" s="23" t="s">
        <v>1255</v>
      </c>
      <c r="D1397" s="23" t="s">
        <v>1294</v>
      </c>
      <c r="E1397" s="23" t="s">
        <v>240</v>
      </c>
      <c r="F1397" s="23" t="s">
        <v>115</v>
      </c>
      <c r="G1397" s="23" t="s">
        <v>171</v>
      </c>
      <c r="H1397" s="23" t="s">
        <v>171</v>
      </c>
      <c r="I1397" s="70">
        <v>44168</v>
      </c>
      <c r="J1397" s="23" t="s">
        <v>1257</v>
      </c>
      <c r="K1397" s="70">
        <v>44188</v>
      </c>
    </row>
    <row r="1398" spans="1:11" x14ac:dyDescent="0.25">
      <c r="A1398" s="109" t="str">
        <f>HYPERLINK("https://reports.ofsted.gov.uk/provider/16/EY563631","Provider web link")</f>
        <v>Provider web link</v>
      </c>
      <c r="B1398" s="71" t="s">
        <v>7245</v>
      </c>
      <c r="C1398" s="23" t="s">
        <v>1255</v>
      </c>
      <c r="D1398" s="23" t="s">
        <v>67</v>
      </c>
      <c r="E1398" s="23" t="s">
        <v>7246</v>
      </c>
      <c r="F1398" s="23" t="s">
        <v>84</v>
      </c>
      <c r="G1398" s="23" t="s">
        <v>175</v>
      </c>
      <c r="H1398" s="23" t="s">
        <v>175</v>
      </c>
      <c r="I1398" s="70">
        <v>44168</v>
      </c>
      <c r="J1398" s="23" t="s">
        <v>1254</v>
      </c>
      <c r="K1398" s="70">
        <v>44188</v>
      </c>
    </row>
    <row r="1399" spans="1:11" x14ac:dyDescent="0.25">
      <c r="A1399" s="109" t="str">
        <f>HYPERLINK("https://reports.ofsted.gov.uk/provider/18/EY497050","Provider web link")</f>
        <v>Provider web link</v>
      </c>
      <c r="B1399" s="71" t="s">
        <v>7247</v>
      </c>
      <c r="C1399" s="23" t="s">
        <v>1255</v>
      </c>
      <c r="D1399" s="23" t="s">
        <v>1294</v>
      </c>
      <c r="E1399" s="23" t="s">
        <v>240</v>
      </c>
      <c r="F1399" s="23" t="s">
        <v>104</v>
      </c>
      <c r="G1399" s="23" t="s">
        <v>215</v>
      </c>
      <c r="H1399" s="23" t="s">
        <v>215</v>
      </c>
      <c r="I1399" s="70">
        <v>44168</v>
      </c>
      <c r="J1399" s="23" t="s">
        <v>1254</v>
      </c>
      <c r="K1399" s="70">
        <v>44194</v>
      </c>
    </row>
    <row r="1400" spans="1:11" x14ac:dyDescent="0.25">
      <c r="A1400" s="109" t="str">
        <f>HYPERLINK("https://reports.ofsted.gov.uk/provider/18/EY554920","Provider web link")</f>
        <v>Provider web link</v>
      </c>
      <c r="B1400" s="71" t="s">
        <v>7248</v>
      </c>
      <c r="C1400" s="23" t="s">
        <v>1255</v>
      </c>
      <c r="D1400" s="23" t="s">
        <v>1294</v>
      </c>
      <c r="E1400" s="23" t="s">
        <v>240</v>
      </c>
      <c r="F1400" s="23" t="s">
        <v>173</v>
      </c>
      <c r="G1400" s="23" t="s">
        <v>171</v>
      </c>
      <c r="H1400" s="23" t="s">
        <v>171</v>
      </c>
      <c r="I1400" s="70">
        <v>44168</v>
      </c>
      <c r="J1400" s="23" t="s">
        <v>1254</v>
      </c>
      <c r="K1400" s="70">
        <v>44207</v>
      </c>
    </row>
    <row r="1401" spans="1:11" x14ac:dyDescent="0.25">
      <c r="A1401" s="109" t="str">
        <f>HYPERLINK("https://reports.ofsted.gov.uk/provider/18/EY554861","Provider web link")</f>
        <v>Provider web link</v>
      </c>
      <c r="B1401" s="71" t="s">
        <v>7249</v>
      </c>
      <c r="C1401" s="23" t="s">
        <v>1255</v>
      </c>
      <c r="D1401" s="23" t="s">
        <v>1294</v>
      </c>
      <c r="E1401" s="23" t="s">
        <v>240</v>
      </c>
      <c r="F1401" s="23" t="s">
        <v>114</v>
      </c>
      <c r="G1401" s="23" t="s">
        <v>285</v>
      </c>
      <c r="H1401" s="23" t="s">
        <v>199</v>
      </c>
      <c r="I1401" s="70">
        <v>44168</v>
      </c>
      <c r="J1401" s="23" t="s">
        <v>1254</v>
      </c>
      <c r="K1401" s="70">
        <v>44188</v>
      </c>
    </row>
    <row r="1402" spans="1:11" x14ac:dyDescent="0.25">
      <c r="A1402" s="109" t="str">
        <f>HYPERLINK("https://reports.ofsted.gov.uk/provider/18/EY541071","Provider web link")</f>
        <v>Provider web link</v>
      </c>
      <c r="B1402" s="71" t="s">
        <v>7250</v>
      </c>
      <c r="C1402" s="23" t="s">
        <v>1255</v>
      </c>
      <c r="D1402" s="23" t="s">
        <v>1294</v>
      </c>
      <c r="E1402" s="23" t="s">
        <v>240</v>
      </c>
      <c r="F1402" s="23" t="s">
        <v>91</v>
      </c>
      <c r="G1402" s="23" t="s">
        <v>221</v>
      </c>
      <c r="H1402" s="23" t="s">
        <v>221</v>
      </c>
      <c r="I1402" s="70">
        <v>44168</v>
      </c>
      <c r="J1402" s="23" t="s">
        <v>1254</v>
      </c>
      <c r="K1402" s="70">
        <v>44188</v>
      </c>
    </row>
    <row r="1403" spans="1:11" x14ac:dyDescent="0.25">
      <c r="A1403" s="109" t="str">
        <f>HYPERLINK("https://reports.ofsted.gov.uk/provider/16/2511589 ","Provider web link")</f>
        <v>Provider web link</v>
      </c>
      <c r="B1403" s="71">
        <v>2511589</v>
      </c>
      <c r="C1403" s="23" t="s">
        <v>769</v>
      </c>
      <c r="D1403" s="23" t="s">
        <v>67</v>
      </c>
      <c r="E1403" s="23" t="s">
        <v>7251</v>
      </c>
      <c r="F1403" s="23" t="s">
        <v>163</v>
      </c>
      <c r="G1403" s="23" t="s">
        <v>215</v>
      </c>
      <c r="H1403" s="23" t="s">
        <v>215</v>
      </c>
      <c r="I1403" s="70">
        <v>44168</v>
      </c>
      <c r="J1403" s="23" t="s">
        <v>1254</v>
      </c>
      <c r="K1403" s="70">
        <v>44188</v>
      </c>
    </row>
    <row r="1404" spans="1:11" x14ac:dyDescent="0.25">
      <c r="A1404" s="109" t="str">
        <f>HYPERLINK("https://reports.ofsted.gov.uk/provider/16/EY496039","Provider web link")</f>
        <v>Provider web link</v>
      </c>
      <c r="B1404" s="71" t="s">
        <v>7252</v>
      </c>
      <c r="C1404" s="23" t="s">
        <v>1255</v>
      </c>
      <c r="D1404" s="23" t="s">
        <v>67</v>
      </c>
      <c r="E1404" s="23" t="s">
        <v>7253</v>
      </c>
      <c r="F1404" s="23" t="s">
        <v>187</v>
      </c>
      <c r="G1404" s="23" t="s">
        <v>180</v>
      </c>
      <c r="H1404" s="23" t="s">
        <v>180</v>
      </c>
      <c r="I1404" s="70">
        <v>44168</v>
      </c>
      <c r="J1404" s="23" t="s">
        <v>1254</v>
      </c>
      <c r="K1404" s="70">
        <v>44188</v>
      </c>
    </row>
    <row r="1405" spans="1:11" x14ac:dyDescent="0.25">
      <c r="A1405" s="109" t="str">
        <f>HYPERLINK("https://reports.ofsted.gov.uk/provider/16/EY535928","Provider web link")</f>
        <v>Provider web link</v>
      </c>
      <c r="B1405" s="71" t="s">
        <v>7254</v>
      </c>
      <c r="C1405" s="23" t="s">
        <v>1255</v>
      </c>
      <c r="D1405" s="23" t="s">
        <v>67</v>
      </c>
      <c r="E1405" s="23" t="s">
        <v>7255</v>
      </c>
      <c r="F1405" s="23" t="s">
        <v>146</v>
      </c>
      <c r="G1405" s="23" t="s">
        <v>215</v>
      </c>
      <c r="H1405" s="23" t="s">
        <v>215</v>
      </c>
      <c r="I1405" s="70">
        <v>44168</v>
      </c>
      <c r="J1405" s="23" t="s">
        <v>1254</v>
      </c>
      <c r="K1405" s="70">
        <v>44188</v>
      </c>
    </row>
    <row r="1406" spans="1:11" x14ac:dyDescent="0.25">
      <c r="A1406" s="109" t="str">
        <f>HYPERLINK("https://reports.ofsted.gov.uk/provider/16/2505898 ","Provider web link")</f>
        <v>Provider web link</v>
      </c>
      <c r="B1406" s="71">
        <v>2505898</v>
      </c>
      <c r="C1406" s="23" t="s">
        <v>1255</v>
      </c>
      <c r="D1406" s="23" t="s">
        <v>67</v>
      </c>
      <c r="E1406" s="23" t="s">
        <v>7256</v>
      </c>
      <c r="F1406" s="23" t="s">
        <v>116</v>
      </c>
      <c r="G1406" s="23" t="s">
        <v>171</v>
      </c>
      <c r="H1406" s="23" t="s">
        <v>171</v>
      </c>
      <c r="I1406" s="70">
        <v>44168</v>
      </c>
      <c r="J1406" s="23" t="s">
        <v>1254</v>
      </c>
      <c r="K1406" s="70">
        <v>44194</v>
      </c>
    </row>
    <row r="1407" spans="1:11" x14ac:dyDescent="0.25">
      <c r="A1407" s="109" t="str">
        <f>HYPERLINK("https://reports.ofsted.gov.uk/provider/16/2547389 ","Provider web link")</f>
        <v>Provider web link</v>
      </c>
      <c r="B1407" s="71">
        <v>2547389</v>
      </c>
      <c r="C1407" s="23" t="s">
        <v>1255</v>
      </c>
      <c r="D1407" s="23" t="s">
        <v>67</v>
      </c>
      <c r="E1407" s="23" t="s">
        <v>7257</v>
      </c>
      <c r="F1407" s="23" t="s">
        <v>84</v>
      </c>
      <c r="G1407" s="23" t="s">
        <v>175</v>
      </c>
      <c r="H1407" s="23" t="s">
        <v>175</v>
      </c>
      <c r="I1407" s="70">
        <v>44168</v>
      </c>
      <c r="J1407" s="23" t="s">
        <v>1254</v>
      </c>
      <c r="K1407" s="70">
        <v>44188</v>
      </c>
    </row>
    <row r="1408" spans="1:11" x14ac:dyDescent="0.25">
      <c r="A1408" s="109" t="str">
        <f>HYPERLINK("https://reports.ofsted.gov.uk/provider/16/EY557036","Provider web link")</f>
        <v>Provider web link</v>
      </c>
      <c r="B1408" s="71" t="s">
        <v>7258</v>
      </c>
      <c r="C1408" s="23" t="s">
        <v>1255</v>
      </c>
      <c r="D1408" s="23" t="s">
        <v>67</v>
      </c>
      <c r="E1408" s="23" t="s">
        <v>7259</v>
      </c>
      <c r="F1408" s="23" t="s">
        <v>116</v>
      </c>
      <c r="G1408" s="23" t="s">
        <v>171</v>
      </c>
      <c r="H1408" s="23" t="s">
        <v>171</v>
      </c>
      <c r="I1408" s="70">
        <v>44168</v>
      </c>
      <c r="J1408" s="23" t="s">
        <v>1254</v>
      </c>
      <c r="K1408" s="70">
        <v>44188</v>
      </c>
    </row>
    <row r="1409" spans="1:11" x14ac:dyDescent="0.25">
      <c r="A1409" s="109" t="str">
        <f>HYPERLINK("https://reports.ofsted.gov.uk/provider/17/EY391815","Provider web link")</f>
        <v>Provider web link</v>
      </c>
      <c r="B1409" s="71" t="s">
        <v>7260</v>
      </c>
      <c r="C1409" s="23" t="s">
        <v>769</v>
      </c>
      <c r="D1409" s="23" t="s">
        <v>66</v>
      </c>
      <c r="E1409" s="23" t="s">
        <v>240</v>
      </c>
      <c r="F1409" s="23" t="s">
        <v>226</v>
      </c>
      <c r="G1409" s="23" t="s">
        <v>225</v>
      </c>
      <c r="H1409" s="23" t="s">
        <v>225</v>
      </c>
      <c r="I1409" s="70">
        <v>44168</v>
      </c>
      <c r="J1409" s="23" t="s">
        <v>1254</v>
      </c>
      <c r="K1409" s="70">
        <v>44188</v>
      </c>
    </row>
    <row r="1410" spans="1:11" x14ac:dyDescent="0.25">
      <c r="A1410" s="109" t="str">
        <f>HYPERLINK("https://reports.ofsted.gov.uk/provider/16/EY538817","Provider web link")</f>
        <v>Provider web link</v>
      </c>
      <c r="B1410" s="71" t="s">
        <v>7261</v>
      </c>
      <c r="C1410" s="23" t="s">
        <v>1255</v>
      </c>
      <c r="D1410" s="23" t="s">
        <v>67</v>
      </c>
      <c r="E1410" s="23" t="s">
        <v>7262</v>
      </c>
      <c r="F1410" s="23" t="s">
        <v>193</v>
      </c>
      <c r="G1410" s="23" t="s">
        <v>180</v>
      </c>
      <c r="H1410" s="23" t="s">
        <v>180</v>
      </c>
      <c r="I1410" s="70">
        <v>44168</v>
      </c>
      <c r="J1410" s="23" t="s">
        <v>1254</v>
      </c>
      <c r="K1410" s="70">
        <v>44200</v>
      </c>
    </row>
    <row r="1411" spans="1:11" x14ac:dyDescent="0.25">
      <c r="A1411" s="109" t="str">
        <f>HYPERLINK("https://reports.ofsted.gov.uk/provider/17/504750  ","Provider web link")</f>
        <v>Provider web link</v>
      </c>
      <c r="B1411" s="71">
        <v>504750</v>
      </c>
      <c r="C1411" s="23" t="s">
        <v>1301</v>
      </c>
      <c r="D1411" s="23" t="s">
        <v>66</v>
      </c>
      <c r="E1411" s="23" t="s">
        <v>240</v>
      </c>
      <c r="F1411" s="23" t="s">
        <v>87</v>
      </c>
      <c r="G1411" s="23" t="s">
        <v>225</v>
      </c>
      <c r="H1411" s="23" t="s">
        <v>225</v>
      </c>
      <c r="I1411" s="70">
        <v>44168</v>
      </c>
      <c r="J1411" s="23" t="s">
        <v>1254</v>
      </c>
      <c r="K1411" s="70">
        <v>44188</v>
      </c>
    </row>
    <row r="1412" spans="1:11" x14ac:dyDescent="0.25">
      <c r="A1412" s="109" t="str">
        <f>HYPERLINK("https://reports.ofsted.gov.uk/provider/16/EY543321","Provider web link")</f>
        <v>Provider web link</v>
      </c>
      <c r="B1412" s="71" t="s">
        <v>7263</v>
      </c>
      <c r="C1412" s="23" t="s">
        <v>769</v>
      </c>
      <c r="D1412" s="23" t="s">
        <v>67</v>
      </c>
      <c r="E1412" s="23" t="s">
        <v>7264</v>
      </c>
      <c r="F1412" s="23" t="s">
        <v>101</v>
      </c>
      <c r="G1412" s="23" t="s">
        <v>180</v>
      </c>
      <c r="H1412" s="23" t="s">
        <v>180</v>
      </c>
      <c r="I1412" s="70">
        <v>44168</v>
      </c>
      <c r="J1412" s="23" t="s">
        <v>1254</v>
      </c>
      <c r="K1412" s="70">
        <v>44195</v>
      </c>
    </row>
    <row r="1413" spans="1:11" x14ac:dyDescent="0.25">
      <c r="A1413" s="109" t="str">
        <f>HYPERLINK("https://reports.ofsted.gov.uk/provider/18/EY560176","Provider web link")</f>
        <v>Provider web link</v>
      </c>
      <c r="B1413" s="71" t="s">
        <v>7265</v>
      </c>
      <c r="C1413" s="23" t="s">
        <v>1255</v>
      </c>
      <c r="D1413" s="23" t="s">
        <v>1294</v>
      </c>
      <c r="E1413" s="23" t="s">
        <v>240</v>
      </c>
      <c r="F1413" s="23" t="s">
        <v>140</v>
      </c>
      <c r="G1413" s="23" t="s">
        <v>285</v>
      </c>
      <c r="H1413" s="23" t="s">
        <v>199</v>
      </c>
      <c r="I1413" s="70">
        <v>44168</v>
      </c>
      <c r="J1413" s="23" t="s">
        <v>1257</v>
      </c>
      <c r="K1413" s="70">
        <v>44188</v>
      </c>
    </row>
    <row r="1414" spans="1:11" x14ac:dyDescent="0.25">
      <c r="A1414" s="109" t="str">
        <f>HYPERLINK("https://reports.ofsted.gov.uk/provider/16/EY553723","Provider web link")</f>
        <v>Provider web link</v>
      </c>
      <c r="B1414" s="71" t="s">
        <v>7266</v>
      </c>
      <c r="C1414" s="23" t="s">
        <v>769</v>
      </c>
      <c r="D1414" s="23" t="s">
        <v>67</v>
      </c>
      <c r="E1414" s="23" t="s">
        <v>7267</v>
      </c>
      <c r="F1414" s="23" t="s">
        <v>104</v>
      </c>
      <c r="G1414" s="23" t="s">
        <v>215</v>
      </c>
      <c r="H1414" s="23" t="s">
        <v>215</v>
      </c>
      <c r="I1414" s="70">
        <v>44168</v>
      </c>
      <c r="J1414" s="23" t="s">
        <v>1254</v>
      </c>
      <c r="K1414" s="70">
        <v>44194</v>
      </c>
    </row>
    <row r="1415" spans="1:11" x14ac:dyDescent="0.25">
      <c r="A1415" s="109" t="str">
        <f>HYPERLINK("https://reports.ofsted.gov.uk/provider/18/EY436213","Provider web link")</f>
        <v>Provider web link</v>
      </c>
      <c r="B1415" s="71" t="s">
        <v>7268</v>
      </c>
      <c r="C1415" s="23" t="s">
        <v>1255</v>
      </c>
      <c r="D1415" s="23" t="s">
        <v>1294</v>
      </c>
      <c r="E1415" s="23" t="s">
        <v>240</v>
      </c>
      <c r="F1415" s="23" t="s">
        <v>153</v>
      </c>
      <c r="G1415" s="23" t="s">
        <v>215</v>
      </c>
      <c r="H1415" s="23" t="s">
        <v>215</v>
      </c>
      <c r="I1415" s="70">
        <v>44168</v>
      </c>
      <c r="J1415" s="23" t="s">
        <v>1254</v>
      </c>
      <c r="K1415" s="70">
        <v>44188</v>
      </c>
    </row>
    <row r="1416" spans="1:11" x14ac:dyDescent="0.25">
      <c r="A1416" s="109" t="str">
        <f>HYPERLINK("https://reports.ofsted.gov.uk/provider/16/EY544551","Provider web link")</f>
        <v>Provider web link</v>
      </c>
      <c r="B1416" s="71" t="s">
        <v>7269</v>
      </c>
      <c r="C1416" s="23" t="s">
        <v>769</v>
      </c>
      <c r="D1416" s="23" t="s">
        <v>67</v>
      </c>
      <c r="E1416" s="23" t="s">
        <v>7270</v>
      </c>
      <c r="F1416" s="23" t="s">
        <v>195</v>
      </c>
      <c r="G1416" s="23" t="s">
        <v>180</v>
      </c>
      <c r="H1416" s="23" t="s">
        <v>180</v>
      </c>
      <c r="I1416" s="70">
        <v>44168</v>
      </c>
      <c r="J1416" s="23" t="s">
        <v>1254</v>
      </c>
      <c r="K1416" s="70">
        <v>44188</v>
      </c>
    </row>
    <row r="1417" spans="1:11" x14ac:dyDescent="0.25">
      <c r="A1417" s="109" t="str">
        <f>HYPERLINK("https://reports.ofsted.gov.uk/provider/18/EY407410","Provider web link")</f>
        <v>Provider web link</v>
      </c>
      <c r="B1417" s="71" t="s">
        <v>7271</v>
      </c>
      <c r="C1417" s="23" t="s">
        <v>1255</v>
      </c>
      <c r="D1417" s="23" t="s">
        <v>1294</v>
      </c>
      <c r="E1417" s="23" t="s">
        <v>240</v>
      </c>
      <c r="F1417" s="23" t="s">
        <v>190</v>
      </c>
      <c r="G1417" s="23" t="s">
        <v>180</v>
      </c>
      <c r="H1417" s="23" t="s">
        <v>180</v>
      </c>
      <c r="I1417" s="70">
        <v>44169</v>
      </c>
      <c r="J1417" s="23" t="s">
        <v>1257</v>
      </c>
      <c r="K1417" s="70">
        <v>44188</v>
      </c>
    </row>
    <row r="1418" spans="1:11" x14ac:dyDescent="0.25">
      <c r="A1418" s="109" t="str">
        <f>HYPERLINK("https://reports.ofsted.gov.uk/provider/18/EY547474","Provider web link")</f>
        <v>Provider web link</v>
      </c>
      <c r="B1418" s="71" t="s">
        <v>7272</v>
      </c>
      <c r="C1418" s="23" t="s">
        <v>1255</v>
      </c>
      <c r="D1418" s="23" t="s">
        <v>1294</v>
      </c>
      <c r="E1418" s="23" t="s">
        <v>240</v>
      </c>
      <c r="F1418" s="23" t="s">
        <v>115</v>
      </c>
      <c r="G1418" s="23" t="s">
        <v>171</v>
      </c>
      <c r="H1418" s="23" t="s">
        <v>171</v>
      </c>
      <c r="I1418" s="70">
        <v>44169</v>
      </c>
      <c r="J1418" s="23" t="s">
        <v>1257</v>
      </c>
      <c r="K1418" s="70">
        <v>44195</v>
      </c>
    </row>
    <row r="1419" spans="1:11" x14ac:dyDescent="0.25">
      <c r="A1419" s="109" t="str">
        <f>HYPERLINK("https://reports.ofsted.gov.uk/provider/18/EY418039","Provider web link")</f>
        <v>Provider web link</v>
      </c>
      <c r="B1419" s="71" t="s">
        <v>7273</v>
      </c>
      <c r="C1419" s="23" t="s">
        <v>1255</v>
      </c>
      <c r="D1419" s="23" t="s">
        <v>1294</v>
      </c>
      <c r="E1419" s="23" t="s">
        <v>240</v>
      </c>
      <c r="F1419" s="23" t="s">
        <v>151</v>
      </c>
      <c r="G1419" s="23" t="s">
        <v>175</v>
      </c>
      <c r="H1419" s="23" t="s">
        <v>175</v>
      </c>
      <c r="I1419" s="70">
        <v>44169</v>
      </c>
      <c r="J1419" s="23" t="s">
        <v>1257</v>
      </c>
      <c r="K1419" s="70">
        <v>44202</v>
      </c>
    </row>
    <row r="1420" spans="1:11" x14ac:dyDescent="0.25">
      <c r="A1420" s="109" t="str">
        <f>HYPERLINK("https://reports.ofsted.gov.uk/provider/16/2503193 ","Provider web link")</f>
        <v>Provider web link</v>
      </c>
      <c r="B1420" s="71">
        <v>2503193</v>
      </c>
      <c r="C1420" s="23" t="s">
        <v>1255</v>
      </c>
      <c r="D1420" s="23" t="s">
        <v>67</v>
      </c>
      <c r="E1420" s="23" t="s">
        <v>7274</v>
      </c>
      <c r="F1420" s="23" t="s">
        <v>127</v>
      </c>
      <c r="G1420" s="23" t="s">
        <v>285</v>
      </c>
      <c r="H1420" s="23" t="s">
        <v>199</v>
      </c>
      <c r="I1420" s="70">
        <v>44169</v>
      </c>
      <c r="J1420" s="23" t="s">
        <v>1254</v>
      </c>
      <c r="K1420" s="70">
        <v>44194</v>
      </c>
    </row>
    <row r="1421" spans="1:11" x14ac:dyDescent="0.25">
      <c r="A1421" s="109" t="str">
        <f>HYPERLINK("https://reports.ofsted.gov.uk/provider/17/300427  ","Provider web link")</f>
        <v>Provider web link</v>
      </c>
      <c r="B1421" s="71">
        <v>300427</v>
      </c>
      <c r="C1421" s="23" t="s">
        <v>769</v>
      </c>
      <c r="D1421" s="23" t="s">
        <v>66</v>
      </c>
      <c r="E1421" s="23" t="s">
        <v>240</v>
      </c>
      <c r="F1421" s="23" t="s">
        <v>140</v>
      </c>
      <c r="G1421" s="23" t="s">
        <v>285</v>
      </c>
      <c r="H1421" s="23" t="s">
        <v>199</v>
      </c>
      <c r="I1421" s="70">
        <v>44169</v>
      </c>
      <c r="J1421" s="23" t="s">
        <v>1254</v>
      </c>
      <c r="K1421" s="70">
        <v>44201</v>
      </c>
    </row>
    <row r="1422" spans="1:11" x14ac:dyDescent="0.25">
      <c r="A1422" s="109" t="str">
        <f>HYPERLINK("https://reports.ofsted.gov.uk/provider/16/EY560610","Provider web link")</f>
        <v>Provider web link</v>
      </c>
      <c r="B1422" s="71" t="s">
        <v>7275</v>
      </c>
      <c r="C1422" s="23" t="s">
        <v>1255</v>
      </c>
      <c r="D1422" s="23" t="s">
        <v>67</v>
      </c>
      <c r="E1422" s="23" t="s">
        <v>7276</v>
      </c>
      <c r="F1422" s="23" t="s">
        <v>153</v>
      </c>
      <c r="G1422" s="23" t="s">
        <v>215</v>
      </c>
      <c r="H1422" s="23" t="s">
        <v>215</v>
      </c>
      <c r="I1422" s="70">
        <v>44169</v>
      </c>
      <c r="J1422" s="23" t="s">
        <v>1254</v>
      </c>
      <c r="K1422" s="70">
        <v>44194</v>
      </c>
    </row>
    <row r="1423" spans="1:11" x14ac:dyDescent="0.25">
      <c r="A1423" s="109" t="str">
        <f>HYPERLINK("https://reports.ofsted.gov.uk/provider/18/EY407960","Provider web link")</f>
        <v>Provider web link</v>
      </c>
      <c r="B1423" s="71" t="s">
        <v>7277</v>
      </c>
      <c r="C1423" s="23" t="s">
        <v>1255</v>
      </c>
      <c r="D1423" s="23" t="s">
        <v>1294</v>
      </c>
      <c r="E1423" s="23" t="s">
        <v>240</v>
      </c>
      <c r="F1423" s="23" t="s">
        <v>195</v>
      </c>
      <c r="G1423" s="23" t="s">
        <v>180</v>
      </c>
      <c r="H1423" s="23" t="s">
        <v>180</v>
      </c>
      <c r="I1423" s="70">
        <v>44169</v>
      </c>
      <c r="J1423" s="23" t="s">
        <v>1257</v>
      </c>
      <c r="K1423" s="70">
        <v>44196</v>
      </c>
    </row>
    <row r="1424" spans="1:11" x14ac:dyDescent="0.25">
      <c r="A1424" s="109" t="str">
        <f>HYPERLINK("https://reports.ofsted.gov.uk/provider/16/EY557084","Provider web link")</f>
        <v>Provider web link</v>
      </c>
      <c r="B1424" s="71" t="s">
        <v>7278</v>
      </c>
      <c r="C1424" s="23" t="s">
        <v>769</v>
      </c>
      <c r="D1424" s="23" t="s">
        <v>67</v>
      </c>
      <c r="E1424" s="23" t="s">
        <v>7279</v>
      </c>
      <c r="F1424" s="23" t="s">
        <v>91</v>
      </c>
      <c r="G1424" s="23" t="s">
        <v>221</v>
      </c>
      <c r="H1424" s="23" t="s">
        <v>221</v>
      </c>
      <c r="I1424" s="70">
        <v>44169</v>
      </c>
      <c r="J1424" s="23" t="s">
        <v>1254</v>
      </c>
      <c r="K1424" s="70">
        <v>44188</v>
      </c>
    </row>
    <row r="1425" spans="1:11" x14ac:dyDescent="0.25">
      <c r="A1425" s="109" t="str">
        <f>HYPERLINK("https://reports.ofsted.gov.uk/provider/16/EY540192","Provider web link")</f>
        <v>Provider web link</v>
      </c>
      <c r="B1425" s="71" t="s">
        <v>7280</v>
      </c>
      <c r="C1425" s="23" t="s">
        <v>1255</v>
      </c>
      <c r="D1425" s="23" t="s">
        <v>67</v>
      </c>
      <c r="E1425" s="23" t="s">
        <v>7281</v>
      </c>
      <c r="F1425" s="23" t="s">
        <v>154</v>
      </c>
      <c r="G1425" s="23" t="s">
        <v>221</v>
      </c>
      <c r="H1425" s="23" t="s">
        <v>221</v>
      </c>
      <c r="I1425" s="70">
        <v>44169</v>
      </c>
      <c r="J1425" s="23" t="s">
        <v>1257</v>
      </c>
      <c r="K1425" s="70">
        <v>44188</v>
      </c>
    </row>
    <row r="1426" spans="1:11" x14ac:dyDescent="0.25">
      <c r="A1426" s="109" t="str">
        <f>HYPERLINK("https://reports.ofsted.gov.uk/provider/18/EY536993","Provider web link")</f>
        <v>Provider web link</v>
      </c>
      <c r="B1426" s="71" t="s">
        <v>7282</v>
      </c>
      <c r="C1426" s="23" t="s">
        <v>1255</v>
      </c>
      <c r="D1426" s="23" t="s">
        <v>1294</v>
      </c>
      <c r="E1426" s="23" t="s">
        <v>240</v>
      </c>
      <c r="F1426" s="23" t="s">
        <v>153</v>
      </c>
      <c r="G1426" s="23" t="s">
        <v>215</v>
      </c>
      <c r="H1426" s="23" t="s">
        <v>215</v>
      </c>
      <c r="I1426" s="70">
        <v>44169</v>
      </c>
      <c r="J1426" s="23" t="s">
        <v>1254</v>
      </c>
      <c r="K1426" s="70">
        <v>44188</v>
      </c>
    </row>
    <row r="1427" spans="1:11" x14ac:dyDescent="0.25">
      <c r="A1427" s="109" t="str">
        <f>HYPERLINK("https://reports.ofsted.gov.uk/provider/16/2529791 ","Provider web link")</f>
        <v>Provider web link</v>
      </c>
      <c r="B1427" s="71">
        <v>2529791</v>
      </c>
      <c r="C1427" s="23" t="s">
        <v>1255</v>
      </c>
      <c r="D1427" s="23" t="s">
        <v>67</v>
      </c>
      <c r="E1427" s="23" t="s">
        <v>7283</v>
      </c>
      <c r="F1427" s="23" t="s">
        <v>84</v>
      </c>
      <c r="G1427" s="23" t="s">
        <v>175</v>
      </c>
      <c r="H1427" s="23" t="s">
        <v>175</v>
      </c>
      <c r="I1427" s="70">
        <v>44169</v>
      </c>
      <c r="J1427" s="23" t="s">
        <v>1254</v>
      </c>
      <c r="K1427" s="70">
        <v>44188</v>
      </c>
    </row>
    <row r="1428" spans="1:11" x14ac:dyDescent="0.25">
      <c r="A1428" s="109" t="str">
        <f>HYPERLINK("https://reports.ofsted.gov.uk/provider/16/EY559803","Provider web link")</f>
        <v>Provider web link</v>
      </c>
      <c r="B1428" s="71" t="s">
        <v>7284</v>
      </c>
      <c r="C1428" s="23" t="s">
        <v>1255</v>
      </c>
      <c r="D1428" s="23" t="s">
        <v>67</v>
      </c>
      <c r="E1428" s="23" t="s">
        <v>7285</v>
      </c>
      <c r="F1428" s="23" t="s">
        <v>153</v>
      </c>
      <c r="G1428" s="23" t="s">
        <v>215</v>
      </c>
      <c r="H1428" s="23" t="s">
        <v>215</v>
      </c>
      <c r="I1428" s="70">
        <v>44169</v>
      </c>
      <c r="J1428" s="23" t="s">
        <v>1254</v>
      </c>
      <c r="K1428" s="70">
        <v>44195</v>
      </c>
    </row>
    <row r="1429" spans="1:11" x14ac:dyDescent="0.25">
      <c r="A1429" s="109" t="str">
        <f>HYPERLINK("https://reports.ofsted.gov.uk/provider/18/2517203 ","Provider web link")</f>
        <v>Provider web link</v>
      </c>
      <c r="B1429" s="71">
        <v>2517203</v>
      </c>
      <c r="C1429" s="23" t="s">
        <v>1255</v>
      </c>
      <c r="D1429" s="23" t="s">
        <v>1294</v>
      </c>
      <c r="E1429" s="23" t="s">
        <v>240</v>
      </c>
      <c r="F1429" s="23" t="s">
        <v>116</v>
      </c>
      <c r="G1429" s="23" t="s">
        <v>171</v>
      </c>
      <c r="H1429" s="23" t="s">
        <v>171</v>
      </c>
      <c r="I1429" s="70">
        <v>44169</v>
      </c>
      <c r="J1429" s="23" t="s">
        <v>1257</v>
      </c>
      <c r="K1429" s="70">
        <v>44195</v>
      </c>
    </row>
    <row r="1430" spans="1:11" x14ac:dyDescent="0.25">
      <c r="A1430" s="109" t="str">
        <f>HYPERLINK("https://reports.ofsted.gov.uk/provider/16/2542734 ","Provider web link")</f>
        <v>Provider web link</v>
      </c>
      <c r="B1430" s="71">
        <v>2542734</v>
      </c>
      <c r="C1430" s="23" t="s">
        <v>1255</v>
      </c>
      <c r="D1430" s="23" t="s">
        <v>67</v>
      </c>
      <c r="E1430" s="23" t="s">
        <v>7286</v>
      </c>
      <c r="F1430" s="23" t="s">
        <v>99</v>
      </c>
      <c r="G1430" s="23" t="s">
        <v>221</v>
      </c>
      <c r="H1430" s="23" t="s">
        <v>221</v>
      </c>
      <c r="I1430" s="70">
        <v>44169</v>
      </c>
      <c r="J1430" s="23" t="s">
        <v>1254</v>
      </c>
      <c r="K1430" s="70">
        <v>44188</v>
      </c>
    </row>
    <row r="1431" spans="1:11" x14ac:dyDescent="0.25">
      <c r="A1431" s="109" t="str">
        <f>HYPERLINK("https://reports.ofsted.gov.uk/provider/16/EY556200","Provider web link")</f>
        <v>Provider web link</v>
      </c>
      <c r="B1431" s="71" t="s">
        <v>7287</v>
      </c>
      <c r="C1431" s="23" t="s">
        <v>1255</v>
      </c>
      <c r="D1431" s="23" t="s">
        <v>67</v>
      </c>
      <c r="E1431" s="23" t="s">
        <v>7288</v>
      </c>
      <c r="F1431" s="23" t="s">
        <v>161</v>
      </c>
      <c r="G1431" s="23" t="s">
        <v>225</v>
      </c>
      <c r="H1431" s="23" t="s">
        <v>225</v>
      </c>
      <c r="I1431" s="70">
        <v>44169</v>
      </c>
      <c r="J1431" s="23" t="s">
        <v>1254</v>
      </c>
      <c r="K1431" s="70">
        <v>44195</v>
      </c>
    </row>
    <row r="1432" spans="1:11" x14ac:dyDescent="0.25">
      <c r="A1432" s="109" t="str">
        <f>HYPERLINK("https://reports.ofsted.gov.uk/provider/18/EY552157","Provider web link")</f>
        <v>Provider web link</v>
      </c>
      <c r="B1432" s="71" t="s">
        <v>7289</v>
      </c>
      <c r="C1432" s="23" t="s">
        <v>1255</v>
      </c>
      <c r="D1432" s="23" t="s">
        <v>1294</v>
      </c>
      <c r="E1432" s="23" t="s">
        <v>240</v>
      </c>
      <c r="F1432" s="23" t="s">
        <v>83</v>
      </c>
      <c r="G1432" s="23" t="s">
        <v>175</v>
      </c>
      <c r="H1432" s="23" t="s">
        <v>175</v>
      </c>
      <c r="I1432" s="70">
        <v>44169</v>
      </c>
      <c r="J1432" s="23" t="s">
        <v>1254</v>
      </c>
      <c r="K1432" s="70">
        <v>44188</v>
      </c>
    </row>
    <row r="1433" spans="1:11" x14ac:dyDescent="0.25">
      <c r="A1433" s="109" t="str">
        <f>HYPERLINK("https://reports.ofsted.gov.uk/provider/17/EY447306","Provider web link")</f>
        <v>Provider web link</v>
      </c>
      <c r="B1433" s="71" t="s">
        <v>7290</v>
      </c>
      <c r="C1433" s="23" t="s">
        <v>769</v>
      </c>
      <c r="D1433" s="23" t="s">
        <v>66</v>
      </c>
      <c r="E1433" s="23" t="s">
        <v>240</v>
      </c>
      <c r="F1433" s="23" t="s">
        <v>120</v>
      </c>
      <c r="G1433" s="23" t="s">
        <v>215</v>
      </c>
      <c r="H1433" s="23" t="s">
        <v>215</v>
      </c>
      <c r="I1433" s="70">
        <v>44169</v>
      </c>
      <c r="J1433" s="23" t="s">
        <v>1254</v>
      </c>
      <c r="K1433" s="70">
        <v>44196</v>
      </c>
    </row>
    <row r="1434" spans="1:11" x14ac:dyDescent="0.25">
      <c r="A1434" s="109" t="str">
        <f>HYPERLINK("https://reports.ofsted.gov.uk/provider/18/2525368 ","Provider web link")</f>
        <v>Provider web link</v>
      </c>
      <c r="B1434" s="71">
        <v>2525368</v>
      </c>
      <c r="C1434" s="23" t="s">
        <v>1255</v>
      </c>
      <c r="D1434" s="23" t="s">
        <v>1294</v>
      </c>
      <c r="E1434" s="23" t="s">
        <v>240</v>
      </c>
      <c r="F1434" s="23" t="s">
        <v>78</v>
      </c>
      <c r="G1434" s="23" t="s">
        <v>221</v>
      </c>
      <c r="H1434" s="23" t="s">
        <v>221</v>
      </c>
      <c r="I1434" s="70">
        <v>44169</v>
      </c>
      <c r="J1434" s="23" t="s">
        <v>1254</v>
      </c>
      <c r="K1434" s="70">
        <v>44188</v>
      </c>
    </row>
    <row r="1435" spans="1:11" x14ac:dyDescent="0.25">
      <c r="A1435" s="109" t="str">
        <f>HYPERLINK("https://reports.ofsted.gov.uk/provider/18/EY481517","Provider web link")</f>
        <v>Provider web link</v>
      </c>
      <c r="B1435" s="71" t="s">
        <v>7291</v>
      </c>
      <c r="C1435" s="23" t="s">
        <v>1255</v>
      </c>
      <c r="D1435" s="23" t="s">
        <v>1294</v>
      </c>
      <c r="E1435" s="23" t="s">
        <v>240</v>
      </c>
      <c r="F1435" s="23" t="s">
        <v>163</v>
      </c>
      <c r="G1435" s="23" t="s">
        <v>215</v>
      </c>
      <c r="H1435" s="23" t="s">
        <v>215</v>
      </c>
      <c r="I1435" s="70">
        <v>44169</v>
      </c>
      <c r="J1435" s="23" t="s">
        <v>1254</v>
      </c>
      <c r="K1435" s="70">
        <v>44188</v>
      </c>
    </row>
    <row r="1436" spans="1:11" x14ac:dyDescent="0.25">
      <c r="A1436" s="109" t="str">
        <f>HYPERLINK("https://reports.ofsted.gov.uk/provider/18/EY497994","Provider web link")</f>
        <v>Provider web link</v>
      </c>
      <c r="B1436" s="71" t="s">
        <v>7292</v>
      </c>
      <c r="C1436" s="23" t="s">
        <v>1255</v>
      </c>
      <c r="D1436" s="23" t="s">
        <v>1294</v>
      </c>
      <c r="E1436" s="23" t="s">
        <v>240</v>
      </c>
      <c r="F1436" s="23" t="s">
        <v>83</v>
      </c>
      <c r="G1436" s="23" t="s">
        <v>175</v>
      </c>
      <c r="H1436" s="23" t="s">
        <v>175</v>
      </c>
      <c r="I1436" s="70">
        <v>44169</v>
      </c>
      <c r="J1436" s="23" t="s">
        <v>1254</v>
      </c>
      <c r="K1436" s="70">
        <v>44196</v>
      </c>
    </row>
    <row r="1437" spans="1:11" x14ac:dyDescent="0.25">
      <c r="A1437" s="109" t="str">
        <f>HYPERLINK("https://reports.ofsted.gov.uk/provider/18/EY489514","Provider web link")</f>
        <v>Provider web link</v>
      </c>
      <c r="B1437" s="71" t="s">
        <v>7293</v>
      </c>
      <c r="C1437" s="23" t="s">
        <v>1255</v>
      </c>
      <c r="D1437" s="23" t="s">
        <v>1294</v>
      </c>
      <c r="E1437" s="23" t="s">
        <v>240</v>
      </c>
      <c r="F1437" s="23" t="s">
        <v>153</v>
      </c>
      <c r="G1437" s="23" t="s">
        <v>215</v>
      </c>
      <c r="H1437" s="23" t="s">
        <v>215</v>
      </c>
      <c r="I1437" s="70">
        <v>44169</v>
      </c>
      <c r="J1437" s="23" t="s">
        <v>1254</v>
      </c>
      <c r="K1437" s="70">
        <v>44195</v>
      </c>
    </row>
    <row r="1438" spans="1:11" x14ac:dyDescent="0.25">
      <c r="A1438" s="109" t="str">
        <f>HYPERLINK("https://reports.ofsted.gov.uk/provider/18/EY542702","Provider web link")</f>
        <v>Provider web link</v>
      </c>
      <c r="B1438" s="71" t="s">
        <v>7294</v>
      </c>
      <c r="C1438" s="23" t="s">
        <v>1255</v>
      </c>
      <c r="D1438" s="23" t="s">
        <v>1294</v>
      </c>
      <c r="E1438" s="23" t="s">
        <v>240</v>
      </c>
      <c r="F1438" s="23" t="s">
        <v>117</v>
      </c>
      <c r="G1438" s="23" t="s">
        <v>171</v>
      </c>
      <c r="H1438" s="23" t="s">
        <v>171</v>
      </c>
      <c r="I1438" s="70">
        <v>44169</v>
      </c>
      <c r="J1438" s="23" t="s">
        <v>1254</v>
      </c>
      <c r="K1438" s="70">
        <v>44188</v>
      </c>
    </row>
    <row r="1439" spans="1:11" x14ac:dyDescent="0.25">
      <c r="A1439" s="109" t="str">
        <f>HYPERLINK("https://reports.ofsted.gov.uk/provider/16/2546483 ","Provider web link")</f>
        <v>Provider web link</v>
      </c>
      <c r="B1439" s="71">
        <v>2546483</v>
      </c>
      <c r="C1439" s="23" t="s">
        <v>1255</v>
      </c>
      <c r="D1439" s="23" t="s">
        <v>67</v>
      </c>
      <c r="E1439" s="23" t="s">
        <v>7295</v>
      </c>
      <c r="F1439" s="23" t="s">
        <v>151</v>
      </c>
      <c r="G1439" s="23" t="s">
        <v>175</v>
      </c>
      <c r="H1439" s="23" t="s">
        <v>175</v>
      </c>
      <c r="I1439" s="70">
        <v>44169</v>
      </c>
      <c r="J1439" s="23" t="s">
        <v>1254</v>
      </c>
      <c r="K1439" s="70">
        <v>44194</v>
      </c>
    </row>
    <row r="1440" spans="1:11" x14ac:dyDescent="0.25">
      <c r="A1440" s="109" t="str">
        <f>HYPERLINK("https://reports.ofsted.gov.uk/provider/18/2517344 ","Provider web link")</f>
        <v>Provider web link</v>
      </c>
      <c r="B1440" s="71">
        <v>2517344</v>
      </c>
      <c r="C1440" s="23" t="s">
        <v>1255</v>
      </c>
      <c r="D1440" s="23" t="s">
        <v>1294</v>
      </c>
      <c r="E1440" s="23" t="s">
        <v>240</v>
      </c>
      <c r="F1440" s="23" t="s">
        <v>127</v>
      </c>
      <c r="G1440" s="23" t="s">
        <v>285</v>
      </c>
      <c r="H1440" s="23" t="s">
        <v>199</v>
      </c>
      <c r="I1440" s="70">
        <v>44169</v>
      </c>
      <c r="J1440" s="23" t="s">
        <v>1254</v>
      </c>
      <c r="K1440" s="70">
        <v>44188</v>
      </c>
    </row>
    <row r="1441" spans="1:11" x14ac:dyDescent="0.25">
      <c r="A1441" s="109" t="str">
        <f>HYPERLINK("https://reports.ofsted.gov.uk/provider/18/EY479211","Provider web link")</f>
        <v>Provider web link</v>
      </c>
      <c r="B1441" s="71" t="s">
        <v>7296</v>
      </c>
      <c r="C1441" s="23" t="s">
        <v>1255</v>
      </c>
      <c r="D1441" s="23" t="s">
        <v>1294</v>
      </c>
      <c r="E1441" s="23" t="s">
        <v>240</v>
      </c>
      <c r="F1441" s="23" t="s">
        <v>153</v>
      </c>
      <c r="G1441" s="23" t="s">
        <v>215</v>
      </c>
      <c r="H1441" s="23" t="s">
        <v>215</v>
      </c>
      <c r="I1441" s="70">
        <v>44169</v>
      </c>
      <c r="J1441" s="23" t="s">
        <v>1254</v>
      </c>
      <c r="K1441" s="70">
        <v>44196</v>
      </c>
    </row>
    <row r="1442" spans="1:11" x14ac:dyDescent="0.25">
      <c r="A1442" s="109" t="str">
        <f>HYPERLINK("https://reports.ofsted.gov.uk/provider/18/EY551485","Provider web link")</f>
        <v>Provider web link</v>
      </c>
      <c r="B1442" s="71" t="s">
        <v>7297</v>
      </c>
      <c r="C1442" s="23" t="s">
        <v>1255</v>
      </c>
      <c r="D1442" s="23" t="s">
        <v>1294</v>
      </c>
      <c r="E1442" s="23" t="s">
        <v>240</v>
      </c>
      <c r="F1442" s="23" t="s">
        <v>106</v>
      </c>
      <c r="G1442" s="23" t="s">
        <v>175</v>
      </c>
      <c r="H1442" s="23" t="s">
        <v>175</v>
      </c>
      <c r="I1442" s="70">
        <v>44169</v>
      </c>
      <c r="J1442" s="23" t="s">
        <v>1254</v>
      </c>
      <c r="K1442" s="70">
        <v>44188</v>
      </c>
    </row>
    <row r="1443" spans="1:11" x14ac:dyDescent="0.25">
      <c r="A1443" s="109" t="str">
        <f>HYPERLINK("https://reports.ofsted.gov.uk/provider/16/2496955 ","Provider web link")</f>
        <v>Provider web link</v>
      </c>
      <c r="B1443" s="71">
        <v>2496955</v>
      </c>
      <c r="C1443" s="23" t="s">
        <v>769</v>
      </c>
      <c r="D1443" s="23" t="s">
        <v>67</v>
      </c>
      <c r="E1443" s="23" t="s">
        <v>7298</v>
      </c>
      <c r="F1443" s="23" t="s">
        <v>72</v>
      </c>
      <c r="G1443" s="23" t="s">
        <v>225</v>
      </c>
      <c r="H1443" s="23" t="s">
        <v>225</v>
      </c>
      <c r="I1443" s="70">
        <v>44169</v>
      </c>
      <c r="J1443" s="23" t="s">
        <v>1257</v>
      </c>
      <c r="K1443" s="70">
        <v>44196</v>
      </c>
    </row>
    <row r="1444" spans="1:11" x14ac:dyDescent="0.25">
      <c r="A1444" s="109" t="str">
        <f>HYPERLINK("https://reports.ofsted.gov.uk/provider/17/EY440115","Provider web link")</f>
        <v>Provider web link</v>
      </c>
      <c r="B1444" s="71" t="s">
        <v>7299</v>
      </c>
      <c r="C1444" s="23" t="s">
        <v>1255</v>
      </c>
      <c r="D1444" s="23" t="s">
        <v>66</v>
      </c>
      <c r="E1444" s="23" t="s">
        <v>240</v>
      </c>
      <c r="F1444" s="23" t="s">
        <v>120</v>
      </c>
      <c r="G1444" s="23" t="s">
        <v>215</v>
      </c>
      <c r="H1444" s="23" t="s">
        <v>215</v>
      </c>
      <c r="I1444" s="70">
        <v>44169</v>
      </c>
      <c r="J1444" s="23" t="s">
        <v>1254</v>
      </c>
      <c r="K1444" s="70">
        <v>44194</v>
      </c>
    </row>
    <row r="1445" spans="1:11" x14ac:dyDescent="0.25">
      <c r="A1445" s="109" t="str">
        <f>HYPERLINK("https://reports.ofsted.gov.uk/provider/18/EY543136","Provider web link")</f>
        <v>Provider web link</v>
      </c>
      <c r="B1445" s="71" t="s">
        <v>7300</v>
      </c>
      <c r="C1445" s="23" t="s">
        <v>1255</v>
      </c>
      <c r="D1445" s="23" t="s">
        <v>1294</v>
      </c>
      <c r="E1445" s="23" t="s">
        <v>240</v>
      </c>
      <c r="F1445" s="23" t="s">
        <v>111</v>
      </c>
      <c r="G1445" s="23" t="s">
        <v>285</v>
      </c>
      <c r="H1445" s="23" t="s">
        <v>199</v>
      </c>
      <c r="I1445" s="70">
        <v>44169</v>
      </c>
      <c r="J1445" s="23" t="s">
        <v>1254</v>
      </c>
      <c r="K1445" s="70">
        <v>44201</v>
      </c>
    </row>
    <row r="1446" spans="1:11" x14ac:dyDescent="0.25">
      <c r="A1446" s="109" t="str">
        <f>HYPERLINK("https://reports.ofsted.gov.uk/provider/18/EY478005","Provider web link")</f>
        <v>Provider web link</v>
      </c>
      <c r="B1446" s="71" t="s">
        <v>7301</v>
      </c>
      <c r="C1446" s="23" t="s">
        <v>1255</v>
      </c>
      <c r="D1446" s="23" t="s">
        <v>1294</v>
      </c>
      <c r="E1446" s="23" t="s">
        <v>240</v>
      </c>
      <c r="F1446" s="23" t="s">
        <v>176</v>
      </c>
      <c r="G1446" s="23" t="s">
        <v>175</v>
      </c>
      <c r="H1446" s="23" t="s">
        <v>175</v>
      </c>
      <c r="I1446" s="70">
        <v>44169</v>
      </c>
      <c r="J1446" s="23" t="s">
        <v>1254</v>
      </c>
      <c r="K1446" s="70">
        <v>44195</v>
      </c>
    </row>
    <row r="1447" spans="1:11" x14ac:dyDescent="0.25">
      <c r="A1447" s="109" t="str">
        <f>HYPERLINK("https://reports.ofsted.gov.uk/provider/16/2504612 ","Provider web link")</f>
        <v>Provider web link</v>
      </c>
      <c r="B1447" s="71">
        <v>2504612</v>
      </c>
      <c r="C1447" s="23" t="s">
        <v>1255</v>
      </c>
      <c r="D1447" s="23" t="s">
        <v>67</v>
      </c>
      <c r="E1447" s="23" t="s">
        <v>7302</v>
      </c>
      <c r="F1447" s="23" t="s">
        <v>130</v>
      </c>
      <c r="G1447" s="23" t="s">
        <v>171</v>
      </c>
      <c r="H1447" s="23" t="s">
        <v>171</v>
      </c>
      <c r="I1447" s="70">
        <v>44169</v>
      </c>
      <c r="J1447" s="23" t="s">
        <v>1254</v>
      </c>
      <c r="K1447" s="70">
        <v>44188</v>
      </c>
    </row>
    <row r="1448" spans="1:11" x14ac:dyDescent="0.25">
      <c r="A1448" s="109" t="str">
        <f>HYPERLINK("https://reports.ofsted.gov.uk/provider/16/EY558073","Provider web link")</f>
        <v>Provider web link</v>
      </c>
      <c r="B1448" s="71" t="s">
        <v>7303</v>
      </c>
      <c r="C1448" s="23" t="s">
        <v>1255</v>
      </c>
      <c r="D1448" s="23" t="s">
        <v>67</v>
      </c>
      <c r="E1448" s="23" t="s">
        <v>7304</v>
      </c>
      <c r="F1448" s="23" t="s">
        <v>131</v>
      </c>
      <c r="G1448" s="23" t="s">
        <v>208</v>
      </c>
      <c r="H1448" s="23" t="s">
        <v>208</v>
      </c>
      <c r="I1448" s="70">
        <v>44170</v>
      </c>
      <c r="J1448" s="23" t="s">
        <v>1254</v>
      </c>
      <c r="K1448" s="70">
        <v>44207</v>
      </c>
    </row>
    <row r="1449" spans="1:11" x14ac:dyDescent="0.25">
      <c r="A1449" s="109" t="str">
        <f>HYPERLINK("https://reports.ofsted.gov.uk/provider/18/2499561 ","Provider web link")</f>
        <v>Provider web link</v>
      </c>
      <c r="B1449" s="71">
        <v>2499561</v>
      </c>
      <c r="C1449" s="23" t="s">
        <v>1255</v>
      </c>
      <c r="D1449" s="23" t="s">
        <v>1294</v>
      </c>
      <c r="E1449" s="23" t="s">
        <v>240</v>
      </c>
      <c r="F1449" s="23" t="s">
        <v>90</v>
      </c>
      <c r="G1449" s="23" t="s">
        <v>171</v>
      </c>
      <c r="H1449" s="23" t="s">
        <v>171</v>
      </c>
      <c r="I1449" s="70">
        <v>44170</v>
      </c>
      <c r="J1449" s="23" t="s">
        <v>1254</v>
      </c>
      <c r="K1449" s="70">
        <v>44194</v>
      </c>
    </row>
    <row r="1450" spans="1:11" x14ac:dyDescent="0.25">
      <c r="A1450" s="109" t="str">
        <f>HYPERLINK("https://reports.ofsted.gov.uk/provider/18/EY563094","Provider web link")</f>
        <v>Provider web link</v>
      </c>
      <c r="B1450" s="71" t="s">
        <v>7305</v>
      </c>
      <c r="C1450" s="23" t="s">
        <v>1255</v>
      </c>
      <c r="D1450" s="23" t="s">
        <v>1294</v>
      </c>
      <c r="E1450" s="23" t="s">
        <v>240</v>
      </c>
      <c r="F1450" s="23" t="s">
        <v>78</v>
      </c>
      <c r="G1450" s="23" t="s">
        <v>221</v>
      </c>
      <c r="H1450" s="23" t="s">
        <v>221</v>
      </c>
      <c r="I1450" s="70">
        <v>44172</v>
      </c>
      <c r="J1450" s="23" t="s">
        <v>1257</v>
      </c>
      <c r="K1450" s="70">
        <v>44194</v>
      </c>
    </row>
    <row r="1451" spans="1:11" x14ac:dyDescent="0.25">
      <c r="A1451" s="109" t="str">
        <f>HYPERLINK("https://reports.ofsted.gov.uk/provider/18/EY544691","Provider web link")</f>
        <v>Provider web link</v>
      </c>
      <c r="B1451" s="71" t="s">
        <v>7306</v>
      </c>
      <c r="C1451" s="23" t="s">
        <v>1255</v>
      </c>
      <c r="D1451" s="23" t="s">
        <v>1294</v>
      </c>
      <c r="E1451" s="23" t="s">
        <v>240</v>
      </c>
      <c r="F1451" s="23" t="s">
        <v>153</v>
      </c>
      <c r="G1451" s="23" t="s">
        <v>215</v>
      </c>
      <c r="H1451" s="23" t="s">
        <v>215</v>
      </c>
      <c r="I1451" s="70">
        <v>44172</v>
      </c>
      <c r="J1451" s="23" t="s">
        <v>1254</v>
      </c>
      <c r="K1451" s="70">
        <v>44194</v>
      </c>
    </row>
    <row r="1452" spans="1:11" x14ac:dyDescent="0.25">
      <c r="A1452" s="109" t="str">
        <f>HYPERLINK("https://reports.ofsted.gov.uk/provider/18/EY483372","Provider web link")</f>
        <v>Provider web link</v>
      </c>
      <c r="B1452" s="71" t="s">
        <v>7307</v>
      </c>
      <c r="C1452" s="23" t="s">
        <v>1255</v>
      </c>
      <c r="D1452" s="23" t="s">
        <v>1294</v>
      </c>
      <c r="E1452" s="23" t="s">
        <v>240</v>
      </c>
      <c r="F1452" s="23" t="s">
        <v>140</v>
      </c>
      <c r="G1452" s="23" t="s">
        <v>285</v>
      </c>
      <c r="H1452" s="23" t="s">
        <v>199</v>
      </c>
      <c r="I1452" s="70">
        <v>44172</v>
      </c>
      <c r="J1452" s="23" t="s">
        <v>1254</v>
      </c>
      <c r="K1452" s="70">
        <v>44202</v>
      </c>
    </row>
    <row r="1453" spans="1:11" x14ac:dyDescent="0.25">
      <c r="A1453" s="109" t="str">
        <f>HYPERLINK("https://reports.ofsted.gov.uk/provider/18/EY561327","Provider web link")</f>
        <v>Provider web link</v>
      </c>
      <c r="B1453" s="71" t="s">
        <v>7308</v>
      </c>
      <c r="C1453" s="23" t="s">
        <v>1255</v>
      </c>
      <c r="D1453" s="23" t="s">
        <v>1294</v>
      </c>
      <c r="E1453" s="23" t="s">
        <v>240</v>
      </c>
      <c r="F1453" s="23" t="s">
        <v>163</v>
      </c>
      <c r="G1453" s="23" t="s">
        <v>215</v>
      </c>
      <c r="H1453" s="23" t="s">
        <v>215</v>
      </c>
      <c r="I1453" s="70">
        <v>44172</v>
      </c>
      <c r="J1453" s="23" t="s">
        <v>1254</v>
      </c>
      <c r="K1453" s="70">
        <v>44196</v>
      </c>
    </row>
    <row r="1454" spans="1:11" x14ac:dyDescent="0.25">
      <c r="A1454" s="109" t="str">
        <f>HYPERLINK("https://reports.ofsted.gov.uk/provider/18/2551382 ","Provider web link")</f>
        <v>Provider web link</v>
      </c>
      <c r="B1454" s="71">
        <v>2551382</v>
      </c>
      <c r="C1454" s="23" t="s">
        <v>1255</v>
      </c>
      <c r="D1454" s="23" t="s">
        <v>1294</v>
      </c>
      <c r="E1454" s="23" t="s">
        <v>240</v>
      </c>
      <c r="F1454" s="23" t="s">
        <v>91</v>
      </c>
      <c r="G1454" s="23" t="s">
        <v>221</v>
      </c>
      <c r="H1454" s="23" t="s">
        <v>221</v>
      </c>
      <c r="I1454" s="70">
        <v>44172</v>
      </c>
      <c r="J1454" s="23" t="s">
        <v>1254</v>
      </c>
      <c r="K1454" s="70">
        <v>44195</v>
      </c>
    </row>
    <row r="1455" spans="1:11" x14ac:dyDescent="0.25">
      <c r="A1455" s="109" t="str">
        <f>HYPERLINK("https://reports.ofsted.gov.uk/provider/16/2559968 ","Provider web link")</f>
        <v>Provider web link</v>
      </c>
      <c r="B1455" s="71">
        <v>2559968</v>
      </c>
      <c r="C1455" s="23" t="s">
        <v>1255</v>
      </c>
      <c r="D1455" s="23" t="s">
        <v>67</v>
      </c>
      <c r="E1455" s="23" t="s">
        <v>7309</v>
      </c>
      <c r="F1455" s="23" t="s">
        <v>71</v>
      </c>
      <c r="G1455" s="23" t="s">
        <v>221</v>
      </c>
      <c r="H1455" s="23" t="s">
        <v>221</v>
      </c>
      <c r="I1455" s="70">
        <v>44173</v>
      </c>
      <c r="J1455" s="23" t="s">
        <v>1254</v>
      </c>
      <c r="K1455" s="70">
        <v>44200</v>
      </c>
    </row>
    <row r="1456" spans="1:11" x14ac:dyDescent="0.25">
      <c r="A1456" s="109" t="str">
        <f>HYPERLINK("https://reports.ofsted.gov.uk/provider/16/EY488278","Provider web link")</f>
        <v>Provider web link</v>
      </c>
      <c r="B1456" s="71" t="s">
        <v>7310</v>
      </c>
      <c r="C1456" s="23" t="s">
        <v>769</v>
      </c>
      <c r="D1456" s="23" t="s">
        <v>67</v>
      </c>
      <c r="E1456" s="23" t="s">
        <v>7311</v>
      </c>
      <c r="F1456" s="23" t="s">
        <v>168</v>
      </c>
      <c r="G1456" s="23" t="s">
        <v>225</v>
      </c>
      <c r="H1456" s="23" t="s">
        <v>225</v>
      </c>
      <c r="I1456" s="70">
        <v>44173</v>
      </c>
      <c r="J1456" s="23" t="s">
        <v>1254</v>
      </c>
      <c r="K1456" s="70">
        <v>44196</v>
      </c>
    </row>
    <row r="1457" spans="1:11" x14ac:dyDescent="0.25">
      <c r="A1457" s="109" t="str">
        <f>HYPERLINK("https://reports.ofsted.gov.uk/provider/18/EY407852","Provider web link")</f>
        <v>Provider web link</v>
      </c>
      <c r="B1457" s="71" t="s">
        <v>7312</v>
      </c>
      <c r="C1457" s="23" t="s">
        <v>1255</v>
      </c>
      <c r="D1457" s="23" t="s">
        <v>1294</v>
      </c>
      <c r="E1457" s="23" t="s">
        <v>240</v>
      </c>
      <c r="F1457" s="23" t="s">
        <v>186</v>
      </c>
      <c r="G1457" s="23" t="s">
        <v>180</v>
      </c>
      <c r="H1457" s="23" t="s">
        <v>180</v>
      </c>
      <c r="I1457" s="70">
        <v>44173</v>
      </c>
      <c r="J1457" s="23" t="s">
        <v>1254</v>
      </c>
      <c r="K1457" s="70">
        <v>44195</v>
      </c>
    </row>
    <row r="1458" spans="1:11" x14ac:dyDescent="0.25">
      <c r="A1458" s="109" t="str">
        <f>HYPERLINK("https://reports.ofsted.gov.uk/provider/16/2559969 ","Provider web link")</f>
        <v>Provider web link</v>
      </c>
      <c r="B1458" s="71">
        <v>2559969</v>
      </c>
      <c r="C1458" s="23" t="s">
        <v>1255</v>
      </c>
      <c r="D1458" s="23" t="s">
        <v>67</v>
      </c>
      <c r="E1458" s="23" t="s">
        <v>7313</v>
      </c>
      <c r="F1458" s="23" t="s">
        <v>125</v>
      </c>
      <c r="G1458" s="23" t="s">
        <v>221</v>
      </c>
      <c r="H1458" s="23" t="s">
        <v>221</v>
      </c>
      <c r="I1458" s="70">
        <v>44173</v>
      </c>
      <c r="J1458" s="23" t="s">
        <v>1254</v>
      </c>
      <c r="K1458" s="70">
        <v>44200</v>
      </c>
    </row>
    <row r="1459" spans="1:11" x14ac:dyDescent="0.25">
      <c r="A1459" s="109" t="str">
        <f>HYPERLINK("https://reports.ofsted.gov.uk/provider/16/2496948 ","Provider web link")</f>
        <v>Provider web link</v>
      </c>
      <c r="B1459" s="71">
        <v>2496948</v>
      </c>
      <c r="C1459" s="23" t="s">
        <v>769</v>
      </c>
      <c r="D1459" s="23" t="s">
        <v>67</v>
      </c>
      <c r="E1459" s="23" t="s">
        <v>7267</v>
      </c>
      <c r="F1459" s="23" t="s">
        <v>153</v>
      </c>
      <c r="G1459" s="23" t="s">
        <v>215</v>
      </c>
      <c r="H1459" s="23" t="s">
        <v>215</v>
      </c>
      <c r="I1459" s="70">
        <v>44173</v>
      </c>
      <c r="J1459" s="23" t="s">
        <v>1254</v>
      </c>
      <c r="K1459" s="70">
        <v>44200</v>
      </c>
    </row>
    <row r="1460" spans="1:11" x14ac:dyDescent="0.25">
      <c r="A1460" s="109" t="str">
        <f>HYPERLINK("https://reports.ofsted.gov.uk/provider/18/EY558409","Provider web link")</f>
        <v>Provider web link</v>
      </c>
      <c r="B1460" s="71" t="s">
        <v>7314</v>
      </c>
      <c r="C1460" s="23" t="s">
        <v>1255</v>
      </c>
      <c r="D1460" s="23" t="s">
        <v>1294</v>
      </c>
      <c r="E1460" s="23" t="s">
        <v>240</v>
      </c>
      <c r="F1460" s="23" t="s">
        <v>173</v>
      </c>
      <c r="G1460" s="23" t="s">
        <v>171</v>
      </c>
      <c r="H1460" s="23" t="s">
        <v>171</v>
      </c>
      <c r="I1460" s="70">
        <v>44173</v>
      </c>
      <c r="J1460" s="23" t="s">
        <v>1254</v>
      </c>
      <c r="K1460" s="70">
        <v>44196</v>
      </c>
    </row>
    <row r="1461" spans="1:11" x14ac:dyDescent="0.25">
      <c r="A1461" s="109" t="str">
        <f>HYPERLINK("https://reports.ofsted.gov.uk/provider/16/2520926 ","Provider web link")</f>
        <v>Provider web link</v>
      </c>
      <c r="B1461" s="71">
        <v>2520926</v>
      </c>
      <c r="C1461" s="23" t="s">
        <v>1255</v>
      </c>
      <c r="D1461" s="23" t="s">
        <v>67</v>
      </c>
      <c r="E1461" s="23" t="s">
        <v>7315</v>
      </c>
      <c r="F1461" s="23" t="s">
        <v>82</v>
      </c>
      <c r="G1461" s="23" t="s">
        <v>285</v>
      </c>
      <c r="H1461" s="23" t="s">
        <v>199</v>
      </c>
      <c r="I1461" s="70">
        <v>44173</v>
      </c>
      <c r="J1461" s="23" t="s">
        <v>1254</v>
      </c>
      <c r="K1461" s="70">
        <v>44204</v>
      </c>
    </row>
    <row r="1462" spans="1:11" x14ac:dyDescent="0.25">
      <c r="A1462" s="109" t="str">
        <f>HYPERLINK("https://reports.ofsted.gov.uk/provider/16/2539178 ","Provider web link")</f>
        <v>Provider web link</v>
      </c>
      <c r="B1462" s="71">
        <v>2539178</v>
      </c>
      <c r="C1462" s="23" t="s">
        <v>1255</v>
      </c>
      <c r="D1462" s="23" t="s">
        <v>67</v>
      </c>
      <c r="E1462" s="23" t="s">
        <v>7316</v>
      </c>
      <c r="F1462" s="23" t="s">
        <v>97</v>
      </c>
      <c r="G1462" s="23" t="s">
        <v>175</v>
      </c>
      <c r="H1462" s="23" t="s">
        <v>175</v>
      </c>
      <c r="I1462" s="70">
        <v>44173</v>
      </c>
      <c r="J1462" s="23" t="s">
        <v>1254</v>
      </c>
      <c r="K1462" s="70">
        <v>44196</v>
      </c>
    </row>
    <row r="1463" spans="1:11" x14ac:dyDescent="0.25">
      <c r="A1463" s="109" t="str">
        <f>HYPERLINK("https://reports.ofsted.gov.uk/provider/16/EY541270","Provider web link")</f>
        <v>Provider web link</v>
      </c>
      <c r="B1463" s="71" t="s">
        <v>7317</v>
      </c>
      <c r="C1463" s="23" t="s">
        <v>769</v>
      </c>
      <c r="D1463" s="23" t="s">
        <v>67</v>
      </c>
      <c r="E1463" s="23" t="s">
        <v>7318</v>
      </c>
      <c r="F1463" s="23" t="s">
        <v>195</v>
      </c>
      <c r="G1463" s="23" t="s">
        <v>180</v>
      </c>
      <c r="H1463" s="23" t="s">
        <v>180</v>
      </c>
      <c r="I1463" s="70">
        <v>44173</v>
      </c>
      <c r="J1463" s="23" t="s">
        <v>1254</v>
      </c>
      <c r="K1463" s="70">
        <v>44195</v>
      </c>
    </row>
    <row r="1464" spans="1:11" x14ac:dyDescent="0.25">
      <c r="A1464" s="109" t="str">
        <f>HYPERLINK("https://reports.ofsted.gov.uk/provider/18/2553373 ","Provider web link")</f>
        <v>Provider web link</v>
      </c>
      <c r="B1464" s="71">
        <v>2553373</v>
      </c>
      <c r="C1464" s="23" t="s">
        <v>1255</v>
      </c>
      <c r="D1464" s="23" t="s">
        <v>1294</v>
      </c>
      <c r="E1464" s="23" t="s">
        <v>240</v>
      </c>
      <c r="F1464" s="23" t="s">
        <v>78</v>
      </c>
      <c r="G1464" s="23" t="s">
        <v>221</v>
      </c>
      <c r="H1464" s="23" t="s">
        <v>221</v>
      </c>
      <c r="I1464" s="70">
        <v>44173</v>
      </c>
      <c r="J1464" s="23" t="s">
        <v>1254</v>
      </c>
      <c r="K1464" s="70">
        <v>44201</v>
      </c>
    </row>
    <row r="1465" spans="1:11" x14ac:dyDescent="0.25">
      <c r="A1465" s="109" t="str">
        <f>HYPERLINK("https://reports.ofsted.gov.uk/provider/18/EY539034","Provider web link")</f>
        <v>Provider web link</v>
      </c>
      <c r="B1465" s="71" t="s">
        <v>7319</v>
      </c>
      <c r="C1465" s="23" t="s">
        <v>1255</v>
      </c>
      <c r="D1465" s="23" t="s">
        <v>1294</v>
      </c>
      <c r="E1465" s="23" t="s">
        <v>240</v>
      </c>
      <c r="F1465" s="23" t="s">
        <v>83</v>
      </c>
      <c r="G1465" s="23" t="s">
        <v>175</v>
      </c>
      <c r="H1465" s="23" t="s">
        <v>175</v>
      </c>
      <c r="I1465" s="70">
        <v>44173</v>
      </c>
      <c r="J1465" s="23" t="s">
        <v>1254</v>
      </c>
      <c r="K1465" s="70">
        <v>44195</v>
      </c>
    </row>
    <row r="1466" spans="1:11" x14ac:dyDescent="0.25">
      <c r="A1466" s="109" t="str">
        <f>HYPERLINK("https://reports.ofsted.gov.uk/provider/16/2541439 ","Provider web link")</f>
        <v>Provider web link</v>
      </c>
      <c r="B1466" s="71">
        <v>2541439</v>
      </c>
      <c r="C1466" s="23" t="s">
        <v>769</v>
      </c>
      <c r="D1466" s="23" t="s">
        <v>67</v>
      </c>
      <c r="E1466" s="23" t="s">
        <v>7320</v>
      </c>
      <c r="F1466" s="23" t="s">
        <v>106</v>
      </c>
      <c r="G1466" s="23" t="s">
        <v>175</v>
      </c>
      <c r="H1466" s="23" t="s">
        <v>175</v>
      </c>
      <c r="I1466" s="70">
        <v>44173</v>
      </c>
      <c r="J1466" s="23" t="s">
        <v>1254</v>
      </c>
      <c r="K1466" s="70">
        <v>44195</v>
      </c>
    </row>
    <row r="1467" spans="1:11" x14ac:dyDescent="0.25">
      <c r="A1467" s="109" t="str">
        <f>HYPERLINK("https://reports.ofsted.gov.uk/provider/18/EY543918","Provider web link")</f>
        <v>Provider web link</v>
      </c>
      <c r="B1467" s="71" t="s">
        <v>7321</v>
      </c>
      <c r="C1467" s="23" t="s">
        <v>1255</v>
      </c>
      <c r="D1467" s="23" t="s">
        <v>1294</v>
      </c>
      <c r="E1467" s="23" t="s">
        <v>240</v>
      </c>
      <c r="F1467" s="23" t="s">
        <v>226</v>
      </c>
      <c r="G1467" s="23" t="s">
        <v>225</v>
      </c>
      <c r="H1467" s="23" t="s">
        <v>225</v>
      </c>
      <c r="I1467" s="70">
        <v>44173</v>
      </c>
      <c r="J1467" s="23" t="s">
        <v>1254</v>
      </c>
      <c r="K1467" s="70">
        <v>44196</v>
      </c>
    </row>
    <row r="1468" spans="1:11" x14ac:dyDescent="0.25">
      <c r="A1468" s="109" t="str">
        <f>HYPERLINK("https://reports.ofsted.gov.uk/provider/18/EY561741","Provider web link")</f>
        <v>Provider web link</v>
      </c>
      <c r="B1468" s="71" t="s">
        <v>7322</v>
      </c>
      <c r="C1468" s="23" t="s">
        <v>1255</v>
      </c>
      <c r="D1468" s="23" t="s">
        <v>1294</v>
      </c>
      <c r="E1468" s="23" t="s">
        <v>240</v>
      </c>
      <c r="F1468" s="23" t="s">
        <v>162</v>
      </c>
      <c r="G1468" s="23" t="s">
        <v>215</v>
      </c>
      <c r="H1468" s="23" t="s">
        <v>215</v>
      </c>
      <c r="I1468" s="70">
        <v>44173</v>
      </c>
      <c r="J1468" s="23" t="s">
        <v>1254</v>
      </c>
      <c r="K1468" s="70">
        <v>44195</v>
      </c>
    </row>
    <row r="1469" spans="1:11" x14ac:dyDescent="0.25">
      <c r="A1469" s="109" t="str">
        <f>HYPERLINK("https://reports.ofsted.gov.uk/provider/18/EY557563","Provider web link")</f>
        <v>Provider web link</v>
      </c>
      <c r="B1469" s="71" t="s">
        <v>7323</v>
      </c>
      <c r="C1469" s="23" t="s">
        <v>1255</v>
      </c>
      <c r="D1469" s="23" t="s">
        <v>1294</v>
      </c>
      <c r="E1469" s="23" t="s">
        <v>240</v>
      </c>
      <c r="F1469" s="23" t="s">
        <v>78</v>
      </c>
      <c r="G1469" s="23" t="s">
        <v>221</v>
      </c>
      <c r="H1469" s="23" t="s">
        <v>221</v>
      </c>
      <c r="I1469" s="70">
        <v>44173</v>
      </c>
      <c r="J1469" s="23" t="s">
        <v>1257</v>
      </c>
      <c r="K1469" s="70">
        <v>44195</v>
      </c>
    </row>
    <row r="1470" spans="1:11" x14ac:dyDescent="0.25">
      <c r="A1470" s="109" t="str">
        <f>HYPERLINK("https://reports.ofsted.gov.uk/provider/18/EY563714","Provider web link")</f>
        <v>Provider web link</v>
      </c>
      <c r="B1470" s="71" t="s">
        <v>7324</v>
      </c>
      <c r="C1470" s="23" t="s">
        <v>1255</v>
      </c>
      <c r="D1470" s="23" t="s">
        <v>1294</v>
      </c>
      <c r="E1470" s="23" t="s">
        <v>240</v>
      </c>
      <c r="F1470" s="23" t="s">
        <v>145</v>
      </c>
      <c r="G1470" s="23" t="s">
        <v>221</v>
      </c>
      <c r="H1470" s="23" t="s">
        <v>221</v>
      </c>
      <c r="I1470" s="70">
        <v>44173</v>
      </c>
      <c r="J1470" s="23" t="s">
        <v>1254</v>
      </c>
      <c r="K1470" s="70">
        <v>44195</v>
      </c>
    </row>
    <row r="1471" spans="1:11" x14ac:dyDescent="0.25">
      <c r="A1471" s="109" t="str">
        <f>HYPERLINK("https://reports.ofsted.gov.uk/provider/16/2559967 ","Provider web link")</f>
        <v>Provider web link</v>
      </c>
      <c r="B1471" s="71">
        <v>2559967</v>
      </c>
      <c r="C1471" s="23" t="s">
        <v>1255</v>
      </c>
      <c r="D1471" s="23" t="s">
        <v>67</v>
      </c>
      <c r="E1471" s="23" t="s">
        <v>7325</v>
      </c>
      <c r="F1471" s="23" t="s">
        <v>125</v>
      </c>
      <c r="G1471" s="23" t="s">
        <v>221</v>
      </c>
      <c r="H1471" s="23" t="s">
        <v>221</v>
      </c>
      <c r="I1471" s="70">
        <v>44173</v>
      </c>
      <c r="J1471" s="23" t="s">
        <v>1254</v>
      </c>
      <c r="K1471" s="70">
        <v>44200</v>
      </c>
    </row>
    <row r="1472" spans="1:11" x14ac:dyDescent="0.25">
      <c r="A1472" s="109" t="str">
        <f>HYPERLINK("https://reports.ofsted.gov.uk/provider/17/EY435066","Provider web link")</f>
        <v>Provider web link</v>
      </c>
      <c r="B1472" s="71" t="s">
        <v>7326</v>
      </c>
      <c r="C1472" s="23" t="s">
        <v>769</v>
      </c>
      <c r="D1472" s="23" t="s">
        <v>66</v>
      </c>
      <c r="E1472" s="23" t="s">
        <v>240</v>
      </c>
      <c r="F1472" s="23" t="s">
        <v>153</v>
      </c>
      <c r="G1472" s="23" t="s">
        <v>215</v>
      </c>
      <c r="H1472" s="23" t="s">
        <v>215</v>
      </c>
      <c r="I1472" s="70">
        <v>44173</v>
      </c>
      <c r="J1472" s="23" t="s">
        <v>1257</v>
      </c>
      <c r="K1472" s="70">
        <v>44196</v>
      </c>
    </row>
    <row r="1473" spans="1:11" x14ac:dyDescent="0.25">
      <c r="A1473" s="109" t="str">
        <f>HYPERLINK("https://reports.ofsted.gov.uk/provider/18/EY544877","Provider web link")</f>
        <v>Provider web link</v>
      </c>
      <c r="B1473" s="71" t="s">
        <v>7327</v>
      </c>
      <c r="C1473" s="23" t="s">
        <v>1255</v>
      </c>
      <c r="D1473" s="23" t="s">
        <v>1294</v>
      </c>
      <c r="E1473" s="23" t="s">
        <v>240</v>
      </c>
      <c r="F1473" s="23" t="s">
        <v>115</v>
      </c>
      <c r="G1473" s="23" t="s">
        <v>171</v>
      </c>
      <c r="H1473" s="23" t="s">
        <v>171</v>
      </c>
      <c r="I1473" s="70">
        <v>44173</v>
      </c>
      <c r="J1473" s="23" t="s">
        <v>1257</v>
      </c>
      <c r="K1473" s="70">
        <v>44200</v>
      </c>
    </row>
    <row r="1474" spans="1:11" x14ac:dyDescent="0.25">
      <c r="A1474" s="109" t="str">
        <f>HYPERLINK("https://reports.ofsted.gov.uk/provider/18/EY536712","Provider web link")</f>
        <v>Provider web link</v>
      </c>
      <c r="B1474" s="71" t="s">
        <v>7328</v>
      </c>
      <c r="C1474" s="23" t="s">
        <v>1255</v>
      </c>
      <c r="D1474" s="23" t="s">
        <v>1294</v>
      </c>
      <c r="E1474" s="23" t="s">
        <v>240</v>
      </c>
      <c r="F1474" s="23" t="s">
        <v>134</v>
      </c>
      <c r="G1474" s="23" t="s">
        <v>215</v>
      </c>
      <c r="H1474" s="23" t="s">
        <v>215</v>
      </c>
      <c r="I1474" s="70">
        <v>44173</v>
      </c>
      <c r="J1474" s="23" t="s">
        <v>1257</v>
      </c>
      <c r="K1474" s="70">
        <v>44201</v>
      </c>
    </row>
    <row r="1475" spans="1:11" x14ac:dyDescent="0.25">
      <c r="A1475" s="109" t="str">
        <f>HYPERLINK("https://reports.ofsted.gov.uk/provider/17/EY435097","Provider web link")</f>
        <v>Provider web link</v>
      </c>
      <c r="B1475" s="71" t="s">
        <v>7329</v>
      </c>
      <c r="C1475" s="23" t="s">
        <v>769</v>
      </c>
      <c r="D1475" s="23" t="s">
        <v>66</v>
      </c>
      <c r="E1475" s="23" t="s">
        <v>240</v>
      </c>
      <c r="F1475" s="23" t="s">
        <v>173</v>
      </c>
      <c r="G1475" s="23" t="s">
        <v>171</v>
      </c>
      <c r="H1475" s="23" t="s">
        <v>171</v>
      </c>
      <c r="I1475" s="70">
        <v>44173</v>
      </c>
      <c r="J1475" s="23" t="s">
        <v>1257</v>
      </c>
      <c r="K1475" s="70">
        <v>44202</v>
      </c>
    </row>
    <row r="1476" spans="1:11" x14ac:dyDescent="0.25">
      <c r="A1476" s="109" t="str">
        <f>HYPERLINK("https://reports.ofsted.gov.uk/provider/16/2527343 ","Provider web link")</f>
        <v>Provider web link</v>
      </c>
      <c r="B1476" s="71">
        <v>2527343</v>
      </c>
      <c r="C1476" s="23" t="s">
        <v>1301</v>
      </c>
      <c r="D1476" s="23" t="s">
        <v>67</v>
      </c>
      <c r="E1476" s="23" t="s">
        <v>7330</v>
      </c>
      <c r="F1476" s="23" t="s">
        <v>83</v>
      </c>
      <c r="G1476" s="23" t="s">
        <v>175</v>
      </c>
      <c r="H1476" s="23" t="s">
        <v>175</v>
      </c>
      <c r="I1476" s="70">
        <v>44173</v>
      </c>
      <c r="J1476" s="23" t="s">
        <v>1254</v>
      </c>
      <c r="K1476" s="70">
        <v>44195</v>
      </c>
    </row>
    <row r="1477" spans="1:11" x14ac:dyDescent="0.25">
      <c r="A1477" s="109" t="str">
        <f>HYPERLINK("https://reports.ofsted.gov.uk/provider/16/2506880 ","Provider web link")</f>
        <v>Provider web link</v>
      </c>
      <c r="B1477" s="71">
        <v>2506880</v>
      </c>
      <c r="C1477" s="23" t="s">
        <v>1255</v>
      </c>
      <c r="D1477" s="23" t="s">
        <v>67</v>
      </c>
      <c r="E1477" s="23" t="s">
        <v>7331</v>
      </c>
      <c r="F1477" s="23" t="s">
        <v>139</v>
      </c>
      <c r="G1477" s="23" t="s">
        <v>225</v>
      </c>
      <c r="H1477" s="23" t="s">
        <v>225</v>
      </c>
      <c r="I1477" s="70">
        <v>44173</v>
      </c>
      <c r="J1477" s="23" t="s">
        <v>1254</v>
      </c>
      <c r="K1477" s="70">
        <v>44196</v>
      </c>
    </row>
    <row r="1478" spans="1:11" x14ac:dyDescent="0.25">
      <c r="A1478" s="109" t="str">
        <f>HYPERLINK("https://reports.ofsted.gov.uk/provider/17/EY535546","Provider web link")</f>
        <v>Provider web link</v>
      </c>
      <c r="B1478" s="71" t="s">
        <v>7332</v>
      </c>
      <c r="C1478" s="23" t="s">
        <v>769</v>
      </c>
      <c r="D1478" s="23" t="s">
        <v>66</v>
      </c>
      <c r="E1478" s="23" t="s">
        <v>240</v>
      </c>
      <c r="F1478" s="23" t="s">
        <v>83</v>
      </c>
      <c r="G1478" s="23" t="s">
        <v>175</v>
      </c>
      <c r="H1478" s="23" t="s">
        <v>175</v>
      </c>
      <c r="I1478" s="70">
        <v>44173</v>
      </c>
      <c r="J1478" s="23" t="s">
        <v>1254</v>
      </c>
      <c r="K1478" s="70">
        <v>44195</v>
      </c>
    </row>
    <row r="1479" spans="1:11" x14ac:dyDescent="0.25">
      <c r="A1479" s="109" t="str">
        <f>HYPERLINK("https://reports.ofsted.gov.uk/provider/18/2561698 ","Provider web link")</f>
        <v>Provider web link</v>
      </c>
      <c r="B1479" s="71">
        <v>2561698</v>
      </c>
      <c r="C1479" s="23" t="s">
        <v>1255</v>
      </c>
      <c r="D1479" s="23" t="s">
        <v>1294</v>
      </c>
      <c r="E1479" s="23" t="s">
        <v>240</v>
      </c>
      <c r="F1479" s="23" t="s">
        <v>173</v>
      </c>
      <c r="G1479" s="23" t="s">
        <v>171</v>
      </c>
      <c r="H1479" s="23" t="s">
        <v>171</v>
      </c>
      <c r="I1479" s="70">
        <v>44173</v>
      </c>
      <c r="J1479" s="23" t="s">
        <v>1257</v>
      </c>
      <c r="K1479" s="70">
        <v>44195</v>
      </c>
    </row>
    <row r="1480" spans="1:11" x14ac:dyDescent="0.25">
      <c r="A1480" s="109" t="str">
        <f>HYPERLINK("https://reports.ofsted.gov.uk/provider/16/EY558980","Provider web link")</f>
        <v>Provider web link</v>
      </c>
      <c r="B1480" s="71" t="s">
        <v>7333</v>
      </c>
      <c r="C1480" s="23" t="s">
        <v>769</v>
      </c>
      <c r="D1480" s="23" t="s">
        <v>67</v>
      </c>
      <c r="E1480" s="23" t="s">
        <v>7334</v>
      </c>
      <c r="F1480" s="23" t="s">
        <v>228</v>
      </c>
      <c r="G1480" s="23" t="s">
        <v>225</v>
      </c>
      <c r="H1480" s="23" t="s">
        <v>225</v>
      </c>
      <c r="I1480" s="70">
        <v>44173</v>
      </c>
      <c r="J1480" s="23" t="s">
        <v>1254</v>
      </c>
      <c r="K1480" s="70">
        <v>44200</v>
      </c>
    </row>
    <row r="1481" spans="1:11" x14ac:dyDescent="0.25">
      <c r="A1481" s="109" t="str">
        <f>HYPERLINK("https://reports.ofsted.gov.uk/provider/18/EY561987","Provider web link")</f>
        <v>Provider web link</v>
      </c>
      <c r="B1481" s="71" t="s">
        <v>7335</v>
      </c>
      <c r="C1481" s="23" t="s">
        <v>1255</v>
      </c>
      <c r="D1481" s="23" t="s">
        <v>1294</v>
      </c>
      <c r="E1481" s="23" t="s">
        <v>240</v>
      </c>
      <c r="F1481" s="23" t="s">
        <v>115</v>
      </c>
      <c r="G1481" s="23" t="s">
        <v>171</v>
      </c>
      <c r="H1481" s="23" t="s">
        <v>171</v>
      </c>
      <c r="I1481" s="70">
        <v>44173</v>
      </c>
      <c r="J1481" s="23" t="s">
        <v>1257</v>
      </c>
      <c r="K1481" s="70">
        <v>44200</v>
      </c>
    </row>
    <row r="1482" spans="1:11" x14ac:dyDescent="0.25">
      <c r="A1482" s="109" t="str">
        <f>HYPERLINK("https://reports.ofsted.gov.uk/provider/16/EY422707","Provider web link")</f>
        <v>Provider web link</v>
      </c>
      <c r="B1482" s="71" t="s">
        <v>7336</v>
      </c>
      <c r="C1482" s="23" t="s">
        <v>769</v>
      </c>
      <c r="D1482" s="23" t="s">
        <v>67</v>
      </c>
      <c r="E1482" s="23" t="s">
        <v>7337</v>
      </c>
      <c r="F1482" s="23" t="s">
        <v>75</v>
      </c>
      <c r="G1482" s="23" t="s">
        <v>221</v>
      </c>
      <c r="H1482" s="23" t="s">
        <v>221</v>
      </c>
      <c r="I1482" s="70">
        <v>44174</v>
      </c>
      <c r="J1482" s="23" t="s">
        <v>1254</v>
      </c>
      <c r="K1482" s="70">
        <v>44196</v>
      </c>
    </row>
    <row r="1483" spans="1:11" x14ac:dyDescent="0.25">
      <c r="A1483" s="109" t="str">
        <f>HYPERLINK("https://reports.ofsted.gov.uk/provider/18/EY563082","Provider web link")</f>
        <v>Provider web link</v>
      </c>
      <c r="B1483" s="71" t="s">
        <v>7338</v>
      </c>
      <c r="C1483" s="23" t="s">
        <v>1255</v>
      </c>
      <c r="D1483" s="23" t="s">
        <v>1294</v>
      </c>
      <c r="E1483" s="23" t="s">
        <v>240</v>
      </c>
      <c r="F1483" s="23" t="s">
        <v>99</v>
      </c>
      <c r="G1483" s="23" t="s">
        <v>221</v>
      </c>
      <c r="H1483" s="23" t="s">
        <v>221</v>
      </c>
      <c r="I1483" s="70">
        <v>44174</v>
      </c>
      <c r="J1483" s="23" t="s">
        <v>1254</v>
      </c>
      <c r="K1483" s="70">
        <v>44196</v>
      </c>
    </row>
    <row r="1484" spans="1:11" x14ac:dyDescent="0.25">
      <c r="A1484" s="109" t="str">
        <f>HYPERLINK("https://reports.ofsted.gov.uk/provider/18/EY453105","Provider web link")</f>
        <v>Provider web link</v>
      </c>
      <c r="B1484" s="71" t="s">
        <v>7339</v>
      </c>
      <c r="C1484" s="23" t="s">
        <v>1255</v>
      </c>
      <c r="D1484" s="23" t="s">
        <v>1294</v>
      </c>
      <c r="E1484" s="23" t="s">
        <v>240</v>
      </c>
      <c r="F1484" s="23" t="s">
        <v>104</v>
      </c>
      <c r="G1484" s="23" t="s">
        <v>215</v>
      </c>
      <c r="H1484" s="23" t="s">
        <v>215</v>
      </c>
      <c r="I1484" s="70">
        <v>44174</v>
      </c>
      <c r="J1484" s="23" t="s">
        <v>1254</v>
      </c>
      <c r="K1484" s="70">
        <v>44200</v>
      </c>
    </row>
    <row r="1485" spans="1:11" x14ac:dyDescent="0.25">
      <c r="A1485" s="109" t="str">
        <f>HYPERLINK("https://reports.ofsted.gov.uk/provider/18/EY469349","Provider web link")</f>
        <v>Provider web link</v>
      </c>
      <c r="B1485" s="71" t="s">
        <v>7340</v>
      </c>
      <c r="C1485" s="23" t="s">
        <v>1255</v>
      </c>
      <c r="D1485" s="23" t="s">
        <v>1294</v>
      </c>
      <c r="E1485" s="23" t="s">
        <v>240</v>
      </c>
      <c r="F1485" s="23" t="s">
        <v>97</v>
      </c>
      <c r="G1485" s="23" t="s">
        <v>175</v>
      </c>
      <c r="H1485" s="23" t="s">
        <v>175</v>
      </c>
      <c r="I1485" s="70">
        <v>44174</v>
      </c>
      <c r="J1485" s="23" t="s">
        <v>1254</v>
      </c>
      <c r="K1485" s="70">
        <v>44201</v>
      </c>
    </row>
    <row r="1486" spans="1:11" x14ac:dyDescent="0.25">
      <c r="A1486" s="109" t="str">
        <f>HYPERLINK("https://reports.ofsted.gov.uk/provider/16/2556185 ","Provider web link")</f>
        <v>Provider web link</v>
      </c>
      <c r="B1486" s="71">
        <v>2556185</v>
      </c>
      <c r="C1486" s="23" t="s">
        <v>1255</v>
      </c>
      <c r="D1486" s="23" t="s">
        <v>67</v>
      </c>
      <c r="E1486" s="23" t="s">
        <v>7341</v>
      </c>
      <c r="F1486" s="23" t="s">
        <v>177</v>
      </c>
      <c r="G1486" s="23" t="s">
        <v>175</v>
      </c>
      <c r="H1486" s="23" t="s">
        <v>175</v>
      </c>
      <c r="I1486" s="70">
        <v>44174</v>
      </c>
      <c r="J1486" s="23" t="s">
        <v>1254</v>
      </c>
      <c r="K1486" s="70">
        <v>44196</v>
      </c>
    </row>
    <row r="1487" spans="1:11" x14ac:dyDescent="0.25">
      <c r="A1487" s="109" t="str">
        <f>HYPERLINK("https://reports.ofsted.gov.uk/provider/16/EY557657","Provider web link")</f>
        <v>Provider web link</v>
      </c>
      <c r="B1487" s="71" t="s">
        <v>7342</v>
      </c>
      <c r="C1487" s="23" t="s">
        <v>1255</v>
      </c>
      <c r="D1487" s="23" t="s">
        <v>67</v>
      </c>
      <c r="E1487" s="23" t="s">
        <v>7343</v>
      </c>
      <c r="F1487" s="23" t="s">
        <v>81</v>
      </c>
      <c r="G1487" s="23" t="s">
        <v>208</v>
      </c>
      <c r="H1487" s="23" t="s">
        <v>208</v>
      </c>
      <c r="I1487" s="70">
        <v>44174</v>
      </c>
      <c r="J1487" s="23" t="s">
        <v>1254</v>
      </c>
      <c r="K1487" s="70">
        <v>44200</v>
      </c>
    </row>
    <row r="1488" spans="1:11" x14ac:dyDescent="0.25">
      <c r="A1488" s="109" t="str">
        <f>HYPERLINK("https://reports.ofsted.gov.uk/provider/16/EY556303","Provider web link")</f>
        <v>Provider web link</v>
      </c>
      <c r="B1488" s="71" t="s">
        <v>7344</v>
      </c>
      <c r="C1488" s="23" t="s">
        <v>1255</v>
      </c>
      <c r="D1488" s="23" t="s">
        <v>67</v>
      </c>
      <c r="E1488" s="23" t="s">
        <v>7345</v>
      </c>
      <c r="F1488" s="23" t="s">
        <v>159</v>
      </c>
      <c r="G1488" s="23" t="s">
        <v>180</v>
      </c>
      <c r="H1488" s="23" t="s">
        <v>180</v>
      </c>
      <c r="I1488" s="70">
        <v>44174</v>
      </c>
      <c r="J1488" s="23" t="s">
        <v>1254</v>
      </c>
      <c r="K1488" s="70">
        <v>44196</v>
      </c>
    </row>
    <row r="1489" spans="1:11" x14ac:dyDescent="0.25">
      <c r="A1489" s="109" t="str">
        <f>HYPERLINK("https://reports.ofsted.gov.uk/provider/15/EY550998","Provider web link")</f>
        <v>Provider web link</v>
      </c>
      <c r="B1489" s="71" t="s">
        <v>7346</v>
      </c>
      <c r="C1489" s="23" t="s">
        <v>1255</v>
      </c>
      <c r="D1489" s="23" t="s">
        <v>68</v>
      </c>
      <c r="E1489" s="23" t="s">
        <v>240</v>
      </c>
      <c r="F1489" s="23" t="s">
        <v>84</v>
      </c>
      <c r="G1489" s="23" t="s">
        <v>175</v>
      </c>
      <c r="H1489" s="23" t="s">
        <v>175</v>
      </c>
      <c r="I1489" s="70">
        <v>44174</v>
      </c>
      <c r="J1489" s="23" t="s">
        <v>1254</v>
      </c>
      <c r="K1489" s="70">
        <v>44196</v>
      </c>
    </row>
    <row r="1490" spans="1:11" x14ac:dyDescent="0.25">
      <c r="A1490" s="109" t="str">
        <f>HYPERLINK("https://reports.ofsted.gov.uk/provider/18/EY560745","Provider web link")</f>
        <v>Provider web link</v>
      </c>
      <c r="B1490" s="71" t="s">
        <v>7347</v>
      </c>
      <c r="C1490" s="23" t="s">
        <v>1255</v>
      </c>
      <c r="D1490" s="23" t="s">
        <v>1294</v>
      </c>
      <c r="E1490" s="23" t="s">
        <v>240</v>
      </c>
      <c r="F1490" s="23" t="s">
        <v>174</v>
      </c>
      <c r="G1490" s="23" t="s">
        <v>171</v>
      </c>
      <c r="H1490" s="23" t="s">
        <v>171</v>
      </c>
      <c r="I1490" s="70">
        <v>44174</v>
      </c>
      <c r="J1490" s="23" t="s">
        <v>1254</v>
      </c>
      <c r="K1490" s="70">
        <v>44196</v>
      </c>
    </row>
    <row r="1491" spans="1:11" x14ac:dyDescent="0.25">
      <c r="A1491" s="109" t="str">
        <f>HYPERLINK("https://reports.ofsted.gov.uk/provider/18/EY496210","Provider web link")</f>
        <v>Provider web link</v>
      </c>
      <c r="B1491" s="71" t="s">
        <v>7348</v>
      </c>
      <c r="C1491" s="23" t="s">
        <v>1255</v>
      </c>
      <c r="D1491" s="23" t="s">
        <v>1294</v>
      </c>
      <c r="E1491" s="23" t="s">
        <v>240</v>
      </c>
      <c r="F1491" s="23" t="s">
        <v>83</v>
      </c>
      <c r="G1491" s="23" t="s">
        <v>175</v>
      </c>
      <c r="H1491" s="23" t="s">
        <v>175</v>
      </c>
      <c r="I1491" s="70">
        <v>44174</v>
      </c>
      <c r="J1491" s="23" t="s">
        <v>1257</v>
      </c>
      <c r="K1491" s="70">
        <v>44200</v>
      </c>
    </row>
    <row r="1492" spans="1:11" x14ac:dyDescent="0.25">
      <c r="A1492" s="109" t="str">
        <f>HYPERLINK("https://reports.ofsted.gov.uk/provider/16/EY553362","Provider web link")</f>
        <v>Provider web link</v>
      </c>
      <c r="B1492" s="71" t="s">
        <v>7349</v>
      </c>
      <c r="C1492" s="23" t="s">
        <v>769</v>
      </c>
      <c r="D1492" s="23" t="s">
        <v>67</v>
      </c>
      <c r="E1492" s="23" t="s">
        <v>7350</v>
      </c>
      <c r="F1492" s="23" t="s">
        <v>153</v>
      </c>
      <c r="G1492" s="23" t="s">
        <v>215</v>
      </c>
      <c r="H1492" s="23" t="s">
        <v>215</v>
      </c>
      <c r="I1492" s="70">
        <v>44174</v>
      </c>
      <c r="J1492" s="23" t="s">
        <v>1254</v>
      </c>
      <c r="K1492" s="70">
        <v>44200</v>
      </c>
    </row>
    <row r="1493" spans="1:11" x14ac:dyDescent="0.25">
      <c r="A1493" s="109" t="str">
        <f>HYPERLINK("https://reports.ofsted.gov.uk/provider/18/EY469307","Provider web link")</f>
        <v>Provider web link</v>
      </c>
      <c r="B1493" s="71" t="s">
        <v>7351</v>
      </c>
      <c r="C1493" s="23" t="s">
        <v>1255</v>
      </c>
      <c r="D1493" s="23" t="s">
        <v>1294</v>
      </c>
      <c r="E1493" s="23" t="s">
        <v>240</v>
      </c>
      <c r="F1493" s="23" t="s">
        <v>153</v>
      </c>
      <c r="G1493" s="23" t="s">
        <v>215</v>
      </c>
      <c r="H1493" s="23" t="s">
        <v>215</v>
      </c>
      <c r="I1493" s="70">
        <v>44174</v>
      </c>
      <c r="J1493" s="23" t="s">
        <v>1254</v>
      </c>
      <c r="K1493" s="70">
        <v>44196</v>
      </c>
    </row>
    <row r="1494" spans="1:11" x14ac:dyDescent="0.25">
      <c r="A1494" s="109" t="str">
        <f>HYPERLINK("https://reports.ofsted.gov.uk/provider/16/EY243071","Provider web link")</f>
        <v>Provider web link</v>
      </c>
      <c r="B1494" s="71" t="s">
        <v>7352</v>
      </c>
      <c r="C1494" s="23" t="s">
        <v>769</v>
      </c>
      <c r="D1494" s="23" t="s">
        <v>67</v>
      </c>
      <c r="E1494" s="23" t="s">
        <v>7353</v>
      </c>
      <c r="F1494" s="23" t="s">
        <v>91</v>
      </c>
      <c r="G1494" s="23" t="s">
        <v>221</v>
      </c>
      <c r="H1494" s="23" t="s">
        <v>221</v>
      </c>
      <c r="I1494" s="70">
        <v>44174</v>
      </c>
      <c r="J1494" s="23" t="s">
        <v>1257</v>
      </c>
      <c r="K1494" s="70">
        <v>44200</v>
      </c>
    </row>
    <row r="1495" spans="1:11" x14ac:dyDescent="0.25">
      <c r="A1495" s="109" t="str">
        <f>HYPERLINK("https://reports.ofsted.gov.uk/provider/18/EY381729","Provider web link")</f>
        <v>Provider web link</v>
      </c>
      <c r="B1495" s="71" t="s">
        <v>7354</v>
      </c>
      <c r="C1495" s="23" t="s">
        <v>1255</v>
      </c>
      <c r="D1495" s="23" t="s">
        <v>1294</v>
      </c>
      <c r="E1495" s="23" t="s">
        <v>240</v>
      </c>
      <c r="F1495" s="23" t="s">
        <v>161</v>
      </c>
      <c r="G1495" s="23" t="s">
        <v>225</v>
      </c>
      <c r="H1495" s="23" t="s">
        <v>225</v>
      </c>
      <c r="I1495" s="70">
        <v>44174</v>
      </c>
      <c r="J1495" s="23" t="s">
        <v>1254</v>
      </c>
      <c r="K1495" s="70">
        <v>44200</v>
      </c>
    </row>
    <row r="1496" spans="1:11" x14ac:dyDescent="0.25">
      <c r="A1496" s="109" t="str">
        <f>HYPERLINK("https://reports.ofsted.gov.uk/provider/16/EY562257","Provider web link")</f>
        <v>Provider web link</v>
      </c>
      <c r="B1496" s="71" t="s">
        <v>7355</v>
      </c>
      <c r="C1496" s="23" t="s">
        <v>1255</v>
      </c>
      <c r="D1496" s="23" t="s">
        <v>67</v>
      </c>
      <c r="E1496" s="23" t="s">
        <v>7356</v>
      </c>
      <c r="F1496" s="23" t="s">
        <v>166</v>
      </c>
      <c r="G1496" s="23" t="s">
        <v>208</v>
      </c>
      <c r="H1496" s="23" t="s">
        <v>208</v>
      </c>
      <c r="I1496" s="70">
        <v>44174</v>
      </c>
      <c r="J1496" s="23" t="s">
        <v>1254</v>
      </c>
      <c r="K1496" s="70">
        <v>44200</v>
      </c>
    </row>
    <row r="1497" spans="1:11" x14ac:dyDescent="0.25">
      <c r="A1497" s="109" t="str">
        <f>HYPERLINK("https://reports.ofsted.gov.uk/provider/18/EY548917","Provider web link")</f>
        <v>Provider web link</v>
      </c>
      <c r="B1497" s="71" t="s">
        <v>7357</v>
      </c>
      <c r="C1497" s="23" t="s">
        <v>1255</v>
      </c>
      <c r="D1497" s="23" t="s">
        <v>1294</v>
      </c>
      <c r="E1497" s="23" t="s">
        <v>240</v>
      </c>
      <c r="F1497" s="23" t="s">
        <v>161</v>
      </c>
      <c r="G1497" s="23" t="s">
        <v>225</v>
      </c>
      <c r="H1497" s="23" t="s">
        <v>225</v>
      </c>
      <c r="I1497" s="70">
        <v>44174</v>
      </c>
      <c r="J1497" s="23" t="s">
        <v>1254</v>
      </c>
      <c r="K1497" s="70">
        <v>44200</v>
      </c>
    </row>
    <row r="1498" spans="1:11" x14ac:dyDescent="0.25">
      <c r="A1498" s="109" t="str">
        <f>HYPERLINK("https://reports.ofsted.gov.uk/provider/16/EY560611","Provider web link")</f>
        <v>Provider web link</v>
      </c>
      <c r="B1498" s="71" t="s">
        <v>7358</v>
      </c>
      <c r="C1498" s="23" t="s">
        <v>1255</v>
      </c>
      <c r="D1498" s="23" t="s">
        <v>67</v>
      </c>
      <c r="E1498" s="23" t="s">
        <v>7359</v>
      </c>
      <c r="F1498" s="23" t="s">
        <v>153</v>
      </c>
      <c r="G1498" s="23" t="s">
        <v>215</v>
      </c>
      <c r="H1498" s="23" t="s">
        <v>215</v>
      </c>
      <c r="I1498" s="70">
        <v>44174</v>
      </c>
      <c r="J1498" s="23" t="s">
        <v>1254</v>
      </c>
      <c r="K1498" s="70">
        <v>44200</v>
      </c>
    </row>
    <row r="1499" spans="1:11" x14ac:dyDescent="0.25">
      <c r="A1499" s="109" t="str">
        <f>HYPERLINK("https://reports.ofsted.gov.uk/provider/18/EY501555","Provider web link")</f>
        <v>Provider web link</v>
      </c>
      <c r="B1499" s="71" t="s">
        <v>7360</v>
      </c>
      <c r="C1499" s="23" t="s">
        <v>1255</v>
      </c>
      <c r="D1499" s="23" t="s">
        <v>1294</v>
      </c>
      <c r="E1499" s="23" t="s">
        <v>240</v>
      </c>
      <c r="F1499" s="23" t="s">
        <v>115</v>
      </c>
      <c r="G1499" s="23" t="s">
        <v>171</v>
      </c>
      <c r="H1499" s="23" t="s">
        <v>171</v>
      </c>
      <c r="I1499" s="70">
        <v>44174</v>
      </c>
      <c r="J1499" s="23" t="s">
        <v>1257</v>
      </c>
      <c r="K1499" s="70">
        <v>44202</v>
      </c>
    </row>
    <row r="1500" spans="1:11" x14ac:dyDescent="0.25">
      <c r="A1500" s="109" t="str">
        <f>HYPERLINK("https://reports.ofsted.gov.uk/provider/16/EY563584","Provider web link")</f>
        <v>Provider web link</v>
      </c>
      <c r="B1500" s="71" t="s">
        <v>7361</v>
      </c>
      <c r="C1500" s="23" t="s">
        <v>1255</v>
      </c>
      <c r="D1500" s="23" t="s">
        <v>67</v>
      </c>
      <c r="E1500" s="23" t="s">
        <v>7362</v>
      </c>
      <c r="F1500" s="23" t="s">
        <v>153</v>
      </c>
      <c r="G1500" s="23" t="s">
        <v>215</v>
      </c>
      <c r="H1500" s="23" t="s">
        <v>215</v>
      </c>
      <c r="I1500" s="70">
        <v>44174</v>
      </c>
      <c r="J1500" s="23" t="s">
        <v>1254</v>
      </c>
      <c r="K1500" s="70">
        <v>44196</v>
      </c>
    </row>
    <row r="1501" spans="1:11" x14ac:dyDescent="0.25">
      <c r="A1501" s="109" t="str">
        <f>HYPERLINK("https://reports.ofsted.gov.uk/provider/16/EY553874","Provider web link")</f>
        <v>Provider web link</v>
      </c>
      <c r="B1501" s="71" t="s">
        <v>7363</v>
      </c>
      <c r="C1501" s="23" t="s">
        <v>1255</v>
      </c>
      <c r="D1501" s="23" t="s">
        <v>67</v>
      </c>
      <c r="E1501" s="23" t="s">
        <v>7364</v>
      </c>
      <c r="F1501" s="23" t="s">
        <v>191</v>
      </c>
      <c r="G1501" s="23" t="s">
        <v>180</v>
      </c>
      <c r="H1501" s="23" t="s">
        <v>180</v>
      </c>
      <c r="I1501" s="70">
        <v>44174</v>
      </c>
      <c r="J1501" s="23" t="s">
        <v>1254</v>
      </c>
      <c r="K1501" s="70">
        <v>44200</v>
      </c>
    </row>
    <row r="1502" spans="1:11" x14ac:dyDescent="0.25">
      <c r="A1502" s="109" t="str">
        <f>HYPERLINK("https://reports.ofsted.gov.uk/provider/18/EY429102","Provider web link")</f>
        <v>Provider web link</v>
      </c>
      <c r="B1502" s="71" t="s">
        <v>7365</v>
      </c>
      <c r="C1502" s="23" t="s">
        <v>1255</v>
      </c>
      <c r="D1502" s="23" t="s">
        <v>1294</v>
      </c>
      <c r="E1502" s="23" t="s">
        <v>240</v>
      </c>
      <c r="F1502" s="23" t="s">
        <v>153</v>
      </c>
      <c r="G1502" s="23" t="s">
        <v>215</v>
      </c>
      <c r="H1502" s="23" t="s">
        <v>215</v>
      </c>
      <c r="I1502" s="70">
        <v>44174</v>
      </c>
      <c r="J1502" s="23" t="s">
        <v>1254</v>
      </c>
      <c r="K1502" s="70">
        <v>44196</v>
      </c>
    </row>
    <row r="1503" spans="1:11" x14ac:dyDescent="0.25">
      <c r="A1503" s="109" t="str">
        <f>HYPERLINK("https://reports.ofsted.gov.uk/provider/18/EY558200","Provider web link")</f>
        <v>Provider web link</v>
      </c>
      <c r="B1503" s="71" t="s">
        <v>7366</v>
      </c>
      <c r="C1503" s="23" t="s">
        <v>1255</v>
      </c>
      <c r="D1503" s="23" t="s">
        <v>1294</v>
      </c>
      <c r="E1503" s="23" t="s">
        <v>240</v>
      </c>
      <c r="F1503" s="23" t="s">
        <v>84</v>
      </c>
      <c r="G1503" s="23" t="s">
        <v>175</v>
      </c>
      <c r="H1503" s="23" t="s">
        <v>175</v>
      </c>
      <c r="I1503" s="70">
        <v>44174</v>
      </c>
      <c r="J1503" s="23" t="s">
        <v>1254</v>
      </c>
      <c r="K1503" s="70">
        <v>44196</v>
      </c>
    </row>
    <row r="1504" spans="1:11" x14ac:dyDescent="0.25">
      <c r="A1504" s="109" t="str">
        <f>HYPERLINK("https://reports.ofsted.gov.uk/provider/18/2565564 ","Provider web link")</f>
        <v>Provider web link</v>
      </c>
      <c r="B1504" s="71">
        <v>2565564</v>
      </c>
      <c r="C1504" s="23" t="s">
        <v>1255</v>
      </c>
      <c r="D1504" s="23" t="s">
        <v>1294</v>
      </c>
      <c r="E1504" s="23" t="s">
        <v>240</v>
      </c>
      <c r="F1504" s="23" t="s">
        <v>117</v>
      </c>
      <c r="G1504" s="23" t="s">
        <v>171</v>
      </c>
      <c r="H1504" s="23" t="s">
        <v>171</v>
      </c>
      <c r="I1504" s="70">
        <v>44174</v>
      </c>
      <c r="J1504" s="23" t="s">
        <v>1254</v>
      </c>
      <c r="K1504" s="70">
        <v>44196</v>
      </c>
    </row>
    <row r="1505" spans="1:11" x14ac:dyDescent="0.25">
      <c r="A1505" s="109" t="str">
        <f>HYPERLINK("https://reports.ofsted.gov.uk/provider/16/EY560083","Provider web link")</f>
        <v>Provider web link</v>
      </c>
      <c r="B1505" s="71" t="s">
        <v>7367</v>
      </c>
      <c r="C1505" s="23" t="s">
        <v>1255</v>
      </c>
      <c r="D1505" s="23" t="s">
        <v>67</v>
      </c>
      <c r="E1505" s="23" t="s">
        <v>7368</v>
      </c>
      <c r="F1505" s="23" t="s">
        <v>176</v>
      </c>
      <c r="G1505" s="23" t="s">
        <v>175</v>
      </c>
      <c r="H1505" s="23" t="s">
        <v>175</v>
      </c>
      <c r="I1505" s="70">
        <v>44174</v>
      </c>
      <c r="J1505" s="23" t="s">
        <v>1254</v>
      </c>
      <c r="K1505" s="70">
        <v>44196</v>
      </c>
    </row>
    <row r="1506" spans="1:11" x14ac:dyDescent="0.25">
      <c r="A1506" s="109" t="str">
        <f>HYPERLINK("https://reports.ofsted.gov.uk/provider/16/2520927 ","Provider web link")</f>
        <v>Provider web link</v>
      </c>
      <c r="B1506" s="71">
        <v>2520927</v>
      </c>
      <c r="C1506" s="23" t="s">
        <v>1255</v>
      </c>
      <c r="D1506" s="23" t="s">
        <v>67</v>
      </c>
      <c r="E1506" s="23" t="s">
        <v>7369</v>
      </c>
      <c r="F1506" s="23" t="s">
        <v>82</v>
      </c>
      <c r="G1506" s="23" t="s">
        <v>285</v>
      </c>
      <c r="H1506" s="23" t="s">
        <v>199</v>
      </c>
      <c r="I1506" s="70">
        <v>44174</v>
      </c>
      <c r="J1506" s="23" t="s">
        <v>1254</v>
      </c>
      <c r="K1506" s="70">
        <v>44204</v>
      </c>
    </row>
    <row r="1507" spans="1:11" x14ac:dyDescent="0.25">
      <c r="A1507" s="109" t="str">
        <f>HYPERLINK("https://reports.ofsted.gov.uk/provider/18/2551324 ","Provider web link")</f>
        <v>Provider web link</v>
      </c>
      <c r="B1507" s="71">
        <v>2551324</v>
      </c>
      <c r="C1507" s="23" t="s">
        <v>1255</v>
      </c>
      <c r="D1507" s="23" t="s">
        <v>1294</v>
      </c>
      <c r="E1507" s="23" t="s">
        <v>240</v>
      </c>
      <c r="F1507" s="23" t="s">
        <v>223</v>
      </c>
      <c r="G1507" s="23" t="s">
        <v>221</v>
      </c>
      <c r="H1507" s="23" t="s">
        <v>221</v>
      </c>
      <c r="I1507" s="70">
        <v>44174</v>
      </c>
      <c r="J1507" s="23" t="s">
        <v>1254</v>
      </c>
      <c r="K1507" s="70">
        <v>44196</v>
      </c>
    </row>
    <row r="1508" spans="1:11" x14ac:dyDescent="0.25">
      <c r="A1508" s="109" t="str">
        <f>HYPERLINK("https://reports.ofsted.gov.uk/provider/16/EY557785","Provider web link")</f>
        <v>Provider web link</v>
      </c>
      <c r="B1508" s="71" t="s">
        <v>7370</v>
      </c>
      <c r="C1508" s="23" t="s">
        <v>1255</v>
      </c>
      <c r="D1508" s="23" t="s">
        <v>67</v>
      </c>
      <c r="E1508" s="23" t="s">
        <v>7371</v>
      </c>
      <c r="F1508" s="23" t="s">
        <v>113</v>
      </c>
      <c r="G1508" s="23" t="s">
        <v>208</v>
      </c>
      <c r="H1508" s="23" t="s">
        <v>208</v>
      </c>
      <c r="I1508" s="70">
        <v>44175</v>
      </c>
      <c r="J1508" s="23" t="s">
        <v>1254</v>
      </c>
      <c r="K1508" s="70">
        <v>44201</v>
      </c>
    </row>
    <row r="1509" spans="1:11" x14ac:dyDescent="0.25">
      <c r="A1509" s="109" t="str">
        <f>HYPERLINK("https://reports.ofsted.gov.uk/provider/16/EY549017","Provider web link")</f>
        <v>Provider web link</v>
      </c>
      <c r="B1509" s="71" t="s">
        <v>7372</v>
      </c>
      <c r="C1509" s="23" t="s">
        <v>769</v>
      </c>
      <c r="D1509" s="23" t="s">
        <v>67</v>
      </c>
      <c r="E1509" s="23" t="s">
        <v>7373</v>
      </c>
      <c r="F1509" s="23" t="s">
        <v>144</v>
      </c>
      <c r="G1509" s="23" t="s">
        <v>221</v>
      </c>
      <c r="H1509" s="23" t="s">
        <v>221</v>
      </c>
      <c r="I1509" s="70">
        <v>44175</v>
      </c>
      <c r="J1509" s="23" t="s">
        <v>1254</v>
      </c>
      <c r="K1509" s="70">
        <v>44201</v>
      </c>
    </row>
    <row r="1510" spans="1:11" x14ac:dyDescent="0.25">
      <c r="A1510" s="109" t="str">
        <f>HYPERLINK("https://reports.ofsted.gov.uk/provider/18/EY558905","Provider web link")</f>
        <v>Provider web link</v>
      </c>
      <c r="B1510" s="71" t="s">
        <v>7374</v>
      </c>
      <c r="C1510" s="23" t="s">
        <v>1255</v>
      </c>
      <c r="D1510" s="23" t="s">
        <v>1294</v>
      </c>
      <c r="E1510" s="23" t="s">
        <v>240</v>
      </c>
      <c r="F1510" s="23" t="s">
        <v>153</v>
      </c>
      <c r="G1510" s="23" t="s">
        <v>215</v>
      </c>
      <c r="H1510" s="23" t="s">
        <v>215</v>
      </c>
      <c r="I1510" s="70">
        <v>44175</v>
      </c>
      <c r="J1510" s="23" t="s">
        <v>1254</v>
      </c>
      <c r="K1510" s="70">
        <v>44207</v>
      </c>
    </row>
    <row r="1511" spans="1:11" x14ac:dyDescent="0.25">
      <c r="A1511" s="109" t="str">
        <f>HYPERLINK("https://reports.ofsted.gov.uk/provider/18/EY487765","Provider web link")</f>
        <v>Provider web link</v>
      </c>
      <c r="B1511" s="71" t="s">
        <v>7375</v>
      </c>
      <c r="C1511" s="23" t="s">
        <v>1255</v>
      </c>
      <c r="D1511" s="23" t="s">
        <v>1294</v>
      </c>
      <c r="E1511" s="23" t="s">
        <v>240</v>
      </c>
      <c r="F1511" s="23" t="s">
        <v>83</v>
      </c>
      <c r="G1511" s="23" t="s">
        <v>175</v>
      </c>
      <c r="H1511" s="23" t="s">
        <v>175</v>
      </c>
      <c r="I1511" s="70">
        <v>44175</v>
      </c>
      <c r="J1511" s="23" t="s">
        <v>1257</v>
      </c>
      <c r="K1511" s="70">
        <v>44200</v>
      </c>
    </row>
    <row r="1512" spans="1:11" x14ac:dyDescent="0.25">
      <c r="A1512" s="109" t="str">
        <f>HYPERLINK("https://reports.ofsted.gov.uk/provider/18/EY443761","Provider web link")</f>
        <v>Provider web link</v>
      </c>
      <c r="B1512" s="71" t="s">
        <v>7376</v>
      </c>
      <c r="C1512" s="23" t="s">
        <v>1255</v>
      </c>
      <c r="D1512" s="23" t="s">
        <v>1294</v>
      </c>
      <c r="E1512" s="23" t="s">
        <v>240</v>
      </c>
      <c r="F1512" s="23" t="s">
        <v>80</v>
      </c>
      <c r="G1512" s="23" t="s">
        <v>215</v>
      </c>
      <c r="H1512" s="23" t="s">
        <v>215</v>
      </c>
      <c r="I1512" s="70">
        <v>44175</v>
      </c>
      <c r="J1512" s="23" t="s">
        <v>1254</v>
      </c>
      <c r="K1512" s="70">
        <v>44207</v>
      </c>
    </row>
    <row r="1513" spans="1:11" x14ac:dyDescent="0.25">
      <c r="A1513" s="109" t="str">
        <f>HYPERLINK("https://reports.ofsted.gov.uk/provider/18/EY403332","Provider web link")</f>
        <v>Provider web link</v>
      </c>
      <c r="B1513" s="71" t="s">
        <v>7377</v>
      </c>
      <c r="C1513" s="23" t="s">
        <v>1255</v>
      </c>
      <c r="D1513" s="23" t="s">
        <v>1294</v>
      </c>
      <c r="E1513" s="23" t="s">
        <v>240</v>
      </c>
      <c r="F1513" s="23" t="s">
        <v>153</v>
      </c>
      <c r="G1513" s="23" t="s">
        <v>215</v>
      </c>
      <c r="H1513" s="23" t="s">
        <v>215</v>
      </c>
      <c r="I1513" s="70">
        <v>44175</v>
      </c>
      <c r="J1513" s="23" t="s">
        <v>1254</v>
      </c>
      <c r="K1513" s="70">
        <v>44210</v>
      </c>
    </row>
    <row r="1514" spans="1:11" x14ac:dyDescent="0.25">
      <c r="A1514" s="109" t="str">
        <f>HYPERLINK("https://reports.ofsted.gov.uk/provider/18/EY541489","Provider web link")</f>
        <v>Provider web link</v>
      </c>
      <c r="B1514" s="71" t="s">
        <v>7378</v>
      </c>
      <c r="C1514" s="23" t="s">
        <v>1255</v>
      </c>
      <c r="D1514" s="23" t="s">
        <v>1294</v>
      </c>
      <c r="E1514" s="23" t="s">
        <v>240</v>
      </c>
      <c r="F1514" s="23" t="s">
        <v>120</v>
      </c>
      <c r="G1514" s="23" t="s">
        <v>215</v>
      </c>
      <c r="H1514" s="23" t="s">
        <v>215</v>
      </c>
      <c r="I1514" s="70">
        <v>44175</v>
      </c>
      <c r="J1514" s="23" t="s">
        <v>1254</v>
      </c>
      <c r="K1514" s="70">
        <v>44200</v>
      </c>
    </row>
    <row r="1515" spans="1:11" x14ac:dyDescent="0.25">
      <c r="A1515" s="109" t="str">
        <f>HYPERLINK("https://reports.ofsted.gov.uk/provider/18/EY498076","Provider web link")</f>
        <v>Provider web link</v>
      </c>
      <c r="B1515" s="71" t="s">
        <v>7379</v>
      </c>
      <c r="C1515" s="23" t="s">
        <v>1255</v>
      </c>
      <c r="D1515" s="23" t="s">
        <v>1294</v>
      </c>
      <c r="E1515" s="23" t="s">
        <v>240</v>
      </c>
      <c r="F1515" s="23" t="s">
        <v>97</v>
      </c>
      <c r="G1515" s="23" t="s">
        <v>175</v>
      </c>
      <c r="H1515" s="23" t="s">
        <v>175</v>
      </c>
      <c r="I1515" s="70">
        <v>44175</v>
      </c>
      <c r="J1515" s="23" t="s">
        <v>1254</v>
      </c>
      <c r="K1515" s="70">
        <v>44200</v>
      </c>
    </row>
    <row r="1516" spans="1:11" x14ac:dyDescent="0.25">
      <c r="A1516" s="109" t="str">
        <f>HYPERLINK("https://reports.ofsted.gov.uk/provider/18/EY555343","Provider web link")</f>
        <v>Provider web link</v>
      </c>
      <c r="B1516" s="71" t="s">
        <v>7380</v>
      </c>
      <c r="C1516" s="23" t="s">
        <v>1255</v>
      </c>
      <c r="D1516" s="23" t="s">
        <v>1294</v>
      </c>
      <c r="E1516" s="23" t="s">
        <v>240</v>
      </c>
      <c r="F1516" s="23" t="s">
        <v>106</v>
      </c>
      <c r="G1516" s="23" t="s">
        <v>175</v>
      </c>
      <c r="H1516" s="23" t="s">
        <v>175</v>
      </c>
      <c r="I1516" s="70">
        <v>44175</v>
      </c>
      <c r="J1516" s="23" t="s">
        <v>1254</v>
      </c>
      <c r="K1516" s="70">
        <v>44201</v>
      </c>
    </row>
    <row r="1517" spans="1:11" x14ac:dyDescent="0.25">
      <c r="A1517" s="109" t="str">
        <f>HYPERLINK("https://reports.ofsted.gov.uk/provider/16/EY410059","Provider web link")</f>
        <v>Provider web link</v>
      </c>
      <c r="B1517" s="71" t="s">
        <v>7381</v>
      </c>
      <c r="C1517" s="23" t="s">
        <v>1255</v>
      </c>
      <c r="D1517" s="23" t="s">
        <v>67</v>
      </c>
      <c r="E1517" s="23" t="s">
        <v>7382</v>
      </c>
      <c r="F1517" s="23" t="s">
        <v>123</v>
      </c>
      <c r="G1517" s="23" t="s">
        <v>180</v>
      </c>
      <c r="H1517" s="23" t="s">
        <v>180</v>
      </c>
      <c r="I1517" s="70">
        <v>44175</v>
      </c>
      <c r="J1517" s="23" t="s">
        <v>1254</v>
      </c>
      <c r="K1517" s="70">
        <v>44189</v>
      </c>
    </row>
    <row r="1518" spans="1:11" x14ac:dyDescent="0.25">
      <c r="A1518" s="109" t="str">
        <f>HYPERLINK("https://reports.ofsted.gov.uk/provider/18/EY435574","Provider web link")</f>
        <v>Provider web link</v>
      </c>
      <c r="B1518" s="71" t="s">
        <v>7383</v>
      </c>
      <c r="C1518" s="23" t="s">
        <v>1255</v>
      </c>
      <c r="D1518" s="23" t="s">
        <v>1294</v>
      </c>
      <c r="E1518" s="23" t="s">
        <v>240</v>
      </c>
      <c r="F1518" s="23" t="s">
        <v>165</v>
      </c>
      <c r="G1518" s="23" t="s">
        <v>221</v>
      </c>
      <c r="H1518" s="23" t="s">
        <v>221</v>
      </c>
      <c r="I1518" s="70">
        <v>44175</v>
      </c>
      <c r="J1518" s="23" t="s">
        <v>1254</v>
      </c>
      <c r="K1518" s="70">
        <v>44200</v>
      </c>
    </row>
    <row r="1519" spans="1:11" x14ac:dyDescent="0.25">
      <c r="A1519" s="109" t="str">
        <f>HYPERLINK("https://reports.ofsted.gov.uk/provider/18/EY499268","Provider web link")</f>
        <v>Provider web link</v>
      </c>
      <c r="B1519" s="71" t="s">
        <v>7384</v>
      </c>
      <c r="C1519" s="23" t="s">
        <v>1255</v>
      </c>
      <c r="D1519" s="23" t="s">
        <v>1294</v>
      </c>
      <c r="E1519" s="23" t="s">
        <v>240</v>
      </c>
      <c r="F1519" s="23" t="s">
        <v>163</v>
      </c>
      <c r="G1519" s="23" t="s">
        <v>215</v>
      </c>
      <c r="H1519" s="23" t="s">
        <v>215</v>
      </c>
      <c r="I1519" s="70">
        <v>44175</v>
      </c>
      <c r="J1519" s="23" t="s">
        <v>1254</v>
      </c>
      <c r="K1519" s="70">
        <v>44201</v>
      </c>
    </row>
    <row r="1520" spans="1:11" x14ac:dyDescent="0.25">
      <c r="A1520" s="109" t="str">
        <f>HYPERLINK("https://reports.ofsted.gov.uk/provider/16/EY452736","Provider web link")</f>
        <v>Provider web link</v>
      </c>
      <c r="B1520" s="71" t="s">
        <v>7385</v>
      </c>
      <c r="C1520" s="23" t="s">
        <v>1255</v>
      </c>
      <c r="D1520" s="23" t="s">
        <v>67</v>
      </c>
      <c r="E1520" s="23" t="s">
        <v>7386</v>
      </c>
      <c r="F1520" s="23" t="s">
        <v>193</v>
      </c>
      <c r="G1520" s="23" t="s">
        <v>180</v>
      </c>
      <c r="H1520" s="23" t="s">
        <v>180</v>
      </c>
      <c r="I1520" s="70">
        <v>44175</v>
      </c>
      <c r="J1520" s="23" t="s">
        <v>1254</v>
      </c>
      <c r="K1520" s="70">
        <v>44200</v>
      </c>
    </row>
    <row r="1521" spans="1:11" x14ac:dyDescent="0.25">
      <c r="A1521" s="109" t="str">
        <f>HYPERLINK("https://reports.ofsted.gov.uk/provider/18/EY500307","Provider web link")</f>
        <v>Provider web link</v>
      </c>
      <c r="B1521" s="71" t="s">
        <v>7387</v>
      </c>
      <c r="C1521" s="23" t="s">
        <v>1255</v>
      </c>
      <c r="D1521" s="23" t="s">
        <v>1294</v>
      </c>
      <c r="E1521" s="23" t="s">
        <v>240</v>
      </c>
      <c r="F1521" s="23" t="s">
        <v>140</v>
      </c>
      <c r="G1521" s="23" t="s">
        <v>285</v>
      </c>
      <c r="H1521" s="23" t="s">
        <v>199</v>
      </c>
      <c r="I1521" s="70">
        <v>44175</v>
      </c>
      <c r="J1521" s="23" t="s">
        <v>1254</v>
      </c>
      <c r="K1521" s="70">
        <v>44200</v>
      </c>
    </row>
    <row r="1522" spans="1:11" x14ac:dyDescent="0.25">
      <c r="A1522" s="109" t="str">
        <f>HYPERLINK("https://reports.ofsted.gov.uk/provider/18/2512227 ","Provider web link")</f>
        <v>Provider web link</v>
      </c>
      <c r="B1522" s="71">
        <v>2512227</v>
      </c>
      <c r="C1522" s="23" t="s">
        <v>1255</v>
      </c>
      <c r="D1522" s="23" t="s">
        <v>1294</v>
      </c>
      <c r="E1522" s="23" t="s">
        <v>240</v>
      </c>
      <c r="F1522" s="23" t="s">
        <v>78</v>
      </c>
      <c r="G1522" s="23" t="s">
        <v>221</v>
      </c>
      <c r="H1522" s="23" t="s">
        <v>221</v>
      </c>
      <c r="I1522" s="70">
        <v>44175</v>
      </c>
      <c r="J1522" s="23" t="s">
        <v>1254</v>
      </c>
      <c r="K1522" s="70">
        <v>44201</v>
      </c>
    </row>
    <row r="1523" spans="1:11" x14ac:dyDescent="0.25">
      <c r="A1523" s="109" t="str">
        <f>HYPERLINK("https://reports.ofsted.gov.uk/provider/18/2534990 ","Provider web link")</f>
        <v>Provider web link</v>
      </c>
      <c r="B1523" s="71">
        <v>2534990</v>
      </c>
      <c r="C1523" s="23" t="s">
        <v>1255</v>
      </c>
      <c r="D1523" s="23" t="s">
        <v>1294</v>
      </c>
      <c r="E1523" s="23" t="s">
        <v>240</v>
      </c>
      <c r="F1523" s="23" t="s">
        <v>78</v>
      </c>
      <c r="G1523" s="23" t="s">
        <v>221</v>
      </c>
      <c r="H1523" s="23" t="s">
        <v>221</v>
      </c>
      <c r="I1523" s="70">
        <v>44175</v>
      </c>
      <c r="J1523" s="23" t="s">
        <v>1254</v>
      </c>
      <c r="K1523" s="70">
        <v>44200</v>
      </c>
    </row>
    <row r="1524" spans="1:11" x14ac:dyDescent="0.25">
      <c r="A1524" s="109" t="str">
        <f>HYPERLINK("https://reports.ofsted.gov.uk/provider/18/2552854 ","Provider web link")</f>
        <v>Provider web link</v>
      </c>
      <c r="B1524" s="71">
        <v>2552854</v>
      </c>
      <c r="C1524" s="23" t="s">
        <v>1255</v>
      </c>
      <c r="D1524" s="23" t="s">
        <v>1294</v>
      </c>
      <c r="E1524" s="23" t="s">
        <v>240</v>
      </c>
      <c r="F1524" s="23" t="s">
        <v>78</v>
      </c>
      <c r="G1524" s="23" t="s">
        <v>221</v>
      </c>
      <c r="H1524" s="23" t="s">
        <v>221</v>
      </c>
      <c r="I1524" s="70">
        <v>44175</v>
      </c>
      <c r="J1524" s="23" t="s">
        <v>1254</v>
      </c>
      <c r="K1524" s="70">
        <v>44200</v>
      </c>
    </row>
    <row r="1525" spans="1:11" x14ac:dyDescent="0.25">
      <c r="A1525" s="109" t="str">
        <f>HYPERLINK("https://reports.ofsted.gov.uk/provider/16/EY541843","Provider web link")</f>
        <v>Provider web link</v>
      </c>
      <c r="B1525" s="71" t="s">
        <v>7388</v>
      </c>
      <c r="C1525" s="23" t="s">
        <v>1255</v>
      </c>
      <c r="D1525" s="23" t="s">
        <v>67</v>
      </c>
      <c r="E1525" s="23" t="s">
        <v>7389</v>
      </c>
      <c r="F1525" s="23" t="s">
        <v>111</v>
      </c>
      <c r="G1525" s="23" t="s">
        <v>285</v>
      </c>
      <c r="H1525" s="23" t="s">
        <v>199</v>
      </c>
      <c r="I1525" s="70">
        <v>44175</v>
      </c>
      <c r="J1525" s="23" t="s">
        <v>1254</v>
      </c>
      <c r="K1525" s="70">
        <v>44203</v>
      </c>
    </row>
    <row r="1526" spans="1:11" x14ac:dyDescent="0.25">
      <c r="A1526" s="109" t="str">
        <f>HYPERLINK("https://reports.ofsted.gov.uk/provider/18/EY497489","Provider web link")</f>
        <v>Provider web link</v>
      </c>
      <c r="B1526" s="71" t="s">
        <v>7390</v>
      </c>
      <c r="C1526" s="23" t="s">
        <v>1255</v>
      </c>
      <c r="D1526" s="23" t="s">
        <v>1294</v>
      </c>
      <c r="E1526" s="23" t="s">
        <v>240</v>
      </c>
      <c r="F1526" s="23" t="s">
        <v>184</v>
      </c>
      <c r="G1526" s="23" t="s">
        <v>180</v>
      </c>
      <c r="H1526" s="23" t="s">
        <v>180</v>
      </c>
      <c r="I1526" s="70">
        <v>44175</v>
      </c>
      <c r="J1526" s="23" t="s">
        <v>1257</v>
      </c>
      <c r="K1526" s="70">
        <v>44200</v>
      </c>
    </row>
    <row r="1527" spans="1:11" x14ac:dyDescent="0.25">
      <c r="A1527" s="109" t="str">
        <f>HYPERLINK("https://reports.ofsted.gov.uk/provider/16/EY560968","Provider web link")</f>
        <v>Provider web link</v>
      </c>
      <c r="B1527" s="71" t="s">
        <v>7391</v>
      </c>
      <c r="C1527" s="23" t="s">
        <v>1255</v>
      </c>
      <c r="D1527" s="23" t="s">
        <v>67</v>
      </c>
      <c r="E1527" s="23" t="s">
        <v>7392</v>
      </c>
      <c r="F1527" s="23" t="s">
        <v>143</v>
      </c>
      <c r="G1527" s="23" t="s">
        <v>225</v>
      </c>
      <c r="H1527" s="23" t="s">
        <v>225</v>
      </c>
      <c r="I1527" s="70">
        <v>44175</v>
      </c>
      <c r="J1527" s="23" t="s">
        <v>1254</v>
      </c>
      <c r="K1527" s="70">
        <v>44203</v>
      </c>
    </row>
    <row r="1528" spans="1:11" x14ac:dyDescent="0.25">
      <c r="A1528" s="109" t="str">
        <f>HYPERLINK("https://reports.ofsted.gov.uk/provider/17/318006  ","Provider web link")</f>
        <v>Provider web link</v>
      </c>
      <c r="B1528" s="71">
        <v>318006</v>
      </c>
      <c r="C1528" s="23" t="s">
        <v>769</v>
      </c>
      <c r="D1528" s="23" t="s">
        <v>66</v>
      </c>
      <c r="E1528" s="23" t="s">
        <v>240</v>
      </c>
      <c r="F1528" s="23" t="s">
        <v>92</v>
      </c>
      <c r="G1528" s="23" t="s">
        <v>285</v>
      </c>
      <c r="H1528" s="23" t="s">
        <v>199</v>
      </c>
      <c r="I1528" s="70">
        <v>44175</v>
      </c>
      <c r="J1528" s="23" t="s">
        <v>1254</v>
      </c>
      <c r="K1528" s="70">
        <v>44200</v>
      </c>
    </row>
    <row r="1529" spans="1:11" x14ac:dyDescent="0.25">
      <c r="A1529" s="109" t="str">
        <f>HYPERLINK("https://reports.ofsted.gov.uk/provider/18/EY551667","Provider web link")</f>
        <v>Provider web link</v>
      </c>
      <c r="B1529" s="71" t="s">
        <v>7393</v>
      </c>
      <c r="C1529" s="23" t="s">
        <v>1255</v>
      </c>
      <c r="D1529" s="23" t="s">
        <v>1294</v>
      </c>
      <c r="E1529" s="23" t="s">
        <v>240</v>
      </c>
      <c r="F1529" s="23" t="s">
        <v>97</v>
      </c>
      <c r="G1529" s="23" t="s">
        <v>175</v>
      </c>
      <c r="H1529" s="23" t="s">
        <v>175</v>
      </c>
      <c r="I1529" s="70">
        <v>44175</v>
      </c>
      <c r="J1529" s="23" t="s">
        <v>1254</v>
      </c>
      <c r="K1529" s="70">
        <v>44201</v>
      </c>
    </row>
    <row r="1530" spans="1:11" x14ac:dyDescent="0.25">
      <c r="A1530" s="109" t="str">
        <f>HYPERLINK("https://reports.ofsted.gov.uk/provider/16/2528624 ","Provider web link")</f>
        <v>Provider web link</v>
      </c>
      <c r="B1530" s="71">
        <v>2528624</v>
      </c>
      <c r="C1530" s="23" t="s">
        <v>1255</v>
      </c>
      <c r="D1530" s="23" t="s">
        <v>67</v>
      </c>
      <c r="E1530" s="23" t="s">
        <v>7394</v>
      </c>
      <c r="F1530" s="23" t="s">
        <v>113</v>
      </c>
      <c r="G1530" s="23" t="s">
        <v>208</v>
      </c>
      <c r="H1530" s="23" t="s">
        <v>208</v>
      </c>
      <c r="I1530" s="70">
        <v>44175</v>
      </c>
      <c r="J1530" s="23" t="s">
        <v>1254</v>
      </c>
      <c r="K1530" s="70">
        <v>44201</v>
      </c>
    </row>
    <row r="1531" spans="1:11" x14ac:dyDescent="0.25">
      <c r="A1531" s="109" t="str">
        <f>HYPERLINK("https://reports.ofsted.gov.uk/provider/18/EY543430","Provider web link")</f>
        <v>Provider web link</v>
      </c>
      <c r="B1531" s="71" t="s">
        <v>7395</v>
      </c>
      <c r="C1531" s="23" t="s">
        <v>1255</v>
      </c>
      <c r="D1531" s="23" t="s">
        <v>1294</v>
      </c>
      <c r="E1531" s="23" t="s">
        <v>240</v>
      </c>
      <c r="F1531" s="23" t="s">
        <v>83</v>
      </c>
      <c r="G1531" s="23" t="s">
        <v>175</v>
      </c>
      <c r="H1531" s="23" t="s">
        <v>175</v>
      </c>
      <c r="I1531" s="70">
        <v>44175</v>
      </c>
      <c r="J1531" s="23" t="s">
        <v>1254</v>
      </c>
      <c r="K1531" s="70">
        <v>44200</v>
      </c>
    </row>
    <row r="1532" spans="1:11" x14ac:dyDescent="0.25">
      <c r="A1532" s="109" t="str">
        <f>HYPERLINK("https://reports.ofsted.gov.uk/provider/18/EY482291","Provider web link")</f>
        <v>Provider web link</v>
      </c>
      <c r="B1532" s="71" t="s">
        <v>7396</v>
      </c>
      <c r="C1532" s="23" t="s">
        <v>1255</v>
      </c>
      <c r="D1532" s="23" t="s">
        <v>1294</v>
      </c>
      <c r="E1532" s="23" t="s">
        <v>240</v>
      </c>
      <c r="F1532" s="23" t="s">
        <v>132</v>
      </c>
      <c r="G1532" s="23" t="s">
        <v>215</v>
      </c>
      <c r="H1532" s="23" t="s">
        <v>215</v>
      </c>
      <c r="I1532" s="70">
        <v>44175</v>
      </c>
      <c r="J1532" s="23" t="s">
        <v>1254</v>
      </c>
      <c r="K1532" s="70">
        <v>44200</v>
      </c>
    </row>
    <row r="1533" spans="1:11" x14ac:dyDescent="0.25">
      <c r="A1533" s="109" t="str">
        <f>HYPERLINK("https://reports.ofsted.gov.uk/provider/17/103292  ","Provider web link")</f>
        <v>Provider web link</v>
      </c>
      <c r="B1533" s="71">
        <v>103292</v>
      </c>
      <c r="C1533" s="23" t="s">
        <v>769</v>
      </c>
      <c r="D1533" s="23" t="s">
        <v>66</v>
      </c>
      <c r="E1533" s="23" t="s">
        <v>240</v>
      </c>
      <c r="F1533" s="23" t="s">
        <v>120</v>
      </c>
      <c r="G1533" s="23" t="s">
        <v>215</v>
      </c>
      <c r="H1533" s="23" t="s">
        <v>215</v>
      </c>
      <c r="I1533" s="70">
        <v>44175</v>
      </c>
      <c r="J1533" s="23" t="s">
        <v>1254</v>
      </c>
      <c r="K1533" s="70">
        <v>44200</v>
      </c>
    </row>
    <row r="1534" spans="1:11" x14ac:dyDescent="0.25">
      <c r="A1534" s="109" t="str">
        <f>HYPERLINK("https://reports.ofsted.gov.uk/provider/16/EY501445","Provider web link")</f>
        <v>Provider web link</v>
      </c>
      <c r="B1534" s="71" t="s">
        <v>7397</v>
      </c>
      <c r="C1534" s="23" t="s">
        <v>769</v>
      </c>
      <c r="D1534" s="23" t="s">
        <v>67</v>
      </c>
      <c r="E1534" s="23" t="s">
        <v>7398</v>
      </c>
      <c r="F1534" s="23" t="s">
        <v>106</v>
      </c>
      <c r="G1534" s="23" t="s">
        <v>175</v>
      </c>
      <c r="H1534" s="23" t="s">
        <v>175</v>
      </c>
      <c r="I1534" s="70">
        <v>44175</v>
      </c>
      <c r="J1534" s="23" t="s">
        <v>1254</v>
      </c>
      <c r="K1534" s="70">
        <v>44200</v>
      </c>
    </row>
    <row r="1535" spans="1:11" x14ac:dyDescent="0.25">
      <c r="A1535" s="109" t="str">
        <f>HYPERLINK("https://reports.ofsted.gov.uk/provider/18/EY557572","Provider web link")</f>
        <v>Provider web link</v>
      </c>
      <c r="B1535" s="71" t="s">
        <v>7399</v>
      </c>
      <c r="C1535" s="23" t="s">
        <v>1255</v>
      </c>
      <c r="D1535" s="23" t="s">
        <v>1294</v>
      </c>
      <c r="E1535" s="23" t="s">
        <v>240</v>
      </c>
      <c r="F1535" s="23" t="s">
        <v>220</v>
      </c>
      <c r="G1535" s="23" t="s">
        <v>215</v>
      </c>
      <c r="H1535" s="23" t="s">
        <v>215</v>
      </c>
      <c r="I1535" s="70">
        <v>44175</v>
      </c>
      <c r="J1535" s="23" t="s">
        <v>1257</v>
      </c>
      <c r="K1535" s="70">
        <v>44201</v>
      </c>
    </row>
    <row r="1536" spans="1:11" x14ac:dyDescent="0.25">
      <c r="A1536" s="109" t="str">
        <f>HYPERLINK("https://reports.ofsted.gov.uk/provider/18/EY396771","Provider web link")</f>
        <v>Provider web link</v>
      </c>
      <c r="B1536" s="71" t="s">
        <v>7400</v>
      </c>
      <c r="C1536" s="23" t="s">
        <v>1255</v>
      </c>
      <c r="D1536" s="23" t="s">
        <v>1294</v>
      </c>
      <c r="E1536" s="23" t="s">
        <v>240</v>
      </c>
      <c r="F1536" s="23" t="s">
        <v>226</v>
      </c>
      <c r="G1536" s="23" t="s">
        <v>225</v>
      </c>
      <c r="H1536" s="23" t="s">
        <v>225</v>
      </c>
      <c r="I1536" s="70">
        <v>44175</v>
      </c>
      <c r="J1536" s="23" t="s">
        <v>1257</v>
      </c>
      <c r="K1536" s="70">
        <v>44200</v>
      </c>
    </row>
    <row r="1537" spans="1:11" x14ac:dyDescent="0.25">
      <c r="A1537" s="109" t="str">
        <f>HYPERLINK("https://reports.ofsted.gov.uk/provider/18/2512458 ","Provider web link")</f>
        <v>Provider web link</v>
      </c>
      <c r="B1537" s="71">
        <v>2512458</v>
      </c>
      <c r="C1537" s="23" t="s">
        <v>1255</v>
      </c>
      <c r="D1537" s="23" t="s">
        <v>1294</v>
      </c>
      <c r="E1537" s="23" t="s">
        <v>240</v>
      </c>
      <c r="F1537" s="23" t="s">
        <v>153</v>
      </c>
      <c r="G1537" s="23" t="s">
        <v>215</v>
      </c>
      <c r="H1537" s="23" t="s">
        <v>215</v>
      </c>
      <c r="I1537" s="70">
        <v>44175</v>
      </c>
      <c r="J1537" s="23" t="s">
        <v>1254</v>
      </c>
      <c r="K1537" s="70">
        <v>44201</v>
      </c>
    </row>
    <row r="1538" spans="1:11" x14ac:dyDescent="0.25">
      <c r="A1538" s="109" t="str">
        <f>HYPERLINK("https://reports.ofsted.gov.uk/provider/16/2545960 ","Provider web link")</f>
        <v>Provider web link</v>
      </c>
      <c r="B1538" s="71">
        <v>2545960</v>
      </c>
      <c r="C1538" s="23" t="s">
        <v>769</v>
      </c>
      <c r="D1538" s="23" t="s">
        <v>67</v>
      </c>
      <c r="E1538" s="23" t="s">
        <v>7401</v>
      </c>
      <c r="F1538" s="23" t="s">
        <v>97</v>
      </c>
      <c r="G1538" s="23" t="s">
        <v>175</v>
      </c>
      <c r="H1538" s="23" t="s">
        <v>175</v>
      </c>
      <c r="I1538" s="70">
        <v>44175</v>
      </c>
      <c r="J1538" s="23" t="s">
        <v>1254</v>
      </c>
      <c r="K1538" s="70">
        <v>44202</v>
      </c>
    </row>
    <row r="1539" spans="1:11" x14ac:dyDescent="0.25">
      <c r="A1539" s="109" t="str">
        <f>HYPERLINK("https://reports.ofsted.gov.uk/provider/18/EY541530","Provider web link")</f>
        <v>Provider web link</v>
      </c>
      <c r="B1539" s="71" t="s">
        <v>7402</v>
      </c>
      <c r="C1539" s="23" t="s">
        <v>1255</v>
      </c>
      <c r="D1539" s="23" t="s">
        <v>1294</v>
      </c>
      <c r="E1539" s="23" t="s">
        <v>240</v>
      </c>
      <c r="F1539" s="23" t="s">
        <v>226</v>
      </c>
      <c r="G1539" s="23" t="s">
        <v>225</v>
      </c>
      <c r="H1539" s="23" t="s">
        <v>225</v>
      </c>
      <c r="I1539" s="70">
        <v>44175</v>
      </c>
      <c r="J1539" s="23" t="s">
        <v>1254</v>
      </c>
      <c r="K1539" s="70">
        <v>44201</v>
      </c>
    </row>
    <row r="1540" spans="1:11" x14ac:dyDescent="0.25">
      <c r="A1540" s="109" t="str">
        <f>HYPERLINK("https://reports.ofsted.gov.uk/provider/16/EY542258","Provider web link")</f>
        <v>Provider web link</v>
      </c>
      <c r="B1540" s="71" t="s">
        <v>7403</v>
      </c>
      <c r="C1540" s="23" t="s">
        <v>769</v>
      </c>
      <c r="D1540" s="23" t="s">
        <v>67</v>
      </c>
      <c r="E1540" s="23" t="s">
        <v>7404</v>
      </c>
      <c r="F1540" s="23" t="s">
        <v>113</v>
      </c>
      <c r="G1540" s="23" t="s">
        <v>208</v>
      </c>
      <c r="H1540" s="23" t="s">
        <v>208</v>
      </c>
      <c r="I1540" s="70">
        <v>44175</v>
      </c>
      <c r="J1540" s="23" t="s">
        <v>1254</v>
      </c>
      <c r="K1540" s="70">
        <v>44201</v>
      </c>
    </row>
    <row r="1541" spans="1:11" x14ac:dyDescent="0.25">
      <c r="A1541" s="109" t="str">
        <f>HYPERLINK("https://reports.ofsted.gov.uk/provider/16/EY548007","Provider web link")</f>
        <v>Provider web link</v>
      </c>
      <c r="B1541" s="71" t="s">
        <v>7405</v>
      </c>
      <c r="C1541" s="23" t="s">
        <v>1255</v>
      </c>
      <c r="D1541" s="23" t="s">
        <v>67</v>
      </c>
      <c r="E1541" s="23" t="s">
        <v>7406</v>
      </c>
      <c r="F1541" s="23" t="s">
        <v>226</v>
      </c>
      <c r="G1541" s="23" t="s">
        <v>225</v>
      </c>
      <c r="H1541" s="23" t="s">
        <v>225</v>
      </c>
      <c r="I1541" s="70">
        <v>44175</v>
      </c>
      <c r="J1541" s="23" t="s">
        <v>1257</v>
      </c>
      <c r="K1541" s="70">
        <v>44200</v>
      </c>
    </row>
    <row r="1542" spans="1:11" x14ac:dyDescent="0.25">
      <c r="A1542" s="109" t="str">
        <f>HYPERLINK("https://reports.ofsted.gov.uk/provider/16/EY560140","Provider web link")</f>
        <v>Provider web link</v>
      </c>
      <c r="B1542" s="71" t="s">
        <v>7407</v>
      </c>
      <c r="C1542" s="23" t="s">
        <v>1255</v>
      </c>
      <c r="D1542" s="23" t="s">
        <v>67</v>
      </c>
      <c r="E1542" s="23" t="s">
        <v>7408</v>
      </c>
      <c r="F1542" s="23" t="s">
        <v>169</v>
      </c>
      <c r="G1542" s="23" t="s">
        <v>225</v>
      </c>
      <c r="H1542" s="23" t="s">
        <v>225</v>
      </c>
      <c r="I1542" s="70">
        <v>44176</v>
      </c>
      <c r="J1542" s="23" t="s">
        <v>1254</v>
      </c>
      <c r="K1542" s="70">
        <v>44211</v>
      </c>
    </row>
    <row r="1543" spans="1:11" x14ac:dyDescent="0.25">
      <c r="A1543" s="109" t="str">
        <f>HYPERLINK("https://reports.ofsted.gov.uk/provider/18/EY494891","Provider web link")</f>
        <v>Provider web link</v>
      </c>
      <c r="B1543" s="71" t="s">
        <v>7409</v>
      </c>
      <c r="C1543" s="23" t="s">
        <v>1255</v>
      </c>
      <c r="D1543" s="23" t="s">
        <v>1294</v>
      </c>
      <c r="E1543" s="23" t="s">
        <v>240</v>
      </c>
      <c r="F1543" s="23" t="s">
        <v>97</v>
      </c>
      <c r="G1543" s="23" t="s">
        <v>175</v>
      </c>
      <c r="H1543" s="23" t="s">
        <v>175</v>
      </c>
      <c r="I1543" s="70">
        <v>44176</v>
      </c>
      <c r="J1543" s="23" t="s">
        <v>1254</v>
      </c>
      <c r="K1543" s="70">
        <v>44203</v>
      </c>
    </row>
    <row r="1544" spans="1:11" x14ac:dyDescent="0.25">
      <c r="A1544" s="109" t="str">
        <f>HYPERLINK("https://reports.ofsted.gov.uk/provider/16/2555592 ","Provider web link")</f>
        <v>Provider web link</v>
      </c>
      <c r="B1544" s="71">
        <v>2555592</v>
      </c>
      <c r="C1544" s="23" t="s">
        <v>769</v>
      </c>
      <c r="D1544" s="23" t="s">
        <v>67</v>
      </c>
      <c r="E1544" s="23" t="s">
        <v>7410</v>
      </c>
      <c r="F1544" s="23" t="s">
        <v>124</v>
      </c>
      <c r="G1544" s="23" t="s">
        <v>175</v>
      </c>
      <c r="H1544" s="23" t="s">
        <v>175</v>
      </c>
      <c r="I1544" s="70">
        <v>44176</v>
      </c>
      <c r="J1544" s="23" t="s">
        <v>1254</v>
      </c>
      <c r="K1544" s="70">
        <v>44202</v>
      </c>
    </row>
    <row r="1545" spans="1:11" x14ac:dyDescent="0.25">
      <c r="A1545" s="109" t="str">
        <f>HYPERLINK("https://reports.ofsted.gov.uk/provider/18/EY424528","Provider web link")</f>
        <v>Provider web link</v>
      </c>
      <c r="B1545" s="71" t="s">
        <v>7411</v>
      </c>
      <c r="C1545" s="23" t="s">
        <v>1255</v>
      </c>
      <c r="D1545" s="23" t="s">
        <v>1294</v>
      </c>
      <c r="E1545" s="23" t="s">
        <v>240</v>
      </c>
      <c r="F1545" s="23" t="s">
        <v>91</v>
      </c>
      <c r="G1545" s="23" t="s">
        <v>221</v>
      </c>
      <c r="H1545" s="23" t="s">
        <v>221</v>
      </c>
      <c r="I1545" s="70">
        <v>44176</v>
      </c>
      <c r="J1545" s="23" t="s">
        <v>1254</v>
      </c>
      <c r="K1545" s="70">
        <v>44202</v>
      </c>
    </row>
    <row r="1546" spans="1:11" x14ac:dyDescent="0.25">
      <c r="A1546" s="109" t="str">
        <f>HYPERLINK("https://reports.ofsted.gov.uk/provider/16/2507256 ","Provider web link")</f>
        <v>Provider web link</v>
      </c>
      <c r="B1546" s="71">
        <v>2507256</v>
      </c>
      <c r="C1546" s="23" t="s">
        <v>769</v>
      </c>
      <c r="D1546" s="23" t="s">
        <v>67</v>
      </c>
      <c r="E1546" s="23" t="s">
        <v>7412</v>
      </c>
      <c r="F1546" s="23" t="s">
        <v>118</v>
      </c>
      <c r="G1546" s="23" t="s">
        <v>208</v>
      </c>
      <c r="H1546" s="23" t="s">
        <v>208</v>
      </c>
      <c r="I1546" s="70">
        <v>44176</v>
      </c>
      <c r="J1546" s="23" t="s">
        <v>1254</v>
      </c>
      <c r="K1546" s="70">
        <v>44202</v>
      </c>
    </row>
    <row r="1547" spans="1:11" x14ac:dyDescent="0.25">
      <c r="A1547" s="109" t="str">
        <f>HYPERLINK("https://reports.ofsted.gov.uk/provider/17/204327  ","Provider web link")</f>
        <v>Provider web link</v>
      </c>
      <c r="B1547" s="71">
        <v>204327</v>
      </c>
      <c r="C1547" s="23" t="s">
        <v>769</v>
      </c>
      <c r="D1547" s="23" t="s">
        <v>66</v>
      </c>
      <c r="E1547" s="23" t="s">
        <v>240</v>
      </c>
      <c r="F1547" s="23" t="s">
        <v>179</v>
      </c>
      <c r="G1547" s="23" t="s">
        <v>175</v>
      </c>
      <c r="H1547" s="23" t="s">
        <v>175</v>
      </c>
      <c r="I1547" s="70">
        <v>44176</v>
      </c>
      <c r="J1547" s="23" t="s">
        <v>1254</v>
      </c>
      <c r="K1547" s="70">
        <v>44201</v>
      </c>
    </row>
    <row r="1548" spans="1:11" x14ac:dyDescent="0.25">
      <c r="A1548" s="109" t="str">
        <f>HYPERLINK("https://reports.ofsted.gov.uk/provider/16/EY424337","Provider web link")</f>
        <v>Provider web link</v>
      </c>
      <c r="B1548" s="71" t="s">
        <v>7413</v>
      </c>
      <c r="C1548" s="23" t="s">
        <v>1255</v>
      </c>
      <c r="D1548" s="23" t="s">
        <v>67</v>
      </c>
      <c r="E1548" s="23" t="s">
        <v>7414</v>
      </c>
      <c r="F1548" s="23" t="s">
        <v>181</v>
      </c>
      <c r="G1548" s="23" t="s">
        <v>180</v>
      </c>
      <c r="H1548" s="23" t="s">
        <v>180</v>
      </c>
      <c r="I1548" s="70">
        <v>44176</v>
      </c>
      <c r="J1548" s="23" t="s">
        <v>1254</v>
      </c>
      <c r="K1548" s="70">
        <v>44201</v>
      </c>
    </row>
    <row r="1549" spans="1:11" x14ac:dyDescent="0.25">
      <c r="A1549" s="109" t="str">
        <f>HYPERLINK("https://reports.ofsted.gov.uk/provider/18/EY560860","Provider web link")</f>
        <v>Provider web link</v>
      </c>
      <c r="B1549" s="71" t="s">
        <v>7415</v>
      </c>
      <c r="C1549" s="23" t="s">
        <v>1255</v>
      </c>
      <c r="D1549" s="23" t="s">
        <v>1294</v>
      </c>
      <c r="E1549" s="23" t="s">
        <v>240</v>
      </c>
      <c r="F1549" s="23" t="s">
        <v>77</v>
      </c>
      <c r="G1549" s="23" t="s">
        <v>215</v>
      </c>
      <c r="H1549" s="23" t="s">
        <v>215</v>
      </c>
      <c r="I1549" s="70">
        <v>44176</v>
      </c>
      <c r="J1549" s="23" t="s">
        <v>1254</v>
      </c>
      <c r="K1549" s="70">
        <v>44202</v>
      </c>
    </row>
    <row r="1550" spans="1:11" x14ac:dyDescent="0.25">
      <c r="A1550" s="109" t="str">
        <f>HYPERLINK("https://reports.ofsted.gov.uk/provider/16/2513974 ","Provider web link")</f>
        <v>Provider web link</v>
      </c>
      <c r="B1550" s="71">
        <v>2513974</v>
      </c>
      <c r="C1550" s="23" t="s">
        <v>1255</v>
      </c>
      <c r="D1550" s="23" t="s">
        <v>67</v>
      </c>
      <c r="E1550" s="23" t="s">
        <v>7416</v>
      </c>
      <c r="F1550" s="23" t="s">
        <v>153</v>
      </c>
      <c r="G1550" s="23" t="s">
        <v>215</v>
      </c>
      <c r="H1550" s="23" t="s">
        <v>215</v>
      </c>
      <c r="I1550" s="70">
        <v>44176</v>
      </c>
      <c r="J1550" s="23" t="s">
        <v>1254</v>
      </c>
      <c r="K1550" s="70">
        <v>44207</v>
      </c>
    </row>
    <row r="1551" spans="1:11" x14ac:dyDescent="0.25">
      <c r="A1551" s="109" t="str">
        <f>HYPERLINK("https://reports.ofsted.gov.uk/provider/18/EY449751","Provider web link")</f>
        <v>Provider web link</v>
      </c>
      <c r="B1551" s="71" t="s">
        <v>7417</v>
      </c>
      <c r="C1551" s="23" t="s">
        <v>1255</v>
      </c>
      <c r="D1551" s="23" t="s">
        <v>1294</v>
      </c>
      <c r="E1551" s="23" t="s">
        <v>240</v>
      </c>
      <c r="F1551" s="23" t="s">
        <v>97</v>
      </c>
      <c r="G1551" s="23" t="s">
        <v>175</v>
      </c>
      <c r="H1551" s="23" t="s">
        <v>175</v>
      </c>
      <c r="I1551" s="70">
        <v>44176</v>
      </c>
      <c r="J1551" s="23" t="s">
        <v>1257</v>
      </c>
      <c r="K1551" s="70">
        <v>44201</v>
      </c>
    </row>
    <row r="1552" spans="1:11" x14ac:dyDescent="0.25">
      <c r="A1552" s="109" t="str">
        <f>HYPERLINK("https://reports.ofsted.gov.uk/provider/18/EY541119","Provider web link")</f>
        <v>Provider web link</v>
      </c>
      <c r="B1552" s="71" t="s">
        <v>7418</v>
      </c>
      <c r="C1552" s="23" t="s">
        <v>1255</v>
      </c>
      <c r="D1552" s="23" t="s">
        <v>1294</v>
      </c>
      <c r="E1552" s="23" t="s">
        <v>240</v>
      </c>
      <c r="F1552" s="23" t="s">
        <v>106</v>
      </c>
      <c r="G1552" s="23" t="s">
        <v>175</v>
      </c>
      <c r="H1552" s="23" t="s">
        <v>175</v>
      </c>
      <c r="I1552" s="70">
        <v>44176</v>
      </c>
      <c r="J1552" s="23" t="s">
        <v>1254</v>
      </c>
      <c r="K1552" s="70">
        <v>44204</v>
      </c>
    </row>
    <row r="1553" spans="1:11" x14ac:dyDescent="0.25">
      <c r="A1553" s="109" t="str">
        <f>HYPERLINK("https://reports.ofsted.gov.uk/provider/16/EY421734","Provider web link")</f>
        <v>Provider web link</v>
      </c>
      <c r="B1553" s="71" t="s">
        <v>7419</v>
      </c>
      <c r="C1553" s="23" t="s">
        <v>769</v>
      </c>
      <c r="D1553" s="23" t="s">
        <v>67</v>
      </c>
      <c r="E1553" s="23" t="s">
        <v>7420</v>
      </c>
      <c r="F1553" s="23" t="s">
        <v>191</v>
      </c>
      <c r="G1553" s="23" t="s">
        <v>180</v>
      </c>
      <c r="H1553" s="23" t="s">
        <v>180</v>
      </c>
      <c r="I1553" s="70">
        <v>44176</v>
      </c>
      <c r="J1553" s="23" t="s">
        <v>1257</v>
      </c>
      <c r="K1553" s="70">
        <v>44211</v>
      </c>
    </row>
    <row r="1554" spans="1:11" x14ac:dyDescent="0.25">
      <c r="A1554" s="109" t="str">
        <f>HYPERLINK("https://reports.ofsted.gov.uk/provider/16/2516105 ","Provider web link")</f>
        <v>Provider web link</v>
      </c>
      <c r="B1554" s="71">
        <v>2516105</v>
      </c>
      <c r="C1554" s="23" t="s">
        <v>769</v>
      </c>
      <c r="D1554" s="23" t="s">
        <v>67</v>
      </c>
      <c r="E1554" s="23" t="s">
        <v>7421</v>
      </c>
      <c r="F1554" s="23" t="s">
        <v>76</v>
      </c>
      <c r="G1554" s="23" t="s">
        <v>285</v>
      </c>
      <c r="H1554" s="23" t="s">
        <v>199</v>
      </c>
      <c r="I1554" s="70">
        <v>44176</v>
      </c>
      <c r="J1554" s="23" t="s">
        <v>1254</v>
      </c>
      <c r="K1554" s="70">
        <v>44202</v>
      </c>
    </row>
    <row r="1555" spans="1:11" x14ac:dyDescent="0.25">
      <c r="A1555" s="109" t="str">
        <f>HYPERLINK("https://reports.ofsted.gov.uk/provider/16/EY552863","Provider web link")</f>
        <v>Provider web link</v>
      </c>
      <c r="B1555" s="71" t="s">
        <v>7422</v>
      </c>
      <c r="C1555" s="23" t="s">
        <v>1255</v>
      </c>
      <c r="D1555" s="23" t="s">
        <v>67</v>
      </c>
      <c r="E1555" s="23" t="s">
        <v>7423</v>
      </c>
      <c r="F1555" s="23" t="s">
        <v>163</v>
      </c>
      <c r="G1555" s="23" t="s">
        <v>215</v>
      </c>
      <c r="H1555" s="23" t="s">
        <v>215</v>
      </c>
      <c r="I1555" s="70">
        <v>44176</v>
      </c>
      <c r="J1555" s="23" t="s">
        <v>1254</v>
      </c>
      <c r="K1555" s="70">
        <v>44204</v>
      </c>
    </row>
    <row r="1556" spans="1:11" x14ac:dyDescent="0.25">
      <c r="A1556" s="109" t="str">
        <f>HYPERLINK("https://reports.ofsted.gov.uk/provider/18/EY561103","Provider web link")</f>
        <v>Provider web link</v>
      </c>
      <c r="B1556" s="71" t="s">
        <v>7424</v>
      </c>
      <c r="C1556" s="23" t="s">
        <v>1255</v>
      </c>
      <c r="D1556" s="23" t="s">
        <v>1294</v>
      </c>
      <c r="E1556" s="23" t="s">
        <v>240</v>
      </c>
      <c r="F1556" s="23" t="s">
        <v>163</v>
      </c>
      <c r="G1556" s="23" t="s">
        <v>215</v>
      </c>
      <c r="H1556" s="23" t="s">
        <v>215</v>
      </c>
      <c r="I1556" s="70">
        <v>44176</v>
      </c>
      <c r="J1556" s="23" t="s">
        <v>1257</v>
      </c>
      <c r="K1556" s="70">
        <v>44201</v>
      </c>
    </row>
    <row r="1557" spans="1:11" x14ac:dyDescent="0.25">
      <c r="A1557" s="109" t="str">
        <f>HYPERLINK("https://reports.ofsted.gov.uk/provider/18/2556687 ","Provider web link")</f>
        <v>Provider web link</v>
      </c>
      <c r="B1557" s="71">
        <v>2556687</v>
      </c>
      <c r="C1557" s="23" t="s">
        <v>1255</v>
      </c>
      <c r="D1557" s="23" t="s">
        <v>1294</v>
      </c>
      <c r="E1557" s="23" t="s">
        <v>240</v>
      </c>
      <c r="F1557" s="23" t="s">
        <v>83</v>
      </c>
      <c r="G1557" s="23" t="s">
        <v>175</v>
      </c>
      <c r="H1557" s="23" t="s">
        <v>175</v>
      </c>
      <c r="I1557" s="70">
        <v>44176</v>
      </c>
      <c r="J1557" s="23" t="s">
        <v>1254</v>
      </c>
      <c r="K1557" s="70">
        <v>44201</v>
      </c>
    </row>
    <row r="1558" spans="1:11" x14ac:dyDescent="0.25">
      <c r="A1558" s="109" t="str">
        <f>HYPERLINK("https://reports.ofsted.gov.uk/provider/17/103266  ","Provider web link")</f>
        <v>Provider web link</v>
      </c>
      <c r="B1558" s="71">
        <v>103266</v>
      </c>
      <c r="C1558" s="23" t="s">
        <v>769</v>
      </c>
      <c r="D1558" s="23" t="s">
        <v>66</v>
      </c>
      <c r="E1558" s="23" t="s">
        <v>240</v>
      </c>
      <c r="F1558" s="23" t="s">
        <v>120</v>
      </c>
      <c r="G1558" s="23" t="s">
        <v>215</v>
      </c>
      <c r="H1558" s="23" t="s">
        <v>215</v>
      </c>
      <c r="I1558" s="70">
        <v>44176</v>
      </c>
      <c r="J1558" s="23" t="s">
        <v>1254</v>
      </c>
      <c r="K1558" s="70">
        <v>44201</v>
      </c>
    </row>
    <row r="1559" spans="1:11" x14ac:dyDescent="0.25">
      <c r="A1559" s="109" t="str">
        <f>HYPERLINK("https://reports.ofsted.gov.uk/provider/16/EY560815","Provider web link")</f>
        <v>Provider web link</v>
      </c>
      <c r="B1559" s="71" t="s">
        <v>7425</v>
      </c>
      <c r="C1559" s="23" t="s">
        <v>1255</v>
      </c>
      <c r="D1559" s="23" t="s">
        <v>67</v>
      </c>
      <c r="E1559" s="23" t="s">
        <v>7426</v>
      </c>
      <c r="F1559" s="23" t="s">
        <v>153</v>
      </c>
      <c r="G1559" s="23" t="s">
        <v>215</v>
      </c>
      <c r="H1559" s="23" t="s">
        <v>215</v>
      </c>
      <c r="I1559" s="70">
        <v>44176</v>
      </c>
      <c r="J1559" s="23" t="s">
        <v>1254</v>
      </c>
      <c r="K1559" s="70">
        <v>44201</v>
      </c>
    </row>
    <row r="1560" spans="1:11" x14ac:dyDescent="0.25">
      <c r="A1560" s="109" t="str">
        <f>HYPERLINK("https://reports.ofsted.gov.uk/provider/18/EY555346","Provider web link")</f>
        <v>Provider web link</v>
      </c>
      <c r="B1560" s="71" t="s">
        <v>7427</v>
      </c>
      <c r="C1560" s="23" t="s">
        <v>1255</v>
      </c>
      <c r="D1560" s="23" t="s">
        <v>1294</v>
      </c>
      <c r="E1560" s="23" t="s">
        <v>240</v>
      </c>
      <c r="F1560" s="23" t="s">
        <v>124</v>
      </c>
      <c r="G1560" s="23" t="s">
        <v>175</v>
      </c>
      <c r="H1560" s="23" t="s">
        <v>175</v>
      </c>
      <c r="I1560" s="70">
        <v>44176</v>
      </c>
      <c r="J1560" s="23" t="s">
        <v>1257</v>
      </c>
      <c r="K1560" s="70">
        <v>44201</v>
      </c>
    </row>
    <row r="1561" spans="1:11" x14ac:dyDescent="0.25">
      <c r="A1561" s="109" t="str">
        <f>HYPERLINK("https://reports.ofsted.gov.uk/provider/16/EY552318","Provider web link")</f>
        <v>Provider web link</v>
      </c>
      <c r="B1561" s="71" t="s">
        <v>7428</v>
      </c>
      <c r="C1561" s="23" t="s">
        <v>1255</v>
      </c>
      <c r="D1561" s="23" t="s">
        <v>67</v>
      </c>
      <c r="E1561" s="23" t="s">
        <v>7429</v>
      </c>
      <c r="F1561" s="23" t="s">
        <v>191</v>
      </c>
      <c r="G1561" s="23" t="s">
        <v>180</v>
      </c>
      <c r="H1561" s="23" t="s">
        <v>180</v>
      </c>
      <c r="I1561" s="70">
        <v>44176</v>
      </c>
      <c r="J1561" s="23" t="s">
        <v>1254</v>
      </c>
      <c r="K1561" s="70">
        <v>44201</v>
      </c>
    </row>
    <row r="1562" spans="1:11" x14ac:dyDescent="0.25">
      <c r="A1562" s="109" t="str">
        <f>HYPERLINK("https://reports.ofsted.gov.uk/provider/18/EY476829","Provider web link")</f>
        <v>Provider web link</v>
      </c>
      <c r="B1562" s="71" t="s">
        <v>7430</v>
      </c>
      <c r="C1562" s="23" t="s">
        <v>1255</v>
      </c>
      <c r="D1562" s="23" t="s">
        <v>1294</v>
      </c>
      <c r="E1562" s="23" t="s">
        <v>240</v>
      </c>
      <c r="F1562" s="23" t="s">
        <v>77</v>
      </c>
      <c r="G1562" s="23" t="s">
        <v>215</v>
      </c>
      <c r="H1562" s="23" t="s">
        <v>215</v>
      </c>
      <c r="I1562" s="70">
        <v>44176</v>
      </c>
      <c r="J1562" s="23" t="s">
        <v>1254</v>
      </c>
      <c r="K1562" s="70">
        <v>44202</v>
      </c>
    </row>
    <row r="1563" spans="1:11" x14ac:dyDescent="0.25">
      <c r="A1563" s="109" t="str">
        <f>HYPERLINK("https://reports.ofsted.gov.uk/provider/18/2568506 ","Provider web link")</f>
        <v>Provider web link</v>
      </c>
      <c r="B1563" s="71">
        <v>2568506</v>
      </c>
      <c r="C1563" s="23" t="s">
        <v>1255</v>
      </c>
      <c r="D1563" s="23" t="s">
        <v>1294</v>
      </c>
      <c r="E1563" s="23" t="s">
        <v>240</v>
      </c>
      <c r="F1563" s="23" t="s">
        <v>90</v>
      </c>
      <c r="G1563" s="23" t="s">
        <v>171</v>
      </c>
      <c r="H1563" s="23" t="s">
        <v>171</v>
      </c>
      <c r="I1563" s="70">
        <v>44176</v>
      </c>
      <c r="J1563" s="23" t="s">
        <v>1254</v>
      </c>
      <c r="K1563" s="70">
        <v>44202</v>
      </c>
    </row>
    <row r="1564" spans="1:11" x14ac:dyDescent="0.25">
      <c r="A1564" s="109" t="str">
        <f>HYPERLINK("https://reports.ofsted.gov.uk/provider/18/EY554557","Provider web link")</f>
        <v>Provider web link</v>
      </c>
      <c r="B1564" s="71" t="s">
        <v>7431</v>
      </c>
      <c r="C1564" s="23" t="s">
        <v>1255</v>
      </c>
      <c r="D1564" s="23" t="s">
        <v>1294</v>
      </c>
      <c r="E1564" s="23" t="s">
        <v>240</v>
      </c>
      <c r="F1564" s="23" t="s">
        <v>104</v>
      </c>
      <c r="G1564" s="23" t="s">
        <v>215</v>
      </c>
      <c r="H1564" s="23" t="s">
        <v>215</v>
      </c>
      <c r="I1564" s="70">
        <v>44176</v>
      </c>
      <c r="J1564" s="23" t="s">
        <v>1254</v>
      </c>
      <c r="K1564" s="70">
        <v>44202</v>
      </c>
    </row>
    <row r="1565" spans="1:11" x14ac:dyDescent="0.25">
      <c r="A1565" s="109" t="str">
        <f>HYPERLINK("https://reports.ofsted.gov.uk/provider/18/EY549158","Provider web link")</f>
        <v>Provider web link</v>
      </c>
      <c r="B1565" s="71" t="s">
        <v>7432</v>
      </c>
      <c r="C1565" s="23" t="s">
        <v>1255</v>
      </c>
      <c r="D1565" s="23" t="s">
        <v>1294</v>
      </c>
      <c r="E1565" s="23" t="s">
        <v>240</v>
      </c>
      <c r="F1565" s="23" t="s">
        <v>72</v>
      </c>
      <c r="G1565" s="23" t="s">
        <v>225</v>
      </c>
      <c r="H1565" s="23" t="s">
        <v>225</v>
      </c>
      <c r="I1565" s="70">
        <v>44176</v>
      </c>
      <c r="J1565" s="23" t="s">
        <v>1257</v>
      </c>
      <c r="K1565" s="70">
        <v>44204</v>
      </c>
    </row>
    <row r="1566" spans="1:11" x14ac:dyDescent="0.25">
      <c r="A1566" s="109" t="str">
        <f>HYPERLINK("https://reports.ofsted.gov.uk/provider/18/2555426 ","Provider web link")</f>
        <v>Provider web link</v>
      </c>
      <c r="B1566" s="71">
        <v>2555426</v>
      </c>
      <c r="C1566" s="23" t="s">
        <v>1255</v>
      </c>
      <c r="D1566" s="23" t="s">
        <v>1294</v>
      </c>
      <c r="E1566" s="23" t="s">
        <v>240</v>
      </c>
      <c r="F1566" s="23" t="s">
        <v>173</v>
      </c>
      <c r="G1566" s="23" t="s">
        <v>171</v>
      </c>
      <c r="H1566" s="23" t="s">
        <v>171</v>
      </c>
      <c r="I1566" s="70">
        <v>44176</v>
      </c>
      <c r="J1566" s="23" t="s">
        <v>1254</v>
      </c>
      <c r="K1566" s="70">
        <v>44211</v>
      </c>
    </row>
    <row r="1567" spans="1:11" x14ac:dyDescent="0.25">
      <c r="A1567" s="109" t="str">
        <f>HYPERLINK("https://reports.ofsted.gov.uk/provider/18/EY483642","Provider web link")</f>
        <v>Provider web link</v>
      </c>
      <c r="B1567" s="71" t="s">
        <v>7433</v>
      </c>
      <c r="C1567" s="23" t="s">
        <v>1255</v>
      </c>
      <c r="D1567" s="23" t="s">
        <v>1294</v>
      </c>
      <c r="E1567" s="23" t="s">
        <v>240</v>
      </c>
      <c r="F1567" s="23" t="s">
        <v>79</v>
      </c>
      <c r="G1567" s="23" t="s">
        <v>180</v>
      </c>
      <c r="H1567" s="23" t="s">
        <v>180</v>
      </c>
      <c r="I1567" s="70">
        <v>44176</v>
      </c>
      <c r="J1567" s="23" t="s">
        <v>1254</v>
      </c>
      <c r="K1567" s="70">
        <v>44201</v>
      </c>
    </row>
    <row r="1568" spans="1:11" x14ac:dyDescent="0.25">
      <c r="A1568" s="109" t="str">
        <f>HYPERLINK("https://reports.ofsted.gov.uk/provider/18/2568673 ","Provider web link")</f>
        <v>Provider web link</v>
      </c>
      <c r="B1568" s="71">
        <v>2568673</v>
      </c>
      <c r="C1568" s="23" t="s">
        <v>1255</v>
      </c>
      <c r="D1568" s="23" t="s">
        <v>1294</v>
      </c>
      <c r="E1568" s="23" t="s">
        <v>240</v>
      </c>
      <c r="F1568" s="23" t="s">
        <v>115</v>
      </c>
      <c r="G1568" s="23" t="s">
        <v>171</v>
      </c>
      <c r="H1568" s="23" t="s">
        <v>171</v>
      </c>
      <c r="I1568" s="70">
        <v>44176</v>
      </c>
      <c r="J1568" s="23" t="s">
        <v>1257</v>
      </c>
      <c r="K1568" s="70">
        <v>44201</v>
      </c>
    </row>
    <row r="1569" spans="1:11" x14ac:dyDescent="0.25">
      <c r="A1569" s="109" t="str">
        <f>HYPERLINK("https://reports.ofsted.gov.uk/provider/18/EY535793","Provider web link")</f>
        <v>Provider web link</v>
      </c>
      <c r="B1569" s="71" t="s">
        <v>7434</v>
      </c>
      <c r="C1569" s="23" t="s">
        <v>1255</v>
      </c>
      <c r="D1569" s="23" t="s">
        <v>1294</v>
      </c>
      <c r="E1569" s="23" t="s">
        <v>240</v>
      </c>
      <c r="F1569" s="23" t="s">
        <v>97</v>
      </c>
      <c r="G1569" s="23" t="s">
        <v>175</v>
      </c>
      <c r="H1569" s="23" t="s">
        <v>175</v>
      </c>
      <c r="I1569" s="70">
        <v>44176</v>
      </c>
      <c r="J1569" s="23" t="s">
        <v>1254</v>
      </c>
      <c r="K1569" s="70">
        <v>44201</v>
      </c>
    </row>
    <row r="1570" spans="1:11" x14ac:dyDescent="0.25">
      <c r="A1570" s="109" t="str">
        <f>HYPERLINK("https://reports.ofsted.gov.uk/provider/16/EY554526","Provider web link")</f>
        <v>Provider web link</v>
      </c>
      <c r="B1570" s="71" t="s">
        <v>7435</v>
      </c>
      <c r="C1570" s="23" t="s">
        <v>1255</v>
      </c>
      <c r="D1570" s="23" t="s">
        <v>67</v>
      </c>
      <c r="E1570" s="23" t="s">
        <v>7436</v>
      </c>
      <c r="F1570" s="23" t="s">
        <v>93</v>
      </c>
      <c r="G1570" s="23" t="s">
        <v>221</v>
      </c>
      <c r="H1570" s="23" t="s">
        <v>221</v>
      </c>
      <c r="I1570" s="70">
        <v>44177</v>
      </c>
      <c r="J1570" s="23" t="s">
        <v>1254</v>
      </c>
      <c r="K1570" s="70">
        <v>44202</v>
      </c>
    </row>
    <row r="1571" spans="1:11" x14ac:dyDescent="0.25">
      <c r="A1571" s="109" t="str">
        <f>HYPERLINK("https://reports.ofsted.gov.uk/provider/16/EY558072","Provider web link")</f>
        <v>Provider web link</v>
      </c>
      <c r="B1571" s="71" t="s">
        <v>7437</v>
      </c>
      <c r="C1571" s="23" t="s">
        <v>1255</v>
      </c>
      <c r="D1571" s="23" t="s">
        <v>67</v>
      </c>
      <c r="E1571" s="23" t="s">
        <v>7438</v>
      </c>
      <c r="F1571" s="23" t="s">
        <v>113</v>
      </c>
      <c r="G1571" s="23" t="s">
        <v>208</v>
      </c>
      <c r="H1571" s="23" t="s">
        <v>208</v>
      </c>
      <c r="I1571" s="70">
        <v>44177</v>
      </c>
      <c r="J1571" s="23" t="s">
        <v>1254</v>
      </c>
      <c r="K1571" s="70">
        <v>44207</v>
      </c>
    </row>
    <row r="1572" spans="1:11" x14ac:dyDescent="0.25">
      <c r="A1572" s="109" t="str">
        <f>HYPERLINK("https://reports.ofsted.gov.uk/provider/16/EY556915","Provider web link")</f>
        <v>Provider web link</v>
      </c>
      <c r="B1572" s="71" t="s">
        <v>7439</v>
      </c>
      <c r="C1572" s="23" t="s">
        <v>1255</v>
      </c>
      <c r="D1572" s="23" t="s">
        <v>67</v>
      </c>
      <c r="E1572" s="23" t="s">
        <v>7440</v>
      </c>
      <c r="F1572" s="23" t="s">
        <v>153</v>
      </c>
      <c r="G1572" s="23" t="s">
        <v>215</v>
      </c>
      <c r="H1572" s="23" t="s">
        <v>215</v>
      </c>
      <c r="I1572" s="70">
        <v>44177</v>
      </c>
      <c r="J1572" s="23" t="s">
        <v>1254</v>
      </c>
      <c r="K1572" s="70">
        <v>44202</v>
      </c>
    </row>
    <row r="1573" spans="1:11" x14ac:dyDescent="0.25">
      <c r="A1573" s="109" t="str">
        <f>HYPERLINK("https://reports.ofsted.gov.uk/provider/16/2551229 ","Provider web link")</f>
        <v>Provider web link</v>
      </c>
      <c r="B1573" s="71">
        <v>2551229</v>
      </c>
      <c r="C1573" s="23" t="s">
        <v>1255</v>
      </c>
      <c r="D1573" s="23" t="s">
        <v>67</v>
      </c>
      <c r="E1573" s="23" t="s">
        <v>7441</v>
      </c>
      <c r="F1573" s="23" t="s">
        <v>97</v>
      </c>
      <c r="G1573" s="23" t="s">
        <v>175</v>
      </c>
      <c r="H1573" s="23" t="s">
        <v>175</v>
      </c>
      <c r="I1573" s="70">
        <v>44179</v>
      </c>
      <c r="J1573" s="23" t="s">
        <v>1254</v>
      </c>
      <c r="K1573" s="70">
        <v>44202</v>
      </c>
    </row>
    <row r="1574" spans="1:11" x14ac:dyDescent="0.25">
      <c r="A1574" s="109" t="str">
        <f>HYPERLINK("https://reports.ofsted.gov.uk/provider/18/EY369760","Provider web link")</f>
        <v>Provider web link</v>
      </c>
      <c r="B1574" s="71" t="s">
        <v>7442</v>
      </c>
      <c r="C1574" s="23" t="s">
        <v>1255</v>
      </c>
      <c r="D1574" s="23" t="s">
        <v>1294</v>
      </c>
      <c r="E1574" s="23" t="s">
        <v>240</v>
      </c>
      <c r="F1574" s="23" t="s">
        <v>195</v>
      </c>
      <c r="G1574" s="23" t="s">
        <v>180</v>
      </c>
      <c r="H1574" s="23" t="s">
        <v>180</v>
      </c>
      <c r="I1574" s="70">
        <v>44179</v>
      </c>
      <c r="J1574" s="23" t="s">
        <v>1257</v>
      </c>
      <c r="K1574" s="70">
        <v>44202</v>
      </c>
    </row>
    <row r="1575" spans="1:11" x14ac:dyDescent="0.25">
      <c r="A1575" s="109" t="str">
        <f>HYPERLINK("https://reports.ofsted.gov.uk/provider/18/EY560918","Provider web link")</f>
        <v>Provider web link</v>
      </c>
      <c r="B1575" s="71" t="s">
        <v>7443</v>
      </c>
      <c r="C1575" s="23" t="s">
        <v>1255</v>
      </c>
      <c r="D1575" s="23" t="s">
        <v>1294</v>
      </c>
      <c r="E1575" s="23" t="s">
        <v>240</v>
      </c>
      <c r="F1575" s="23" t="s">
        <v>127</v>
      </c>
      <c r="G1575" s="23" t="s">
        <v>285</v>
      </c>
      <c r="H1575" s="23" t="s">
        <v>199</v>
      </c>
      <c r="I1575" s="70">
        <v>44179</v>
      </c>
      <c r="J1575" s="23" t="s">
        <v>1254</v>
      </c>
      <c r="K1575" s="70">
        <v>44202</v>
      </c>
    </row>
    <row r="1576" spans="1:11" x14ac:dyDescent="0.25">
      <c r="A1576" s="109" t="str">
        <f>HYPERLINK("https://reports.ofsted.gov.uk/provider/18/EY394987","Provider web link")</f>
        <v>Provider web link</v>
      </c>
      <c r="B1576" s="71" t="s">
        <v>7444</v>
      </c>
      <c r="C1576" s="23" t="s">
        <v>1255</v>
      </c>
      <c r="D1576" s="23" t="s">
        <v>1294</v>
      </c>
      <c r="E1576" s="23" t="s">
        <v>240</v>
      </c>
      <c r="F1576" s="23" t="s">
        <v>96</v>
      </c>
      <c r="G1576" s="23" t="s">
        <v>180</v>
      </c>
      <c r="H1576" s="23" t="s">
        <v>180</v>
      </c>
      <c r="I1576" s="70">
        <v>44179</v>
      </c>
      <c r="J1576" s="23" t="s">
        <v>1254</v>
      </c>
      <c r="K1576" s="70">
        <v>44203</v>
      </c>
    </row>
    <row r="1577" spans="1:11" x14ac:dyDescent="0.25">
      <c r="A1577" s="109" t="str">
        <f>HYPERLINK("https://reports.ofsted.gov.uk/provider/17/EY429625","Provider web link")</f>
        <v>Provider web link</v>
      </c>
      <c r="B1577" s="71" t="s">
        <v>7445</v>
      </c>
      <c r="C1577" s="23" t="s">
        <v>769</v>
      </c>
      <c r="D1577" s="23" t="s">
        <v>66</v>
      </c>
      <c r="E1577" s="23" t="s">
        <v>240</v>
      </c>
      <c r="F1577" s="23" t="s">
        <v>72</v>
      </c>
      <c r="G1577" s="23" t="s">
        <v>225</v>
      </c>
      <c r="H1577" s="23" t="s">
        <v>225</v>
      </c>
      <c r="I1577" s="70">
        <v>44179</v>
      </c>
      <c r="J1577" s="23" t="s">
        <v>1257</v>
      </c>
      <c r="K1577" s="70">
        <v>44207</v>
      </c>
    </row>
    <row r="1578" spans="1:11" x14ac:dyDescent="0.25">
      <c r="A1578" s="109" t="str">
        <f>HYPERLINK("https://reports.ofsted.gov.uk/provider/18/2502694 ","Provider web link")</f>
        <v>Provider web link</v>
      </c>
      <c r="B1578" s="71">
        <v>2502694</v>
      </c>
      <c r="C1578" s="23" t="s">
        <v>1255</v>
      </c>
      <c r="D1578" s="23" t="s">
        <v>1294</v>
      </c>
      <c r="E1578" s="23" t="s">
        <v>240</v>
      </c>
      <c r="F1578" s="23" t="s">
        <v>173</v>
      </c>
      <c r="G1578" s="23" t="s">
        <v>171</v>
      </c>
      <c r="H1578" s="23" t="s">
        <v>171</v>
      </c>
      <c r="I1578" s="70">
        <v>44179</v>
      </c>
      <c r="J1578" s="23" t="s">
        <v>1257</v>
      </c>
      <c r="K1578" s="70">
        <v>44202</v>
      </c>
    </row>
    <row r="1579" spans="1:11" x14ac:dyDescent="0.25">
      <c r="A1579" s="109" t="str">
        <f>HYPERLINK("https://reports.ofsted.gov.uk/provider/18/2512318 ","Provider web link")</f>
        <v>Provider web link</v>
      </c>
      <c r="B1579" s="71">
        <v>2512318</v>
      </c>
      <c r="C1579" s="23" t="s">
        <v>1255</v>
      </c>
      <c r="D1579" s="23" t="s">
        <v>1294</v>
      </c>
      <c r="E1579" s="23" t="s">
        <v>240</v>
      </c>
      <c r="F1579" s="23" t="s">
        <v>173</v>
      </c>
      <c r="G1579" s="23" t="s">
        <v>171</v>
      </c>
      <c r="H1579" s="23" t="s">
        <v>171</v>
      </c>
      <c r="I1579" s="70">
        <v>44179</v>
      </c>
      <c r="J1579" s="23" t="s">
        <v>1254</v>
      </c>
      <c r="K1579" s="70">
        <v>44202</v>
      </c>
    </row>
    <row r="1580" spans="1:11" x14ac:dyDescent="0.25">
      <c r="A1580" s="109" t="str">
        <f>HYPERLINK("https://reports.ofsted.gov.uk/provider/16/2515379 ","Provider web link")</f>
        <v>Provider web link</v>
      </c>
      <c r="B1580" s="71">
        <v>2515379</v>
      </c>
      <c r="C1580" s="23" t="s">
        <v>1255</v>
      </c>
      <c r="D1580" s="23" t="s">
        <v>67</v>
      </c>
      <c r="E1580" s="23" t="s">
        <v>7446</v>
      </c>
      <c r="F1580" s="23" t="s">
        <v>150</v>
      </c>
      <c r="G1580" s="23" t="s">
        <v>225</v>
      </c>
      <c r="H1580" s="23" t="s">
        <v>225</v>
      </c>
      <c r="I1580" s="70">
        <v>44179</v>
      </c>
      <c r="J1580" s="23" t="s">
        <v>1254</v>
      </c>
      <c r="K1580" s="70">
        <v>44207</v>
      </c>
    </row>
    <row r="1581" spans="1:11" x14ac:dyDescent="0.25">
      <c r="A1581" s="109" t="str">
        <f>HYPERLINK("https://reports.ofsted.gov.uk/provider/18/2563444 ","Provider web link")</f>
        <v>Provider web link</v>
      </c>
      <c r="B1581" s="71">
        <v>2563444</v>
      </c>
      <c r="C1581" s="23" t="s">
        <v>1255</v>
      </c>
      <c r="D1581" s="23" t="s">
        <v>1294</v>
      </c>
      <c r="E1581" s="23" t="s">
        <v>240</v>
      </c>
      <c r="F1581" s="23" t="s">
        <v>173</v>
      </c>
      <c r="G1581" s="23" t="s">
        <v>171</v>
      </c>
      <c r="H1581" s="23" t="s">
        <v>171</v>
      </c>
      <c r="I1581" s="70">
        <v>44179</v>
      </c>
      <c r="J1581" s="23" t="s">
        <v>1257</v>
      </c>
      <c r="K1581" s="70">
        <v>44202</v>
      </c>
    </row>
    <row r="1582" spans="1:11" x14ac:dyDescent="0.25">
      <c r="A1582" s="109" t="str">
        <f>HYPERLINK("https://reports.ofsted.gov.uk/provider/16/2506141 ","Provider web link")</f>
        <v>Provider web link</v>
      </c>
      <c r="B1582" s="71">
        <v>2506141</v>
      </c>
      <c r="C1582" s="23" t="s">
        <v>1255</v>
      </c>
      <c r="D1582" s="23" t="s">
        <v>67</v>
      </c>
      <c r="E1582" s="23" t="s">
        <v>7447</v>
      </c>
      <c r="F1582" s="23" t="s">
        <v>113</v>
      </c>
      <c r="G1582" s="23" t="s">
        <v>208</v>
      </c>
      <c r="H1582" s="23" t="s">
        <v>208</v>
      </c>
      <c r="I1582" s="70">
        <v>44179</v>
      </c>
      <c r="J1582" s="23" t="s">
        <v>1254</v>
      </c>
      <c r="K1582" s="70">
        <v>44202</v>
      </c>
    </row>
    <row r="1583" spans="1:11" x14ac:dyDescent="0.25">
      <c r="A1583" s="109" t="str">
        <f>HYPERLINK("https://reports.ofsted.gov.uk/provider/17/EY320191","Provider web link")</f>
        <v>Provider web link</v>
      </c>
      <c r="B1583" s="71" t="s">
        <v>7448</v>
      </c>
      <c r="C1583" s="23" t="s">
        <v>769</v>
      </c>
      <c r="D1583" s="23" t="s">
        <v>66</v>
      </c>
      <c r="E1583" s="23" t="s">
        <v>240</v>
      </c>
      <c r="F1583" s="23" t="s">
        <v>111</v>
      </c>
      <c r="G1583" s="23" t="s">
        <v>285</v>
      </c>
      <c r="H1583" s="23" t="s">
        <v>199</v>
      </c>
      <c r="I1583" s="70">
        <v>44179</v>
      </c>
      <c r="J1583" s="23" t="s">
        <v>1257</v>
      </c>
      <c r="K1583" s="70">
        <v>44207</v>
      </c>
    </row>
    <row r="1584" spans="1:11" x14ac:dyDescent="0.25">
      <c r="A1584" s="109" t="str">
        <f>HYPERLINK("https://reports.ofsted.gov.uk/provider/18/EY561727","Provider web link")</f>
        <v>Provider web link</v>
      </c>
      <c r="B1584" s="71" t="s">
        <v>7449</v>
      </c>
      <c r="C1584" s="23" t="s">
        <v>1255</v>
      </c>
      <c r="D1584" s="23" t="s">
        <v>1294</v>
      </c>
      <c r="E1584" s="23" t="s">
        <v>240</v>
      </c>
      <c r="F1584" s="23" t="s">
        <v>115</v>
      </c>
      <c r="G1584" s="23" t="s">
        <v>171</v>
      </c>
      <c r="H1584" s="23" t="s">
        <v>171</v>
      </c>
      <c r="I1584" s="70">
        <v>44179</v>
      </c>
      <c r="J1584" s="23" t="s">
        <v>1257</v>
      </c>
      <c r="K1584" s="70">
        <v>44203</v>
      </c>
    </row>
    <row r="1585" spans="1:11" x14ac:dyDescent="0.25">
      <c r="A1585" s="109" t="str">
        <f>HYPERLINK("https://reports.ofsted.gov.uk/provider/18/EY497134","Provider web link")</f>
        <v>Provider web link</v>
      </c>
      <c r="B1585" s="71" t="s">
        <v>7450</v>
      </c>
      <c r="C1585" s="23" t="s">
        <v>1255</v>
      </c>
      <c r="D1585" s="23" t="s">
        <v>1294</v>
      </c>
      <c r="E1585" s="23" t="s">
        <v>240</v>
      </c>
      <c r="F1585" s="23" t="s">
        <v>161</v>
      </c>
      <c r="G1585" s="23" t="s">
        <v>225</v>
      </c>
      <c r="H1585" s="23" t="s">
        <v>225</v>
      </c>
      <c r="I1585" s="70">
        <v>44179</v>
      </c>
      <c r="J1585" s="23" t="s">
        <v>1254</v>
      </c>
      <c r="K1585" s="70">
        <v>44209</v>
      </c>
    </row>
    <row r="1586" spans="1:11" x14ac:dyDescent="0.25">
      <c r="A1586" s="109" t="str">
        <f>HYPERLINK("https://reports.ofsted.gov.uk/provider/18/EY548186","Provider web link")</f>
        <v>Provider web link</v>
      </c>
      <c r="B1586" s="71" t="s">
        <v>7451</v>
      </c>
      <c r="C1586" s="23" t="s">
        <v>1255</v>
      </c>
      <c r="D1586" s="23" t="s">
        <v>1294</v>
      </c>
      <c r="E1586" s="23" t="s">
        <v>240</v>
      </c>
      <c r="F1586" s="23" t="s">
        <v>104</v>
      </c>
      <c r="G1586" s="23" t="s">
        <v>215</v>
      </c>
      <c r="H1586" s="23" t="s">
        <v>215</v>
      </c>
      <c r="I1586" s="70">
        <v>44179</v>
      </c>
      <c r="J1586" s="23" t="s">
        <v>1254</v>
      </c>
      <c r="K1586" s="70">
        <v>44203</v>
      </c>
    </row>
    <row r="1587" spans="1:11" x14ac:dyDescent="0.25">
      <c r="A1587" s="109" t="str">
        <f>HYPERLINK("https://reports.ofsted.gov.uk/provider/18/2538256 ","Provider web link")</f>
        <v>Provider web link</v>
      </c>
      <c r="B1587" s="71">
        <v>2538256</v>
      </c>
      <c r="C1587" s="23" t="s">
        <v>1255</v>
      </c>
      <c r="D1587" s="23" t="s">
        <v>1294</v>
      </c>
      <c r="E1587" s="23" t="s">
        <v>240</v>
      </c>
      <c r="F1587" s="23" t="s">
        <v>130</v>
      </c>
      <c r="G1587" s="23" t="s">
        <v>171</v>
      </c>
      <c r="H1587" s="23" t="s">
        <v>171</v>
      </c>
      <c r="I1587" s="70">
        <v>44179</v>
      </c>
      <c r="J1587" s="23" t="s">
        <v>1254</v>
      </c>
      <c r="K1587" s="70">
        <v>44203</v>
      </c>
    </row>
    <row r="1588" spans="1:11" x14ac:dyDescent="0.25">
      <c r="A1588" s="109" t="str">
        <f>HYPERLINK("https://reports.ofsted.gov.uk/provider/18/EY541695","Provider web link")</f>
        <v>Provider web link</v>
      </c>
      <c r="B1588" s="71" t="s">
        <v>7452</v>
      </c>
      <c r="C1588" s="23" t="s">
        <v>1255</v>
      </c>
      <c r="D1588" s="23" t="s">
        <v>1294</v>
      </c>
      <c r="E1588" s="23" t="s">
        <v>240</v>
      </c>
      <c r="F1588" s="23" t="s">
        <v>78</v>
      </c>
      <c r="G1588" s="23" t="s">
        <v>221</v>
      </c>
      <c r="H1588" s="23" t="s">
        <v>221</v>
      </c>
      <c r="I1588" s="70">
        <v>44179</v>
      </c>
      <c r="J1588" s="23" t="s">
        <v>1254</v>
      </c>
      <c r="K1588" s="70">
        <v>44204</v>
      </c>
    </row>
    <row r="1589" spans="1:11" x14ac:dyDescent="0.25">
      <c r="A1589" s="109" t="str">
        <f>HYPERLINK("https://reports.ofsted.gov.uk/provider/18/EY549529","Provider web link")</f>
        <v>Provider web link</v>
      </c>
      <c r="B1589" s="71" t="s">
        <v>7453</v>
      </c>
      <c r="C1589" s="23" t="s">
        <v>1255</v>
      </c>
      <c r="D1589" s="23" t="s">
        <v>1294</v>
      </c>
      <c r="E1589" s="23" t="s">
        <v>240</v>
      </c>
      <c r="F1589" s="23" t="s">
        <v>130</v>
      </c>
      <c r="G1589" s="23" t="s">
        <v>171</v>
      </c>
      <c r="H1589" s="23" t="s">
        <v>171</v>
      </c>
      <c r="I1589" s="70">
        <v>44179</v>
      </c>
      <c r="J1589" s="23" t="s">
        <v>1254</v>
      </c>
      <c r="K1589" s="70">
        <v>44202</v>
      </c>
    </row>
    <row r="1590" spans="1:11" x14ac:dyDescent="0.25">
      <c r="A1590" s="109" t="str">
        <f>HYPERLINK("https://reports.ofsted.gov.uk/provider/16/2512751 ","Provider web link")</f>
        <v>Provider web link</v>
      </c>
      <c r="B1590" s="71">
        <v>2512751</v>
      </c>
      <c r="C1590" s="23" t="s">
        <v>1255</v>
      </c>
      <c r="D1590" s="23" t="s">
        <v>67</v>
      </c>
      <c r="E1590" s="23" t="s">
        <v>7454</v>
      </c>
      <c r="F1590" s="23" t="s">
        <v>127</v>
      </c>
      <c r="G1590" s="23" t="s">
        <v>285</v>
      </c>
      <c r="H1590" s="23" t="s">
        <v>199</v>
      </c>
      <c r="I1590" s="70">
        <v>44179</v>
      </c>
      <c r="J1590" s="23" t="s">
        <v>1254</v>
      </c>
      <c r="K1590" s="70">
        <v>44203</v>
      </c>
    </row>
    <row r="1591" spans="1:11" x14ac:dyDescent="0.25">
      <c r="A1591" s="109" t="str">
        <f>HYPERLINK("https://reports.ofsted.gov.uk/provider/18/EY499922","Provider web link")</f>
        <v>Provider web link</v>
      </c>
      <c r="B1591" s="71" t="s">
        <v>7455</v>
      </c>
      <c r="C1591" s="23" t="s">
        <v>1255</v>
      </c>
      <c r="D1591" s="23" t="s">
        <v>1294</v>
      </c>
      <c r="E1591" s="23" t="s">
        <v>240</v>
      </c>
      <c r="F1591" s="23" t="s">
        <v>184</v>
      </c>
      <c r="G1591" s="23" t="s">
        <v>180</v>
      </c>
      <c r="H1591" s="23" t="s">
        <v>180</v>
      </c>
      <c r="I1591" s="70">
        <v>44180</v>
      </c>
      <c r="J1591" s="23" t="s">
        <v>1254</v>
      </c>
      <c r="K1591" s="70">
        <v>44203</v>
      </c>
    </row>
    <row r="1592" spans="1:11" x14ac:dyDescent="0.25">
      <c r="A1592" s="109" t="str">
        <f>HYPERLINK("https://reports.ofsted.gov.uk/provider/16/EY551253","Provider web link")</f>
        <v>Provider web link</v>
      </c>
      <c r="B1592" s="71" t="s">
        <v>7456</v>
      </c>
      <c r="C1592" s="23" t="s">
        <v>1255</v>
      </c>
      <c r="D1592" s="23" t="s">
        <v>67</v>
      </c>
      <c r="E1592" s="23" t="s">
        <v>7457</v>
      </c>
      <c r="F1592" s="23" t="s">
        <v>72</v>
      </c>
      <c r="G1592" s="23" t="s">
        <v>225</v>
      </c>
      <c r="H1592" s="23" t="s">
        <v>225</v>
      </c>
      <c r="I1592" s="70">
        <v>44180</v>
      </c>
      <c r="J1592" s="23" t="s">
        <v>1254</v>
      </c>
      <c r="K1592" s="70">
        <v>44207</v>
      </c>
    </row>
    <row r="1593" spans="1:11" x14ac:dyDescent="0.25">
      <c r="A1593" s="109" t="str">
        <f>HYPERLINK("https://reports.ofsted.gov.uk/provider/18/EY465034","Provider web link")</f>
        <v>Provider web link</v>
      </c>
      <c r="B1593" s="71" t="s">
        <v>7458</v>
      </c>
      <c r="C1593" s="23" t="s">
        <v>1255</v>
      </c>
      <c r="D1593" s="23" t="s">
        <v>1294</v>
      </c>
      <c r="E1593" s="23" t="s">
        <v>240</v>
      </c>
      <c r="F1593" s="23" t="s">
        <v>123</v>
      </c>
      <c r="G1593" s="23" t="s">
        <v>180</v>
      </c>
      <c r="H1593" s="23" t="s">
        <v>180</v>
      </c>
      <c r="I1593" s="70">
        <v>44180</v>
      </c>
      <c r="J1593" s="23" t="s">
        <v>1254</v>
      </c>
      <c r="K1593" s="70">
        <v>44203</v>
      </c>
    </row>
    <row r="1594" spans="1:11" x14ac:dyDescent="0.25">
      <c r="A1594" s="109" t="str">
        <f>HYPERLINK("https://reports.ofsted.gov.uk/provider/16/EY338521","Provider web link")</f>
        <v>Provider web link</v>
      </c>
      <c r="B1594" s="71" t="s">
        <v>7459</v>
      </c>
      <c r="C1594" s="23" t="s">
        <v>1255</v>
      </c>
      <c r="D1594" s="23" t="s">
        <v>67</v>
      </c>
      <c r="E1594" s="23" t="s">
        <v>7460</v>
      </c>
      <c r="F1594" s="23" t="s">
        <v>115</v>
      </c>
      <c r="G1594" s="23" t="s">
        <v>171</v>
      </c>
      <c r="H1594" s="23" t="s">
        <v>171</v>
      </c>
      <c r="I1594" s="70">
        <v>44180</v>
      </c>
      <c r="J1594" s="23" t="s">
        <v>1254</v>
      </c>
      <c r="K1594" s="70">
        <v>44209</v>
      </c>
    </row>
    <row r="1595" spans="1:11" x14ac:dyDescent="0.25">
      <c r="A1595" s="109" t="str">
        <f>HYPERLINK("https://reports.ofsted.gov.uk/provider/18/EY543033","Provider web link")</f>
        <v>Provider web link</v>
      </c>
      <c r="B1595" s="71" t="s">
        <v>7461</v>
      </c>
      <c r="C1595" s="23" t="s">
        <v>1255</v>
      </c>
      <c r="D1595" s="23" t="s">
        <v>1294</v>
      </c>
      <c r="E1595" s="23" t="s">
        <v>240</v>
      </c>
      <c r="F1595" s="23" t="s">
        <v>217</v>
      </c>
      <c r="G1595" s="23" t="s">
        <v>215</v>
      </c>
      <c r="H1595" s="23" t="s">
        <v>215</v>
      </c>
      <c r="I1595" s="70">
        <v>44180</v>
      </c>
      <c r="J1595" s="23" t="s">
        <v>1254</v>
      </c>
      <c r="K1595" s="70">
        <v>44207</v>
      </c>
    </row>
    <row r="1596" spans="1:11" x14ac:dyDescent="0.25">
      <c r="A1596" s="109" t="str">
        <f>HYPERLINK("https://reports.ofsted.gov.uk/provider/18/EY418646","Provider web link")</f>
        <v>Provider web link</v>
      </c>
      <c r="B1596" s="71" t="s">
        <v>7462</v>
      </c>
      <c r="C1596" s="23" t="s">
        <v>1255</v>
      </c>
      <c r="D1596" s="23" t="s">
        <v>1294</v>
      </c>
      <c r="E1596" s="23" t="s">
        <v>240</v>
      </c>
      <c r="F1596" s="23" t="s">
        <v>144</v>
      </c>
      <c r="G1596" s="23" t="s">
        <v>221</v>
      </c>
      <c r="H1596" s="23" t="s">
        <v>221</v>
      </c>
      <c r="I1596" s="70">
        <v>44180</v>
      </c>
      <c r="J1596" s="23" t="s">
        <v>1254</v>
      </c>
      <c r="K1596" s="70">
        <v>44203</v>
      </c>
    </row>
    <row r="1597" spans="1:11" x14ac:dyDescent="0.25">
      <c r="A1597" s="109" t="str">
        <f>HYPERLINK("https://reports.ofsted.gov.uk/provider/18/EY486569","Provider web link")</f>
        <v>Provider web link</v>
      </c>
      <c r="B1597" s="71" t="s">
        <v>7463</v>
      </c>
      <c r="C1597" s="23" t="s">
        <v>1255</v>
      </c>
      <c r="D1597" s="23" t="s">
        <v>1294</v>
      </c>
      <c r="E1597" s="23" t="s">
        <v>240</v>
      </c>
      <c r="F1597" s="23" t="s">
        <v>104</v>
      </c>
      <c r="G1597" s="23" t="s">
        <v>215</v>
      </c>
      <c r="H1597" s="23" t="s">
        <v>215</v>
      </c>
      <c r="I1597" s="70">
        <v>44180</v>
      </c>
      <c r="J1597" s="23" t="s">
        <v>1257</v>
      </c>
      <c r="K1597" s="70">
        <v>44207</v>
      </c>
    </row>
    <row r="1598" spans="1:11" x14ac:dyDescent="0.25">
      <c r="A1598" s="109" t="str">
        <f>HYPERLINK("https://reports.ofsted.gov.uk/provider/18/2563151 ","Provider web link")</f>
        <v>Provider web link</v>
      </c>
      <c r="B1598" s="71">
        <v>2563151</v>
      </c>
      <c r="C1598" s="23" t="s">
        <v>1255</v>
      </c>
      <c r="D1598" s="23" t="s">
        <v>1294</v>
      </c>
      <c r="E1598" s="23" t="s">
        <v>240</v>
      </c>
      <c r="F1598" s="23" t="s">
        <v>130</v>
      </c>
      <c r="G1598" s="23" t="s">
        <v>171</v>
      </c>
      <c r="H1598" s="23" t="s">
        <v>171</v>
      </c>
      <c r="I1598" s="70">
        <v>44180</v>
      </c>
      <c r="J1598" s="23" t="s">
        <v>1257</v>
      </c>
      <c r="K1598" s="70">
        <v>44209</v>
      </c>
    </row>
    <row r="1599" spans="1:11" x14ac:dyDescent="0.25">
      <c r="A1599" s="109" t="str">
        <f>HYPERLINK("https://reports.ofsted.gov.uk/provider/16/2531679 ","Provider web link")</f>
        <v>Provider web link</v>
      </c>
      <c r="B1599" s="71">
        <v>2531679</v>
      </c>
      <c r="C1599" s="23" t="s">
        <v>1255</v>
      </c>
      <c r="D1599" s="23" t="s">
        <v>67</v>
      </c>
      <c r="E1599" s="23" t="s">
        <v>7464</v>
      </c>
      <c r="F1599" s="23" t="s">
        <v>130</v>
      </c>
      <c r="G1599" s="23" t="s">
        <v>171</v>
      </c>
      <c r="H1599" s="23" t="s">
        <v>171</v>
      </c>
      <c r="I1599" s="70">
        <v>44180</v>
      </c>
      <c r="J1599" s="23" t="s">
        <v>1257</v>
      </c>
      <c r="K1599" s="70">
        <v>44224</v>
      </c>
    </row>
    <row r="1600" spans="1:11" x14ac:dyDescent="0.25">
      <c r="A1600" s="109" t="str">
        <f>HYPERLINK("https://reports.ofsted.gov.uk/provider/18/2524263 ","Provider web link")</f>
        <v>Provider web link</v>
      </c>
      <c r="B1600" s="71">
        <v>2524263</v>
      </c>
      <c r="C1600" s="23" t="s">
        <v>1255</v>
      </c>
      <c r="D1600" s="23" t="s">
        <v>1294</v>
      </c>
      <c r="E1600" s="23" t="s">
        <v>240</v>
      </c>
      <c r="F1600" s="23" t="s">
        <v>117</v>
      </c>
      <c r="G1600" s="23" t="s">
        <v>171</v>
      </c>
      <c r="H1600" s="23" t="s">
        <v>171</v>
      </c>
      <c r="I1600" s="70">
        <v>44180</v>
      </c>
      <c r="J1600" s="23" t="s">
        <v>1254</v>
      </c>
      <c r="K1600" s="70">
        <v>44203</v>
      </c>
    </row>
    <row r="1601" spans="1:11" x14ac:dyDescent="0.25">
      <c r="A1601" s="109" t="str">
        <f>HYPERLINK("https://reports.ofsted.gov.uk/provider/16/EY480436","Provider web link")</f>
        <v>Provider web link</v>
      </c>
      <c r="B1601" s="71" t="s">
        <v>7465</v>
      </c>
      <c r="C1601" s="23" t="s">
        <v>1255</v>
      </c>
      <c r="D1601" s="23" t="s">
        <v>67</v>
      </c>
      <c r="E1601" s="23" t="s">
        <v>7466</v>
      </c>
      <c r="F1601" s="23" t="s">
        <v>168</v>
      </c>
      <c r="G1601" s="23" t="s">
        <v>225</v>
      </c>
      <c r="H1601" s="23" t="s">
        <v>225</v>
      </c>
      <c r="I1601" s="70">
        <v>44180</v>
      </c>
      <c r="J1601" s="23" t="s">
        <v>1254</v>
      </c>
      <c r="K1601" s="70">
        <v>44204</v>
      </c>
    </row>
    <row r="1602" spans="1:11" x14ac:dyDescent="0.25">
      <c r="A1602" s="109" t="str">
        <f>HYPERLINK("https://reports.ofsted.gov.uk/provider/18/EY496380","Provider web link")</f>
        <v>Provider web link</v>
      </c>
      <c r="B1602" s="71" t="s">
        <v>7467</v>
      </c>
      <c r="C1602" s="23" t="s">
        <v>1255</v>
      </c>
      <c r="D1602" s="23" t="s">
        <v>1294</v>
      </c>
      <c r="E1602" s="23" t="s">
        <v>240</v>
      </c>
      <c r="F1602" s="23" t="s">
        <v>97</v>
      </c>
      <c r="G1602" s="23" t="s">
        <v>175</v>
      </c>
      <c r="H1602" s="23" t="s">
        <v>175</v>
      </c>
      <c r="I1602" s="70">
        <v>44180</v>
      </c>
      <c r="J1602" s="23" t="s">
        <v>1254</v>
      </c>
      <c r="K1602" s="70">
        <v>44203</v>
      </c>
    </row>
    <row r="1603" spans="1:11" x14ac:dyDescent="0.25">
      <c r="A1603" s="109" t="str">
        <f>HYPERLINK("https://reports.ofsted.gov.uk/provider/16/2522096 ","Provider web link")</f>
        <v>Provider web link</v>
      </c>
      <c r="B1603" s="71">
        <v>2522096</v>
      </c>
      <c r="C1603" s="23" t="s">
        <v>1255</v>
      </c>
      <c r="D1603" s="23" t="s">
        <v>67</v>
      </c>
      <c r="E1603" s="23" t="s">
        <v>7468</v>
      </c>
      <c r="F1603" s="23" t="s">
        <v>112</v>
      </c>
      <c r="G1603" s="23" t="s">
        <v>208</v>
      </c>
      <c r="H1603" s="23" t="s">
        <v>208</v>
      </c>
      <c r="I1603" s="70">
        <v>44180</v>
      </c>
      <c r="J1603" s="23" t="s">
        <v>1254</v>
      </c>
      <c r="K1603" s="70">
        <v>44221</v>
      </c>
    </row>
    <row r="1604" spans="1:11" x14ac:dyDescent="0.25">
      <c r="A1604" s="109" t="str">
        <f>HYPERLINK("https://reports.ofsted.gov.uk/provider/16/EY497214","Provider web link")</f>
        <v>Provider web link</v>
      </c>
      <c r="B1604" s="71" t="s">
        <v>7469</v>
      </c>
      <c r="C1604" s="23" t="s">
        <v>1255</v>
      </c>
      <c r="D1604" s="23" t="s">
        <v>67</v>
      </c>
      <c r="E1604" s="23" t="s">
        <v>7470</v>
      </c>
      <c r="F1604" s="23" t="s">
        <v>193</v>
      </c>
      <c r="G1604" s="23" t="s">
        <v>180</v>
      </c>
      <c r="H1604" s="23" t="s">
        <v>180</v>
      </c>
      <c r="I1604" s="70">
        <v>44180</v>
      </c>
      <c r="J1604" s="23" t="s">
        <v>1254</v>
      </c>
      <c r="K1604" s="70">
        <v>44203</v>
      </c>
    </row>
    <row r="1605" spans="1:11" x14ac:dyDescent="0.25">
      <c r="A1605" s="109" t="str">
        <f>HYPERLINK("https://reports.ofsted.gov.uk/provider/18/EY499306","Provider web link")</f>
        <v>Provider web link</v>
      </c>
      <c r="B1605" s="71" t="s">
        <v>7471</v>
      </c>
      <c r="C1605" s="23" t="s">
        <v>1255</v>
      </c>
      <c r="D1605" s="23" t="s">
        <v>1294</v>
      </c>
      <c r="E1605" s="23" t="s">
        <v>240</v>
      </c>
      <c r="F1605" s="23" t="s">
        <v>97</v>
      </c>
      <c r="G1605" s="23" t="s">
        <v>175</v>
      </c>
      <c r="H1605" s="23" t="s">
        <v>175</v>
      </c>
      <c r="I1605" s="70">
        <v>44180</v>
      </c>
      <c r="J1605" s="23" t="s">
        <v>1254</v>
      </c>
      <c r="K1605" s="70">
        <v>44203</v>
      </c>
    </row>
    <row r="1606" spans="1:11" x14ac:dyDescent="0.25">
      <c r="A1606" s="109" t="str">
        <f>HYPERLINK("https://reports.ofsted.gov.uk/provider/18/EY417872","Provider web link")</f>
        <v>Provider web link</v>
      </c>
      <c r="B1606" s="71" t="s">
        <v>7472</v>
      </c>
      <c r="C1606" s="23" t="s">
        <v>1255</v>
      </c>
      <c r="D1606" s="23" t="s">
        <v>1294</v>
      </c>
      <c r="E1606" s="23" t="s">
        <v>240</v>
      </c>
      <c r="F1606" s="23" t="s">
        <v>195</v>
      </c>
      <c r="G1606" s="23" t="s">
        <v>180</v>
      </c>
      <c r="H1606" s="23" t="s">
        <v>180</v>
      </c>
      <c r="I1606" s="70">
        <v>44180</v>
      </c>
      <c r="J1606" s="23" t="s">
        <v>1254</v>
      </c>
      <c r="K1606" s="70">
        <v>44203</v>
      </c>
    </row>
    <row r="1607" spans="1:11" x14ac:dyDescent="0.25">
      <c r="A1607" s="109" t="str">
        <f>HYPERLINK("https://reports.ofsted.gov.uk/provider/18/2554464 ","Provider web link")</f>
        <v>Provider web link</v>
      </c>
      <c r="B1607" s="71">
        <v>2554464</v>
      </c>
      <c r="C1607" s="23" t="s">
        <v>1255</v>
      </c>
      <c r="D1607" s="23" t="s">
        <v>1294</v>
      </c>
      <c r="E1607" s="23" t="s">
        <v>240</v>
      </c>
      <c r="F1607" s="23" t="s">
        <v>117</v>
      </c>
      <c r="G1607" s="23" t="s">
        <v>171</v>
      </c>
      <c r="H1607" s="23" t="s">
        <v>171</v>
      </c>
      <c r="I1607" s="70">
        <v>44180</v>
      </c>
      <c r="J1607" s="23" t="s">
        <v>1254</v>
      </c>
      <c r="K1607" s="70">
        <v>44203</v>
      </c>
    </row>
    <row r="1608" spans="1:11" x14ac:dyDescent="0.25">
      <c r="A1608" s="109" t="str">
        <f>HYPERLINK("https://reports.ofsted.gov.uk/provider/16/2546351 ","Provider web link")</f>
        <v>Provider web link</v>
      </c>
      <c r="B1608" s="71">
        <v>2546351</v>
      </c>
      <c r="C1608" s="23" t="s">
        <v>1255</v>
      </c>
      <c r="D1608" s="23" t="s">
        <v>67</v>
      </c>
      <c r="E1608" s="23" t="s">
        <v>7473</v>
      </c>
      <c r="F1608" s="23" t="s">
        <v>97</v>
      </c>
      <c r="G1608" s="23" t="s">
        <v>175</v>
      </c>
      <c r="H1608" s="23" t="s">
        <v>175</v>
      </c>
      <c r="I1608" s="70">
        <v>44180</v>
      </c>
      <c r="J1608" s="23" t="s">
        <v>1254</v>
      </c>
      <c r="K1608" s="70">
        <v>44203</v>
      </c>
    </row>
    <row r="1609" spans="1:11" x14ac:dyDescent="0.25">
      <c r="A1609" s="109" t="str">
        <f>HYPERLINK("https://reports.ofsted.gov.uk/provider/16/2515876 ","Provider web link")</f>
        <v>Provider web link</v>
      </c>
      <c r="B1609" s="71">
        <v>2515876</v>
      </c>
      <c r="C1609" s="23" t="s">
        <v>1255</v>
      </c>
      <c r="D1609" s="23" t="s">
        <v>67</v>
      </c>
      <c r="E1609" s="23" t="s">
        <v>7474</v>
      </c>
      <c r="F1609" s="23" t="s">
        <v>163</v>
      </c>
      <c r="G1609" s="23" t="s">
        <v>215</v>
      </c>
      <c r="H1609" s="23" t="s">
        <v>215</v>
      </c>
      <c r="I1609" s="70">
        <v>44180</v>
      </c>
      <c r="J1609" s="23" t="s">
        <v>1257</v>
      </c>
      <c r="K1609" s="70">
        <v>44203</v>
      </c>
    </row>
    <row r="1610" spans="1:11" x14ac:dyDescent="0.25">
      <c r="A1610" s="109" t="str">
        <f>HYPERLINK("https://reports.ofsted.gov.uk/provider/16/2518640 ","Provider web link")</f>
        <v>Provider web link</v>
      </c>
      <c r="B1610" s="71">
        <v>2518640</v>
      </c>
      <c r="C1610" s="23" t="s">
        <v>1255</v>
      </c>
      <c r="D1610" s="23" t="s">
        <v>67</v>
      </c>
      <c r="E1610" s="23" t="s">
        <v>7475</v>
      </c>
      <c r="F1610" s="23" t="s">
        <v>161</v>
      </c>
      <c r="G1610" s="23" t="s">
        <v>225</v>
      </c>
      <c r="H1610" s="23" t="s">
        <v>225</v>
      </c>
      <c r="I1610" s="70">
        <v>44180</v>
      </c>
      <c r="J1610" s="23" t="s">
        <v>1254</v>
      </c>
      <c r="K1610" s="70">
        <v>44203</v>
      </c>
    </row>
    <row r="1611" spans="1:11" x14ac:dyDescent="0.25">
      <c r="A1611" s="109" t="str">
        <f>HYPERLINK("https://reports.ofsted.gov.uk/provider/16/EY482258","Provider web link")</f>
        <v>Provider web link</v>
      </c>
      <c r="B1611" s="71" t="s">
        <v>7476</v>
      </c>
      <c r="C1611" s="23" t="s">
        <v>1255</v>
      </c>
      <c r="D1611" s="23" t="s">
        <v>67</v>
      </c>
      <c r="E1611" s="23" t="s">
        <v>7477</v>
      </c>
      <c r="F1611" s="23" t="s">
        <v>191</v>
      </c>
      <c r="G1611" s="23" t="s">
        <v>180</v>
      </c>
      <c r="H1611" s="23" t="s">
        <v>180</v>
      </c>
      <c r="I1611" s="70">
        <v>44180</v>
      </c>
      <c r="J1611" s="23" t="s">
        <v>1254</v>
      </c>
      <c r="K1611" s="70">
        <v>44207</v>
      </c>
    </row>
    <row r="1612" spans="1:11" x14ac:dyDescent="0.25">
      <c r="A1612" s="109" t="str">
        <f>HYPERLINK("https://reports.ofsted.gov.uk/provider/18/2563119 ","Provider web link")</f>
        <v>Provider web link</v>
      </c>
      <c r="B1612" s="71">
        <v>2563119</v>
      </c>
      <c r="C1612" s="23" t="s">
        <v>1255</v>
      </c>
      <c r="D1612" s="23" t="s">
        <v>1294</v>
      </c>
      <c r="E1612" s="23" t="s">
        <v>240</v>
      </c>
      <c r="F1612" s="23" t="s">
        <v>115</v>
      </c>
      <c r="G1612" s="23" t="s">
        <v>171</v>
      </c>
      <c r="H1612" s="23" t="s">
        <v>171</v>
      </c>
      <c r="I1612" s="70">
        <v>44180</v>
      </c>
      <c r="J1612" s="23" t="s">
        <v>1254</v>
      </c>
      <c r="K1612" s="70">
        <v>44203</v>
      </c>
    </row>
    <row r="1613" spans="1:11" x14ac:dyDescent="0.25">
      <c r="A1613" s="109" t="str">
        <f>HYPERLINK("https://reports.ofsted.gov.uk/provider/18/EY495870","Provider web link")</f>
        <v>Provider web link</v>
      </c>
      <c r="B1613" s="71" t="s">
        <v>7478</v>
      </c>
      <c r="C1613" s="23" t="s">
        <v>1255</v>
      </c>
      <c r="D1613" s="23" t="s">
        <v>1294</v>
      </c>
      <c r="E1613" s="23" t="s">
        <v>240</v>
      </c>
      <c r="F1613" s="23" t="s">
        <v>153</v>
      </c>
      <c r="G1613" s="23" t="s">
        <v>215</v>
      </c>
      <c r="H1613" s="23" t="s">
        <v>215</v>
      </c>
      <c r="I1613" s="70">
        <v>44180</v>
      </c>
      <c r="J1613" s="23" t="s">
        <v>1257</v>
      </c>
      <c r="K1613" s="70">
        <v>44203</v>
      </c>
    </row>
    <row r="1614" spans="1:11" x14ac:dyDescent="0.25">
      <c r="A1614" s="109" t="str">
        <f>HYPERLINK("https://reports.ofsted.gov.uk/provider/16/EY545206","Provider web link")</f>
        <v>Provider web link</v>
      </c>
      <c r="B1614" s="71" t="s">
        <v>7479</v>
      </c>
      <c r="C1614" s="23" t="s">
        <v>1255</v>
      </c>
      <c r="D1614" s="23" t="s">
        <v>67</v>
      </c>
      <c r="E1614" s="23" t="s">
        <v>7480</v>
      </c>
      <c r="F1614" s="23" t="s">
        <v>88</v>
      </c>
      <c r="G1614" s="23" t="s">
        <v>180</v>
      </c>
      <c r="H1614" s="23" t="s">
        <v>180</v>
      </c>
      <c r="I1614" s="70">
        <v>44180</v>
      </c>
      <c r="J1614" s="23" t="s">
        <v>1254</v>
      </c>
      <c r="K1614" s="70">
        <v>44203</v>
      </c>
    </row>
    <row r="1615" spans="1:11" x14ac:dyDescent="0.25">
      <c r="A1615" s="109" t="str">
        <f>HYPERLINK("https://reports.ofsted.gov.uk/provider/18/EY557510","Provider web link")</f>
        <v>Provider web link</v>
      </c>
      <c r="B1615" s="71" t="s">
        <v>7481</v>
      </c>
      <c r="C1615" s="23" t="s">
        <v>1255</v>
      </c>
      <c r="D1615" s="23" t="s">
        <v>1294</v>
      </c>
      <c r="E1615" s="23" t="s">
        <v>240</v>
      </c>
      <c r="F1615" s="23" t="s">
        <v>117</v>
      </c>
      <c r="G1615" s="23" t="s">
        <v>171</v>
      </c>
      <c r="H1615" s="23" t="s">
        <v>171</v>
      </c>
      <c r="I1615" s="70">
        <v>44180</v>
      </c>
      <c r="J1615" s="23" t="s">
        <v>1257</v>
      </c>
      <c r="K1615" s="70">
        <v>44207</v>
      </c>
    </row>
    <row r="1616" spans="1:11" x14ac:dyDescent="0.25">
      <c r="A1616" s="109" t="str">
        <f>HYPERLINK("https://reports.ofsted.gov.uk/provider/16/2518260 ","Provider web link")</f>
        <v>Provider web link</v>
      </c>
      <c r="B1616" s="71">
        <v>2518260</v>
      </c>
      <c r="C1616" s="23" t="s">
        <v>1255</v>
      </c>
      <c r="D1616" s="23" t="s">
        <v>67</v>
      </c>
      <c r="E1616" s="23" t="s">
        <v>7482</v>
      </c>
      <c r="F1616" s="23" t="s">
        <v>132</v>
      </c>
      <c r="G1616" s="23" t="s">
        <v>215</v>
      </c>
      <c r="H1616" s="23" t="s">
        <v>215</v>
      </c>
      <c r="I1616" s="70">
        <v>44180</v>
      </c>
      <c r="J1616" s="23" t="s">
        <v>1254</v>
      </c>
      <c r="K1616" s="70">
        <v>44203</v>
      </c>
    </row>
    <row r="1617" spans="1:11" x14ac:dyDescent="0.25">
      <c r="A1617" s="109" t="str">
        <f>HYPERLINK("https://reports.ofsted.gov.uk/provider/16/123225  ","Provider web link")</f>
        <v>Provider web link</v>
      </c>
      <c r="B1617" s="71">
        <v>123225</v>
      </c>
      <c r="C1617" s="23" t="s">
        <v>1255</v>
      </c>
      <c r="D1617" s="23" t="s">
        <v>67</v>
      </c>
      <c r="E1617" s="23" t="s">
        <v>1256</v>
      </c>
      <c r="F1617" s="23" t="s">
        <v>159</v>
      </c>
      <c r="G1617" s="23" t="s">
        <v>180</v>
      </c>
      <c r="H1617" s="23" t="s">
        <v>180</v>
      </c>
      <c r="I1617" s="70">
        <v>44180</v>
      </c>
      <c r="J1617" s="23" t="s">
        <v>1254</v>
      </c>
      <c r="K1617" s="70">
        <v>44203</v>
      </c>
    </row>
    <row r="1618" spans="1:11" x14ac:dyDescent="0.25">
      <c r="A1618" s="109" t="str">
        <f>HYPERLINK("https://reports.ofsted.gov.uk/provider/16/140467  ","Provider web link")</f>
        <v>Provider web link</v>
      </c>
      <c r="B1618" s="71">
        <v>140467</v>
      </c>
      <c r="C1618" s="23" t="s">
        <v>769</v>
      </c>
      <c r="D1618" s="23" t="s">
        <v>67</v>
      </c>
      <c r="E1618" s="23" t="s">
        <v>7483</v>
      </c>
      <c r="F1618" s="23" t="s">
        <v>187</v>
      </c>
      <c r="G1618" s="23" t="s">
        <v>180</v>
      </c>
      <c r="H1618" s="23" t="s">
        <v>180</v>
      </c>
      <c r="I1618" s="70">
        <v>44180</v>
      </c>
      <c r="J1618" s="23" t="s">
        <v>1254</v>
      </c>
      <c r="K1618" s="70">
        <v>44209</v>
      </c>
    </row>
    <row r="1619" spans="1:11" x14ac:dyDescent="0.25">
      <c r="A1619" s="109" t="str">
        <f>HYPERLINK("https://reports.ofsted.gov.uk/provider/16/EY536911","Provider web link")</f>
        <v>Provider web link</v>
      </c>
      <c r="B1619" s="71" t="s">
        <v>7484</v>
      </c>
      <c r="C1619" s="23" t="s">
        <v>1255</v>
      </c>
      <c r="D1619" s="23" t="s">
        <v>67</v>
      </c>
      <c r="E1619" s="23" t="s">
        <v>7485</v>
      </c>
      <c r="F1619" s="23" t="s">
        <v>193</v>
      </c>
      <c r="G1619" s="23" t="s">
        <v>180</v>
      </c>
      <c r="H1619" s="23" t="s">
        <v>180</v>
      </c>
      <c r="I1619" s="70">
        <v>44181</v>
      </c>
      <c r="J1619" s="23" t="s">
        <v>1254</v>
      </c>
      <c r="K1619" s="70">
        <v>44204</v>
      </c>
    </row>
    <row r="1620" spans="1:11" x14ac:dyDescent="0.25">
      <c r="A1620" s="109" t="str">
        <f>HYPERLINK("https://reports.ofsted.gov.uk/provider/18/EY545014","Provider web link")</f>
        <v>Provider web link</v>
      </c>
      <c r="B1620" s="71" t="s">
        <v>7486</v>
      </c>
      <c r="C1620" s="23" t="s">
        <v>1255</v>
      </c>
      <c r="D1620" s="23" t="s">
        <v>1294</v>
      </c>
      <c r="E1620" s="23" t="s">
        <v>240</v>
      </c>
      <c r="F1620" s="23" t="s">
        <v>72</v>
      </c>
      <c r="G1620" s="23" t="s">
        <v>225</v>
      </c>
      <c r="H1620" s="23" t="s">
        <v>225</v>
      </c>
      <c r="I1620" s="70">
        <v>44181</v>
      </c>
      <c r="J1620" s="23" t="s">
        <v>1254</v>
      </c>
      <c r="K1620" s="70">
        <v>44207</v>
      </c>
    </row>
    <row r="1621" spans="1:11" x14ac:dyDescent="0.25">
      <c r="A1621" s="109" t="str">
        <f>HYPERLINK("https://reports.ofsted.gov.uk/provider/16/2520791 ","Provider web link")</f>
        <v>Provider web link</v>
      </c>
      <c r="B1621" s="71">
        <v>2520791</v>
      </c>
      <c r="C1621" s="23" t="s">
        <v>1255</v>
      </c>
      <c r="D1621" s="23" t="s">
        <v>67</v>
      </c>
      <c r="E1621" s="23" t="s">
        <v>7487</v>
      </c>
      <c r="F1621" s="23" t="s">
        <v>97</v>
      </c>
      <c r="G1621" s="23" t="s">
        <v>175</v>
      </c>
      <c r="H1621" s="23" t="s">
        <v>175</v>
      </c>
      <c r="I1621" s="70">
        <v>44181</v>
      </c>
      <c r="J1621" s="23" t="s">
        <v>1254</v>
      </c>
      <c r="K1621" s="70">
        <v>44204</v>
      </c>
    </row>
    <row r="1622" spans="1:11" x14ac:dyDescent="0.25">
      <c r="A1622" s="109" t="str">
        <f>HYPERLINK("https://reports.ofsted.gov.uk/provider/17/EY344929","Provider web link")</f>
        <v>Provider web link</v>
      </c>
      <c r="B1622" s="71" t="s">
        <v>7488</v>
      </c>
      <c r="C1622" s="23" t="s">
        <v>769</v>
      </c>
      <c r="D1622" s="23" t="s">
        <v>66</v>
      </c>
      <c r="E1622" s="23" t="s">
        <v>240</v>
      </c>
      <c r="F1622" s="23" t="s">
        <v>120</v>
      </c>
      <c r="G1622" s="23" t="s">
        <v>215</v>
      </c>
      <c r="H1622" s="23" t="s">
        <v>215</v>
      </c>
      <c r="I1622" s="70">
        <v>44181</v>
      </c>
      <c r="J1622" s="23" t="s">
        <v>1254</v>
      </c>
      <c r="K1622" s="70">
        <v>44207</v>
      </c>
    </row>
    <row r="1623" spans="1:11" x14ac:dyDescent="0.25">
      <c r="A1623" s="109" t="str">
        <f>HYPERLINK("https://reports.ofsted.gov.uk/provider/18/2501683 ","Provider web link")</f>
        <v>Provider web link</v>
      </c>
      <c r="B1623" s="71">
        <v>2501683</v>
      </c>
      <c r="C1623" s="23" t="s">
        <v>1255</v>
      </c>
      <c r="D1623" s="23" t="s">
        <v>1294</v>
      </c>
      <c r="E1623" s="23" t="s">
        <v>240</v>
      </c>
      <c r="F1623" s="23" t="s">
        <v>115</v>
      </c>
      <c r="G1623" s="23" t="s">
        <v>171</v>
      </c>
      <c r="H1623" s="23" t="s">
        <v>171</v>
      </c>
      <c r="I1623" s="70">
        <v>44181</v>
      </c>
      <c r="J1623" s="23" t="s">
        <v>1257</v>
      </c>
      <c r="K1623" s="70">
        <v>44209</v>
      </c>
    </row>
    <row r="1624" spans="1:11" x14ac:dyDescent="0.25">
      <c r="A1624" s="109" t="str">
        <f>HYPERLINK("https://reports.ofsted.gov.uk/provider/17/EY427688","Provider web link")</f>
        <v>Provider web link</v>
      </c>
      <c r="B1624" s="71" t="s">
        <v>7489</v>
      </c>
      <c r="C1624" s="23" t="s">
        <v>769</v>
      </c>
      <c r="D1624" s="23" t="s">
        <v>66</v>
      </c>
      <c r="E1624" s="23" t="s">
        <v>240</v>
      </c>
      <c r="F1624" s="23" t="s">
        <v>120</v>
      </c>
      <c r="G1624" s="23" t="s">
        <v>215</v>
      </c>
      <c r="H1624" s="23" t="s">
        <v>215</v>
      </c>
      <c r="I1624" s="70">
        <v>44181</v>
      </c>
      <c r="J1624" s="23" t="s">
        <v>1254</v>
      </c>
      <c r="K1624" s="70">
        <v>44204</v>
      </c>
    </row>
    <row r="1625" spans="1:11" x14ac:dyDescent="0.25">
      <c r="A1625" s="109" t="str">
        <f>HYPERLINK("https://reports.ofsted.gov.uk/provider/18/EY491401","Provider web link")</f>
        <v>Provider web link</v>
      </c>
      <c r="B1625" s="71" t="s">
        <v>7490</v>
      </c>
      <c r="C1625" s="23" t="s">
        <v>1255</v>
      </c>
      <c r="D1625" s="23" t="s">
        <v>1294</v>
      </c>
      <c r="E1625" s="23" t="s">
        <v>240</v>
      </c>
      <c r="F1625" s="23" t="s">
        <v>104</v>
      </c>
      <c r="G1625" s="23" t="s">
        <v>215</v>
      </c>
      <c r="H1625" s="23" t="s">
        <v>215</v>
      </c>
      <c r="I1625" s="70">
        <v>44181</v>
      </c>
      <c r="J1625" s="23" t="s">
        <v>1254</v>
      </c>
      <c r="K1625" s="70">
        <v>44207</v>
      </c>
    </row>
    <row r="1626" spans="1:11" x14ac:dyDescent="0.25">
      <c r="A1626" s="109" t="str">
        <f>HYPERLINK("https://reports.ofsted.gov.uk/provider/18/2506375 ","Provider web link")</f>
        <v>Provider web link</v>
      </c>
      <c r="B1626" s="71">
        <v>2506375</v>
      </c>
      <c r="C1626" s="23" t="s">
        <v>1255</v>
      </c>
      <c r="D1626" s="23" t="s">
        <v>1294</v>
      </c>
      <c r="E1626" s="23" t="s">
        <v>240</v>
      </c>
      <c r="F1626" s="23" t="s">
        <v>130</v>
      </c>
      <c r="G1626" s="23" t="s">
        <v>171</v>
      </c>
      <c r="H1626" s="23" t="s">
        <v>171</v>
      </c>
      <c r="I1626" s="70">
        <v>44181</v>
      </c>
      <c r="J1626" s="23" t="s">
        <v>1254</v>
      </c>
      <c r="K1626" s="70">
        <v>44207</v>
      </c>
    </row>
    <row r="1627" spans="1:11" x14ac:dyDescent="0.25">
      <c r="A1627" s="109" t="str">
        <f>HYPERLINK("https://reports.ofsted.gov.uk/provider/18/EY557913","Provider web link")</f>
        <v>Provider web link</v>
      </c>
      <c r="B1627" s="71" t="s">
        <v>7491</v>
      </c>
      <c r="C1627" s="23" t="s">
        <v>1255</v>
      </c>
      <c r="D1627" s="23" t="s">
        <v>1294</v>
      </c>
      <c r="E1627" s="23" t="s">
        <v>240</v>
      </c>
      <c r="F1627" s="23" t="s">
        <v>87</v>
      </c>
      <c r="G1627" s="23" t="s">
        <v>225</v>
      </c>
      <c r="H1627" s="23" t="s">
        <v>225</v>
      </c>
      <c r="I1627" s="70">
        <v>44181</v>
      </c>
      <c r="J1627" s="23" t="s">
        <v>1257</v>
      </c>
      <c r="K1627" s="70">
        <v>44204</v>
      </c>
    </row>
    <row r="1628" spans="1:11" x14ac:dyDescent="0.25">
      <c r="A1628" s="109" t="str">
        <f>HYPERLINK("https://reports.ofsted.gov.uk/provider/16/EY497508","Provider web link")</f>
        <v>Provider web link</v>
      </c>
      <c r="B1628" s="71" t="s">
        <v>7492</v>
      </c>
      <c r="C1628" s="23" t="s">
        <v>1255</v>
      </c>
      <c r="D1628" s="23" t="s">
        <v>67</v>
      </c>
      <c r="E1628" s="23" t="s">
        <v>7493</v>
      </c>
      <c r="F1628" s="23" t="s">
        <v>70</v>
      </c>
      <c r="G1628" s="23" t="s">
        <v>180</v>
      </c>
      <c r="H1628" s="23" t="s">
        <v>180</v>
      </c>
      <c r="I1628" s="70">
        <v>44181</v>
      </c>
      <c r="J1628" s="23" t="s">
        <v>1254</v>
      </c>
      <c r="K1628" s="70">
        <v>44207</v>
      </c>
    </row>
    <row r="1629" spans="1:11" x14ac:dyDescent="0.25">
      <c r="A1629" s="109" t="str">
        <f>HYPERLINK("https://reports.ofsted.gov.uk/provider/16/EY553564","Provider web link")</f>
        <v>Provider web link</v>
      </c>
      <c r="B1629" s="71" t="s">
        <v>7494</v>
      </c>
      <c r="C1629" s="23" t="s">
        <v>769</v>
      </c>
      <c r="D1629" s="23" t="s">
        <v>67</v>
      </c>
      <c r="E1629" s="23" t="s">
        <v>7495</v>
      </c>
      <c r="F1629" s="23" t="s">
        <v>118</v>
      </c>
      <c r="G1629" s="23" t="s">
        <v>208</v>
      </c>
      <c r="H1629" s="23" t="s">
        <v>208</v>
      </c>
      <c r="I1629" s="70">
        <v>44181</v>
      </c>
      <c r="J1629" s="23" t="s">
        <v>1254</v>
      </c>
      <c r="K1629" s="70">
        <v>44204</v>
      </c>
    </row>
    <row r="1630" spans="1:11" x14ac:dyDescent="0.25">
      <c r="A1630" s="109" t="str">
        <f>HYPERLINK("https://reports.ofsted.gov.uk/provider/18/EY495574","Provider web link")</f>
        <v>Provider web link</v>
      </c>
      <c r="B1630" s="71" t="s">
        <v>7496</v>
      </c>
      <c r="C1630" s="23" t="s">
        <v>1255</v>
      </c>
      <c r="D1630" s="23" t="s">
        <v>1294</v>
      </c>
      <c r="E1630" s="23" t="s">
        <v>240</v>
      </c>
      <c r="F1630" s="23" t="s">
        <v>78</v>
      </c>
      <c r="G1630" s="23" t="s">
        <v>221</v>
      </c>
      <c r="H1630" s="23" t="s">
        <v>221</v>
      </c>
      <c r="I1630" s="70">
        <v>44181</v>
      </c>
      <c r="J1630" s="23" t="s">
        <v>1254</v>
      </c>
      <c r="K1630" s="70">
        <v>44204</v>
      </c>
    </row>
    <row r="1631" spans="1:11" x14ac:dyDescent="0.25">
      <c r="A1631" s="109" t="str">
        <f>HYPERLINK("https://reports.ofsted.gov.uk/provider/16/EY537737","Provider web link")</f>
        <v>Provider web link</v>
      </c>
      <c r="B1631" s="71" t="s">
        <v>7497</v>
      </c>
      <c r="C1631" s="23" t="s">
        <v>1255</v>
      </c>
      <c r="D1631" s="23" t="s">
        <v>67</v>
      </c>
      <c r="E1631" s="23" t="s">
        <v>7498</v>
      </c>
      <c r="F1631" s="23" t="s">
        <v>181</v>
      </c>
      <c r="G1631" s="23" t="s">
        <v>180</v>
      </c>
      <c r="H1631" s="23" t="s">
        <v>180</v>
      </c>
      <c r="I1631" s="70">
        <v>44181</v>
      </c>
      <c r="J1631" s="23" t="s">
        <v>1257</v>
      </c>
      <c r="K1631" s="70">
        <v>44203</v>
      </c>
    </row>
    <row r="1632" spans="1:11" x14ac:dyDescent="0.25">
      <c r="A1632" s="109" t="str">
        <f>HYPERLINK("https://reports.ofsted.gov.uk/provider/18/2528508 ","Provider web link")</f>
        <v>Provider web link</v>
      </c>
      <c r="B1632" s="71">
        <v>2528508</v>
      </c>
      <c r="C1632" s="23" t="s">
        <v>1255</v>
      </c>
      <c r="D1632" s="23" t="s">
        <v>1294</v>
      </c>
      <c r="E1632" s="23" t="s">
        <v>240</v>
      </c>
      <c r="F1632" s="23" t="s">
        <v>140</v>
      </c>
      <c r="G1632" s="23" t="s">
        <v>285</v>
      </c>
      <c r="H1632" s="23" t="s">
        <v>199</v>
      </c>
      <c r="I1632" s="70">
        <v>44182</v>
      </c>
      <c r="J1632" s="23" t="s">
        <v>1254</v>
      </c>
      <c r="K1632" s="70">
        <v>44210</v>
      </c>
    </row>
    <row r="1633" spans="1:11" x14ac:dyDescent="0.25">
      <c r="A1633" s="109" t="str">
        <f>HYPERLINK("https://reports.ofsted.gov.uk/provider/18/EY497106","Provider web link")</f>
        <v>Provider web link</v>
      </c>
      <c r="B1633" s="71" t="s">
        <v>7499</v>
      </c>
      <c r="C1633" s="23" t="s">
        <v>1255</v>
      </c>
      <c r="D1633" s="23" t="s">
        <v>1294</v>
      </c>
      <c r="E1633" s="23" t="s">
        <v>240</v>
      </c>
      <c r="F1633" s="23" t="s">
        <v>178</v>
      </c>
      <c r="G1633" s="23" t="s">
        <v>175</v>
      </c>
      <c r="H1633" s="23" t="s">
        <v>175</v>
      </c>
      <c r="I1633" s="70">
        <v>44182</v>
      </c>
      <c r="J1633" s="23" t="s">
        <v>1254</v>
      </c>
      <c r="K1633" s="70">
        <v>44207</v>
      </c>
    </row>
    <row r="1634" spans="1:11" x14ac:dyDescent="0.25">
      <c r="A1634" s="109" t="str">
        <f>HYPERLINK("https://reports.ofsted.gov.uk/provider/18/EY426557","Provider web link")</f>
        <v>Provider web link</v>
      </c>
      <c r="B1634" s="71" t="s">
        <v>7500</v>
      </c>
      <c r="C1634" s="23" t="s">
        <v>1255</v>
      </c>
      <c r="D1634" s="23" t="s">
        <v>1294</v>
      </c>
      <c r="E1634" s="23" t="s">
        <v>240</v>
      </c>
      <c r="F1634" s="23" t="s">
        <v>80</v>
      </c>
      <c r="G1634" s="23" t="s">
        <v>215</v>
      </c>
      <c r="H1634" s="23" t="s">
        <v>215</v>
      </c>
      <c r="I1634" s="70">
        <v>44182</v>
      </c>
      <c r="J1634" s="23" t="s">
        <v>1254</v>
      </c>
      <c r="K1634" s="70">
        <v>44207</v>
      </c>
    </row>
    <row r="1635" spans="1:11" x14ac:dyDescent="0.25">
      <c r="A1635" s="109" t="str">
        <f>HYPERLINK("https://reports.ofsted.gov.uk/provider/18/EY408006","Provider web link")</f>
        <v>Provider web link</v>
      </c>
      <c r="B1635" s="71" t="s">
        <v>7501</v>
      </c>
      <c r="C1635" s="23" t="s">
        <v>1255</v>
      </c>
      <c r="D1635" s="23" t="s">
        <v>1294</v>
      </c>
      <c r="E1635" s="23" t="s">
        <v>240</v>
      </c>
      <c r="F1635" s="23" t="s">
        <v>161</v>
      </c>
      <c r="G1635" s="23" t="s">
        <v>225</v>
      </c>
      <c r="H1635" s="23" t="s">
        <v>225</v>
      </c>
      <c r="I1635" s="70">
        <v>44182</v>
      </c>
      <c r="J1635" s="23" t="s">
        <v>1254</v>
      </c>
      <c r="K1635" s="70">
        <v>44210</v>
      </c>
    </row>
    <row r="1636" spans="1:11" x14ac:dyDescent="0.25">
      <c r="A1636" s="109" t="str">
        <f>HYPERLINK("https://reports.ofsted.gov.uk/provider/16/EY542540","Provider web link")</f>
        <v>Provider web link</v>
      </c>
      <c r="B1636" s="71" t="s">
        <v>7502</v>
      </c>
      <c r="C1636" s="23" t="s">
        <v>769</v>
      </c>
      <c r="D1636" s="23" t="s">
        <v>67</v>
      </c>
      <c r="E1636" s="23" t="s">
        <v>7503</v>
      </c>
      <c r="F1636" s="23" t="s">
        <v>195</v>
      </c>
      <c r="G1636" s="23" t="s">
        <v>180</v>
      </c>
      <c r="H1636" s="23" t="s">
        <v>180</v>
      </c>
      <c r="I1636" s="70">
        <v>44182</v>
      </c>
      <c r="J1636" s="23" t="s">
        <v>1254</v>
      </c>
      <c r="K1636" s="70">
        <v>44209</v>
      </c>
    </row>
    <row r="1637" spans="1:11" x14ac:dyDescent="0.25">
      <c r="A1637" s="109" t="str">
        <f>HYPERLINK("https://reports.ofsted.gov.uk/provider/18/EY546887","Provider web link")</f>
        <v>Provider web link</v>
      </c>
      <c r="B1637" s="71" t="s">
        <v>7504</v>
      </c>
      <c r="C1637" s="23" t="s">
        <v>1255</v>
      </c>
      <c r="D1637" s="23" t="s">
        <v>1294</v>
      </c>
      <c r="E1637" s="23" t="s">
        <v>240</v>
      </c>
      <c r="F1637" s="23" t="s">
        <v>169</v>
      </c>
      <c r="G1637" s="23" t="s">
        <v>225</v>
      </c>
      <c r="H1637" s="23" t="s">
        <v>225</v>
      </c>
      <c r="I1637" s="70">
        <v>44182</v>
      </c>
      <c r="J1637" s="23" t="s">
        <v>1254</v>
      </c>
      <c r="K1637" s="70">
        <v>44207</v>
      </c>
    </row>
    <row r="1638" spans="1:11" x14ac:dyDescent="0.25">
      <c r="A1638" s="109" t="str">
        <f>HYPERLINK("https://reports.ofsted.gov.uk/provider/18/EY558051","Provider web link")</f>
        <v>Provider web link</v>
      </c>
      <c r="B1638" s="71" t="s">
        <v>7505</v>
      </c>
      <c r="C1638" s="23" t="s">
        <v>1255</v>
      </c>
      <c r="D1638" s="23" t="s">
        <v>1294</v>
      </c>
      <c r="E1638" s="23" t="s">
        <v>240</v>
      </c>
      <c r="F1638" s="23" t="s">
        <v>143</v>
      </c>
      <c r="G1638" s="23" t="s">
        <v>225</v>
      </c>
      <c r="H1638" s="23" t="s">
        <v>225</v>
      </c>
      <c r="I1638" s="70">
        <v>44182</v>
      </c>
      <c r="J1638" s="23" t="s">
        <v>1254</v>
      </c>
      <c r="K1638" s="70">
        <v>44210</v>
      </c>
    </row>
    <row r="1639" spans="1:11" x14ac:dyDescent="0.25">
      <c r="A1639" s="109" t="str">
        <f>HYPERLINK("https://reports.ofsted.gov.uk/provider/16/EY549816","Provider web link")</f>
        <v>Provider web link</v>
      </c>
      <c r="B1639" s="71" t="s">
        <v>7506</v>
      </c>
      <c r="C1639" s="23" t="s">
        <v>1255</v>
      </c>
      <c r="D1639" s="23" t="s">
        <v>67</v>
      </c>
      <c r="E1639" s="23" t="s">
        <v>7507</v>
      </c>
      <c r="F1639" s="23" t="s">
        <v>172</v>
      </c>
      <c r="G1639" s="23" t="s">
        <v>171</v>
      </c>
      <c r="H1639" s="23" t="s">
        <v>171</v>
      </c>
      <c r="I1639" s="70">
        <v>44182</v>
      </c>
      <c r="J1639" s="23" t="s">
        <v>1257</v>
      </c>
      <c r="K1639" s="70">
        <v>44209</v>
      </c>
    </row>
    <row r="1640" spans="1:11" x14ac:dyDescent="0.25">
      <c r="A1640" s="109" t="str">
        <f>HYPERLINK("https://reports.ofsted.gov.uk/provider/18/EY500259","Provider web link")</f>
        <v>Provider web link</v>
      </c>
      <c r="B1640" s="71" t="s">
        <v>7508</v>
      </c>
      <c r="C1640" s="23" t="s">
        <v>1255</v>
      </c>
      <c r="D1640" s="23" t="s">
        <v>1294</v>
      </c>
      <c r="E1640" s="23" t="s">
        <v>240</v>
      </c>
      <c r="F1640" s="23" t="s">
        <v>97</v>
      </c>
      <c r="G1640" s="23" t="s">
        <v>175</v>
      </c>
      <c r="H1640" s="23" t="s">
        <v>175</v>
      </c>
      <c r="I1640" s="70">
        <v>44182</v>
      </c>
      <c r="J1640" s="23" t="s">
        <v>1257</v>
      </c>
      <c r="K1640" s="70">
        <v>44210</v>
      </c>
    </row>
    <row r="1641" spans="1:11" x14ac:dyDescent="0.25">
      <c r="A1641" s="109" t="str">
        <f>HYPERLINK("https://reports.ofsted.gov.uk/provider/18/EY431874","Provider web link")</f>
        <v>Provider web link</v>
      </c>
      <c r="B1641" s="71" t="s">
        <v>7509</v>
      </c>
      <c r="C1641" s="23" t="s">
        <v>1255</v>
      </c>
      <c r="D1641" s="23" t="s">
        <v>1294</v>
      </c>
      <c r="E1641" s="23" t="s">
        <v>240</v>
      </c>
      <c r="F1641" s="23" t="s">
        <v>106</v>
      </c>
      <c r="G1641" s="23" t="s">
        <v>175</v>
      </c>
      <c r="H1641" s="23" t="s">
        <v>175</v>
      </c>
      <c r="I1641" s="70">
        <v>44182</v>
      </c>
      <c r="J1641" s="23" t="s">
        <v>1254</v>
      </c>
      <c r="K1641" s="70">
        <v>44207</v>
      </c>
    </row>
    <row r="1642" spans="1:11" x14ac:dyDescent="0.25">
      <c r="A1642" s="109" t="str">
        <f>HYPERLINK("https://reports.ofsted.gov.uk/provider/18/EY489867","Provider web link")</f>
        <v>Provider web link</v>
      </c>
      <c r="B1642" s="71" t="s">
        <v>7510</v>
      </c>
      <c r="C1642" s="23" t="s">
        <v>1255</v>
      </c>
      <c r="D1642" s="23" t="s">
        <v>1294</v>
      </c>
      <c r="E1642" s="23" t="s">
        <v>240</v>
      </c>
      <c r="F1642" s="23" t="s">
        <v>97</v>
      </c>
      <c r="G1642" s="23" t="s">
        <v>175</v>
      </c>
      <c r="H1642" s="23" t="s">
        <v>175</v>
      </c>
      <c r="I1642" s="70">
        <v>44183</v>
      </c>
      <c r="J1642" s="23" t="s">
        <v>1254</v>
      </c>
      <c r="K1642" s="70">
        <v>44207</v>
      </c>
    </row>
    <row r="1643" spans="1:11" x14ac:dyDescent="0.25">
      <c r="A1643" s="109" t="str">
        <f>HYPERLINK("https://reports.ofsted.gov.uk/provider/16/EY494388","Provider web link")</f>
        <v>Provider web link</v>
      </c>
      <c r="B1643" s="71" t="s">
        <v>7511</v>
      </c>
      <c r="C1643" s="23" t="s">
        <v>769</v>
      </c>
      <c r="D1643" s="23" t="s">
        <v>67</v>
      </c>
      <c r="E1643" s="23" t="s">
        <v>7512</v>
      </c>
      <c r="F1643" s="23" t="s">
        <v>193</v>
      </c>
      <c r="G1643" s="23" t="s">
        <v>180</v>
      </c>
      <c r="H1643" s="23" t="s">
        <v>180</v>
      </c>
      <c r="I1643" s="70">
        <v>44183</v>
      </c>
      <c r="J1643" s="23" t="s">
        <v>1254</v>
      </c>
      <c r="K1643" s="70">
        <v>44209</v>
      </c>
    </row>
    <row r="1644" spans="1:11" x14ac:dyDescent="0.25">
      <c r="A1644" s="109" t="str">
        <f>HYPERLINK("https://reports.ofsted.gov.uk/provider/18/EY478741","Provider web link")</f>
        <v>Provider web link</v>
      </c>
      <c r="B1644" s="71" t="s">
        <v>7513</v>
      </c>
      <c r="C1644" s="23" t="s">
        <v>1255</v>
      </c>
      <c r="D1644" s="23" t="s">
        <v>1294</v>
      </c>
      <c r="E1644" s="23" t="s">
        <v>240</v>
      </c>
      <c r="F1644" s="23" t="s">
        <v>111</v>
      </c>
      <c r="G1644" s="23" t="s">
        <v>285</v>
      </c>
      <c r="H1644" s="23" t="s">
        <v>199</v>
      </c>
      <c r="I1644" s="70">
        <v>44183</v>
      </c>
      <c r="J1644" s="23" t="s">
        <v>1254</v>
      </c>
      <c r="K1644" s="70">
        <v>44211</v>
      </c>
    </row>
    <row r="1645" spans="1:11" x14ac:dyDescent="0.25">
      <c r="A1645" s="109" t="str">
        <f>HYPERLINK("https://reports.ofsted.gov.uk/provider/17/EY439721","Provider web link")</f>
        <v>Provider web link</v>
      </c>
      <c r="B1645" s="71" t="s">
        <v>7514</v>
      </c>
      <c r="C1645" s="23" t="s">
        <v>1255</v>
      </c>
      <c r="D1645" s="23" t="s">
        <v>66</v>
      </c>
      <c r="E1645" s="23" t="s">
        <v>240</v>
      </c>
      <c r="F1645" s="23" t="s">
        <v>140</v>
      </c>
      <c r="G1645" s="23" t="s">
        <v>285</v>
      </c>
      <c r="H1645" s="23" t="s">
        <v>199</v>
      </c>
      <c r="I1645" s="70">
        <v>44183</v>
      </c>
      <c r="J1645" s="23" t="s">
        <v>1254</v>
      </c>
      <c r="K1645" s="70">
        <v>44211</v>
      </c>
    </row>
    <row r="1646" spans="1:11" x14ac:dyDescent="0.25">
      <c r="A1646" s="109" t="str">
        <f>HYPERLINK("https://reports.ofsted.gov.uk/provider/16/2543765 ","Provider web link")</f>
        <v>Provider web link</v>
      </c>
      <c r="B1646" s="71">
        <v>2543765</v>
      </c>
      <c r="C1646" s="23" t="s">
        <v>1255</v>
      </c>
      <c r="D1646" s="23" t="s">
        <v>67</v>
      </c>
      <c r="E1646" s="23" t="s">
        <v>7515</v>
      </c>
      <c r="F1646" s="23" t="s">
        <v>116</v>
      </c>
      <c r="G1646" s="23" t="s">
        <v>171</v>
      </c>
      <c r="H1646" s="23" t="s">
        <v>171</v>
      </c>
      <c r="I1646" s="70">
        <v>44183</v>
      </c>
      <c r="J1646" s="23" t="s">
        <v>1254</v>
      </c>
      <c r="K1646" s="70">
        <v>44209</v>
      </c>
    </row>
    <row r="1647" spans="1:11" x14ac:dyDescent="0.25">
      <c r="A1647" s="109" t="str">
        <f>HYPERLINK("https://reports.ofsted.gov.uk/provider/17/EY258159","Provider web link")</f>
        <v>Provider web link</v>
      </c>
      <c r="B1647" s="71" t="s">
        <v>7516</v>
      </c>
      <c r="C1647" s="23" t="s">
        <v>769</v>
      </c>
      <c r="D1647" s="23" t="s">
        <v>66</v>
      </c>
      <c r="E1647" s="23" t="s">
        <v>240</v>
      </c>
      <c r="F1647" s="23" t="s">
        <v>126</v>
      </c>
      <c r="G1647" s="23" t="s">
        <v>287</v>
      </c>
      <c r="H1647" s="23" t="s">
        <v>199</v>
      </c>
      <c r="I1647" s="70">
        <v>44183</v>
      </c>
      <c r="J1647" s="23" t="s">
        <v>1254</v>
      </c>
      <c r="K1647" s="70">
        <v>44209</v>
      </c>
    </row>
    <row r="1648" spans="1:11" x14ac:dyDescent="0.25">
      <c r="A1648" s="109" t="str">
        <f>HYPERLINK("https://reports.ofsted.gov.uk/provider/16/EY558074","Provider web link")</f>
        <v>Provider web link</v>
      </c>
      <c r="B1648" s="71" t="s">
        <v>7517</v>
      </c>
      <c r="C1648" s="23" t="s">
        <v>1255</v>
      </c>
      <c r="D1648" s="23" t="s">
        <v>67</v>
      </c>
      <c r="E1648" s="23" t="s">
        <v>7518</v>
      </c>
      <c r="F1648" s="23" t="s">
        <v>113</v>
      </c>
      <c r="G1648" s="23" t="s">
        <v>208</v>
      </c>
      <c r="H1648" s="23" t="s">
        <v>208</v>
      </c>
      <c r="I1648" s="70">
        <v>44185</v>
      </c>
      <c r="J1648" s="23" t="s">
        <v>1254</v>
      </c>
      <c r="K1648" s="70">
        <v>44218</v>
      </c>
    </row>
    <row r="1649" spans="1:11" x14ac:dyDescent="0.25">
      <c r="A1649" s="109" t="str">
        <f>HYPERLINK("https://reports.ofsted.gov.uk/provider/16/2528614 ","Provider web link")</f>
        <v>Provider web link</v>
      </c>
      <c r="B1649" s="71">
        <v>2528614</v>
      </c>
      <c r="C1649" s="23" t="s">
        <v>769</v>
      </c>
      <c r="D1649" s="23" t="s">
        <v>67</v>
      </c>
      <c r="E1649" s="23" t="s">
        <v>7519</v>
      </c>
      <c r="F1649" s="23" t="s">
        <v>84</v>
      </c>
      <c r="G1649" s="23" t="s">
        <v>175</v>
      </c>
      <c r="H1649" s="23" t="s">
        <v>175</v>
      </c>
      <c r="I1649" s="70">
        <v>44186</v>
      </c>
      <c r="J1649" s="23" t="s">
        <v>1254</v>
      </c>
      <c r="K1649" s="70">
        <v>44210</v>
      </c>
    </row>
    <row r="1650" spans="1:11" x14ac:dyDescent="0.25">
      <c r="A1650" s="109" t="str">
        <f>HYPERLINK("https://reports.ofsted.gov.uk/provider/18/EY500762","Provider web link")</f>
        <v>Provider web link</v>
      </c>
      <c r="B1650" s="71" t="s">
        <v>7520</v>
      </c>
      <c r="C1650" s="23" t="s">
        <v>1255</v>
      </c>
      <c r="D1650" s="23" t="s">
        <v>1294</v>
      </c>
      <c r="E1650" s="23" t="s">
        <v>240</v>
      </c>
      <c r="F1650" s="23" t="s">
        <v>153</v>
      </c>
      <c r="G1650" s="23" t="s">
        <v>215</v>
      </c>
      <c r="H1650" s="23" t="s">
        <v>215</v>
      </c>
      <c r="I1650" s="70">
        <v>44186</v>
      </c>
      <c r="J1650" s="23" t="s">
        <v>1254</v>
      </c>
      <c r="K1650" s="70">
        <v>44209</v>
      </c>
    </row>
    <row r="1651" spans="1:11" x14ac:dyDescent="0.25">
      <c r="A1651" s="109" t="str">
        <f>HYPERLINK("https://reports.ofsted.gov.uk/provider/18/EY460181","Provider web link")</f>
        <v>Provider web link</v>
      </c>
      <c r="B1651" s="71" t="s">
        <v>7521</v>
      </c>
      <c r="C1651" s="23" t="s">
        <v>1255</v>
      </c>
      <c r="D1651" s="23" t="s">
        <v>1294</v>
      </c>
      <c r="E1651" s="23" t="s">
        <v>240</v>
      </c>
      <c r="F1651" s="23" t="s">
        <v>153</v>
      </c>
      <c r="G1651" s="23" t="s">
        <v>215</v>
      </c>
      <c r="H1651" s="23" t="s">
        <v>215</v>
      </c>
      <c r="I1651" s="70">
        <v>44186</v>
      </c>
      <c r="J1651" s="23" t="s">
        <v>1254</v>
      </c>
      <c r="K1651" s="70">
        <v>44218</v>
      </c>
    </row>
    <row r="1652" spans="1:11" x14ac:dyDescent="0.25">
      <c r="A1652" s="109" t="str">
        <f>HYPERLINK("https://reports.ofsted.gov.uk/provider/17/EY375865","Provider web link")</f>
        <v>Provider web link</v>
      </c>
      <c r="B1652" s="71" t="s">
        <v>7522</v>
      </c>
      <c r="C1652" s="23" t="s">
        <v>769</v>
      </c>
      <c r="D1652" s="23" t="s">
        <v>66</v>
      </c>
      <c r="E1652" s="23" t="s">
        <v>240</v>
      </c>
      <c r="F1652" s="23" t="s">
        <v>115</v>
      </c>
      <c r="G1652" s="23" t="s">
        <v>171</v>
      </c>
      <c r="H1652" s="23" t="s">
        <v>171</v>
      </c>
      <c r="I1652" s="70">
        <v>44186</v>
      </c>
      <c r="J1652" s="23" t="s">
        <v>1257</v>
      </c>
      <c r="K1652" s="70">
        <v>44209</v>
      </c>
    </row>
    <row r="1653" spans="1:11" x14ac:dyDescent="0.25">
      <c r="A1653" s="109" t="str">
        <f>HYPERLINK("https://reports.ofsted.gov.uk/provider/16/EY557689","Provider web link")</f>
        <v>Provider web link</v>
      </c>
      <c r="B1653" s="71" t="s">
        <v>7523</v>
      </c>
      <c r="C1653" s="23" t="s">
        <v>769</v>
      </c>
      <c r="D1653" s="23" t="s">
        <v>67</v>
      </c>
      <c r="E1653" s="23" t="s">
        <v>7524</v>
      </c>
      <c r="F1653" s="23" t="s">
        <v>194</v>
      </c>
      <c r="G1653" s="23" t="s">
        <v>180</v>
      </c>
      <c r="H1653" s="23" t="s">
        <v>180</v>
      </c>
      <c r="I1653" s="70">
        <v>44186</v>
      </c>
      <c r="J1653" s="23" t="s">
        <v>1254</v>
      </c>
      <c r="K1653" s="70">
        <v>44211</v>
      </c>
    </row>
    <row r="1654" spans="1:11" x14ac:dyDescent="0.25">
      <c r="A1654" s="109" t="str">
        <f>HYPERLINK("https://reports.ofsted.gov.uk/provider/18/EY543997","Provider web link")</f>
        <v>Provider web link</v>
      </c>
      <c r="B1654" s="71" t="s">
        <v>7525</v>
      </c>
      <c r="C1654" s="23" t="s">
        <v>1255</v>
      </c>
      <c r="D1654" s="23" t="s">
        <v>1294</v>
      </c>
      <c r="E1654" s="23" t="s">
        <v>240</v>
      </c>
      <c r="F1654" s="23" t="s">
        <v>124</v>
      </c>
      <c r="G1654" s="23" t="s">
        <v>175</v>
      </c>
      <c r="H1654" s="23" t="s">
        <v>175</v>
      </c>
      <c r="I1654" s="70">
        <v>44186</v>
      </c>
      <c r="J1654" s="23" t="s">
        <v>1254</v>
      </c>
      <c r="K1654" s="70">
        <v>44209</v>
      </c>
    </row>
    <row r="1655" spans="1:11" x14ac:dyDescent="0.25">
      <c r="A1655" s="109" t="str">
        <f>HYPERLINK("https://reports.ofsted.gov.uk/provider/18/EY485033","Provider web link")</f>
        <v>Provider web link</v>
      </c>
      <c r="B1655" s="71" t="s">
        <v>7526</v>
      </c>
      <c r="C1655" s="23" t="s">
        <v>1255</v>
      </c>
      <c r="D1655" s="23" t="s">
        <v>1294</v>
      </c>
      <c r="E1655" s="23" t="s">
        <v>240</v>
      </c>
      <c r="F1655" s="23" t="s">
        <v>114</v>
      </c>
      <c r="G1655" s="23" t="s">
        <v>285</v>
      </c>
      <c r="H1655" s="23" t="s">
        <v>199</v>
      </c>
      <c r="I1655" s="70">
        <v>44186</v>
      </c>
      <c r="J1655" s="23" t="s">
        <v>1257</v>
      </c>
      <c r="K1655" s="70">
        <v>44211</v>
      </c>
    </row>
    <row r="1656" spans="1:11" x14ac:dyDescent="0.25">
      <c r="A1656" s="109" t="str">
        <f>HYPERLINK("https://reports.ofsted.gov.uk/provider/16/2545562 ","Provider web link")</f>
        <v>Provider web link</v>
      </c>
      <c r="B1656" s="71">
        <v>2545562</v>
      </c>
      <c r="C1656" s="23" t="s">
        <v>1255</v>
      </c>
      <c r="D1656" s="23" t="s">
        <v>67</v>
      </c>
      <c r="E1656" s="23" t="s">
        <v>7527</v>
      </c>
      <c r="F1656" s="23" t="s">
        <v>106</v>
      </c>
      <c r="G1656" s="23" t="s">
        <v>175</v>
      </c>
      <c r="H1656" s="23" t="s">
        <v>175</v>
      </c>
      <c r="I1656" s="70">
        <v>44186</v>
      </c>
      <c r="J1656" s="23" t="s">
        <v>1254</v>
      </c>
      <c r="K1656" s="70">
        <v>44209</v>
      </c>
    </row>
    <row r="1657" spans="1:11" x14ac:dyDescent="0.25">
      <c r="A1657" s="109" t="str">
        <f>HYPERLINK("https://reports.ofsted.gov.uk/provider/16/EY496043","Provider web link")</f>
        <v>Provider web link</v>
      </c>
      <c r="B1657" s="71" t="s">
        <v>7528</v>
      </c>
      <c r="C1657" s="23" t="s">
        <v>1255</v>
      </c>
      <c r="D1657" s="23" t="s">
        <v>67</v>
      </c>
      <c r="E1657" s="23" t="s">
        <v>7529</v>
      </c>
      <c r="F1657" s="23" t="s">
        <v>156</v>
      </c>
      <c r="G1657" s="23" t="s">
        <v>208</v>
      </c>
      <c r="H1657" s="23" t="s">
        <v>208</v>
      </c>
      <c r="I1657" s="70">
        <v>44187</v>
      </c>
      <c r="J1657" s="23" t="s">
        <v>1254</v>
      </c>
      <c r="K1657" s="70">
        <v>44210</v>
      </c>
    </row>
    <row r="1658" spans="1:11" x14ac:dyDescent="0.25">
      <c r="A1658" s="109" t="str">
        <f>HYPERLINK("https://reports.ofsted.gov.uk/provider/16/EY461558","Provider web link")</f>
        <v>Provider web link</v>
      </c>
      <c r="B1658" s="71" t="s">
        <v>7530</v>
      </c>
      <c r="C1658" s="23" t="s">
        <v>1255</v>
      </c>
      <c r="D1658" s="23" t="s">
        <v>67</v>
      </c>
      <c r="E1658" s="23" t="s">
        <v>7531</v>
      </c>
      <c r="F1658" s="23" t="s">
        <v>97</v>
      </c>
      <c r="G1658" s="23" t="s">
        <v>175</v>
      </c>
      <c r="H1658" s="23" t="s">
        <v>175</v>
      </c>
      <c r="I1658" s="70">
        <v>44187</v>
      </c>
      <c r="J1658" s="23" t="s">
        <v>1254</v>
      </c>
      <c r="K1658" s="70">
        <v>44215</v>
      </c>
    </row>
    <row r="1659" spans="1:11" x14ac:dyDescent="0.25">
      <c r="A1659" s="109" t="str">
        <f>HYPERLINK("https://reports.ofsted.gov.uk/provider/16/EY556604","Provider web link")</f>
        <v>Provider web link</v>
      </c>
      <c r="B1659" s="71" t="s">
        <v>7532</v>
      </c>
      <c r="C1659" s="23" t="s">
        <v>1255</v>
      </c>
      <c r="D1659" s="23" t="s">
        <v>67</v>
      </c>
      <c r="E1659" s="23" t="s">
        <v>7533</v>
      </c>
      <c r="F1659" s="23" t="s">
        <v>104</v>
      </c>
      <c r="G1659" s="23" t="s">
        <v>215</v>
      </c>
      <c r="H1659" s="23" t="s">
        <v>215</v>
      </c>
      <c r="I1659" s="70">
        <v>44187</v>
      </c>
      <c r="J1659" s="23" t="s">
        <v>1254</v>
      </c>
      <c r="K1659" s="70">
        <v>44210</v>
      </c>
    </row>
    <row r="1660" spans="1:11" x14ac:dyDescent="0.25">
      <c r="A1660" s="109" t="str">
        <f>HYPERLINK("https://reports.ofsted.gov.uk/provider/18/EY496153","Provider web link")</f>
        <v>Provider web link</v>
      </c>
      <c r="B1660" s="71" t="s">
        <v>7534</v>
      </c>
      <c r="C1660" s="23" t="s">
        <v>1255</v>
      </c>
      <c r="D1660" s="23" t="s">
        <v>1294</v>
      </c>
      <c r="E1660" s="23" t="s">
        <v>240</v>
      </c>
      <c r="F1660" s="23" t="s">
        <v>161</v>
      </c>
      <c r="G1660" s="23" t="s">
        <v>225</v>
      </c>
      <c r="H1660" s="23" t="s">
        <v>225</v>
      </c>
      <c r="I1660" s="70">
        <v>44187</v>
      </c>
      <c r="J1660" s="23" t="s">
        <v>1254</v>
      </c>
      <c r="K1660" s="70">
        <v>44210</v>
      </c>
    </row>
    <row r="1661" spans="1:11" x14ac:dyDescent="0.25">
      <c r="A1661" s="109" t="str">
        <f>HYPERLINK("https://reports.ofsted.gov.uk/provider/16/EY549122","Provider web link")</f>
        <v>Provider web link</v>
      </c>
      <c r="B1661" s="71" t="s">
        <v>7535</v>
      </c>
      <c r="C1661" s="23" t="s">
        <v>1255</v>
      </c>
      <c r="D1661" s="23" t="s">
        <v>67</v>
      </c>
      <c r="E1661" s="23" t="s">
        <v>7536</v>
      </c>
      <c r="F1661" s="23" t="s">
        <v>118</v>
      </c>
      <c r="G1661" s="23" t="s">
        <v>208</v>
      </c>
      <c r="H1661" s="23" t="s">
        <v>208</v>
      </c>
      <c r="I1661" s="70">
        <v>44187</v>
      </c>
      <c r="J1661" s="23" t="s">
        <v>1254</v>
      </c>
      <c r="K1661" s="70">
        <v>44211</v>
      </c>
    </row>
    <row r="1662" spans="1:11" x14ac:dyDescent="0.25">
      <c r="A1662" s="109" t="str">
        <f>HYPERLINK("https://reports.ofsted.gov.uk/provider/16/EY546662","Provider web link")</f>
        <v>Provider web link</v>
      </c>
      <c r="B1662" s="71" t="s">
        <v>7537</v>
      </c>
      <c r="C1662" s="23" t="s">
        <v>1255</v>
      </c>
      <c r="D1662" s="23" t="s">
        <v>67</v>
      </c>
      <c r="E1662" s="23" t="s">
        <v>7538</v>
      </c>
      <c r="F1662" s="23" t="s">
        <v>101</v>
      </c>
      <c r="G1662" s="23" t="s">
        <v>180</v>
      </c>
      <c r="H1662" s="23" t="s">
        <v>180</v>
      </c>
      <c r="I1662" s="70">
        <v>44187</v>
      </c>
      <c r="J1662" s="23" t="s">
        <v>1254</v>
      </c>
      <c r="K1662" s="70">
        <v>44211</v>
      </c>
    </row>
    <row r="1663" spans="1:11" x14ac:dyDescent="0.25">
      <c r="A1663" s="109" t="str">
        <f>HYPERLINK("https://reports.ofsted.gov.uk/provider/18/EY495386","Provider web link")</f>
        <v>Provider web link</v>
      </c>
      <c r="B1663" s="71" t="s">
        <v>7539</v>
      </c>
      <c r="C1663" s="23" t="s">
        <v>1255</v>
      </c>
      <c r="D1663" s="23" t="s">
        <v>1294</v>
      </c>
      <c r="E1663" s="23" t="s">
        <v>240</v>
      </c>
      <c r="F1663" s="23" t="s">
        <v>106</v>
      </c>
      <c r="G1663" s="23" t="s">
        <v>175</v>
      </c>
      <c r="H1663" s="23" t="s">
        <v>175</v>
      </c>
      <c r="I1663" s="70">
        <v>44187</v>
      </c>
      <c r="J1663" s="23" t="s">
        <v>1254</v>
      </c>
      <c r="K1663" s="70">
        <v>44210</v>
      </c>
    </row>
    <row r="1664" spans="1:11" x14ac:dyDescent="0.25">
      <c r="A1664" s="109" t="str">
        <f>HYPERLINK("https://reports.ofsted.gov.uk/provider/16/EY557592","Provider web link")</f>
        <v>Provider web link</v>
      </c>
      <c r="B1664" s="71" t="s">
        <v>7540</v>
      </c>
      <c r="C1664" s="23" t="s">
        <v>1255</v>
      </c>
      <c r="D1664" s="23" t="s">
        <v>67</v>
      </c>
      <c r="E1664" s="23" t="s">
        <v>7541</v>
      </c>
      <c r="F1664" s="23" t="s">
        <v>187</v>
      </c>
      <c r="G1664" s="23" t="s">
        <v>180</v>
      </c>
      <c r="H1664" s="23" t="s">
        <v>180</v>
      </c>
      <c r="I1664" s="70">
        <v>44188</v>
      </c>
      <c r="J1664" s="23" t="s">
        <v>1254</v>
      </c>
      <c r="K1664" s="70">
        <v>44216</v>
      </c>
    </row>
    <row r="1665" spans="1:11" x14ac:dyDescent="0.25">
      <c r="A1665" s="109" t="str">
        <f>HYPERLINK("https://reports.ofsted.gov.uk/provider/16/EY477035","Provider web link")</f>
        <v>Provider web link</v>
      </c>
      <c r="B1665" s="71" t="s">
        <v>7542</v>
      </c>
      <c r="C1665" s="23" t="s">
        <v>1255</v>
      </c>
      <c r="D1665" s="23" t="s">
        <v>67</v>
      </c>
      <c r="E1665" s="23" t="s">
        <v>7543</v>
      </c>
      <c r="F1665" s="23" t="s">
        <v>186</v>
      </c>
      <c r="G1665" s="23" t="s">
        <v>180</v>
      </c>
      <c r="H1665" s="23" t="s">
        <v>180</v>
      </c>
      <c r="I1665" s="70">
        <v>44195</v>
      </c>
      <c r="J1665" s="23" t="s">
        <v>1254</v>
      </c>
      <c r="K1665" s="70">
        <v>44215</v>
      </c>
    </row>
    <row r="1666" spans="1:11" x14ac:dyDescent="0.25">
      <c r="A1666" s="109" t="str">
        <f>HYPERLINK("https://reports.ofsted.gov.uk/provider/18/EY556959","Provider web link")</f>
        <v>Provider web link</v>
      </c>
      <c r="B1666" s="71" t="s">
        <v>7544</v>
      </c>
      <c r="C1666" s="23" t="s">
        <v>1255</v>
      </c>
      <c r="D1666" s="23" t="s">
        <v>1294</v>
      </c>
      <c r="E1666" s="23" t="s">
        <v>240</v>
      </c>
      <c r="F1666" s="23" t="s">
        <v>163</v>
      </c>
      <c r="G1666" s="23" t="s">
        <v>215</v>
      </c>
      <c r="H1666" s="23" t="s">
        <v>215</v>
      </c>
      <c r="I1666" s="70">
        <v>44195</v>
      </c>
      <c r="J1666" s="23" t="s">
        <v>1254</v>
      </c>
      <c r="K1666" s="70">
        <v>44216</v>
      </c>
    </row>
    <row r="1667" spans="1:11" x14ac:dyDescent="0.25">
      <c r="A1667" s="109" t="str">
        <f>HYPERLINK("https://reports.ofsted.gov.uk/provider/16/EY561489","Provider web link")</f>
        <v>Provider web link</v>
      </c>
      <c r="B1667" s="71" t="s">
        <v>7545</v>
      </c>
      <c r="C1667" s="23" t="s">
        <v>1255</v>
      </c>
      <c r="D1667" s="23" t="s">
        <v>67</v>
      </c>
      <c r="E1667" s="23" t="s">
        <v>7546</v>
      </c>
      <c r="F1667" s="23" t="s">
        <v>92</v>
      </c>
      <c r="G1667" s="23" t="s">
        <v>285</v>
      </c>
      <c r="H1667" s="23" t="s">
        <v>199</v>
      </c>
      <c r="I1667" s="70">
        <v>44196</v>
      </c>
      <c r="J1667" s="23" t="s">
        <v>1254</v>
      </c>
      <c r="K1667" s="70">
        <v>44216</v>
      </c>
    </row>
    <row r="1668" spans="1:11" x14ac:dyDescent="0.25">
      <c r="A1668" s="109" t="str">
        <f>HYPERLINK("https://reports.ofsted.gov.uk/provider/16/2535419","Provider web link")</f>
        <v>Provider web link</v>
      </c>
      <c r="B1668" s="71">
        <v>2535419</v>
      </c>
      <c r="C1668" s="23" t="s">
        <v>1255</v>
      </c>
      <c r="D1668" s="23" t="s">
        <v>67</v>
      </c>
      <c r="E1668" s="23" t="s">
        <v>7547</v>
      </c>
      <c r="F1668" s="23" t="s">
        <v>90</v>
      </c>
      <c r="G1668" s="23" t="s">
        <v>171</v>
      </c>
      <c r="H1668" s="23" t="s">
        <v>171</v>
      </c>
      <c r="I1668" s="70">
        <v>44162</v>
      </c>
      <c r="J1668" s="23" t="s">
        <v>1254</v>
      </c>
      <c r="K1668" s="70">
        <v>44183</v>
      </c>
    </row>
  </sheetData>
  <sheetProtection sheet="1" objects="1" scenarios="1" sort="0" autoFilter="0"/>
  <autoFilter ref="A1:K1668" xr:uid="{8103DD18-0E6C-4BCE-A88D-EF9D812F9F74}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30178-5D13-4F40-A650-32BF9CB34F69}">
  <dimension ref="A1:N3202"/>
  <sheetViews>
    <sheetView topLeftCell="A1580" workbookViewId="0">
      <selection activeCell="D1594" sqref="D1:D1048576"/>
    </sheetView>
  </sheetViews>
  <sheetFormatPr defaultRowHeight="13.2" x14ac:dyDescent="0.25"/>
  <cols>
    <col min="8" max="8" width="18.88671875" bestFit="1" customWidth="1"/>
    <col min="9" max="9" width="23.6640625" bestFit="1" customWidth="1"/>
    <col min="14" max="14" width="20.33203125" bestFit="1" customWidth="1"/>
  </cols>
  <sheetData>
    <row r="1" spans="1:14" x14ac:dyDescent="0.25">
      <c r="A1" t="s">
        <v>2233</v>
      </c>
      <c r="B1" t="s">
        <v>2234</v>
      </c>
      <c r="C1" t="s">
        <v>2235</v>
      </c>
      <c r="D1" t="s">
        <v>2236</v>
      </c>
      <c r="E1" t="s">
        <v>2237</v>
      </c>
      <c r="F1" t="s">
        <v>2238</v>
      </c>
      <c r="G1" t="s">
        <v>2239</v>
      </c>
      <c r="H1" t="s">
        <v>2240</v>
      </c>
      <c r="I1" t="s">
        <v>2241</v>
      </c>
      <c r="J1" t="s">
        <v>2242</v>
      </c>
      <c r="K1" t="s">
        <v>2243</v>
      </c>
      <c r="L1" t="s">
        <v>2244</v>
      </c>
      <c r="M1" t="s">
        <v>2245</v>
      </c>
      <c r="N1" t="s">
        <v>2246</v>
      </c>
    </row>
    <row r="2" spans="1:14" x14ac:dyDescent="0.25">
      <c r="A2" t="s">
        <v>2247</v>
      </c>
      <c r="B2" t="s">
        <v>2248</v>
      </c>
      <c r="C2" t="s">
        <v>101</v>
      </c>
      <c r="D2" s="13">
        <v>10156713</v>
      </c>
      <c r="E2" t="s">
        <v>2249</v>
      </c>
      <c r="F2" t="s">
        <v>2250</v>
      </c>
      <c r="G2" t="s">
        <v>2250</v>
      </c>
      <c r="H2" s="108">
        <v>44110</v>
      </c>
      <c r="I2" s="108">
        <v>44159</v>
      </c>
      <c r="J2" t="s">
        <v>2251</v>
      </c>
      <c r="K2" t="s">
        <v>2252</v>
      </c>
      <c r="L2" t="s">
        <v>2252</v>
      </c>
      <c r="M2" t="s">
        <v>2253</v>
      </c>
      <c r="N2" t="s">
        <v>2254</v>
      </c>
    </row>
    <row r="3" spans="1:14" x14ac:dyDescent="0.25">
      <c r="A3" t="s">
        <v>2255</v>
      </c>
      <c r="B3" t="s">
        <v>2256</v>
      </c>
      <c r="C3" t="s">
        <v>101</v>
      </c>
      <c r="D3" s="13">
        <v>10156702</v>
      </c>
      <c r="E3" t="s">
        <v>2249</v>
      </c>
      <c r="F3" t="s">
        <v>2250</v>
      </c>
      <c r="G3" t="s">
        <v>2250</v>
      </c>
      <c r="H3" s="108">
        <v>44103</v>
      </c>
      <c r="I3" s="108">
        <v>44146</v>
      </c>
      <c r="J3" t="s">
        <v>2251</v>
      </c>
      <c r="K3" t="s">
        <v>2252</v>
      </c>
      <c r="L3" t="s">
        <v>2252</v>
      </c>
      <c r="M3" t="s">
        <v>2253</v>
      </c>
      <c r="N3" t="s">
        <v>2254</v>
      </c>
    </row>
    <row r="4" spans="1:14" x14ac:dyDescent="0.25">
      <c r="A4" t="s">
        <v>2257</v>
      </c>
      <c r="B4" t="s">
        <v>2258</v>
      </c>
      <c r="C4" t="s">
        <v>103</v>
      </c>
      <c r="D4" s="13">
        <v>10156687</v>
      </c>
      <c r="E4" t="s">
        <v>2249</v>
      </c>
      <c r="F4" t="s">
        <v>2250</v>
      </c>
      <c r="G4" t="s">
        <v>2250</v>
      </c>
      <c r="H4" s="108">
        <v>44110</v>
      </c>
      <c r="I4" s="108">
        <v>44160</v>
      </c>
      <c r="J4" t="s">
        <v>2251</v>
      </c>
      <c r="K4" t="s">
        <v>2252</v>
      </c>
      <c r="L4" t="s">
        <v>2252</v>
      </c>
      <c r="M4" t="s">
        <v>2253</v>
      </c>
      <c r="N4" t="s">
        <v>2254</v>
      </c>
    </row>
    <row r="5" spans="1:14" x14ac:dyDescent="0.25">
      <c r="A5" t="s">
        <v>2259</v>
      </c>
      <c r="B5" t="s">
        <v>2260</v>
      </c>
      <c r="C5" t="s">
        <v>191</v>
      </c>
      <c r="D5" s="13">
        <v>10156699</v>
      </c>
      <c r="E5" t="s">
        <v>2249</v>
      </c>
      <c r="F5" t="s">
        <v>2250</v>
      </c>
      <c r="G5" t="s">
        <v>2250</v>
      </c>
      <c r="H5" s="108">
        <v>44112</v>
      </c>
      <c r="I5" s="108">
        <v>44154</v>
      </c>
      <c r="J5" t="s">
        <v>2251</v>
      </c>
      <c r="K5" t="s">
        <v>2252</v>
      </c>
      <c r="L5" t="s">
        <v>2252</v>
      </c>
      <c r="M5" t="s">
        <v>2253</v>
      </c>
      <c r="N5" t="s">
        <v>2254</v>
      </c>
    </row>
    <row r="6" spans="1:14" x14ac:dyDescent="0.25">
      <c r="A6" t="s">
        <v>2261</v>
      </c>
      <c r="B6" t="s">
        <v>2262</v>
      </c>
      <c r="C6" t="s">
        <v>192</v>
      </c>
      <c r="D6" s="13">
        <v>10156717</v>
      </c>
      <c r="E6" t="s">
        <v>2249</v>
      </c>
      <c r="F6" t="s">
        <v>2250</v>
      </c>
      <c r="G6" t="s">
        <v>2250</v>
      </c>
      <c r="H6" s="108">
        <v>44103</v>
      </c>
      <c r="I6" s="108">
        <v>44119</v>
      </c>
      <c r="J6" t="s">
        <v>2251</v>
      </c>
      <c r="K6" t="s">
        <v>2252</v>
      </c>
      <c r="L6" t="s">
        <v>2252</v>
      </c>
      <c r="M6" t="s">
        <v>2253</v>
      </c>
      <c r="N6" t="s">
        <v>2254</v>
      </c>
    </row>
    <row r="7" spans="1:14" x14ac:dyDescent="0.25">
      <c r="A7" t="s">
        <v>2263</v>
      </c>
      <c r="B7" t="s">
        <v>2264</v>
      </c>
      <c r="C7" t="s">
        <v>193</v>
      </c>
      <c r="D7" s="13">
        <v>10156698</v>
      </c>
      <c r="E7" t="s">
        <v>2249</v>
      </c>
      <c r="F7" t="s">
        <v>2250</v>
      </c>
      <c r="G7" t="s">
        <v>2250</v>
      </c>
      <c r="H7" s="108">
        <v>44140</v>
      </c>
      <c r="I7" s="108">
        <v>44171</v>
      </c>
      <c r="J7" t="s">
        <v>2251</v>
      </c>
      <c r="K7" t="s">
        <v>2252</v>
      </c>
      <c r="L7" t="s">
        <v>2252</v>
      </c>
      <c r="M7" t="s">
        <v>2265</v>
      </c>
      <c r="N7" t="s">
        <v>2254</v>
      </c>
    </row>
    <row r="8" spans="1:14" x14ac:dyDescent="0.25">
      <c r="A8" t="s">
        <v>2266</v>
      </c>
      <c r="B8" t="s">
        <v>2267</v>
      </c>
      <c r="C8" t="s">
        <v>194</v>
      </c>
      <c r="D8" s="13">
        <v>10156715</v>
      </c>
      <c r="E8" t="s">
        <v>2249</v>
      </c>
      <c r="F8" t="s">
        <v>2250</v>
      </c>
      <c r="G8" t="s">
        <v>2250</v>
      </c>
      <c r="H8" s="108">
        <v>44125</v>
      </c>
      <c r="I8" s="108">
        <v>44150</v>
      </c>
      <c r="J8" t="s">
        <v>2251</v>
      </c>
      <c r="K8" t="s">
        <v>2252</v>
      </c>
      <c r="L8" t="s">
        <v>2252</v>
      </c>
      <c r="M8" t="s">
        <v>2253</v>
      </c>
      <c r="N8" t="s">
        <v>2254</v>
      </c>
    </row>
    <row r="9" spans="1:14" x14ac:dyDescent="0.25">
      <c r="A9" t="s">
        <v>2268</v>
      </c>
      <c r="B9" t="s">
        <v>2269</v>
      </c>
      <c r="C9" t="s">
        <v>195</v>
      </c>
      <c r="D9" s="13">
        <v>10156692</v>
      </c>
      <c r="E9" t="s">
        <v>2249</v>
      </c>
      <c r="F9" t="s">
        <v>2250</v>
      </c>
      <c r="G9" t="s">
        <v>2250</v>
      </c>
      <c r="H9" s="108">
        <v>44140</v>
      </c>
      <c r="I9" s="108">
        <v>44166</v>
      </c>
      <c r="J9" t="s">
        <v>2251</v>
      </c>
      <c r="K9" t="s">
        <v>2252</v>
      </c>
      <c r="L9" t="s">
        <v>2252</v>
      </c>
      <c r="M9" t="s">
        <v>2265</v>
      </c>
      <c r="N9" t="s">
        <v>2254</v>
      </c>
    </row>
    <row r="10" spans="1:14" x14ac:dyDescent="0.25">
      <c r="A10" t="s">
        <v>2270</v>
      </c>
      <c r="B10" t="s">
        <v>2271</v>
      </c>
      <c r="C10" t="s">
        <v>197</v>
      </c>
      <c r="D10" s="13">
        <v>10156710</v>
      </c>
      <c r="E10" t="s">
        <v>2249</v>
      </c>
      <c r="F10" t="s">
        <v>2250</v>
      </c>
      <c r="G10" t="s">
        <v>2250</v>
      </c>
      <c r="H10" s="108">
        <v>44152</v>
      </c>
      <c r="I10" s="108">
        <v>44213</v>
      </c>
      <c r="J10" t="s">
        <v>2251</v>
      </c>
      <c r="K10" t="s">
        <v>2252</v>
      </c>
      <c r="L10" t="s">
        <v>2252</v>
      </c>
      <c r="M10" t="s">
        <v>2265</v>
      </c>
      <c r="N10" t="s">
        <v>2254</v>
      </c>
    </row>
    <row r="11" spans="1:14" x14ac:dyDescent="0.25">
      <c r="A11" t="s">
        <v>2272</v>
      </c>
      <c r="B11" t="s">
        <v>2273</v>
      </c>
      <c r="C11" t="s">
        <v>197</v>
      </c>
      <c r="D11" s="13">
        <v>10156701</v>
      </c>
      <c r="E11" t="s">
        <v>2249</v>
      </c>
      <c r="F11" t="s">
        <v>2250</v>
      </c>
      <c r="G11" t="s">
        <v>2250</v>
      </c>
      <c r="H11" s="108">
        <v>44117</v>
      </c>
      <c r="I11" s="108">
        <v>44154</v>
      </c>
      <c r="J11" t="s">
        <v>2251</v>
      </c>
      <c r="K11" t="s">
        <v>2252</v>
      </c>
      <c r="L11" t="s">
        <v>2252</v>
      </c>
      <c r="M11" t="s">
        <v>2253</v>
      </c>
      <c r="N11" t="s">
        <v>2254</v>
      </c>
    </row>
    <row r="12" spans="1:14" x14ac:dyDescent="0.25">
      <c r="A12" t="s">
        <v>2274</v>
      </c>
      <c r="B12" t="s">
        <v>2275</v>
      </c>
      <c r="C12" t="s">
        <v>159</v>
      </c>
      <c r="D12" s="13">
        <v>10156712</v>
      </c>
      <c r="E12" t="s">
        <v>2249</v>
      </c>
      <c r="F12" t="s">
        <v>2250</v>
      </c>
      <c r="G12" t="s">
        <v>2250</v>
      </c>
      <c r="H12" s="108">
        <v>44166</v>
      </c>
      <c r="I12" s="108">
        <v>44221</v>
      </c>
      <c r="J12" t="s">
        <v>2251</v>
      </c>
      <c r="K12" t="s">
        <v>2252</v>
      </c>
      <c r="L12" t="s">
        <v>2252</v>
      </c>
      <c r="M12" t="s">
        <v>2265</v>
      </c>
      <c r="N12" t="s">
        <v>2254</v>
      </c>
    </row>
    <row r="13" spans="1:14" x14ac:dyDescent="0.25">
      <c r="A13" t="s">
        <v>2276</v>
      </c>
      <c r="B13" t="s">
        <v>2277</v>
      </c>
      <c r="C13" t="s">
        <v>190</v>
      </c>
      <c r="D13" s="13">
        <v>10156685</v>
      </c>
      <c r="E13" t="s">
        <v>2249</v>
      </c>
      <c r="F13" t="s">
        <v>2250</v>
      </c>
      <c r="G13" t="s">
        <v>2250</v>
      </c>
      <c r="H13" s="108">
        <v>44103</v>
      </c>
      <c r="I13" s="108">
        <v>44137</v>
      </c>
      <c r="J13" t="s">
        <v>2251</v>
      </c>
      <c r="K13" t="s">
        <v>2252</v>
      </c>
      <c r="L13" t="s">
        <v>2252</v>
      </c>
      <c r="M13" t="s">
        <v>2253</v>
      </c>
      <c r="N13" t="s">
        <v>2254</v>
      </c>
    </row>
    <row r="14" spans="1:14" x14ac:dyDescent="0.25">
      <c r="A14" t="s">
        <v>2278</v>
      </c>
      <c r="B14" t="s">
        <v>2279</v>
      </c>
      <c r="C14" t="s">
        <v>190</v>
      </c>
      <c r="D14" s="13">
        <v>10156684</v>
      </c>
      <c r="E14" t="s">
        <v>2249</v>
      </c>
      <c r="F14" t="s">
        <v>2250</v>
      </c>
      <c r="G14" t="s">
        <v>2250</v>
      </c>
      <c r="H14" s="108">
        <v>44152</v>
      </c>
      <c r="I14" s="108">
        <v>44182</v>
      </c>
      <c r="J14" t="s">
        <v>2251</v>
      </c>
      <c r="K14" t="s">
        <v>2252</v>
      </c>
      <c r="L14" t="s">
        <v>2252</v>
      </c>
      <c r="M14" t="s">
        <v>2265</v>
      </c>
      <c r="N14" t="s">
        <v>2254</v>
      </c>
    </row>
    <row r="15" spans="1:14" x14ac:dyDescent="0.25">
      <c r="A15" t="s">
        <v>2280</v>
      </c>
      <c r="B15" t="s">
        <v>2281</v>
      </c>
      <c r="C15" t="s">
        <v>121</v>
      </c>
      <c r="D15" s="13">
        <v>10161638</v>
      </c>
      <c r="E15" t="s">
        <v>2249</v>
      </c>
      <c r="F15" t="s">
        <v>2250</v>
      </c>
      <c r="G15" t="s">
        <v>2250</v>
      </c>
      <c r="H15" s="108">
        <v>44140</v>
      </c>
      <c r="I15" s="108">
        <v>44166</v>
      </c>
      <c r="J15" t="s">
        <v>2251</v>
      </c>
      <c r="K15" t="s">
        <v>2252</v>
      </c>
      <c r="L15" t="s">
        <v>2252</v>
      </c>
      <c r="M15" t="s">
        <v>2265</v>
      </c>
      <c r="N15" t="s">
        <v>2254</v>
      </c>
    </row>
    <row r="16" spans="1:14" x14ac:dyDescent="0.25">
      <c r="A16" t="s">
        <v>2282</v>
      </c>
      <c r="B16" t="s">
        <v>2283</v>
      </c>
      <c r="C16" t="s">
        <v>123</v>
      </c>
      <c r="D16" s="13">
        <v>10156704</v>
      </c>
      <c r="E16" t="s">
        <v>2249</v>
      </c>
      <c r="F16" t="s">
        <v>2250</v>
      </c>
      <c r="G16" t="s">
        <v>2250</v>
      </c>
      <c r="H16" s="108">
        <v>44174</v>
      </c>
      <c r="I16" s="108">
        <v>44221</v>
      </c>
      <c r="J16" t="s">
        <v>2251</v>
      </c>
      <c r="K16" t="s">
        <v>2252</v>
      </c>
      <c r="L16" t="s">
        <v>2252</v>
      </c>
      <c r="M16" t="s">
        <v>2253</v>
      </c>
      <c r="N16" t="s">
        <v>2254</v>
      </c>
    </row>
    <row r="17" spans="1:14" x14ac:dyDescent="0.25">
      <c r="A17" t="s">
        <v>2284</v>
      </c>
      <c r="B17" t="s">
        <v>2285</v>
      </c>
      <c r="C17" t="s">
        <v>136</v>
      </c>
      <c r="D17" s="13">
        <v>10156695</v>
      </c>
      <c r="E17" t="s">
        <v>2249</v>
      </c>
      <c r="F17" t="s">
        <v>2250</v>
      </c>
      <c r="G17" t="s">
        <v>2250</v>
      </c>
      <c r="H17" s="108">
        <v>44117</v>
      </c>
      <c r="I17" s="108">
        <v>44150</v>
      </c>
      <c r="J17" t="s">
        <v>2251</v>
      </c>
      <c r="K17" t="s">
        <v>2252</v>
      </c>
      <c r="L17" t="s">
        <v>2252</v>
      </c>
      <c r="M17" t="s">
        <v>2253</v>
      </c>
      <c r="N17" t="s">
        <v>2254</v>
      </c>
    </row>
    <row r="18" spans="1:14" x14ac:dyDescent="0.25">
      <c r="A18" t="s">
        <v>2286</v>
      </c>
      <c r="B18" t="s">
        <v>2287</v>
      </c>
      <c r="C18" t="s">
        <v>226</v>
      </c>
      <c r="D18" s="13">
        <v>10156587</v>
      </c>
      <c r="E18" t="s">
        <v>2249</v>
      </c>
      <c r="F18" t="s">
        <v>2250</v>
      </c>
      <c r="G18" t="s">
        <v>2250</v>
      </c>
      <c r="H18" s="108">
        <v>44161</v>
      </c>
      <c r="I18" s="108">
        <v>44209</v>
      </c>
      <c r="J18" t="s">
        <v>2251</v>
      </c>
      <c r="K18" t="s">
        <v>2252</v>
      </c>
      <c r="L18" t="s">
        <v>2252</v>
      </c>
      <c r="M18" t="s">
        <v>2265</v>
      </c>
      <c r="N18" t="s">
        <v>2254</v>
      </c>
    </row>
    <row r="19" spans="1:14" x14ac:dyDescent="0.25">
      <c r="A19" t="s">
        <v>2288</v>
      </c>
      <c r="B19" t="s">
        <v>2289</v>
      </c>
      <c r="C19" t="s">
        <v>139</v>
      </c>
      <c r="D19" s="13">
        <v>10156582</v>
      </c>
      <c r="E19" t="s">
        <v>2249</v>
      </c>
      <c r="F19" t="s">
        <v>2250</v>
      </c>
      <c r="G19" t="s">
        <v>2250</v>
      </c>
      <c r="H19" s="108">
        <v>44175</v>
      </c>
      <c r="I19" s="108">
        <v>44213</v>
      </c>
      <c r="J19" t="s">
        <v>2251</v>
      </c>
      <c r="K19" t="s">
        <v>2252</v>
      </c>
      <c r="L19" t="s">
        <v>2252</v>
      </c>
      <c r="M19" t="s">
        <v>2253</v>
      </c>
      <c r="N19" t="s">
        <v>2254</v>
      </c>
    </row>
    <row r="20" spans="1:14" x14ac:dyDescent="0.25">
      <c r="A20" t="s">
        <v>2290</v>
      </c>
      <c r="B20" t="s">
        <v>2291</v>
      </c>
      <c r="C20" t="s">
        <v>143</v>
      </c>
      <c r="D20" s="13">
        <v>10156581</v>
      </c>
      <c r="E20" t="s">
        <v>2249</v>
      </c>
      <c r="F20" t="s">
        <v>2250</v>
      </c>
      <c r="G20" t="s">
        <v>2250</v>
      </c>
      <c r="H20" s="108">
        <v>44140</v>
      </c>
      <c r="I20" s="108">
        <v>44165</v>
      </c>
      <c r="J20" t="s">
        <v>2251</v>
      </c>
      <c r="K20" t="s">
        <v>2252</v>
      </c>
      <c r="L20" t="s">
        <v>2252</v>
      </c>
      <c r="M20" t="s">
        <v>2265</v>
      </c>
      <c r="N20" t="s">
        <v>2254</v>
      </c>
    </row>
    <row r="21" spans="1:14" x14ac:dyDescent="0.25">
      <c r="A21" t="s">
        <v>2292</v>
      </c>
      <c r="B21" t="s">
        <v>2293</v>
      </c>
      <c r="C21" t="s">
        <v>143</v>
      </c>
      <c r="D21" s="13">
        <v>10156596</v>
      </c>
      <c r="E21" t="s">
        <v>2249</v>
      </c>
      <c r="F21" t="s">
        <v>2250</v>
      </c>
      <c r="G21" t="s">
        <v>2250</v>
      </c>
      <c r="H21" s="108">
        <v>44119</v>
      </c>
      <c r="I21" s="108">
        <v>44154</v>
      </c>
      <c r="J21" t="s">
        <v>2251</v>
      </c>
      <c r="K21" t="s">
        <v>2252</v>
      </c>
      <c r="L21" t="s">
        <v>2252</v>
      </c>
      <c r="M21" t="s">
        <v>2253</v>
      </c>
      <c r="N21" t="s">
        <v>2254</v>
      </c>
    </row>
    <row r="22" spans="1:14" x14ac:dyDescent="0.25">
      <c r="A22" t="s">
        <v>2294</v>
      </c>
      <c r="B22" t="s">
        <v>2295</v>
      </c>
      <c r="C22" t="s">
        <v>229</v>
      </c>
      <c r="D22" s="13">
        <v>10156594</v>
      </c>
      <c r="E22" t="s">
        <v>2249</v>
      </c>
      <c r="F22" t="s">
        <v>2250</v>
      </c>
      <c r="G22" t="s">
        <v>2250</v>
      </c>
      <c r="H22" s="108">
        <v>44105</v>
      </c>
      <c r="I22" s="108">
        <v>44124</v>
      </c>
      <c r="J22" t="s">
        <v>2251</v>
      </c>
      <c r="K22" t="s">
        <v>2252</v>
      </c>
      <c r="L22" t="s">
        <v>2252</v>
      </c>
      <c r="M22" t="s">
        <v>2253</v>
      </c>
      <c r="N22" t="s">
        <v>2254</v>
      </c>
    </row>
    <row r="23" spans="1:14" x14ac:dyDescent="0.25">
      <c r="A23" t="s">
        <v>2296</v>
      </c>
      <c r="B23" t="s">
        <v>2297</v>
      </c>
      <c r="C23" t="s">
        <v>168</v>
      </c>
      <c r="D23" s="13">
        <v>10156583</v>
      </c>
      <c r="E23" t="s">
        <v>2249</v>
      </c>
      <c r="F23" t="s">
        <v>2250</v>
      </c>
      <c r="G23" t="s">
        <v>2250</v>
      </c>
      <c r="H23" s="108">
        <v>44110</v>
      </c>
      <c r="I23" s="108">
        <v>44150</v>
      </c>
      <c r="J23" t="s">
        <v>2251</v>
      </c>
      <c r="K23" t="s">
        <v>2252</v>
      </c>
      <c r="L23" t="s">
        <v>2252</v>
      </c>
      <c r="M23" t="s">
        <v>2253</v>
      </c>
      <c r="N23" t="s">
        <v>2254</v>
      </c>
    </row>
    <row r="24" spans="1:14" x14ac:dyDescent="0.25">
      <c r="A24" t="s">
        <v>2298</v>
      </c>
      <c r="B24" t="s">
        <v>2299</v>
      </c>
      <c r="C24" t="s">
        <v>118</v>
      </c>
      <c r="D24" s="13">
        <v>10157120</v>
      </c>
      <c r="E24" t="s">
        <v>2249</v>
      </c>
      <c r="F24" t="s">
        <v>2250</v>
      </c>
      <c r="G24" t="s">
        <v>2250</v>
      </c>
      <c r="H24" s="108">
        <v>44139</v>
      </c>
      <c r="I24" s="108">
        <v>44175</v>
      </c>
      <c r="J24" t="s">
        <v>2251</v>
      </c>
      <c r="K24" t="s">
        <v>2252</v>
      </c>
      <c r="L24" t="s">
        <v>2252</v>
      </c>
      <c r="M24" t="s">
        <v>2253</v>
      </c>
      <c r="N24" t="s">
        <v>2254</v>
      </c>
    </row>
    <row r="25" spans="1:14" x14ac:dyDescent="0.25">
      <c r="A25" t="s">
        <v>2300</v>
      </c>
      <c r="B25" t="s">
        <v>2301</v>
      </c>
      <c r="C25" t="s">
        <v>118</v>
      </c>
      <c r="D25" s="13">
        <v>10157121</v>
      </c>
      <c r="E25" t="s">
        <v>2249</v>
      </c>
      <c r="F25" t="s">
        <v>2250</v>
      </c>
      <c r="G25" t="s">
        <v>2250</v>
      </c>
      <c r="H25" s="108">
        <v>44166</v>
      </c>
      <c r="I25" s="108">
        <v>44209</v>
      </c>
      <c r="J25" t="s">
        <v>2251</v>
      </c>
      <c r="K25" t="s">
        <v>2252</v>
      </c>
      <c r="L25" t="s">
        <v>2252</v>
      </c>
      <c r="M25" t="s">
        <v>2265</v>
      </c>
      <c r="N25" t="s">
        <v>2254</v>
      </c>
    </row>
    <row r="26" spans="1:14" x14ac:dyDescent="0.25">
      <c r="A26" t="s">
        <v>2302</v>
      </c>
      <c r="B26" t="s">
        <v>2303</v>
      </c>
      <c r="C26" t="s">
        <v>166</v>
      </c>
      <c r="D26" s="13">
        <v>10157122</v>
      </c>
      <c r="E26" t="s">
        <v>2249</v>
      </c>
      <c r="F26" t="s">
        <v>2250</v>
      </c>
      <c r="G26" t="s">
        <v>2250</v>
      </c>
      <c r="H26" s="108">
        <v>44166</v>
      </c>
      <c r="I26" s="108">
        <v>44220</v>
      </c>
      <c r="J26" t="s">
        <v>2251</v>
      </c>
      <c r="K26" t="s">
        <v>2252</v>
      </c>
      <c r="L26" t="s">
        <v>2252</v>
      </c>
      <c r="M26" t="s">
        <v>2265</v>
      </c>
      <c r="N26" t="s">
        <v>2254</v>
      </c>
    </row>
    <row r="27" spans="1:14" x14ac:dyDescent="0.25">
      <c r="A27" t="s">
        <v>2304</v>
      </c>
      <c r="B27" t="s">
        <v>2305</v>
      </c>
      <c r="C27" t="s">
        <v>166</v>
      </c>
      <c r="D27" s="13">
        <v>10157124</v>
      </c>
      <c r="E27" t="s">
        <v>2249</v>
      </c>
      <c r="F27" t="s">
        <v>2250</v>
      </c>
      <c r="G27" t="s">
        <v>2250</v>
      </c>
      <c r="H27" s="108">
        <v>44174</v>
      </c>
      <c r="I27" s="108">
        <v>44216</v>
      </c>
      <c r="J27" t="s">
        <v>2251</v>
      </c>
      <c r="K27" t="s">
        <v>2252</v>
      </c>
      <c r="L27" t="s">
        <v>2252</v>
      </c>
      <c r="M27" t="s">
        <v>2253</v>
      </c>
      <c r="N27" t="s">
        <v>2254</v>
      </c>
    </row>
    <row r="28" spans="1:14" x14ac:dyDescent="0.25">
      <c r="A28" t="s">
        <v>2306</v>
      </c>
      <c r="B28" t="s">
        <v>2307</v>
      </c>
      <c r="C28" t="s">
        <v>74</v>
      </c>
      <c r="D28" s="13">
        <v>10157125</v>
      </c>
      <c r="E28" t="s">
        <v>2249</v>
      </c>
      <c r="F28" t="s">
        <v>2250</v>
      </c>
      <c r="G28" t="s">
        <v>2250</v>
      </c>
      <c r="H28" s="108">
        <v>44147</v>
      </c>
      <c r="I28" s="108">
        <v>44166</v>
      </c>
      <c r="J28" t="s">
        <v>2251</v>
      </c>
      <c r="K28" t="s">
        <v>2252</v>
      </c>
      <c r="L28" t="s">
        <v>2252</v>
      </c>
      <c r="M28" t="s">
        <v>2265</v>
      </c>
      <c r="N28" t="s">
        <v>2254</v>
      </c>
    </row>
    <row r="29" spans="1:14" x14ac:dyDescent="0.25">
      <c r="A29" t="s">
        <v>2308</v>
      </c>
      <c r="B29" t="s">
        <v>2309</v>
      </c>
      <c r="C29" t="s">
        <v>81</v>
      </c>
      <c r="D29" s="13">
        <v>10157126</v>
      </c>
      <c r="E29" t="s">
        <v>2249</v>
      </c>
      <c r="F29" t="s">
        <v>2250</v>
      </c>
      <c r="G29" t="s">
        <v>2250</v>
      </c>
      <c r="H29" s="108">
        <v>44117</v>
      </c>
      <c r="I29" s="108">
        <v>44153</v>
      </c>
      <c r="J29" t="s">
        <v>2251</v>
      </c>
      <c r="K29" t="s">
        <v>2252</v>
      </c>
      <c r="L29" t="s">
        <v>2252</v>
      </c>
      <c r="M29" t="s">
        <v>2253</v>
      </c>
      <c r="N29" t="s">
        <v>2254</v>
      </c>
    </row>
    <row r="30" spans="1:14" x14ac:dyDescent="0.25">
      <c r="A30" t="s">
        <v>2310</v>
      </c>
      <c r="B30" t="s">
        <v>2311</v>
      </c>
      <c r="C30" t="s">
        <v>119</v>
      </c>
      <c r="D30" s="13">
        <v>10157127</v>
      </c>
      <c r="E30" t="s">
        <v>2249</v>
      </c>
      <c r="F30" t="s">
        <v>2250</v>
      </c>
      <c r="G30" t="s">
        <v>2250</v>
      </c>
      <c r="H30" s="108">
        <v>44110</v>
      </c>
      <c r="I30" s="108">
        <v>44153</v>
      </c>
      <c r="J30" t="s">
        <v>2251</v>
      </c>
      <c r="K30" t="s">
        <v>2252</v>
      </c>
      <c r="L30" t="s">
        <v>2252</v>
      </c>
      <c r="M30" t="s">
        <v>2253</v>
      </c>
      <c r="N30" t="s">
        <v>2254</v>
      </c>
    </row>
    <row r="31" spans="1:14" x14ac:dyDescent="0.25">
      <c r="A31" t="s">
        <v>2312</v>
      </c>
      <c r="B31" t="s">
        <v>2313</v>
      </c>
      <c r="C31" t="s">
        <v>212</v>
      </c>
      <c r="D31" s="13">
        <v>10157128</v>
      </c>
      <c r="E31" t="s">
        <v>2249</v>
      </c>
      <c r="F31" t="s">
        <v>2250</v>
      </c>
      <c r="G31" t="s">
        <v>2250</v>
      </c>
      <c r="H31" s="108">
        <v>44174</v>
      </c>
      <c r="I31" s="108">
        <v>44221</v>
      </c>
      <c r="J31" t="s">
        <v>2251</v>
      </c>
      <c r="K31" t="s">
        <v>2252</v>
      </c>
      <c r="L31" t="s">
        <v>2252</v>
      </c>
      <c r="M31" t="s">
        <v>2253</v>
      </c>
      <c r="N31" t="s">
        <v>2254</v>
      </c>
    </row>
    <row r="32" spans="1:14" x14ac:dyDescent="0.25">
      <c r="A32" t="s">
        <v>2314</v>
      </c>
      <c r="B32" t="s">
        <v>2315</v>
      </c>
      <c r="C32" t="s">
        <v>148</v>
      </c>
      <c r="D32" s="13">
        <v>10157129</v>
      </c>
      <c r="E32" t="s">
        <v>2249</v>
      </c>
      <c r="F32" t="s">
        <v>2250</v>
      </c>
      <c r="G32" t="s">
        <v>2250</v>
      </c>
      <c r="H32" s="108">
        <v>44105</v>
      </c>
      <c r="I32" s="108">
        <v>44145</v>
      </c>
      <c r="J32" t="s">
        <v>2251</v>
      </c>
      <c r="K32" t="s">
        <v>2252</v>
      </c>
      <c r="L32" t="s">
        <v>2252</v>
      </c>
      <c r="M32" t="s">
        <v>2253</v>
      </c>
      <c r="N32" t="s">
        <v>2254</v>
      </c>
    </row>
    <row r="33" spans="1:14" x14ac:dyDescent="0.25">
      <c r="A33" t="s">
        <v>2316</v>
      </c>
      <c r="B33" t="s">
        <v>2317</v>
      </c>
      <c r="C33" t="s">
        <v>164</v>
      </c>
      <c r="D33" s="13">
        <v>10157130</v>
      </c>
      <c r="E33" t="s">
        <v>2249</v>
      </c>
      <c r="F33" t="s">
        <v>2250</v>
      </c>
      <c r="G33" t="s">
        <v>2250</v>
      </c>
      <c r="H33" s="108">
        <v>44140</v>
      </c>
      <c r="I33" s="108">
        <v>44167</v>
      </c>
      <c r="J33" t="s">
        <v>2251</v>
      </c>
      <c r="K33" t="s">
        <v>2252</v>
      </c>
      <c r="L33" t="s">
        <v>2252</v>
      </c>
      <c r="M33" t="s">
        <v>2265</v>
      </c>
      <c r="N33" t="s">
        <v>2254</v>
      </c>
    </row>
    <row r="34" spans="1:14" x14ac:dyDescent="0.25">
      <c r="A34" t="s">
        <v>2318</v>
      </c>
      <c r="B34" t="s">
        <v>2319</v>
      </c>
      <c r="C34" t="s">
        <v>114</v>
      </c>
      <c r="D34" s="13">
        <v>10156840</v>
      </c>
      <c r="E34" t="s">
        <v>2249</v>
      </c>
      <c r="F34" t="s">
        <v>2250</v>
      </c>
      <c r="G34" t="s">
        <v>2250</v>
      </c>
      <c r="H34" s="108">
        <v>44166</v>
      </c>
      <c r="I34" s="108">
        <v>44209</v>
      </c>
      <c r="J34" t="s">
        <v>2251</v>
      </c>
      <c r="K34" t="s">
        <v>2252</v>
      </c>
      <c r="L34" t="s">
        <v>2252</v>
      </c>
      <c r="M34" t="s">
        <v>2265</v>
      </c>
      <c r="N34" t="s">
        <v>2254</v>
      </c>
    </row>
    <row r="35" spans="1:14" x14ac:dyDescent="0.25">
      <c r="A35" t="s">
        <v>2320</v>
      </c>
      <c r="B35" t="s">
        <v>2321</v>
      </c>
      <c r="C35" t="s">
        <v>98</v>
      </c>
      <c r="D35" s="13">
        <v>10156825</v>
      </c>
      <c r="E35" t="s">
        <v>2249</v>
      </c>
      <c r="F35" t="s">
        <v>2250</v>
      </c>
      <c r="G35" t="s">
        <v>2250</v>
      </c>
      <c r="H35" s="108">
        <v>44138</v>
      </c>
      <c r="I35" s="108">
        <v>44168</v>
      </c>
      <c r="J35" t="s">
        <v>2251</v>
      </c>
      <c r="K35" t="s">
        <v>2252</v>
      </c>
      <c r="L35" t="s">
        <v>2252</v>
      </c>
      <c r="M35" t="s">
        <v>2253</v>
      </c>
      <c r="N35" t="s">
        <v>2254</v>
      </c>
    </row>
    <row r="36" spans="1:14" x14ac:dyDescent="0.25">
      <c r="A36" t="s">
        <v>2322</v>
      </c>
      <c r="B36" t="s">
        <v>2323</v>
      </c>
      <c r="C36" t="s">
        <v>206</v>
      </c>
      <c r="D36" s="13">
        <v>10156819</v>
      </c>
      <c r="E36" t="s">
        <v>2249</v>
      </c>
      <c r="F36" t="s">
        <v>2250</v>
      </c>
      <c r="G36" t="s">
        <v>2250</v>
      </c>
      <c r="H36" s="108">
        <v>44138</v>
      </c>
      <c r="I36" s="108">
        <v>44171</v>
      </c>
      <c r="J36" t="s">
        <v>2251</v>
      </c>
      <c r="K36" t="s">
        <v>2252</v>
      </c>
      <c r="L36" t="s">
        <v>2252</v>
      </c>
      <c r="M36" t="s">
        <v>2253</v>
      </c>
      <c r="N36" t="s">
        <v>2254</v>
      </c>
    </row>
    <row r="37" spans="1:14" x14ac:dyDescent="0.25">
      <c r="A37" t="s">
        <v>2324</v>
      </c>
      <c r="B37" t="s">
        <v>2325</v>
      </c>
      <c r="C37" t="s">
        <v>159</v>
      </c>
      <c r="D37" s="13">
        <v>10156722</v>
      </c>
      <c r="E37" t="s">
        <v>2249</v>
      </c>
      <c r="F37" t="s">
        <v>2250</v>
      </c>
      <c r="G37" t="s">
        <v>2250</v>
      </c>
      <c r="H37" s="108">
        <v>44166</v>
      </c>
      <c r="I37" s="108">
        <v>44213</v>
      </c>
      <c r="J37" t="s">
        <v>2251</v>
      </c>
      <c r="K37" t="s">
        <v>2252</v>
      </c>
      <c r="L37" t="s">
        <v>2252</v>
      </c>
      <c r="M37" t="s">
        <v>2265</v>
      </c>
      <c r="N37" t="s">
        <v>2254</v>
      </c>
    </row>
    <row r="38" spans="1:14" x14ac:dyDescent="0.25">
      <c r="A38" t="s">
        <v>2326</v>
      </c>
      <c r="B38" t="s">
        <v>2327</v>
      </c>
      <c r="C38" t="s">
        <v>78</v>
      </c>
      <c r="D38" s="13">
        <v>10157565</v>
      </c>
      <c r="E38" t="s">
        <v>2249</v>
      </c>
      <c r="F38" t="s">
        <v>2250</v>
      </c>
      <c r="G38" t="s">
        <v>2250</v>
      </c>
      <c r="H38" s="108">
        <v>44117</v>
      </c>
      <c r="I38" s="108">
        <v>44151</v>
      </c>
      <c r="J38" t="s">
        <v>2251</v>
      </c>
      <c r="K38" t="s">
        <v>2252</v>
      </c>
      <c r="L38" t="s">
        <v>2252</v>
      </c>
      <c r="M38" t="s">
        <v>2253</v>
      </c>
      <c r="N38" t="s">
        <v>2254</v>
      </c>
    </row>
    <row r="39" spans="1:14" x14ac:dyDescent="0.25">
      <c r="A39" t="s">
        <v>2328</v>
      </c>
      <c r="B39" t="s">
        <v>2329</v>
      </c>
      <c r="C39" t="s">
        <v>125</v>
      </c>
      <c r="D39" s="13">
        <v>10157560</v>
      </c>
      <c r="E39" t="s">
        <v>2249</v>
      </c>
      <c r="F39" t="s">
        <v>2250</v>
      </c>
      <c r="G39" t="s">
        <v>2250</v>
      </c>
      <c r="H39" s="108">
        <v>44112</v>
      </c>
      <c r="I39" s="108">
        <v>44157</v>
      </c>
      <c r="J39" t="s">
        <v>2251</v>
      </c>
      <c r="K39" t="s">
        <v>2252</v>
      </c>
      <c r="L39" t="s">
        <v>2252</v>
      </c>
      <c r="M39" t="s">
        <v>2253</v>
      </c>
      <c r="N39" t="s">
        <v>2254</v>
      </c>
    </row>
    <row r="40" spans="1:14" x14ac:dyDescent="0.25">
      <c r="A40" t="s">
        <v>2330</v>
      </c>
      <c r="B40" t="s">
        <v>2331</v>
      </c>
      <c r="C40" t="s">
        <v>176</v>
      </c>
      <c r="D40" s="13">
        <v>10158518</v>
      </c>
      <c r="E40" t="s">
        <v>2249</v>
      </c>
      <c r="F40" t="s">
        <v>2250</v>
      </c>
      <c r="G40" t="s">
        <v>2250</v>
      </c>
      <c r="H40" s="108">
        <v>44147</v>
      </c>
      <c r="I40" s="108">
        <v>44171</v>
      </c>
      <c r="J40" t="s">
        <v>2251</v>
      </c>
      <c r="K40" t="s">
        <v>2252</v>
      </c>
      <c r="L40" t="s">
        <v>2252</v>
      </c>
      <c r="M40" t="s">
        <v>2265</v>
      </c>
      <c r="N40" t="s">
        <v>2254</v>
      </c>
    </row>
    <row r="41" spans="1:14" x14ac:dyDescent="0.25">
      <c r="A41" t="s">
        <v>2332</v>
      </c>
      <c r="B41" t="s">
        <v>2333</v>
      </c>
      <c r="C41" t="s">
        <v>177</v>
      </c>
      <c r="D41" s="13">
        <v>10158537</v>
      </c>
      <c r="E41" t="s">
        <v>2249</v>
      </c>
      <c r="F41" t="s">
        <v>2250</v>
      </c>
      <c r="G41" t="s">
        <v>2250</v>
      </c>
      <c r="H41" s="108">
        <v>44175</v>
      </c>
      <c r="I41" s="108">
        <v>44213</v>
      </c>
      <c r="J41" t="s">
        <v>2251</v>
      </c>
      <c r="K41" t="s">
        <v>2252</v>
      </c>
      <c r="L41" t="s">
        <v>2252</v>
      </c>
      <c r="M41" t="s">
        <v>2253</v>
      </c>
      <c r="N41" t="s">
        <v>2254</v>
      </c>
    </row>
    <row r="42" spans="1:14" x14ac:dyDescent="0.25">
      <c r="A42" t="s">
        <v>2334</v>
      </c>
      <c r="B42" t="s">
        <v>2335</v>
      </c>
      <c r="C42" t="s">
        <v>83</v>
      </c>
      <c r="D42" s="13">
        <v>10158515</v>
      </c>
      <c r="E42" t="s">
        <v>2249</v>
      </c>
      <c r="F42" t="s">
        <v>2250</v>
      </c>
      <c r="G42" t="s">
        <v>2250</v>
      </c>
      <c r="H42" s="108">
        <v>44145</v>
      </c>
      <c r="I42" s="108">
        <v>44168</v>
      </c>
      <c r="J42" t="s">
        <v>2251</v>
      </c>
      <c r="K42" t="s">
        <v>2252</v>
      </c>
      <c r="L42" t="s">
        <v>2252</v>
      </c>
      <c r="M42" t="s">
        <v>2265</v>
      </c>
      <c r="N42" t="s">
        <v>2254</v>
      </c>
    </row>
    <row r="43" spans="1:14" x14ac:dyDescent="0.25">
      <c r="A43" t="s">
        <v>2336</v>
      </c>
      <c r="B43" t="s">
        <v>2337</v>
      </c>
      <c r="C43" t="s">
        <v>83</v>
      </c>
      <c r="D43" s="13">
        <v>10158528</v>
      </c>
      <c r="E43" t="s">
        <v>2249</v>
      </c>
      <c r="F43" t="s">
        <v>2250</v>
      </c>
      <c r="G43" t="s">
        <v>2250</v>
      </c>
      <c r="H43" s="108">
        <v>44119</v>
      </c>
      <c r="I43" s="108">
        <v>44157</v>
      </c>
      <c r="J43" t="s">
        <v>2251</v>
      </c>
      <c r="K43" t="s">
        <v>2252</v>
      </c>
      <c r="L43" t="s">
        <v>2252</v>
      </c>
      <c r="M43" t="s">
        <v>2253</v>
      </c>
      <c r="N43" t="s">
        <v>2254</v>
      </c>
    </row>
    <row r="44" spans="1:14" x14ac:dyDescent="0.25">
      <c r="A44" t="s">
        <v>2338</v>
      </c>
      <c r="B44" t="s">
        <v>2339</v>
      </c>
      <c r="C44" t="s">
        <v>160</v>
      </c>
      <c r="D44" s="13">
        <v>10157131</v>
      </c>
      <c r="E44" t="s">
        <v>2249</v>
      </c>
      <c r="F44" t="s">
        <v>2250</v>
      </c>
      <c r="G44" t="s">
        <v>2250</v>
      </c>
      <c r="H44" s="108">
        <v>44175</v>
      </c>
      <c r="I44" s="108">
        <v>44220</v>
      </c>
      <c r="J44" t="s">
        <v>2251</v>
      </c>
      <c r="K44" t="s">
        <v>2252</v>
      </c>
      <c r="L44" t="s">
        <v>2252</v>
      </c>
      <c r="M44" t="s">
        <v>2253</v>
      </c>
      <c r="N44" t="s">
        <v>2254</v>
      </c>
    </row>
    <row r="45" spans="1:14" x14ac:dyDescent="0.25">
      <c r="A45" t="s">
        <v>2340</v>
      </c>
      <c r="B45" t="s">
        <v>2341</v>
      </c>
      <c r="C45" t="s">
        <v>160</v>
      </c>
      <c r="D45" s="13">
        <v>10157133</v>
      </c>
      <c r="E45" t="s">
        <v>2249</v>
      </c>
      <c r="F45" t="s">
        <v>2250</v>
      </c>
      <c r="G45" t="s">
        <v>2250</v>
      </c>
      <c r="H45" s="108">
        <v>44159</v>
      </c>
      <c r="I45" s="108">
        <v>44180</v>
      </c>
      <c r="J45" t="s">
        <v>2251</v>
      </c>
      <c r="K45" t="s">
        <v>2252</v>
      </c>
      <c r="L45" t="s">
        <v>2252</v>
      </c>
      <c r="M45" t="s">
        <v>2265</v>
      </c>
      <c r="N45" t="s">
        <v>2254</v>
      </c>
    </row>
    <row r="46" spans="1:14" x14ac:dyDescent="0.25">
      <c r="A46" t="s">
        <v>2342</v>
      </c>
      <c r="B46" t="s">
        <v>2343</v>
      </c>
      <c r="C46" t="s">
        <v>210</v>
      </c>
      <c r="D46" s="13">
        <v>10168844</v>
      </c>
      <c r="E46" t="s">
        <v>2249</v>
      </c>
      <c r="F46" t="s">
        <v>2250</v>
      </c>
      <c r="G46" t="s">
        <v>2250</v>
      </c>
      <c r="H46" s="108">
        <v>44125</v>
      </c>
      <c r="I46" s="108">
        <v>44159</v>
      </c>
      <c r="J46" t="s">
        <v>2251</v>
      </c>
      <c r="K46" t="s">
        <v>2252</v>
      </c>
      <c r="L46" t="s">
        <v>2252</v>
      </c>
      <c r="M46" t="s">
        <v>2253</v>
      </c>
      <c r="N46" t="s">
        <v>2254</v>
      </c>
    </row>
    <row r="47" spans="1:14" x14ac:dyDescent="0.25">
      <c r="A47" t="s">
        <v>2344</v>
      </c>
      <c r="B47" t="s">
        <v>2345</v>
      </c>
      <c r="C47" t="s">
        <v>210</v>
      </c>
      <c r="D47" s="13">
        <v>10157134</v>
      </c>
      <c r="E47" t="s">
        <v>2249</v>
      </c>
      <c r="F47" t="s">
        <v>2250</v>
      </c>
      <c r="G47" t="s">
        <v>2250</v>
      </c>
      <c r="H47" s="108">
        <v>44166</v>
      </c>
      <c r="I47" s="108">
        <v>44215</v>
      </c>
      <c r="J47" t="s">
        <v>2251</v>
      </c>
      <c r="K47" t="s">
        <v>2252</v>
      </c>
      <c r="L47" t="s">
        <v>2252</v>
      </c>
      <c r="M47" t="s">
        <v>2265</v>
      </c>
      <c r="N47" t="s">
        <v>2254</v>
      </c>
    </row>
    <row r="48" spans="1:14" x14ac:dyDescent="0.25">
      <c r="A48" t="s">
        <v>2346</v>
      </c>
      <c r="B48" t="s">
        <v>2347</v>
      </c>
      <c r="C48" t="s">
        <v>86</v>
      </c>
      <c r="D48" s="13">
        <v>10162669</v>
      </c>
      <c r="E48" t="s">
        <v>2249</v>
      </c>
      <c r="F48" t="s">
        <v>2250</v>
      </c>
      <c r="G48" t="s">
        <v>2250</v>
      </c>
      <c r="H48" s="108">
        <v>44147</v>
      </c>
      <c r="I48" s="108">
        <v>44165</v>
      </c>
      <c r="J48" t="s">
        <v>2251</v>
      </c>
      <c r="K48" t="s">
        <v>2252</v>
      </c>
      <c r="L48" t="s">
        <v>2252</v>
      </c>
      <c r="M48" t="s">
        <v>2265</v>
      </c>
      <c r="N48" t="s">
        <v>2254</v>
      </c>
    </row>
    <row r="49" spans="1:14" x14ac:dyDescent="0.25">
      <c r="A49" t="s">
        <v>2348</v>
      </c>
      <c r="B49" t="s">
        <v>2349</v>
      </c>
      <c r="C49" t="s">
        <v>211</v>
      </c>
      <c r="D49" s="13">
        <v>10157135</v>
      </c>
      <c r="E49" t="s">
        <v>2249</v>
      </c>
      <c r="F49" t="s">
        <v>2250</v>
      </c>
      <c r="G49" t="s">
        <v>2250</v>
      </c>
      <c r="H49" s="108">
        <v>44161</v>
      </c>
      <c r="I49" s="108">
        <v>44216</v>
      </c>
      <c r="J49" t="s">
        <v>2251</v>
      </c>
      <c r="K49" t="s">
        <v>2252</v>
      </c>
      <c r="L49" t="s">
        <v>2252</v>
      </c>
      <c r="M49" t="s">
        <v>2265</v>
      </c>
      <c r="N49" t="s">
        <v>2254</v>
      </c>
    </row>
    <row r="50" spans="1:14" x14ac:dyDescent="0.25">
      <c r="A50" t="s">
        <v>2350</v>
      </c>
      <c r="B50" t="s">
        <v>2351</v>
      </c>
      <c r="C50" t="s">
        <v>90</v>
      </c>
      <c r="D50" s="13">
        <v>10158105</v>
      </c>
      <c r="E50" t="s">
        <v>2249</v>
      </c>
      <c r="F50" t="s">
        <v>2250</v>
      </c>
      <c r="G50" t="s">
        <v>2250</v>
      </c>
      <c r="H50" s="108">
        <v>44117</v>
      </c>
      <c r="I50" s="108">
        <v>44158</v>
      </c>
      <c r="J50" t="s">
        <v>2251</v>
      </c>
      <c r="K50" t="s">
        <v>2252</v>
      </c>
      <c r="L50" t="s">
        <v>2252</v>
      </c>
      <c r="M50" t="s">
        <v>2253</v>
      </c>
      <c r="N50" t="s">
        <v>2254</v>
      </c>
    </row>
    <row r="51" spans="1:14" x14ac:dyDescent="0.25">
      <c r="A51" t="s">
        <v>2352</v>
      </c>
      <c r="B51" t="s">
        <v>2353</v>
      </c>
      <c r="C51" t="s">
        <v>91</v>
      </c>
      <c r="D51" s="13">
        <v>10157563</v>
      </c>
      <c r="E51" t="s">
        <v>2249</v>
      </c>
      <c r="F51" t="s">
        <v>2250</v>
      </c>
      <c r="G51" t="s">
        <v>2250</v>
      </c>
      <c r="H51" s="108">
        <v>44140</v>
      </c>
      <c r="I51" s="108">
        <v>44160</v>
      </c>
      <c r="J51" t="s">
        <v>2251</v>
      </c>
      <c r="K51" t="s">
        <v>2252</v>
      </c>
      <c r="L51" t="s">
        <v>2252</v>
      </c>
      <c r="M51" t="s">
        <v>2265</v>
      </c>
      <c r="N51" t="s">
        <v>2254</v>
      </c>
    </row>
    <row r="52" spans="1:14" x14ac:dyDescent="0.25">
      <c r="A52" t="s">
        <v>2354</v>
      </c>
      <c r="B52" t="s">
        <v>2355</v>
      </c>
      <c r="C52" t="s">
        <v>91</v>
      </c>
      <c r="D52" s="13">
        <v>10157573</v>
      </c>
      <c r="E52" t="s">
        <v>2249</v>
      </c>
      <c r="F52" t="s">
        <v>2250</v>
      </c>
      <c r="G52" t="s">
        <v>2250</v>
      </c>
      <c r="H52" s="108">
        <v>44147</v>
      </c>
      <c r="I52" s="108">
        <v>44166</v>
      </c>
      <c r="J52" t="s">
        <v>2251</v>
      </c>
      <c r="K52" t="s">
        <v>2252</v>
      </c>
      <c r="L52" t="s">
        <v>2252</v>
      </c>
      <c r="M52" t="s">
        <v>2265</v>
      </c>
      <c r="N52" t="s">
        <v>2254</v>
      </c>
    </row>
    <row r="53" spans="1:14" x14ac:dyDescent="0.25">
      <c r="A53" t="s">
        <v>2356</v>
      </c>
      <c r="B53" t="s">
        <v>2357</v>
      </c>
      <c r="C53" t="s">
        <v>91</v>
      </c>
      <c r="D53" s="13">
        <v>10167173</v>
      </c>
      <c r="E53" t="s">
        <v>2358</v>
      </c>
      <c r="F53" t="s">
        <v>2250</v>
      </c>
      <c r="G53" t="s">
        <v>2250</v>
      </c>
      <c r="H53" s="108">
        <v>44146</v>
      </c>
      <c r="I53" s="108">
        <v>44171</v>
      </c>
      <c r="J53" t="s">
        <v>2252</v>
      </c>
      <c r="K53" t="s">
        <v>2252</v>
      </c>
      <c r="L53" t="s">
        <v>2252</v>
      </c>
      <c r="M53" t="s">
        <v>2253</v>
      </c>
      <c r="N53" t="s">
        <v>2254</v>
      </c>
    </row>
    <row r="54" spans="1:14" x14ac:dyDescent="0.25">
      <c r="A54" t="s">
        <v>2359</v>
      </c>
      <c r="B54" t="s">
        <v>2360</v>
      </c>
      <c r="C54" t="s">
        <v>223</v>
      </c>
      <c r="D54" s="13">
        <v>10168834</v>
      </c>
      <c r="E54" t="s">
        <v>2249</v>
      </c>
      <c r="F54" t="s">
        <v>2250</v>
      </c>
      <c r="G54" t="s">
        <v>2250</v>
      </c>
      <c r="H54" s="108">
        <v>44159</v>
      </c>
      <c r="I54" s="108">
        <v>44175</v>
      </c>
      <c r="J54" t="s">
        <v>2251</v>
      </c>
      <c r="K54" t="s">
        <v>2252</v>
      </c>
      <c r="L54" t="s">
        <v>2252</v>
      </c>
      <c r="M54" t="s">
        <v>2265</v>
      </c>
      <c r="N54" t="s">
        <v>2254</v>
      </c>
    </row>
    <row r="55" spans="1:14" x14ac:dyDescent="0.25">
      <c r="A55" t="s">
        <v>2361</v>
      </c>
      <c r="B55" t="s">
        <v>2362</v>
      </c>
      <c r="C55" t="s">
        <v>94</v>
      </c>
      <c r="D55" s="13">
        <v>10156839</v>
      </c>
      <c r="E55" t="s">
        <v>2249</v>
      </c>
      <c r="F55" t="s">
        <v>2250</v>
      </c>
      <c r="G55" t="s">
        <v>2250</v>
      </c>
      <c r="H55" s="108">
        <v>44126</v>
      </c>
      <c r="I55" s="108">
        <v>44172</v>
      </c>
      <c r="J55" t="s">
        <v>2251</v>
      </c>
      <c r="K55" t="s">
        <v>2252</v>
      </c>
      <c r="L55" t="s">
        <v>2252</v>
      </c>
      <c r="M55" t="s">
        <v>2253</v>
      </c>
      <c r="N55" t="s">
        <v>2254</v>
      </c>
    </row>
    <row r="56" spans="1:14" x14ac:dyDescent="0.25">
      <c r="A56" t="s">
        <v>2363</v>
      </c>
      <c r="B56" t="s">
        <v>2364</v>
      </c>
      <c r="C56" t="s">
        <v>97</v>
      </c>
      <c r="D56" s="13">
        <v>10158523</v>
      </c>
      <c r="E56" t="s">
        <v>2249</v>
      </c>
      <c r="F56" t="s">
        <v>2250</v>
      </c>
      <c r="G56" t="s">
        <v>2250</v>
      </c>
      <c r="H56" s="108">
        <v>44147</v>
      </c>
      <c r="I56" s="108">
        <v>44175</v>
      </c>
      <c r="J56" t="s">
        <v>2251</v>
      </c>
      <c r="K56" t="s">
        <v>2252</v>
      </c>
      <c r="L56" t="s">
        <v>2252</v>
      </c>
      <c r="M56" t="s">
        <v>2265</v>
      </c>
      <c r="N56" t="s">
        <v>2254</v>
      </c>
    </row>
    <row r="57" spans="1:14" x14ac:dyDescent="0.25">
      <c r="A57" t="s">
        <v>2365</v>
      </c>
      <c r="B57" t="s">
        <v>2366</v>
      </c>
      <c r="C57" t="s">
        <v>178</v>
      </c>
      <c r="D57" s="13">
        <v>10158516</v>
      </c>
      <c r="E57" t="s">
        <v>2249</v>
      </c>
      <c r="F57" t="s">
        <v>2250</v>
      </c>
      <c r="G57" t="s">
        <v>2250</v>
      </c>
      <c r="H57" s="108">
        <v>44175</v>
      </c>
      <c r="I57" s="108">
        <v>44217</v>
      </c>
      <c r="J57" t="s">
        <v>2251</v>
      </c>
      <c r="K57" t="s">
        <v>2252</v>
      </c>
      <c r="L57" t="s">
        <v>2252</v>
      </c>
      <c r="M57" t="s">
        <v>2253</v>
      </c>
      <c r="N57" t="s">
        <v>2254</v>
      </c>
    </row>
    <row r="58" spans="1:14" x14ac:dyDescent="0.25">
      <c r="A58" t="s">
        <v>2367</v>
      </c>
      <c r="B58" t="s">
        <v>2368</v>
      </c>
      <c r="C58" t="s">
        <v>97</v>
      </c>
      <c r="D58" s="13">
        <v>10158536</v>
      </c>
      <c r="E58" t="s">
        <v>2249</v>
      </c>
      <c r="F58" t="s">
        <v>2250</v>
      </c>
      <c r="G58" t="s">
        <v>2250</v>
      </c>
      <c r="H58" s="108">
        <v>44105</v>
      </c>
      <c r="I58" s="108">
        <v>44146</v>
      </c>
      <c r="J58" t="s">
        <v>2251</v>
      </c>
      <c r="K58" t="s">
        <v>2252</v>
      </c>
      <c r="L58" t="s">
        <v>2252</v>
      </c>
      <c r="M58" t="s">
        <v>2253</v>
      </c>
      <c r="N58" t="s">
        <v>2254</v>
      </c>
    </row>
    <row r="59" spans="1:14" x14ac:dyDescent="0.25">
      <c r="A59" t="s">
        <v>2369</v>
      </c>
      <c r="B59" t="s">
        <v>2370</v>
      </c>
      <c r="C59" t="s">
        <v>104</v>
      </c>
      <c r="D59" s="13">
        <v>10156965</v>
      </c>
      <c r="E59" t="s">
        <v>2249</v>
      </c>
      <c r="F59" t="s">
        <v>2250</v>
      </c>
      <c r="G59" t="s">
        <v>2250</v>
      </c>
      <c r="H59" s="108">
        <v>44166</v>
      </c>
      <c r="I59" s="108">
        <v>44213</v>
      </c>
      <c r="J59" t="s">
        <v>2251</v>
      </c>
      <c r="K59" t="s">
        <v>2252</v>
      </c>
      <c r="L59" t="s">
        <v>2252</v>
      </c>
      <c r="M59" t="s">
        <v>2265</v>
      </c>
      <c r="N59" t="s">
        <v>2254</v>
      </c>
    </row>
    <row r="60" spans="1:14" x14ac:dyDescent="0.25">
      <c r="A60" t="s">
        <v>2371</v>
      </c>
      <c r="B60" t="s">
        <v>2372</v>
      </c>
      <c r="C60" t="s">
        <v>227</v>
      </c>
      <c r="D60" s="13">
        <v>10156588</v>
      </c>
      <c r="E60" t="s">
        <v>2249</v>
      </c>
      <c r="F60" t="s">
        <v>2250</v>
      </c>
      <c r="G60" t="s">
        <v>2250</v>
      </c>
      <c r="H60" s="108">
        <v>44103</v>
      </c>
      <c r="I60" s="108">
        <v>44145</v>
      </c>
      <c r="J60" t="s">
        <v>2251</v>
      </c>
      <c r="K60" t="s">
        <v>2252</v>
      </c>
      <c r="L60" t="s">
        <v>2252</v>
      </c>
      <c r="M60" t="s">
        <v>2253</v>
      </c>
      <c r="N60" t="s">
        <v>2254</v>
      </c>
    </row>
    <row r="61" spans="1:14" x14ac:dyDescent="0.25">
      <c r="A61" t="s">
        <v>2373</v>
      </c>
      <c r="B61" t="s">
        <v>2374</v>
      </c>
      <c r="C61" t="s">
        <v>106</v>
      </c>
      <c r="D61" s="13">
        <v>10158522</v>
      </c>
      <c r="E61" t="s">
        <v>2249</v>
      </c>
      <c r="F61" t="s">
        <v>2250</v>
      </c>
      <c r="G61" t="s">
        <v>2250</v>
      </c>
      <c r="H61" s="108">
        <v>44124</v>
      </c>
      <c r="I61" s="108">
        <v>44157</v>
      </c>
      <c r="J61" t="s">
        <v>2251</v>
      </c>
      <c r="K61" t="s">
        <v>2252</v>
      </c>
      <c r="L61" t="s">
        <v>2252</v>
      </c>
      <c r="M61" t="s">
        <v>2253</v>
      </c>
      <c r="N61" t="s">
        <v>2254</v>
      </c>
    </row>
    <row r="62" spans="1:14" x14ac:dyDescent="0.25">
      <c r="A62" t="s">
        <v>2375</v>
      </c>
      <c r="B62" t="s">
        <v>2376</v>
      </c>
      <c r="C62" t="s">
        <v>106</v>
      </c>
      <c r="D62" s="13">
        <v>10164121</v>
      </c>
      <c r="E62" t="s">
        <v>2249</v>
      </c>
      <c r="F62" t="s">
        <v>2250</v>
      </c>
      <c r="G62" t="s">
        <v>2250</v>
      </c>
      <c r="H62" s="108">
        <v>44105</v>
      </c>
      <c r="I62" s="108">
        <v>44147</v>
      </c>
      <c r="J62" t="s">
        <v>2251</v>
      </c>
      <c r="K62" t="s">
        <v>2252</v>
      </c>
      <c r="L62" t="s">
        <v>2252</v>
      </c>
      <c r="M62" t="s">
        <v>2253</v>
      </c>
      <c r="N62" t="s">
        <v>2254</v>
      </c>
    </row>
    <row r="63" spans="1:14" x14ac:dyDescent="0.25">
      <c r="A63" t="s">
        <v>2377</v>
      </c>
      <c r="B63" t="s">
        <v>2378</v>
      </c>
      <c r="C63" t="s">
        <v>106</v>
      </c>
      <c r="D63" s="13">
        <v>10158526</v>
      </c>
      <c r="E63" t="s">
        <v>2249</v>
      </c>
      <c r="F63" t="s">
        <v>2250</v>
      </c>
      <c r="G63" t="s">
        <v>2250</v>
      </c>
      <c r="H63" s="108">
        <v>44159</v>
      </c>
      <c r="I63" s="108">
        <v>44213</v>
      </c>
      <c r="J63" t="s">
        <v>2251</v>
      </c>
      <c r="K63" t="s">
        <v>2252</v>
      </c>
      <c r="L63" t="s">
        <v>2252</v>
      </c>
      <c r="M63" t="s">
        <v>2265</v>
      </c>
      <c r="N63" t="s">
        <v>2254</v>
      </c>
    </row>
    <row r="64" spans="1:14" x14ac:dyDescent="0.25">
      <c r="A64" t="s">
        <v>2379</v>
      </c>
      <c r="B64" t="s">
        <v>2380</v>
      </c>
      <c r="C64" t="s">
        <v>204</v>
      </c>
      <c r="D64" s="13">
        <v>10156828</v>
      </c>
      <c r="E64" t="s">
        <v>2249</v>
      </c>
      <c r="F64" t="s">
        <v>2250</v>
      </c>
      <c r="G64" t="s">
        <v>2250</v>
      </c>
      <c r="H64" s="108">
        <v>44159</v>
      </c>
      <c r="I64" s="108">
        <v>44185</v>
      </c>
      <c r="J64" t="s">
        <v>2251</v>
      </c>
      <c r="K64" t="s">
        <v>2252</v>
      </c>
      <c r="L64" t="s">
        <v>2252</v>
      </c>
      <c r="M64" t="s">
        <v>2265</v>
      </c>
      <c r="N64" t="s">
        <v>2254</v>
      </c>
    </row>
    <row r="65" spans="1:14" x14ac:dyDescent="0.25">
      <c r="A65" t="s">
        <v>2381</v>
      </c>
      <c r="B65" t="s">
        <v>2382</v>
      </c>
      <c r="C65" t="s">
        <v>95</v>
      </c>
      <c r="D65" s="13">
        <v>10156832</v>
      </c>
      <c r="E65" t="s">
        <v>2249</v>
      </c>
      <c r="F65" t="s">
        <v>2250</v>
      </c>
      <c r="G65" t="s">
        <v>2250</v>
      </c>
      <c r="H65" s="108">
        <v>44117</v>
      </c>
      <c r="I65" s="108">
        <v>44153</v>
      </c>
      <c r="J65" t="s">
        <v>2251</v>
      </c>
      <c r="K65" t="s">
        <v>2252</v>
      </c>
      <c r="L65" t="s">
        <v>2252</v>
      </c>
      <c r="M65" t="s">
        <v>2253</v>
      </c>
      <c r="N65" t="s">
        <v>2254</v>
      </c>
    </row>
    <row r="66" spans="1:14" x14ac:dyDescent="0.25">
      <c r="A66" t="s">
        <v>2383</v>
      </c>
      <c r="B66" t="s">
        <v>2384</v>
      </c>
      <c r="C66" t="s">
        <v>103</v>
      </c>
      <c r="D66" s="13">
        <v>10155289</v>
      </c>
      <c r="E66" t="s">
        <v>2385</v>
      </c>
      <c r="F66" t="s">
        <v>2250</v>
      </c>
      <c r="G66" t="s">
        <v>2250</v>
      </c>
      <c r="H66" s="108">
        <v>44132</v>
      </c>
      <c r="I66" s="108">
        <v>44175</v>
      </c>
      <c r="J66" t="s">
        <v>2252</v>
      </c>
      <c r="K66" t="s">
        <v>2252</v>
      </c>
      <c r="L66" t="s">
        <v>2252</v>
      </c>
      <c r="M66" t="s">
        <v>2253</v>
      </c>
      <c r="N66" t="s">
        <v>2254</v>
      </c>
    </row>
    <row r="67" spans="1:14" x14ac:dyDescent="0.25">
      <c r="A67" t="s">
        <v>2386</v>
      </c>
      <c r="B67" t="s">
        <v>2387</v>
      </c>
      <c r="C67" t="s">
        <v>108</v>
      </c>
      <c r="D67" s="13">
        <v>10156968</v>
      </c>
      <c r="E67" t="s">
        <v>2249</v>
      </c>
      <c r="F67" t="s">
        <v>2250</v>
      </c>
      <c r="G67" t="s">
        <v>2250</v>
      </c>
      <c r="H67" s="108">
        <v>44110</v>
      </c>
      <c r="I67" s="108">
        <v>44150</v>
      </c>
      <c r="J67" t="s">
        <v>2251</v>
      </c>
      <c r="K67" t="s">
        <v>2252</v>
      </c>
      <c r="L67" t="s">
        <v>2252</v>
      </c>
      <c r="M67" t="s">
        <v>2253</v>
      </c>
      <c r="N67" t="s">
        <v>2254</v>
      </c>
    </row>
    <row r="68" spans="1:14" x14ac:dyDescent="0.25">
      <c r="A68" t="s">
        <v>2388</v>
      </c>
      <c r="B68" t="s">
        <v>2389</v>
      </c>
      <c r="C68" t="s">
        <v>108</v>
      </c>
      <c r="D68" s="13">
        <v>10156953</v>
      </c>
      <c r="E68" t="s">
        <v>2249</v>
      </c>
      <c r="F68" t="s">
        <v>2250</v>
      </c>
      <c r="G68" t="s">
        <v>2250</v>
      </c>
      <c r="H68" s="108">
        <v>44145</v>
      </c>
      <c r="I68" s="108">
        <v>44181</v>
      </c>
      <c r="J68" t="s">
        <v>2251</v>
      </c>
      <c r="K68" t="s">
        <v>2252</v>
      </c>
      <c r="L68" t="s">
        <v>2252</v>
      </c>
      <c r="M68" t="s">
        <v>2265</v>
      </c>
      <c r="N68" t="s">
        <v>2254</v>
      </c>
    </row>
    <row r="69" spans="1:14" x14ac:dyDescent="0.25">
      <c r="A69" t="s">
        <v>2390</v>
      </c>
      <c r="B69" t="s">
        <v>2391</v>
      </c>
      <c r="C69" t="s">
        <v>113</v>
      </c>
      <c r="D69" s="13">
        <v>10157136</v>
      </c>
      <c r="E69" t="s">
        <v>2249</v>
      </c>
      <c r="F69" t="s">
        <v>2250</v>
      </c>
      <c r="G69" t="s">
        <v>2250</v>
      </c>
      <c r="H69" s="108">
        <v>44103</v>
      </c>
      <c r="I69" s="108">
        <v>44154</v>
      </c>
      <c r="J69" t="s">
        <v>2251</v>
      </c>
      <c r="K69" t="s">
        <v>2252</v>
      </c>
      <c r="L69" t="s">
        <v>2252</v>
      </c>
      <c r="M69" t="s">
        <v>2253</v>
      </c>
      <c r="N69" t="s">
        <v>2254</v>
      </c>
    </row>
    <row r="70" spans="1:14" x14ac:dyDescent="0.25">
      <c r="A70" t="s">
        <v>2392</v>
      </c>
      <c r="B70" t="s">
        <v>2393</v>
      </c>
      <c r="C70" t="s">
        <v>113</v>
      </c>
      <c r="D70" s="13">
        <v>10157137</v>
      </c>
      <c r="E70" t="s">
        <v>2249</v>
      </c>
      <c r="F70" t="s">
        <v>2250</v>
      </c>
      <c r="G70" t="s">
        <v>2250</v>
      </c>
      <c r="H70" s="108">
        <v>44138</v>
      </c>
      <c r="I70" s="108">
        <v>44171</v>
      </c>
      <c r="J70" t="s">
        <v>2251</v>
      </c>
      <c r="K70" t="s">
        <v>2252</v>
      </c>
      <c r="L70" t="s">
        <v>2252</v>
      </c>
      <c r="M70" t="s">
        <v>2253</v>
      </c>
      <c r="N70" t="s">
        <v>2254</v>
      </c>
    </row>
    <row r="71" spans="1:14" x14ac:dyDescent="0.25">
      <c r="A71" t="s">
        <v>2394</v>
      </c>
      <c r="B71" t="s">
        <v>2395</v>
      </c>
      <c r="C71" t="s">
        <v>113</v>
      </c>
      <c r="D71" s="13">
        <v>10157138</v>
      </c>
      <c r="E71" t="s">
        <v>2249</v>
      </c>
      <c r="F71" t="s">
        <v>2250</v>
      </c>
      <c r="G71" t="s">
        <v>2250</v>
      </c>
      <c r="H71" s="108">
        <v>44140</v>
      </c>
      <c r="I71" s="108">
        <v>44168</v>
      </c>
      <c r="J71" t="s">
        <v>2251</v>
      </c>
      <c r="K71" t="s">
        <v>2252</v>
      </c>
      <c r="L71" t="s">
        <v>2252</v>
      </c>
      <c r="M71" t="s">
        <v>2265</v>
      </c>
      <c r="N71" t="s">
        <v>2254</v>
      </c>
    </row>
    <row r="72" spans="1:14" x14ac:dyDescent="0.25">
      <c r="A72" t="s">
        <v>2396</v>
      </c>
      <c r="B72" t="s">
        <v>2397</v>
      </c>
      <c r="C72" t="s">
        <v>113</v>
      </c>
      <c r="D72" s="13">
        <v>10157139</v>
      </c>
      <c r="E72" t="s">
        <v>2249</v>
      </c>
      <c r="F72" t="s">
        <v>2250</v>
      </c>
      <c r="G72" t="s">
        <v>2250</v>
      </c>
      <c r="H72" s="108">
        <v>44152</v>
      </c>
      <c r="I72" s="108">
        <v>44178</v>
      </c>
      <c r="J72" t="s">
        <v>2251</v>
      </c>
      <c r="K72" t="s">
        <v>2252</v>
      </c>
      <c r="L72" t="s">
        <v>2252</v>
      </c>
      <c r="M72" t="s">
        <v>2265</v>
      </c>
      <c r="N72" t="s">
        <v>2254</v>
      </c>
    </row>
    <row r="73" spans="1:14" x14ac:dyDescent="0.25">
      <c r="A73" t="s">
        <v>2398</v>
      </c>
      <c r="B73" t="s">
        <v>2399</v>
      </c>
      <c r="C73" t="s">
        <v>113</v>
      </c>
      <c r="D73" s="13">
        <v>10157140</v>
      </c>
      <c r="E73" t="s">
        <v>2249</v>
      </c>
      <c r="F73" t="s">
        <v>2250</v>
      </c>
      <c r="G73" t="s">
        <v>2250</v>
      </c>
      <c r="H73" s="108">
        <v>44145</v>
      </c>
      <c r="I73" s="108">
        <v>44230</v>
      </c>
      <c r="J73" t="s">
        <v>2251</v>
      </c>
      <c r="K73" t="s">
        <v>2252</v>
      </c>
      <c r="L73" t="s">
        <v>2252</v>
      </c>
      <c r="M73" t="s">
        <v>2265</v>
      </c>
      <c r="N73" t="s">
        <v>2254</v>
      </c>
    </row>
    <row r="74" spans="1:14" x14ac:dyDescent="0.25">
      <c r="A74" t="s">
        <v>2400</v>
      </c>
      <c r="B74" t="s">
        <v>2401</v>
      </c>
      <c r="C74" t="s">
        <v>113</v>
      </c>
      <c r="D74" s="13">
        <v>10157141</v>
      </c>
      <c r="E74" t="s">
        <v>2249</v>
      </c>
      <c r="F74" t="s">
        <v>2250</v>
      </c>
      <c r="G74" t="s">
        <v>2250</v>
      </c>
      <c r="H74" s="108">
        <v>44152</v>
      </c>
      <c r="I74" s="108">
        <v>44182</v>
      </c>
      <c r="J74" t="s">
        <v>2251</v>
      </c>
      <c r="K74" t="s">
        <v>2252</v>
      </c>
      <c r="L74" t="s">
        <v>2252</v>
      </c>
      <c r="M74" t="s">
        <v>2265</v>
      </c>
      <c r="N74" t="s">
        <v>2254</v>
      </c>
    </row>
    <row r="75" spans="1:14" x14ac:dyDescent="0.25">
      <c r="A75" t="s">
        <v>2402</v>
      </c>
      <c r="B75" t="s">
        <v>2403</v>
      </c>
      <c r="C75" t="s">
        <v>113</v>
      </c>
      <c r="D75" s="13">
        <v>10157143</v>
      </c>
      <c r="E75" t="s">
        <v>2249</v>
      </c>
      <c r="F75" t="s">
        <v>2250</v>
      </c>
      <c r="G75" t="s">
        <v>2250</v>
      </c>
      <c r="H75" s="108">
        <v>44140</v>
      </c>
      <c r="I75" s="108">
        <v>44167</v>
      </c>
      <c r="J75" t="s">
        <v>2251</v>
      </c>
      <c r="K75" t="s">
        <v>2252</v>
      </c>
      <c r="L75" t="s">
        <v>2252</v>
      </c>
      <c r="M75" t="s">
        <v>2265</v>
      </c>
      <c r="N75" t="s">
        <v>2254</v>
      </c>
    </row>
    <row r="76" spans="1:14" x14ac:dyDescent="0.25">
      <c r="A76" t="s">
        <v>2404</v>
      </c>
      <c r="B76" t="s">
        <v>2405</v>
      </c>
      <c r="C76" t="s">
        <v>113</v>
      </c>
      <c r="D76" s="13">
        <v>10157144</v>
      </c>
      <c r="E76" t="s">
        <v>2249</v>
      </c>
      <c r="F76" t="s">
        <v>2250</v>
      </c>
      <c r="G76" t="s">
        <v>2250</v>
      </c>
      <c r="H76" s="108">
        <v>44105</v>
      </c>
      <c r="I76" s="108">
        <v>44146</v>
      </c>
      <c r="J76" t="s">
        <v>2251</v>
      </c>
      <c r="K76" t="s">
        <v>2252</v>
      </c>
      <c r="L76" t="s">
        <v>2252</v>
      </c>
      <c r="M76" t="s">
        <v>2253</v>
      </c>
      <c r="N76" t="s">
        <v>2254</v>
      </c>
    </row>
    <row r="77" spans="1:14" x14ac:dyDescent="0.25">
      <c r="A77" t="s">
        <v>2406</v>
      </c>
      <c r="B77" t="s">
        <v>2407</v>
      </c>
      <c r="C77" t="s">
        <v>117</v>
      </c>
      <c r="D77" s="13">
        <v>10158127</v>
      </c>
      <c r="E77" t="s">
        <v>2249</v>
      </c>
      <c r="F77" t="s">
        <v>2250</v>
      </c>
      <c r="G77" t="s">
        <v>2250</v>
      </c>
      <c r="H77" s="108">
        <v>44125</v>
      </c>
      <c r="I77" s="108">
        <v>44160</v>
      </c>
      <c r="J77" t="s">
        <v>2251</v>
      </c>
      <c r="K77" t="s">
        <v>2252</v>
      </c>
      <c r="L77" t="s">
        <v>2252</v>
      </c>
      <c r="M77" t="s">
        <v>2253</v>
      </c>
      <c r="N77" t="s">
        <v>2254</v>
      </c>
    </row>
    <row r="78" spans="1:14" x14ac:dyDescent="0.25">
      <c r="A78" t="s">
        <v>2408</v>
      </c>
      <c r="B78" t="s">
        <v>2409</v>
      </c>
      <c r="C78" t="s">
        <v>124</v>
      </c>
      <c r="D78" s="13">
        <v>10158530</v>
      </c>
      <c r="E78" t="s">
        <v>2249</v>
      </c>
      <c r="F78" t="s">
        <v>2250</v>
      </c>
      <c r="G78" t="s">
        <v>2250</v>
      </c>
      <c r="H78" s="108">
        <v>44152</v>
      </c>
      <c r="I78" s="108">
        <v>44175</v>
      </c>
      <c r="J78" t="s">
        <v>2251</v>
      </c>
      <c r="K78" t="s">
        <v>2252</v>
      </c>
      <c r="L78" t="s">
        <v>2252</v>
      </c>
      <c r="M78" t="s">
        <v>2265</v>
      </c>
      <c r="N78" t="s">
        <v>2254</v>
      </c>
    </row>
    <row r="79" spans="1:14" x14ac:dyDescent="0.25">
      <c r="A79" t="s">
        <v>2410</v>
      </c>
      <c r="B79" t="s">
        <v>2411</v>
      </c>
      <c r="C79" t="s">
        <v>128</v>
      </c>
      <c r="D79" s="13">
        <v>10156842</v>
      </c>
      <c r="E79" t="s">
        <v>2249</v>
      </c>
      <c r="F79" t="s">
        <v>2250</v>
      </c>
      <c r="G79" t="s">
        <v>2250</v>
      </c>
      <c r="H79" s="108">
        <v>44112</v>
      </c>
      <c r="I79" s="108">
        <v>44158</v>
      </c>
      <c r="J79" t="s">
        <v>2251</v>
      </c>
      <c r="K79" t="s">
        <v>2252</v>
      </c>
      <c r="L79" t="s">
        <v>2252</v>
      </c>
      <c r="M79" t="s">
        <v>2253</v>
      </c>
      <c r="N79" t="s">
        <v>2254</v>
      </c>
    </row>
    <row r="80" spans="1:14" x14ac:dyDescent="0.25">
      <c r="A80" t="s">
        <v>2412</v>
      </c>
      <c r="B80" t="s">
        <v>2413</v>
      </c>
      <c r="C80" t="s">
        <v>128</v>
      </c>
      <c r="D80" s="13">
        <v>10156830</v>
      </c>
      <c r="E80" t="s">
        <v>2249</v>
      </c>
      <c r="F80" t="s">
        <v>2250</v>
      </c>
      <c r="G80" t="s">
        <v>2250</v>
      </c>
      <c r="H80" s="108">
        <v>44105</v>
      </c>
      <c r="I80" s="108">
        <v>44147</v>
      </c>
      <c r="J80" t="s">
        <v>2251</v>
      </c>
      <c r="K80" t="s">
        <v>2252</v>
      </c>
      <c r="L80" t="s">
        <v>2252</v>
      </c>
      <c r="M80" t="s">
        <v>2253</v>
      </c>
      <c r="N80" t="s">
        <v>2254</v>
      </c>
    </row>
    <row r="81" spans="1:14" x14ac:dyDescent="0.25">
      <c r="A81" t="s">
        <v>2414</v>
      </c>
      <c r="B81" t="s">
        <v>240</v>
      </c>
      <c r="C81" t="s">
        <v>113</v>
      </c>
      <c r="D81" s="13">
        <v>10160094</v>
      </c>
      <c r="E81" t="s">
        <v>2415</v>
      </c>
      <c r="F81" t="s">
        <v>2250</v>
      </c>
      <c r="G81" t="s">
        <v>2250</v>
      </c>
      <c r="H81" s="108">
        <v>44167</v>
      </c>
      <c r="I81" s="108">
        <v>44201</v>
      </c>
      <c r="J81" t="s">
        <v>2251</v>
      </c>
      <c r="K81" t="s">
        <v>2252</v>
      </c>
      <c r="L81" t="s">
        <v>2252</v>
      </c>
      <c r="M81" t="s">
        <v>2253</v>
      </c>
      <c r="N81" t="s">
        <v>2254</v>
      </c>
    </row>
    <row r="82" spans="1:14" x14ac:dyDescent="0.25">
      <c r="A82" t="s">
        <v>2416</v>
      </c>
      <c r="B82" t="s">
        <v>2417</v>
      </c>
      <c r="C82" t="s">
        <v>128</v>
      </c>
      <c r="D82" s="13">
        <v>10156821</v>
      </c>
      <c r="E82" t="s">
        <v>2249</v>
      </c>
      <c r="F82" t="s">
        <v>2250</v>
      </c>
      <c r="G82" t="s">
        <v>2250</v>
      </c>
      <c r="H82" s="108">
        <v>44124</v>
      </c>
      <c r="I82" s="108">
        <v>44157</v>
      </c>
      <c r="J82" t="s">
        <v>2251</v>
      </c>
      <c r="K82" t="s">
        <v>2252</v>
      </c>
      <c r="L82" t="s">
        <v>2252</v>
      </c>
      <c r="M82" t="s">
        <v>2253</v>
      </c>
      <c r="N82" t="s">
        <v>2254</v>
      </c>
    </row>
    <row r="83" spans="1:14" x14ac:dyDescent="0.25">
      <c r="A83" t="s">
        <v>2418</v>
      </c>
      <c r="B83" t="s">
        <v>2419</v>
      </c>
      <c r="C83" t="s">
        <v>129</v>
      </c>
      <c r="D83" s="13">
        <v>10158154</v>
      </c>
      <c r="E83" t="s">
        <v>2249</v>
      </c>
      <c r="F83" t="s">
        <v>2250</v>
      </c>
      <c r="G83" t="s">
        <v>2250</v>
      </c>
      <c r="H83" s="108">
        <v>44119</v>
      </c>
      <c r="I83" s="108">
        <v>44152</v>
      </c>
      <c r="J83" t="s">
        <v>2251</v>
      </c>
      <c r="K83" t="s">
        <v>2252</v>
      </c>
      <c r="L83" t="s">
        <v>2252</v>
      </c>
      <c r="M83" t="s">
        <v>2253</v>
      </c>
      <c r="N83" t="s">
        <v>2254</v>
      </c>
    </row>
    <row r="84" spans="1:14" x14ac:dyDescent="0.25">
      <c r="A84" t="s">
        <v>2420</v>
      </c>
      <c r="B84" t="s">
        <v>2421</v>
      </c>
      <c r="C84" t="s">
        <v>130</v>
      </c>
      <c r="D84" s="13">
        <v>10158158</v>
      </c>
      <c r="E84" t="s">
        <v>2249</v>
      </c>
      <c r="F84" t="s">
        <v>2250</v>
      </c>
      <c r="G84" t="s">
        <v>2250</v>
      </c>
      <c r="H84" s="108">
        <v>44147</v>
      </c>
      <c r="I84" s="108">
        <v>44168</v>
      </c>
      <c r="J84" t="s">
        <v>2251</v>
      </c>
      <c r="K84" t="s">
        <v>2252</v>
      </c>
      <c r="L84" t="s">
        <v>2252</v>
      </c>
      <c r="M84" t="s">
        <v>2265</v>
      </c>
      <c r="N84" t="s">
        <v>2254</v>
      </c>
    </row>
    <row r="85" spans="1:14" x14ac:dyDescent="0.25">
      <c r="A85" t="s">
        <v>2422</v>
      </c>
      <c r="B85" t="s">
        <v>2423</v>
      </c>
      <c r="C85" t="s">
        <v>228</v>
      </c>
      <c r="D85" s="13">
        <v>10156593</v>
      </c>
      <c r="E85" t="s">
        <v>2249</v>
      </c>
      <c r="F85" t="s">
        <v>2250</v>
      </c>
      <c r="G85" t="s">
        <v>2250</v>
      </c>
      <c r="H85" s="108">
        <v>44110</v>
      </c>
      <c r="I85" s="108">
        <v>44143</v>
      </c>
      <c r="J85" t="s">
        <v>2251</v>
      </c>
      <c r="K85" t="s">
        <v>2252</v>
      </c>
      <c r="L85" t="s">
        <v>2252</v>
      </c>
      <c r="M85" t="s">
        <v>2253</v>
      </c>
      <c r="N85" t="s">
        <v>2254</v>
      </c>
    </row>
    <row r="86" spans="1:14" x14ac:dyDescent="0.25">
      <c r="A86" t="s">
        <v>2424</v>
      </c>
      <c r="B86" t="s">
        <v>2425</v>
      </c>
      <c r="C86" t="s">
        <v>141</v>
      </c>
      <c r="D86" s="13">
        <v>10156586</v>
      </c>
      <c r="E86" t="s">
        <v>2249</v>
      </c>
      <c r="F86" t="s">
        <v>2250</v>
      </c>
      <c r="G86" t="s">
        <v>2250</v>
      </c>
      <c r="H86" s="108">
        <v>44159</v>
      </c>
      <c r="I86" s="108">
        <v>44213</v>
      </c>
      <c r="J86" t="s">
        <v>2251</v>
      </c>
      <c r="K86" t="s">
        <v>2252</v>
      </c>
      <c r="L86" t="s">
        <v>2252</v>
      </c>
      <c r="M86" t="s">
        <v>2265</v>
      </c>
      <c r="N86" t="s">
        <v>2254</v>
      </c>
    </row>
    <row r="87" spans="1:14" x14ac:dyDescent="0.25">
      <c r="A87" t="s">
        <v>2426</v>
      </c>
      <c r="B87" t="s">
        <v>2427</v>
      </c>
      <c r="C87" t="s">
        <v>144</v>
      </c>
      <c r="D87" s="13">
        <v>10157572</v>
      </c>
      <c r="E87" t="s">
        <v>2249</v>
      </c>
      <c r="F87" t="s">
        <v>2250</v>
      </c>
      <c r="G87" t="s">
        <v>2250</v>
      </c>
      <c r="H87" s="108">
        <v>44161</v>
      </c>
      <c r="I87" s="108">
        <v>44200</v>
      </c>
      <c r="J87" t="s">
        <v>2251</v>
      </c>
      <c r="K87" t="s">
        <v>2252</v>
      </c>
      <c r="L87" t="s">
        <v>2252</v>
      </c>
      <c r="M87" t="s">
        <v>2265</v>
      </c>
      <c r="N87" t="s">
        <v>2254</v>
      </c>
    </row>
    <row r="88" spans="1:14" x14ac:dyDescent="0.25">
      <c r="A88" t="s">
        <v>2428</v>
      </c>
      <c r="B88" t="s">
        <v>240</v>
      </c>
      <c r="C88" t="s">
        <v>144</v>
      </c>
      <c r="D88" s="13">
        <v>10159596</v>
      </c>
      <c r="E88" t="s">
        <v>2415</v>
      </c>
      <c r="F88" t="s">
        <v>2250</v>
      </c>
      <c r="G88" t="s">
        <v>2250</v>
      </c>
      <c r="H88" s="108">
        <v>44082</v>
      </c>
      <c r="I88" s="108">
        <v>44130</v>
      </c>
      <c r="J88" t="s">
        <v>2251</v>
      </c>
      <c r="K88" t="s">
        <v>2252</v>
      </c>
      <c r="L88" t="s">
        <v>2252</v>
      </c>
      <c r="M88" t="s">
        <v>2253</v>
      </c>
      <c r="N88" t="s">
        <v>2254</v>
      </c>
    </row>
    <row r="89" spans="1:14" x14ac:dyDescent="0.25">
      <c r="A89" t="s">
        <v>2429</v>
      </c>
      <c r="B89" t="s">
        <v>240</v>
      </c>
      <c r="C89" t="s">
        <v>211</v>
      </c>
      <c r="D89" s="13">
        <v>10160468</v>
      </c>
      <c r="E89" t="s">
        <v>2415</v>
      </c>
      <c r="F89" t="s">
        <v>2250</v>
      </c>
      <c r="G89" t="s">
        <v>2250</v>
      </c>
      <c r="H89" s="108">
        <v>44103</v>
      </c>
      <c r="I89" s="108">
        <v>44152</v>
      </c>
      <c r="J89" t="s">
        <v>2251</v>
      </c>
      <c r="K89" t="s">
        <v>2252</v>
      </c>
      <c r="L89" t="s">
        <v>2252</v>
      </c>
      <c r="M89" t="s">
        <v>2253</v>
      </c>
      <c r="N89" t="s">
        <v>2254</v>
      </c>
    </row>
    <row r="90" spans="1:14" x14ac:dyDescent="0.25">
      <c r="A90" t="s">
        <v>2430</v>
      </c>
      <c r="B90" t="s">
        <v>2431</v>
      </c>
      <c r="C90" t="s">
        <v>151</v>
      </c>
      <c r="D90" s="13">
        <v>10158520</v>
      </c>
      <c r="E90" t="s">
        <v>2249</v>
      </c>
      <c r="F90" t="s">
        <v>2250</v>
      </c>
      <c r="G90" t="s">
        <v>2250</v>
      </c>
      <c r="H90" s="108">
        <v>44161</v>
      </c>
      <c r="I90" s="108">
        <v>44209</v>
      </c>
      <c r="J90" t="s">
        <v>2251</v>
      </c>
      <c r="K90" t="s">
        <v>2252</v>
      </c>
      <c r="L90" t="s">
        <v>2252</v>
      </c>
      <c r="M90" t="s">
        <v>2265</v>
      </c>
      <c r="N90" t="s">
        <v>2254</v>
      </c>
    </row>
    <row r="91" spans="1:14" x14ac:dyDescent="0.25">
      <c r="A91" t="s">
        <v>2432</v>
      </c>
      <c r="B91" t="s">
        <v>240</v>
      </c>
      <c r="C91" t="s">
        <v>113</v>
      </c>
      <c r="D91" s="13">
        <v>10160194</v>
      </c>
      <c r="E91" t="s">
        <v>2415</v>
      </c>
      <c r="F91" t="s">
        <v>2250</v>
      </c>
      <c r="G91" t="s">
        <v>2250</v>
      </c>
      <c r="H91" s="108">
        <v>44168</v>
      </c>
      <c r="I91" s="108">
        <v>44209</v>
      </c>
      <c r="J91" t="s">
        <v>2251</v>
      </c>
      <c r="K91" t="s">
        <v>2252</v>
      </c>
      <c r="L91" t="s">
        <v>2252</v>
      </c>
      <c r="M91" t="s">
        <v>2253</v>
      </c>
      <c r="N91" t="s">
        <v>2254</v>
      </c>
    </row>
    <row r="92" spans="1:14" x14ac:dyDescent="0.25">
      <c r="A92" t="s">
        <v>2433</v>
      </c>
      <c r="B92" t="s">
        <v>240</v>
      </c>
      <c r="C92" t="s">
        <v>211</v>
      </c>
      <c r="D92" s="13">
        <v>10160363</v>
      </c>
      <c r="E92" t="s">
        <v>2415</v>
      </c>
      <c r="F92" t="s">
        <v>2250</v>
      </c>
      <c r="G92" t="s">
        <v>2250</v>
      </c>
      <c r="H92" s="108">
        <v>44082</v>
      </c>
      <c r="I92" s="108">
        <v>44134</v>
      </c>
      <c r="J92" t="s">
        <v>2251</v>
      </c>
      <c r="K92" t="s">
        <v>2252</v>
      </c>
      <c r="L92" t="s">
        <v>2252</v>
      </c>
      <c r="M92" t="s">
        <v>2253</v>
      </c>
      <c r="N92" t="s">
        <v>2254</v>
      </c>
    </row>
    <row r="93" spans="1:14" x14ac:dyDescent="0.25">
      <c r="A93" t="s">
        <v>2434</v>
      </c>
      <c r="B93" t="s">
        <v>240</v>
      </c>
      <c r="C93" t="s">
        <v>211</v>
      </c>
      <c r="D93" s="13">
        <v>10159843</v>
      </c>
      <c r="E93" t="s">
        <v>2415</v>
      </c>
      <c r="F93" t="s">
        <v>2250</v>
      </c>
      <c r="G93" t="s">
        <v>2250</v>
      </c>
      <c r="H93" s="108">
        <v>44168</v>
      </c>
      <c r="I93" s="108">
        <v>44209</v>
      </c>
      <c r="J93" t="s">
        <v>2251</v>
      </c>
      <c r="K93" t="s">
        <v>2252</v>
      </c>
      <c r="L93" t="s">
        <v>2252</v>
      </c>
      <c r="M93" t="s">
        <v>2253</v>
      </c>
      <c r="N93" t="s">
        <v>2254</v>
      </c>
    </row>
    <row r="94" spans="1:14" x14ac:dyDescent="0.25">
      <c r="A94" t="s">
        <v>2435</v>
      </c>
      <c r="B94" t="s">
        <v>240</v>
      </c>
      <c r="C94" t="s">
        <v>104</v>
      </c>
      <c r="D94" s="13">
        <v>10158763</v>
      </c>
      <c r="E94" t="s">
        <v>2415</v>
      </c>
      <c r="F94" t="s">
        <v>2250</v>
      </c>
      <c r="G94" t="s">
        <v>2250</v>
      </c>
      <c r="H94" s="108">
        <v>44081</v>
      </c>
      <c r="I94" s="108">
        <v>44123</v>
      </c>
      <c r="J94" t="s">
        <v>2251</v>
      </c>
      <c r="K94" t="s">
        <v>2252</v>
      </c>
      <c r="L94" t="s">
        <v>2252</v>
      </c>
      <c r="M94" t="s">
        <v>2253</v>
      </c>
      <c r="N94" t="s">
        <v>2254</v>
      </c>
    </row>
    <row r="95" spans="1:14" x14ac:dyDescent="0.25">
      <c r="A95" t="s">
        <v>2436</v>
      </c>
      <c r="B95" t="s">
        <v>240</v>
      </c>
      <c r="C95" t="s">
        <v>211</v>
      </c>
      <c r="D95" s="13">
        <v>10159968</v>
      </c>
      <c r="E95" t="s">
        <v>2415</v>
      </c>
      <c r="F95" t="s">
        <v>2250</v>
      </c>
      <c r="G95" t="s">
        <v>2250</v>
      </c>
      <c r="H95" s="108">
        <v>44125</v>
      </c>
      <c r="I95" s="108">
        <v>44166</v>
      </c>
      <c r="J95" t="s">
        <v>2251</v>
      </c>
      <c r="K95" t="s">
        <v>2252</v>
      </c>
      <c r="L95" t="s">
        <v>2252</v>
      </c>
      <c r="M95" t="s">
        <v>2253</v>
      </c>
      <c r="N95" t="s">
        <v>2254</v>
      </c>
    </row>
    <row r="96" spans="1:14" x14ac:dyDescent="0.25">
      <c r="A96" t="s">
        <v>2437</v>
      </c>
      <c r="B96" t="s">
        <v>2438</v>
      </c>
      <c r="C96" t="s">
        <v>153</v>
      </c>
      <c r="D96" s="13">
        <v>10165080</v>
      </c>
      <c r="E96" t="s">
        <v>2249</v>
      </c>
      <c r="F96" t="s">
        <v>2250</v>
      </c>
      <c r="G96" t="s">
        <v>2250</v>
      </c>
      <c r="H96" s="108">
        <v>44168</v>
      </c>
      <c r="I96" s="108">
        <v>44209</v>
      </c>
      <c r="J96" t="s">
        <v>2251</v>
      </c>
      <c r="K96" t="s">
        <v>2252</v>
      </c>
      <c r="L96" t="s">
        <v>2252</v>
      </c>
      <c r="M96" t="s">
        <v>2253</v>
      </c>
      <c r="N96" t="s">
        <v>2254</v>
      </c>
    </row>
    <row r="97" spans="1:14" x14ac:dyDescent="0.25">
      <c r="A97" t="s">
        <v>2439</v>
      </c>
      <c r="B97" t="s">
        <v>240</v>
      </c>
      <c r="C97" t="s">
        <v>132</v>
      </c>
      <c r="D97" s="13">
        <v>10158679</v>
      </c>
      <c r="E97" t="s">
        <v>2415</v>
      </c>
      <c r="F97" t="s">
        <v>2250</v>
      </c>
      <c r="G97" t="s">
        <v>2250</v>
      </c>
      <c r="H97" s="108">
        <v>44110</v>
      </c>
      <c r="I97" s="108">
        <v>44158</v>
      </c>
      <c r="J97" t="s">
        <v>2251</v>
      </c>
      <c r="K97" t="s">
        <v>2252</v>
      </c>
      <c r="L97" t="s">
        <v>2252</v>
      </c>
      <c r="M97" t="s">
        <v>2253</v>
      </c>
      <c r="N97" t="s">
        <v>2254</v>
      </c>
    </row>
    <row r="98" spans="1:14" x14ac:dyDescent="0.25">
      <c r="A98" t="s">
        <v>2440</v>
      </c>
      <c r="B98" t="s">
        <v>240</v>
      </c>
      <c r="C98" t="s">
        <v>211</v>
      </c>
      <c r="D98" s="13">
        <v>10160275</v>
      </c>
      <c r="E98" t="s">
        <v>2415</v>
      </c>
      <c r="F98" t="s">
        <v>2250</v>
      </c>
      <c r="G98" t="s">
        <v>2250</v>
      </c>
      <c r="H98" s="108">
        <v>44089</v>
      </c>
      <c r="I98" s="108">
        <v>44133</v>
      </c>
      <c r="J98" t="s">
        <v>2251</v>
      </c>
      <c r="K98" t="s">
        <v>2252</v>
      </c>
      <c r="L98" t="s">
        <v>2252</v>
      </c>
      <c r="M98" t="s">
        <v>2253</v>
      </c>
      <c r="N98" t="s">
        <v>2254</v>
      </c>
    </row>
    <row r="99" spans="1:14" x14ac:dyDescent="0.25">
      <c r="A99" t="s">
        <v>2441</v>
      </c>
      <c r="B99" t="s">
        <v>2442</v>
      </c>
      <c r="C99" t="s">
        <v>165</v>
      </c>
      <c r="D99" s="13">
        <v>10157574</v>
      </c>
      <c r="E99" t="s">
        <v>2249</v>
      </c>
      <c r="F99" t="s">
        <v>2250</v>
      </c>
      <c r="G99" t="s">
        <v>2250</v>
      </c>
      <c r="H99" s="108">
        <v>44119</v>
      </c>
      <c r="I99" s="108">
        <v>44152</v>
      </c>
      <c r="J99" t="s">
        <v>2251</v>
      </c>
      <c r="K99" t="s">
        <v>2252</v>
      </c>
      <c r="L99" t="s">
        <v>2252</v>
      </c>
      <c r="M99" t="s">
        <v>2253</v>
      </c>
      <c r="N99" t="s">
        <v>2254</v>
      </c>
    </row>
    <row r="100" spans="1:14" x14ac:dyDescent="0.25">
      <c r="A100" t="s">
        <v>2443</v>
      </c>
      <c r="B100" t="s">
        <v>240</v>
      </c>
      <c r="C100" t="s">
        <v>132</v>
      </c>
      <c r="D100" s="13">
        <v>10158935</v>
      </c>
      <c r="E100" t="s">
        <v>2415</v>
      </c>
      <c r="F100" t="s">
        <v>2250</v>
      </c>
      <c r="G100" t="s">
        <v>2250</v>
      </c>
      <c r="H100" s="108">
        <v>44090</v>
      </c>
      <c r="I100" s="108">
        <v>44124</v>
      </c>
      <c r="J100" t="s">
        <v>2251</v>
      </c>
      <c r="K100" t="s">
        <v>2252</v>
      </c>
      <c r="L100" t="s">
        <v>2252</v>
      </c>
      <c r="M100" t="s">
        <v>2253</v>
      </c>
      <c r="N100" t="s">
        <v>2254</v>
      </c>
    </row>
    <row r="101" spans="1:14" x14ac:dyDescent="0.25">
      <c r="A101" t="s">
        <v>2444</v>
      </c>
      <c r="B101" t="s">
        <v>2445</v>
      </c>
      <c r="C101" t="s">
        <v>106</v>
      </c>
      <c r="D101" s="13">
        <v>10158533</v>
      </c>
      <c r="E101" t="s">
        <v>2249</v>
      </c>
      <c r="F101" t="s">
        <v>2250</v>
      </c>
      <c r="G101" t="s">
        <v>2250</v>
      </c>
      <c r="H101" s="108">
        <v>44138</v>
      </c>
      <c r="I101" s="108">
        <v>44172</v>
      </c>
      <c r="J101" t="s">
        <v>2251</v>
      </c>
      <c r="K101" t="s">
        <v>2252</v>
      </c>
      <c r="L101" t="s">
        <v>2252</v>
      </c>
      <c r="M101" t="s">
        <v>2253</v>
      </c>
      <c r="N101" t="s">
        <v>2254</v>
      </c>
    </row>
    <row r="102" spans="1:14" x14ac:dyDescent="0.25">
      <c r="A102" t="s">
        <v>2446</v>
      </c>
      <c r="B102" t="s">
        <v>2447</v>
      </c>
      <c r="C102" t="s">
        <v>226</v>
      </c>
      <c r="D102" s="13">
        <v>10155238</v>
      </c>
      <c r="E102" t="s">
        <v>2385</v>
      </c>
      <c r="F102" t="s">
        <v>2250</v>
      </c>
      <c r="G102" t="s">
        <v>2250</v>
      </c>
      <c r="H102" s="108">
        <v>44125</v>
      </c>
      <c r="I102" s="108">
        <v>44157</v>
      </c>
      <c r="J102" t="s">
        <v>2252</v>
      </c>
      <c r="K102" t="s">
        <v>2252</v>
      </c>
      <c r="L102" t="s">
        <v>2252</v>
      </c>
      <c r="M102" t="s">
        <v>2253</v>
      </c>
      <c r="N102" t="s">
        <v>2254</v>
      </c>
    </row>
    <row r="103" spans="1:14" x14ac:dyDescent="0.25">
      <c r="A103" t="s">
        <v>2448</v>
      </c>
      <c r="B103" t="s">
        <v>2449</v>
      </c>
      <c r="C103" t="s">
        <v>119</v>
      </c>
      <c r="D103" s="13">
        <v>10157973</v>
      </c>
      <c r="E103" t="s">
        <v>2385</v>
      </c>
      <c r="F103" t="s">
        <v>2250</v>
      </c>
      <c r="G103" t="s">
        <v>2250</v>
      </c>
      <c r="H103" s="108">
        <v>44111</v>
      </c>
      <c r="I103" s="108">
        <v>44158</v>
      </c>
      <c r="J103" t="s">
        <v>2252</v>
      </c>
      <c r="K103" t="s">
        <v>2252</v>
      </c>
      <c r="L103" t="s">
        <v>2252</v>
      </c>
      <c r="M103" t="s">
        <v>2253</v>
      </c>
      <c r="N103" t="s">
        <v>2254</v>
      </c>
    </row>
    <row r="104" spans="1:14" x14ac:dyDescent="0.25">
      <c r="A104" t="s">
        <v>2450</v>
      </c>
      <c r="B104" t="s">
        <v>2451</v>
      </c>
      <c r="C104" t="s">
        <v>164</v>
      </c>
      <c r="D104" s="13">
        <v>10166141</v>
      </c>
      <c r="E104" t="s">
        <v>2385</v>
      </c>
      <c r="F104" t="s">
        <v>2250</v>
      </c>
      <c r="G104" t="s">
        <v>2250</v>
      </c>
      <c r="H104" s="108">
        <v>44153</v>
      </c>
      <c r="I104" s="108">
        <v>44180</v>
      </c>
      <c r="J104" t="s">
        <v>2252</v>
      </c>
      <c r="K104" t="s">
        <v>2252</v>
      </c>
      <c r="L104" t="s">
        <v>2252</v>
      </c>
      <c r="M104" t="s">
        <v>2265</v>
      </c>
      <c r="N104" t="s">
        <v>2254</v>
      </c>
    </row>
    <row r="105" spans="1:14" x14ac:dyDescent="0.25">
      <c r="A105" t="s">
        <v>2452</v>
      </c>
      <c r="B105" t="s">
        <v>2453</v>
      </c>
      <c r="C105" t="s">
        <v>200</v>
      </c>
      <c r="D105" s="13">
        <v>10155203</v>
      </c>
      <c r="E105" t="s">
        <v>2385</v>
      </c>
      <c r="F105" t="s">
        <v>2250</v>
      </c>
      <c r="G105" t="s">
        <v>2250</v>
      </c>
      <c r="H105" s="108">
        <v>44168</v>
      </c>
      <c r="I105" s="108">
        <v>44209</v>
      </c>
      <c r="J105" t="s">
        <v>2252</v>
      </c>
      <c r="K105" t="s">
        <v>2252</v>
      </c>
      <c r="L105" t="s">
        <v>2252</v>
      </c>
      <c r="M105" t="s">
        <v>2265</v>
      </c>
      <c r="N105" t="s">
        <v>2254</v>
      </c>
    </row>
    <row r="106" spans="1:14" x14ac:dyDescent="0.25">
      <c r="A106" t="s">
        <v>2454</v>
      </c>
      <c r="B106" t="s">
        <v>2455</v>
      </c>
      <c r="C106" t="s">
        <v>203</v>
      </c>
      <c r="D106" s="13">
        <v>10155202</v>
      </c>
      <c r="E106" t="s">
        <v>2385</v>
      </c>
      <c r="F106" t="s">
        <v>2250</v>
      </c>
      <c r="G106" t="s">
        <v>2250</v>
      </c>
      <c r="H106" s="108">
        <v>44152</v>
      </c>
      <c r="I106" s="108">
        <v>44175</v>
      </c>
      <c r="J106" t="s">
        <v>2252</v>
      </c>
      <c r="K106" t="s">
        <v>2252</v>
      </c>
      <c r="L106" t="s">
        <v>2252</v>
      </c>
      <c r="M106" t="s">
        <v>2265</v>
      </c>
      <c r="N106" t="s">
        <v>2254</v>
      </c>
    </row>
    <row r="107" spans="1:14" x14ac:dyDescent="0.25">
      <c r="A107" t="s">
        <v>2456</v>
      </c>
      <c r="B107" t="s">
        <v>2457</v>
      </c>
      <c r="C107" t="s">
        <v>83</v>
      </c>
      <c r="D107" s="13">
        <v>10155258</v>
      </c>
      <c r="E107" t="s">
        <v>2385</v>
      </c>
      <c r="F107" t="s">
        <v>2250</v>
      </c>
      <c r="G107" t="s">
        <v>2250</v>
      </c>
      <c r="H107" s="108">
        <v>44173</v>
      </c>
      <c r="I107" s="108">
        <v>44220</v>
      </c>
      <c r="J107" t="s">
        <v>2252</v>
      </c>
      <c r="K107" t="s">
        <v>2252</v>
      </c>
      <c r="L107" t="s">
        <v>2252</v>
      </c>
      <c r="M107" t="s">
        <v>2253</v>
      </c>
      <c r="N107" t="s">
        <v>2254</v>
      </c>
    </row>
    <row r="108" spans="1:14" x14ac:dyDescent="0.25">
      <c r="A108" t="s">
        <v>2458</v>
      </c>
      <c r="B108" t="s">
        <v>2459</v>
      </c>
      <c r="C108" t="s">
        <v>209</v>
      </c>
      <c r="D108" s="13">
        <v>10155169</v>
      </c>
      <c r="E108" t="s">
        <v>2385</v>
      </c>
      <c r="F108" t="s">
        <v>2250</v>
      </c>
      <c r="G108" t="s">
        <v>2250</v>
      </c>
      <c r="H108" s="108">
        <v>44104</v>
      </c>
      <c r="I108" s="108">
        <v>44124</v>
      </c>
      <c r="J108" t="s">
        <v>2252</v>
      </c>
      <c r="K108" t="s">
        <v>2252</v>
      </c>
      <c r="L108" t="s">
        <v>2252</v>
      </c>
      <c r="M108" t="s">
        <v>2253</v>
      </c>
      <c r="N108" t="s">
        <v>2254</v>
      </c>
    </row>
    <row r="109" spans="1:14" x14ac:dyDescent="0.25">
      <c r="A109" t="s">
        <v>2460</v>
      </c>
      <c r="B109" t="s">
        <v>2461</v>
      </c>
      <c r="C109" t="s">
        <v>113</v>
      </c>
      <c r="D109" s="13">
        <v>10155170</v>
      </c>
      <c r="E109" t="s">
        <v>2385</v>
      </c>
      <c r="F109" t="s">
        <v>2250</v>
      </c>
      <c r="G109" t="s">
        <v>2250</v>
      </c>
      <c r="H109" s="108">
        <v>44111</v>
      </c>
      <c r="I109" s="108">
        <v>44154</v>
      </c>
      <c r="J109" t="s">
        <v>2252</v>
      </c>
      <c r="K109" t="s">
        <v>2252</v>
      </c>
      <c r="L109" t="s">
        <v>2252</v>
      </c>
      <c r="M109" t="s">
        <v>2253</v>
      </c>
      <c r="N109" t="s">
        <v>2254</v>
      </c>
    </row>
    <row r="110" spans="1:14" x14ac:dyDescent="0.25">
      <c r="A110" t="s">
        <v>2462</v>
      </c>
      <c r="B110" t="s">
        <v>2463</v>
      </c>
      <c r="C110" t="s">
        <v>157</v>
      </c>
      <c r="D110" s="13">
        <v>10156827</v>
      </c>
      <c r="E110" t="s">
        <v>2249</v>
      </c>
      <c r="F110" t="s">
        <v>2250</v>
      </c>
      <c r="G110" t="s">
        <v>2250</v>
      </c>
      <c r="H110" s="108">
        <v>44159</v>
      </c>
      <c r="I110" s="108">
        <v>44179</v>
      </c>
      <c r="J110" t="s">
        <v>2251</v>
      </c>
      <c r="K110" t="s">
        <v>2252</v>
      </c>
      <c r="L110" t="s">
        <v>2252</v>
      </c>
      <c r="M110" t="s">
        <v>2265</v>
      </c>
      <c r="N110" t="s">
        <v>2254</v>
      </c>
    </row>
    <row r="111" spans="1:14" x14ac:dyDescent="0.25">
      <c r="A111" t="s">
        <v>2464</v>
      </c>
      <c r="B111" t="s">
        <v>2465</v>
      </c>
      <c r="C111" t="s">
        <v>163</v>
      </c>
      <c r="D111" s="13">
        <v>10156971</v>
      </c>
      <c r="E111" t="s">
        <v>2249</v>
      </c>
      <c r="F111" t="s">
        <v>2250</v>
      </c>
      <c r="G111" t="s">
        <v>2250</v>
      </c>
      <c r="H111" s="108">
        <v>44147</v>
      </c>
      <c r="I111" s="108">
        <v>44174</v>
      </c>
      <c r="J111" t="s">
        <v>2251</v>
      </c>
      <c r="K111" t="s">
        <v>2252</v>
      </c>
      <c r="L111" t="s">
        <v>2252</v>
      </c>
      <c r="M111" t="s">
        <v>2265</v>
      </c>
      <c r="N111" t="s">
        <v>2254</v>
      </c>
    </row>
    <row r="112" spans="1:14" x14ac:dyDescent="0.25">
      <c r="A112" t="s">
        <v>2466</v>
      </c>
      <c r="B112" t="s">
        <v>2467</v>
      </c>
      <c r="C112" t="s">
        <v>139</v>
      </c>
      <c r="D112" s="13">
        <v>10156591</v>
      </c>
      <c r="E112" t="s">
        <v>2249</v>
      </c>
      <c r="F112" t="s">
        <v>2250</v>
      </c>
      <c r="G112" t="s">
        <v>2250</v>
      </c>
      <c r="H112" s="108">
        <v>44103</v>
      </c>
      <c r="I112" s="108">
        <v>44119</v>
      </c>
      <c r="J112" t="s">
        <v>2251</v>
      </c>
      <c r="K112" t="s">
        <v>2252</v>
      </c>
      <c r="L112" t="s">
        <v>2252</v>
      </c>
      <c r="M112" t="s">
        <v>2253</v>
      </c>
      <c r="N112" t="s">
        <v>2254</v>
      </c>
    </row>
    <row r="113" spans="1:14" x14ac:dyDescent="0.25">
      <c r="A113" t="s">
        <v>2468</v>
      </c>
      <c r="B113" t="s">
        <v>2469</v>
      </c>
      <c r="C113" t="s">
        <v>177</v>
      </c>
      <c r="D113" s="13">
        <v>10158531</v>
      </c>
      <c r="E113" t="s">
        <v>2249</v>
      </c>
      <c r="F113" t="s">
        <v>2250</v>
      </c>
      <c r="G113" t="s">
        <v>2250</v>
      </c>
      <c r="H113" s="108">
        <v>44175</v>
      </c>
      <c r="I113" s="108">
        <v>44213</v>
      </c>
      <c r="J113" t="s">
        <v>2251</v>
      </c>
      <c r="K113" t="s">
        <v>2252</v>
      </c>
      <c r="L113" t="s">
        <v>2252</v>
      </c>
      <c r="M113" t="s">
        <v>2253</v>
      </c>
      <c r="N113" t="s">
        <v>2254</v>
      </c>
    </row>
    <row r="114" spans="1:14" x14ac:dyDescent="0.25">
      <c r="A114" t="s">
        <v>2470</v>
      </c>
      <c r="B114" t="s">
        <v>2471</v>
      </c>
      <c r="C114" t="s">
        <v>85</v>
      </c>
      <c r="D114" s="13">
        <v>10155171</v>
      </c>
      <c r="E114" t="s">
        <v>2385</v>
      </c>
      <c r="F114" t="s">
        <v>2250</v>
      </c>
      <c r="G114" t="s">
        <v>2250</v>
      </c>
      <c r="H114" s="108">
        <v>44125</v>
      </c>
      <c r="I114" s="108">
        <v>44161</v>
      </c>
      <c r="J114" t="s">
        <v>2252</v>
      </c>
      <c r="K114" t="s">
        <v>2252</v>
      </c>
      <c r="L114" t="s">
        <v>2252</v>
      </c>
      <c r="M114" t="s">
        <v>2253</v>
      </c>
      <c r="N114" t="s">
        <v>2254</v>
      </c>
    </row>
    <row r="115" spans="1:14" x14ac:dyDescent="0.25">
      <c r="A115" t="s">
        <v>2472</v>
      </c>
      <c r="B115" t="s">
        <v>2473</v>
      </c>
      <c r="C115" t="s">
        <v>78</v>
      </c>
      <c r="D115" s="13">
        <v>10157567</v>
      </c>
      <c r="E115" t="s">
        <v>2249</v>
      </c>
      <c r="F115" t="s">
        <v>2250</v>
      </c>
      <c r="G115" t="s">
        <v>2250</v>
      </c>
      <c r="H115" s="108">
        <v>44126</v>
      </c>
      <c r="I115" s="108">
        <v>44159</v>
      </c>
      <c r="J115" t="s">
        <v>2251</v>
      </c>
      <c r="K115" t="s">
        <v>2252</v>
      </c>
      <c r="L115" t="s">
        <v>2252</v>
      </c>
      <c r="M115" t="s">
        <v>2253</v>
      </c>
      <c r="N115" t="s">
        <v>2254</v>
      </c>
    </row>
    <row r="116" spans="1:14" x14ac:dyDescent="0.25">
      <c r="A116" t="s">
        <v>2474</v>
      </c>
      <c r="B116" t="s">
        <v>2475</v>
      </c>
      <c r="C116" t="s">
        <v>133</v>
      </c>
      <c r="D116" s="13">
        <v>10158524</v>
      </c>
      <c r="E116" t="s">
        <v>2249</v>
      </c>
      <c r="F116" t="s">
        <v>2250</v>
      </c>
      <c r="G116" t="s">
        <v>2250</v>
      </c>
      <c r="H116" s="108">
        <v>44140</v>
      </c>
      <c r="I116" s="108">
        <v>44161</v>
      </c>
      <c r="J116" t="s">
        <v>2251</v>
      </c>
      <c r="K116" t="s">
        <v>2252</v>
      </c>
      <c r="L116" t="s">
        <v>2252</v>
      </c>
      <c r="M116" t="s">
        <v>2265</v>
      </c>
      <c r="N116" t="s">
        <v>2254</v>
      </c>
    </row>
    <row r="117" spans="1:14" x14ac:dyDescent="0.25">
      <c r="A117" t="s">
        <v>2476</v>
      </c>
      <c r="B117" t="s">
        <v>2477</v>
      </c>
      <c r="C117" t="s">
        <v>98</v>
      </c>
      <c r="D117" s="13">
        <v>10156824</v>
      </c>
      <c r="E117" t="s">
        <v>2249</v>
      </c>
      <c r="F117" t="s">
        <v>2250</v>
      </c>
      <c r="G117" t="s">
        <v>2250</v>
      </c>
      <c r="H117" s="108">
        <v>44112</v>
      </c>
      <c r="I117" s="108">
        <v>44154</v>
      </c>
      <c r="J117" t="s">
        <v>2251</v>
      </c>
      <c r="K117" t="s">
        <v>2252</v>
      </c>
      <c r="L117" t="s">
        <v>2252</v>
      </c>
      <c r="M117" t="s">
        <v>2253</v>
      </c>
      <c r="N117" t="s">
        <v>2254</v>
      </c>
    </row>
    <row r="118" spans="1:14" x14ac:dyDescent="0.25">
      <c r="A118" t="s">
        <v>2478</v>
      </c>
      <c r="B118" t="s">
        <v>2479</v>
      </c>
      <c r="C118" t="s">
        <v>103</v>
      </c>
      <c r="D118" s="13">
        <v>10156703</v>
      </c>
      <c r="E118" t="s">
        <v>2249</v>
      </c>
      <c r="F118" t="s">
        <v>2250</v>
      </c>
      <c r="G118" t="s">
        <v>2250</v>
      </c>
      <c r="H118" s="108">
        <v>44117</v>
      </c>
      <c r="I118" s="108">
        <v>44158</v>
      </c>
      <c r="J118" t="s">
        <v>2251</v>
      </c>
      <c r="K118" t="s">
        <v>2252</v>
      </c>
      <c r="L118" t="s">
        <v>2252</v>
      </c>
      <c r="M118" t="s">
        <v>2253</v>
      </c>
      <c r="N118" t="s">
        <v>2254</v>
      </c>
    </row>
    <row r="119" spans="1:14" x14ac:dyDescent="0.25">
      <c r="A119" t="s">
        <v>2480</v>
      </c>
      <c r="B119" t="s">
        <v>2481</v>
      </c>
      <c r="C119" t="s">
        <v>91</v>
      </c>
      <c r="D119" s="13">
        <v>10157566</v>
      </c>
      <c r="E119" t="s">
        <v>2249</v>
      </c>
      <c r="F119" t="s">
        <v>2250</v>
      </c>
      <c r="G119" t="s">
        <v>2250</v>
      </c>
      <c r="H119" s="108">
        <v>44161</v>
      </c>
      <c r="I119" s="108">
        <v>44213</v>
      </c>
      <c r="J119" t="s">
        <v>2251</v>
      </c>
      <c r="K119" t="s">
        <v>2252</v>
      </c>
      <c r="L119" t="s">
        <v>2252</v>
      </c>
      <c r="M119" t="s">
        <v>2265</v>
      </c>
      <c r="N119" t="s">
        <v>2254</v>
      </c>
    </row>
    <row r="120" spans="1:14" x14ac:dyDescent="0.25">
      <c r="A120" t="s">
        <v>2482</v>
      </c>
      <c r="B120" t="s">
        <v>2483</v>
      </c>
      <c r="C120" t="s">
        <v>94</v>
      </c>
      <c r="D120" s="13">
        <v>10156833</v>
      </c>
      <c r="E120" t="s">
        <v>2249</v>
      </c>
      <c r="F120" t="s">
        <v>2250</v>
      </c>
      <c r="G120" t="s">
        <v>2250</v>
      </c>
      <c r="H120" s="108">
        <v>44105</v>
      </c>
      <c r="I120" s="108">
        <v>44154</v>
      </c>
      <c r="J120" t="s">
        <v>2251</v>
      </c>
      <c r="K120" t="s">
        <v>2252</v>
      </c>
      <c r="L120" t="s">
        <v>2252</v>
      </c>
      <c r="M120" t="s">
        <v>2253</v>
      </c>
      <c r="N120" t="s">
        <v>2254</v>
      </c>
    </row>
    <row r="121" spans="1:14" x14ac:dyDescent="0.25">
      <c r="A121" t="s">
        <v>2484</v>
      </c>
      <c r="B121" t="s">
        <v>2485</v>
      </c>
      <c r="C121" t="s">
        <v>192</v>
      </c>
      <c r="D121" s="13">
        <v>10156691</v>
      </c>
      <c r="E121" t="s">
        <v>2249</v>
      </c>
      <c r="F121" t="s">
        <v>2250</v>
      </c>
      <c r="G121" t="s">
        <v>2250</v>
      </c>
      <c r="H121" s="108">
        <v>44124</v>
      </c>
      <c r="I121" s="108">
        <v>44160</v>
      </c>
      <c r="J121" t="s">
        <v>2251</v>
      </c>
      <c r="K121" t="s">
        <v>2252</v>
      </c>
      <c r="L121" t="s">
        <v>2252</v>
      </c>
      <c r="M121" t="s">
        <v>2253</v>
      </c>
      <c r="N121" t="s">
        <v>2254</v>
      </c>
    </row>
    <row r="122" spans="1:14" x14ac:dyDescent="0.25">
      <c r="A122" t="s">
        <v>2486</v>
      </c>
      <c r="B122" t="s">
        <v>2487</v>
      </c>
      <c r="C122" t="s">
        <v>97</v>
      </c>
      <c r="D122" s="13">
        <v>10158532</v>
      </c>
      <c r="E122" t="s">
        <v>2249</v>
      </c>
      <c r="F122" t="s">
        <v>2250</v>
      </c>
      <c r="G122" t="s">
        <v>2250</v>
      </c>
      <c r="H122" s="108">
        <v>44112</v>
      </c>
      <c r="I122" s="108">
        <v>44158</v>
      </c>
      <c r="J122" t="s">
        <v>2251</v>
      </c>
      <c r="K122" t="s">
        <v>2252</v>
      </c>
      <c r="L122" t="s">
        <v>2252</v>
      </c>
      <c r="M122" t="s">
        <v>2253</v>
      </c>
      <c r="N122" t="s">
        <v>2254</v>
      </c>
    </row>
    <row r="123" spans="1:14" x14ac:dyDescent="0.25">
      <c r="A123" t="s">
        <v>2488</v>
      </c>
      <c r="B123" t="s">
        <v>2489</v>
      </c>
      <c r="C123" t="s">
        <v>173</v>
      </c>
      <c r="D123" s="13">
        <v>10170689</v>
      </c>
      <c r="E123" t="s">
        <v>2358</v>
      </c>
      <c r="F123" t="s">
        <v>2250</v>
      </c>
      <c r="G123" t="s">
        <v>2250</v>
      </c>
      <c r="H123" s="108">
        <v>44159</v>
      </c>
      <c r="I123" s="108">
        <v>44179</v>
      </c>
      <c r="J123" t="s">
        <v>2252</v>
      </c>
      <c r="K123" t="s">
        <v>2252</v>
      </c>
      <c r="L123" t="s">
        <v>2252</v>
      </c>
      <c r="M123" t="s">
        <v>2253</v>
      </c>
      <c r="N123" t="s">
        <v>2254</v>
      </c>
    </row>
    <row r="124" spans="1:14" x14ac:dyDescent="0.25">
      <c r="A124" t="s">
        <v>2490</v>
      </c>
      <c r="B124" t="s">
        <v>2491</v>
      </c>
      <c r="C124" t="s">
        <v>85</v>
      </c>
      <c r="D124" s="13">
        <v>10168845</v>
      </c>
      <c r="E124" t="s">
        <v>2249</v>
      </c>
      <c r="F124" t="s">
        <v>2250</v>
      </c>
      <c r="G124" t="s">
        <v>2250</v>
      </c>
      <c r="H124" s="108">
        <v>44125</v>
      </c>
      <c r="I124" s="108">
        <v>44167</v>
      </c>
      <c r="J124" t="s">
        <v>2251</v>
      </c>
      <c r="K124" t="s">
        <v>2252</v>
      </c>
      <c r="L124" t="s">
        <v>2252</v>
      </c>
      <c r="M124" t="s">
        <v>2253</v>
      </c>
      <c r="N124" t="s">
        <v>2254</v>
      </c>
    </row>
    <row r="125" spans="1:14" x14ac:dyDescent="0.25">
      <c r="A125" t="s">
        <v>2492</v>
      </c>
      <c r="B125" t="s">
        <v>2493</v>
      </c>
      <c r="C125" t="s">
        <v>99</v>
      </c>
      <c r="D125" s="13">
        <v>10157576</v>
      </c>
      <c r="E125" t="s">
        <v>2249</v>
      </c>
      <c r="F125" t="s">
        <v>2250</v>
      </c>
      <c r="G125" t="s">
        <v>2250</v>
      </c>
      <c r="H125" s="108">
        <v>44140</v>
      </c>
      <c r="I125" s="108">
        <v>44161</v>
      </c>
      <c r="J125" t="s">
        <v>2251</v>
      </c>
      <c r="K125" t="s">
        <v>2252</v>
      </c>
      <c r="L125" t="s">
        <v>2252</v>
      </c>
      <c r="M125" t="s">
        <v>2265</v>
      </c>
      <c r="N125" t="s">
        <v>2254</v>
      </c>
    </row>
    <row r="126" spans="1:14" x14ac:dyDescent="0.25">
      <c r="A126" t="s">
        <v>2494</v>
      </c>
      <c r="B126" t="s">
        <v>2495</v>
      </c>
      <c r="C126" t="s">
        <v>161</v>
      </c>
      <c r="D126" s="13">
        <v>10156589</v>
      </c>
      <c r="E126" t="s">
        <v>2249</v>
      </c>
      <c r="F126" t="s">
        <v>2250</v>
      </c>
      <c r="G126" t="s">
        <v>2250</v>
      </c>
      <c r="H126" s="108">
        <v>44166</v>
      </c>
      <c r="I126" s="108">
        <v>44209</v>
      </c>
      <c r="J126" t="s">
        <v>2251</v>
      </c>
      <c r="K126" t="s">
        <v>2252</v>
      </c>
      <c r="L126" t="s">
        <v>2252</v>
      </c>
      <c r="M126" t="s">
        <v>2265</v>
      </c>
      <c r="N126" t="s">
        <v>2254</v>
      </c>
    </row>
    <row r="127" spans="1:14" x14ac:dyDescent="0.25">
      <c r="A127" t="s">
        <v>2496</v>
      </c>
      <c r="B127" t="s">
        <v>2497</v>
      </c>
      <c r="C127" t="s">
        <v>83</v>
      </c>
      <c r="D127" s="13">
        <v>10158519</v>
      </c>
      <c r="E127" t="s">
        <v>2249</v>
      </c>
      <c r="F127" t="s">
        <v>2250</v>
      </c>
      <c r="G127" t="s">
        <v>2250</v>
      </c>
      <c r="H127" s="108">
        <v>44103</v>
      </c>
      <c r="I127" s="108">
        <v>44123</v>
      </c>
      <c r="J127" t="s">
        <v>2251</v>
      </c>
      <c r="K127" t="s">
        <v>2252</v>
      </c>
      <c r="L127" t="s">
        <v>2252</v>
      </c>
      <c r="M127" t="s">
        <v>2253</v>
      </c>
      <c r="N127" t="s">
        <v>2254</v>
      </c>
    </row>
    <row r="128" spans="1:14" x14ac:dyDescent="0.25">
      <c r="A128" t="s">
        <v>2498</v>
      </c>
      <c r="B128" t="s">
        <v>2499</v>
      </c>
      <c r="C128" t="s">
        <v>174</v>
      </c>
      <c r="D128" s="13">
        <v>10158167</v>
      </c>
      <c r="E128" t="s">
        <v>2249</v>
      </c>
      <c r="F128" t="s">
        <v>2250</v>
      </c>
      <c r="G128" t="s">
        <v>2250</v>
      </c>
      <c r="H128" s="108">
        <v>44112</v>
      </c>
      <c r="I128" s="108">
        <v>44157</v>
      </c>
      <c r="J128" t="s">
        <v>2251</v>
      </c>
      <c r="K128" t="s">
        <v>2252</v>
      </c>
      <c r="L128" t="s">
        <v>2252</v>
      </c>
      <c r="M128" t="s">
        <v>2253</v>
      </c>
      <c r="N128" t="s">
        <v>2254</v>
      </c>
    </row>
    <row r="129" spans="1:14" x14ac:dyDescent="0.25">
      <c r="A129" t="s">
        <v>2500</v>
      </c>
      <c r="B129" t="s">
        <v>2501</v>
      </c>
      <c r="C129" t="s">
        <v>72</v>
      </c>
      <c r="D129" s="13">
        <v>10156584</v>
      </c>
      <c r="E129" t="s">
        <v>2249</v>
      </c>
      <c r="F129" t="s">
        <v>2250</v>
      </c>
      <c r="G129" t="s">
        <v>2250</v>
      </c>
      <c r="H129" s="108">
        <v>44138</v>
      </c>
      <c r="I129" s="108">
        <v>44164</v>
      </c>
      <c r="J129" t="s">
        <v>2251</v>
      </c>
      <c r="K129" t="s">
        <v>2252</v>
      </c>
      <c r="L129" t="s">
        <v>2252</v>
      </c>
      <c r="M129" t="s">
        <v>2253</v>
      </c>
      <c r="N129" t="s">
        <v>2254</v>
      </c>
    </row>
    <row r="130" spans="1:14" x14ac:dyDescent="0.25">
      <c r="A130" t="s">
        <v>2502</v>
      </c>
      <c r="B130" t="s">
        <v>2503</v>
      </c>
      <c r="C130" t="s">
        <v>86</v>
      </c>
      <c r="D130" s="13">
        <v>10157570</v>
      </c>
      <c r="E130" t="s">
        <v>2249</v>
      </c>
      <c r="F130" t="s">
        <v>2250</v>
      </c>
      <c r="G130" t="s">
        <v>2250</v>
      </c>
      <c r="H130" s="108">
        <v>44147</v>
      </c>
      <c r="I130" s="108">
        <v>44167</v>
      </c>
      <c r="J130" t="s">
        <v>2251</v>
      </c>
      <c r="K130" t="s">
        <v>2252</v>
      </c>
      <c r="L130" t="s">
        <v>2252</v>
      </c>
      <c r="M130" t="s">
        <v>2265</v>
      </c>
      <c r="N130" t="s">
        <v>2254</v>
      </c>
    </row>
    <row r="131" spans="1:14" x14ac:dyDescent="0.25">
      <c r="A131" t="s">
        <v>2504</v>
      </c>
      <c r="B131" t="s">
        <v>2505</v>
      </c>
      <c r="C131" t="s">
        <v>75</v>
      </c>
      <c r="D131" s="13">
        <v>10157562</v>
      </c>
      <c r="E131" t="s">
        <v>2249</v>
      </c>
      <c r="F131" t="s">
        <v>2250</v>
      </c>
      <c r="G131" t="s">
        <v>2250</v>
      </c>
      <c r="H131" s="108">
        <v>44152</v>
      </c>
      <c r="I131" s="108">
        <v>44172</v>
      </c>
      <c r="J131" t="s">
        <v>2251</v>
      </c>
      <c r="K131" t="s">
        <v>2252</v>
      </c>
      <c r="L131" t="s">
        <v>2252</v>
      </c>
      <c r="M131" t="s">
        <v>2265</v>
      </c>
      <c r="N131" t="s">
        <v>2254</v>
      </c>
    </row>
    <row r="132" spans="1:14" x14ac:dyDescent="0.25">
      <c r="A132" t="s">
        <v>2506</v>
      </c>
      <c r="B132" t="s">
        <v>2507</v>
      </c>
      <c r="C132" t="s">
        <v>183</v>
      </c>
      <c r="D132" s="13">
        <v>10156696</v>
      </c>
      <c r="E132" t="s">
        <v>2249</v>
      </c>
      <c r="F132" t="s">
        <v>2250</v>
      </c>
      <c r="G132" t="s">
        <v>2250</v>
      </c>
      <c r="H132" s="108">
        <v>44105</v>
      </c>
      <c r="I132" s="108">
        <v>44147</v>
      </c>
      <c r="J132" t="s">
        <v>2251</v>
      </c>
      <c r="K132" t="s">
        <v>2252</v>
      </c>
      <c r="L132" t="s">
        <v>2252</v>
      </c>
      <c r="M132" t="s">
        <v>2253</v>
      </c>
      <c r="N132" t="s">
        <v>2254</v>
      </c>
    </row>
    <row r="133" spans="1:14" x14ac:dyDescent="0.25">
      <c r="A133" t="s">
        <v>2508</v>
      </c>
      <c r="B133" t="s">
        <v>2509</v>
      </c>
      <c r="C133" t="s">
        <v>113</v>
      </c>
      <c r="D133" s="13">
        <v>10157145</v>
      </c>
      <c r="E133" t="s">
        <v>2249</v>
      </c>
      <c r="F133" t="s">
        <v>2250</v>
      </c>
      <c r="G133" t="s">
        <v>2250</v>
      </c>
      <c r="H133" s="108">
        <v>44138</v>
      </c>
      <c r="I133" s="108">
        <v>44171</v>
      </c>
      <c r="J133" t="s">
        <v>2251</v>
      </c>
      <c r="K133" t="s">
        <v>2252</v>
      </c>
      <c r="L133" t="s">
        <v>2252</v>
      </c>
      <c r="M133" t="s">
        <v>2253</v>
      </c>
      <c r="N133" t="s">
        <v>2254</v>
      </c>
    </row>
    <row r="134" spans="1:14" x14ac:dyDescent="0.25">
      <c r="A134" t="s">
        <v>2510</v>
      </c>
      <c r="B134" t="s">
        <v>2511</v>
      </c>
      <c r="C134" t="s">
        <v>196</v>
      </c>
      <c r="D134" s="13">
        <v>10156700</v>
      </c>
      <c r="E134" t="s">
        <v>2249</v>
      </c>
      <c r="F134" t="s">
        <v>2250</v>
      </c>
      <c r="G134" t="s">
        <v>2250</v>
      </c>
      <c r="H134" s="108">
        <v>44174</v>
      </c>
      <c r="I134" s="108">
        <v>44220</v>
      </c>
      <c r="J134" t="s">
        <v>2251</v>
      </c>
      <c r="K134" t="s">
        <v>2252</v>
      </c>
      <c r="L134" t="s">
        <v>2252</v>
      </c>
      <c r="M134" t="s">
        <v>2253</v>
      </c>
      <c r="N134" t="s">
        <v>2254</v>
      </c>
    </row>
    <row r="135" spans="1:14" x14ac:dyDescent="0.25">
      <c r="A135" t="s">
        <v>2512</v>
      </c>
      <c r="B135" t="s">
        <v>2513</v>
      </c>
      <c r="C135" t="s">
        <v>104</v>
      </c>
      <c r="D135" s="13">
        <v>10162245</v>
      </c>
      <c r="E135" t="s">
        <v>2249</v>
      </c>
      <c r="F135" t="s">
        <v>2250</v>
      </c>
      <c r="G135" t="s">
        <v>2250</v>
      </c>
      <c r="H135" s="108">
        <v>44112</v>
      </c>
      <c r="I135" s="108">
        <v>44150</v>
      </c>
      <c r="J135" t="s">
        <v>2251</v>
      </c>
      <c r="K135" t="s">
        <v>2252</v>
      </c>
      <c r="L135" t="s">
        <v>2252</v>
      </c>
      <c r="M135" t="s">
        <v>2253</v>
      </c>
      <c r="N135" t="s">
        <v>2254</v>
      </c>
    </row>
    <row r="136" spans="1:14" x14ac:dyDescent="0.25">
      <c r="A136" t="s">
        <v>2514</v>
      </c>
      <c r="B136" t="s">
        <v>2515</v>
      </c>
      <c r="C136" t="s">
        <v>77</v>
      </c>
      <c r="D136" s="13">
        <v>10163429</v>
      </c>
      <c r="E136" t="s">
        <v>2358</v>
      </c>
      <c r="F136" t="s">
        <v>2250</v>
      </c>
      <c r="G136" t="s">
        <v>2250</v>
      </c>
      <c r="H136" s="108">
        <v>44119</v>
      </c>
      <c r="I136" s="108">
        <v>44154</v>
      </c>
      <c r="J136" t="s">
        <v>2252</v>
      </c>
      <c r="K136" t="s">
        <v>2252</v>
      </c>
      <c r="L136" t="s">
        <v>2252</v>
      </c>
      <c r="M136" t="s">
        <v>2253</v>
      </c>
      <c r="N136" t="s">
        <v>2254</v>
      </c>
    </row>
    <row r="137" spans="1:14" x14ac:dyDescent="0.25">
      <c r="A137" t="s">
        <v>2516</v>
      </c>
      <c r="B137" t="s">
        <v>2517</v>
      </c>
      <c r="C137" t="s">
        <v>79</v>
      </c>
      <c r="D137" s="13">
        <v>10156697</v>
      </c>
      <c r="E137" t="s">
        <v>2249</v>
      </c>
      <c r="F137" t="s">
        <v>2250</v>
      </c>
      <c r="G137" t="s">
        <v>2250</v>
      </c>
      <c r="H137" s="108">
        <v>44147</v>
      </c>
      <c r="I137" s="108">
        <v>44213</v>
      </c>
      <c r="J137" t="s">
        <v>2251</v>
      </c>
      <c r="K137" t="s">
        <v>2252</v>
      </c>
      <c r="L137" t="s">
        <v>2252</v>
      </c>
      <c r="M137" t="s">
        <v>2265</v>
      </c>
      <c r="N137" t="s">
        <v>2254</v>
      </c>
    </row>
    <row r="138" spans="1:14" x14ac:dyDescent="0.25">
      <c r="A138" t="s">
        <v>2518</v>
      </c>
      <c r="B138" t="s">
        <v>2519</v>
      </c>
      <c r="C138" t="s">
        <v>106</v>
      </c>
      <c r="D138" s="13">
        <v>10161851</v>
      </c>
      <c r="E138" t="s">
        <v>2249</v>
      </c>
      <c r="F138" t="s">
        <v>2250</v>
      </c>
      <c r="G138" t="s">
        <v>2250</v>
      </c>
      <c r="H138" s="108">
        <v>44140</v>
      </c>
      <c r="I138" s="108">
        <v>44175</v>
      </c>
      <c r="J138" t="s">
        <v>2251</v>
      </c>
      <c r="K138" t="s">
        <v>2252</v>
      </c>
      <c r="L138" t="s">
        <v>2252</v>
      </c>
      <c r="M138" t="s">
        <v>2265</v>
      </c>
      <c r="N138" t="s">
        <v>2254</v>
      </c>
    </row>
    <row r="139" spans="1:14" x14ac:dyDescent="0.25">
      <c r="A139" t="s">
        <v>2520</v>
      </c>
      <c r="B139" t="s">
        <v>2521</v>
      </c>
      <c r="C139" t="s">
        <v>97</v>
      </c>
      <c r="D139" s="13">
        <v>10164119</v>
      </c>
      <c r="E139" t="s">
        <v>2249</v>
      </c>
      <c r="F139" t="s">
        <v>2250</v>
      </c>
      <c r="G139" t="s">
        <v>2250</v>
      </c>
      <c r="H139" s="108">
        <v>44159</v>
      </c>
      <c r="I139" s="108">
        <v>44200</v>
      </c>
      <c r="J139" t="s">
        <v>2251</v>
      </c>
      <c r="K139" t="s">
        <v>2252</v>
      </c>
      <c r="L139" t="s">
        <v>2252</v>
      </c>
      <c r="M139" t="s">
        <v>2265</v>
      </c>
      <c r="N139" t="s">
        <v>2254</v>
      </c>
    </row>
    <row r="140" spans="1:14" x14ac:dyDescent="0.25">
      <c r="A140" t="s">
        <v>2522</v>
      </c>
      <c r="B140" t="s">
        <v>2523</v>
      </c>
      <c r="C140" t="s">
        <v>178</v>
      </c>
      <c r="D140" s="13">
        <v>10164118</v>
      </c>
      <c r="E140" t="s">
        <v>2249</v>
      </c>
      <c r="F140" t="s">
        <v>2250</v>
      </c>
      <c r="G140" t="s">
        <v>2250</v>
      </c>
      <c r="H140" s="108">
        <v>44126</v>
      </c>
      <c r="I140" s="108">
        <v>44152</v>
      </c>
      <c r="J140" t="s">
        <v>2251</v>
      </c>
      <c r="K140" t="s">
        <v>2252</v>
      </c>
      <c r="L140" t="s">
        <v>2252</v>
      </c>
      <c r="M140" t="s">
        <v>2253</v>
      </c>
      <c r="N140" t="s">
        <v>2254</v>
      </c>
    </row>
    <row r="141" spans="1:14" x14ac:dyDescent="0.25">
      <c r="A141" t="s">
        <v>2524</v>
      </c>
      <c r="B141" t="s">
        <v>2525</v>
      </c>
      <c r="C141" t="s">
        <v>130</v>
      </c>
      <c r="D141" s="13">
        <v>10158159</v>
      </c>
      <c r="E141" t="s">
        <v>2249</v>
      </c>
      <c r="F141" t="s">
        <v>2250</v>
      </c>
      <c r="G141" t="s">
        <v>2250</v>
      </c>
      <c r="H141" s="108">
        <v>44152</v>
      </c>
      <c r="I141" s="108">
        <v>44179</v>
      </c>
      <c r="J141" t="s">
        <v>2251</v>
      </c>
      <c r="K141" t="s">
        <v>2252</v>
      </c>
      <c r="L141" t="s">
        <v>2252</v>
      </c>
      <c r="M141" t="s">
        <v>2265</v>
      </c>
      <c r="N141" t="s">
        <v>2254</v>
      </c>
    </row>
    <row r="142" spans="1:14" x14ac:dyDescent="0.25">
      <c r="A142" t="s">
        <v>2526</v>
      </c>
      <c r="B142" t="s">
        <v>2527</v>
      </c>
      <c r="C142" t="s">
        <v>103</v>
      </c>
      <c r="D142" s="13">
        <v>10156711</v>
      </c>
      <c r="E142" t="s">
        <v>2249</v>
      </c>
      <c r="F142" t="s">
        <v>2250</v>
      </c>
      <c r="G142" t="s">
        <v>2250</v>
      </c>
      <c r="H142" s="108">
        <v>44119</v>
      </c>
      <c r="I142" s="108">
        <v>44159</v>
      </c>
      <c r="J142" t="s">
        <v>2251</v>
      </c>
      <c r="K142" t="s">
        <v>2252</v>
      </c>
      <c r="L142" t="s">
        <v>2252</v>
      </c>
      <c r="M142" t="s">
        <v>2253</v>
      </c>
      <c r="N142" t="s">
        <v>2254</v>
      </c>
    </row>
    <row r="143" spans="1:14" x14ac:dyDescent="0.25">
      <c r="A143" t="s">
        <v>2528</v>
      </c>
      <c r="B143" t="s">
        <v>2529</v>
      </c>
      <c r="C143" t="s">
        <v>179</v>
      </c>
      <c r="D143" s="13">
        <v>10158525</v>
      </c>
      <c r="E143" t="s">
        <v>2249</v>
      </c>
      <c r="F143" t="s">
        <v>2250</v>
      </c>
      <c r="G143" t="s">
        <v>2250</v>
      </c>
      <c r="H143" s="108">
        <v>44103</v>
      </c>
      <c r="I143" s="108">
        <v>44123</v>
      </c>
      <c r="J143" t="s">
        <v>2251</v>
      </c>
      <c r="K143" t="s">
        <v>2252</v>
      </c>
      <c r="L143" t="s">
        <v>2252</v>
      </c>
      <c r="M143" t="s">
        <v>2253</v>
      </c>
      <c r="N143" t="s">
        <v>2254</v>
      </c>
    </row>
    <row r="144" spans="1:14" x14ac:dyDescent="0.25">
      <c r="A144" t="s">
        <v>2530</v>
      </c>
      <c r="B144" t="s">
        <v>2531</v>
      </c>
      <c r="C144" t="s">
        <v>191</v>
      </c>
      <c r="D144" s="13">
        <v>10156694</v>
      </c>
      <c r="E144" t="s">
        <v>2249</v>
      </c>
      <c r="F144" t="s">
        <v>2250</v>
      </c>
      <c r="G144" t="s">
        <v>2250</v>
      </c>
      <c r="H144" s="108">
        <v>44105</v>
      </c>
      <c r="I144" s="108">
        <v>44146</v>
      </c>
      <c r="J144" t="s">
        <v>2251</v>
      </c>
      <c r="K144" t="s">
        <v>2252</v>
      </c>
      <c r="L144" t="s">
        <v>2252</v>
      </c>
      <c r="M144" t="s">
        <v>2253</v>
      </c>
      <c r="N144" t="s">
        <v>2254</v>
      </c>
    </row>
    <row r="145" spans="1:14" x14ac:dyDescent="0.25">
      <c r="A145" t="s">
        <v>2532</v>
      </c>
      <c r="B145" t="s">
        <v>2533</v>
      </c>
      <c r="C145" t="s">
        <v>83</v>
      </c>
      <c r="D145" s="13">
        <v>10158517</v>
      </c>
      <c r="E145" t="s">
        <v>2249</v>
      </c>
      <c r="F145" t="s">
        <v>2250</v>
      </c>
      <c r="G145" t="s">
        <v>2250</v>
      </c>
      <c r="H145" s="108">
        <v>44175</v>
      </c>
      <c r="I145" s="108">
        <v>44217</v>
      </c>
      <c r="J145" t="s">
        <v>2251</v>
      </c>
      <c r="K145" t="s">
        <v>2252</v>
      </c>
      <c r="L145" t="s">
        <v>2252</v>
      </c>
      <c r="M145" t="s">
        <v>2253</v>
      </c>
      <c r="N145" t="s">
        <v>2254</v>
      </c>
    </row>
    <row r="146" spans="1:14" x14ac:dyDescent="0.25">
      <c r="A146" t="s">
        <v>2534</v>
      </c>
      <c r="B146" t="s">
        <v>2535</v>
      </c>
      <c r="C146" t="s">
        <v>122</v>
      </c>
      <c r="D146" s="13">
        <v>10156834</v>
      </c>
      <c r="E146" t="s">
        <v>2249</v>
      </c>
      <c r="F146" t="s">
        <v>2250</v>
      </c>
      <c r="G146" t="s">
        <v>2250</v>
      </c>
      <c r="H146" s="108">
        <v>44152</v>
      </c>
      <c r="I146" s="108">
        <v>44174</v>
      </c>
      <c r="J146" t="s">
        <v>2251</v>
      </c>
      <c r="K146" t="s">
        <v>2252</v>
      </c>
      <c r="L146" t="s">
        <v>2252</v>
      </c>
      <c r="M146" t="s">
        <v>2265</v>
      </c>
      <c r="N146" t="s">
        <v>2254</v>
      </c>
    </row>
    <row r="147" spans="1:14" x14ac:dyDescent="0.25">
      <c r="A147" t="s">
        <v>2536</v>
      </c>
      <c r="B147" t="s">
        <v>2537</v>
      </c>
      <c r="C147" t="s">
        <v>98</v>
      </c>
      <c r="D147" s="13">
        <v>10158286</v>
      </c>
      <c r="E147" t="s">
        <v>2249</v>
      </c>
      <c r="F147" t="s">
        <v>2250</v>
      </c>
      <c r="G147" t="s">
        <v>2250</v>
      </c>
      <c r="H147" s="108">
        <v>44124</v>
      </c>
      <c r="I147" s="108">
        <v>44165</v>
      </c>
      <c r="J147" t="s">
        <v>2251</v>
      </c>
      <c r="K147" t="s">
        <v>2252</v>
      </c>
      <c r="L147" t="s">
        <v>2252</v>
      </c>
      <c r="M147" t="s">
        <v>2253</v>
      </c>
      <c r="N147" t="s">
        <v>2254</v>
      </c>
    </row>
    <row r="148" spans="1:14" x14ac:dyDescent="0.25">
      <c r="A148" t="s">
        <v>2538</v>
      </c>
      <c r="B148" t="s">
        <v>2539</v>
      </c>
      <c r="C148" t="s">
        <v>153</v>
      </c>
      <c r="D148" s="13">
        <v>10156960</v>
      </c>
      <c r="E148" t="s">
        <v>2249</v>
      </c>
      <c r="F148" t="s">
        <v>2250</v>
      </c>
      <c r="G148" t="s">
        <v>2250</v>
      </c>
      <c r="H148" s="108">
        <v>44152</v>
      </c>
      <c r="I148" s="108">
        <v>44209</v>
      </c>
      <c r="J148" t="s">
        <v>2251</v>
      </c>
      <c r="K148" t="s">
        <v>2252</v>
      </c>
      <c r="L148" t="s">
        <v>2252</v>
      </c>
      <c r="M148" t="s">
        <v>2265</v>
      </c>
      <c r="N148" t="s">
        <v>2254</v>
      </c>
    </row>
    <row r="149" spans="1:14" x14ac:dyDescent="0.25">
      <c r="A149" t="s">
        <v>2540</v>
      </c>
      <c r="B149" t="s">
        <v>2541</v>
      </c>
      <c r="C149" t="s">
        <v>76</v>
      </c>
      <c r="D149" s="13">
        <v>10156822</v>
      </c>
      <c r="E149" t="s">
        <v>2249</v>
      </c>
      <c r="F149" t="s">
        <v>2250</v>
      </c>
      <c r="G149" t="s">
        <v>2250</v>
      </c>
      <c r="H149" s="108">
        <v>44146</v>
      </c>
      <c r="I149" s="108">
        <v>44175</v>
      </c>
      <c r="J149" t="s">
        <v>2251</v>
      </c>
      <c r="K149" t="s">
        <v>2252</v>
      </c>
      <c r="L149" t="s">
        <v>2252</v>
      </c>
      <c r="M149" t="s">
        <v>2265</v>
      </c>
      <c r="N149" t="s">
        <v>2254</v>
      </c>
    </row>
    <row r="150" spans="1:14" x14ac:dyDescent="0.25">
      <c r="A150" t="s">
        <v>2542</v>
      </c>
      <c r="B150" t="s">
        <v>2543</v>
      </c>
      <c r="C150" t="s">
        <v>190</v>
      </c>
      <c r="D150" s="13">
        <v>10156707</v>
      </c>
      <c r="E150" t="s">
        <v>2249</v>
      </c>
      <c r="F150" t="s">
        <v>2250</v>
      </c>
      <c r="G150" t="s">
        <v>2250</v>
      </c>
      <c r="H150" s="108">
        <v>44117</v>
      </c>
      <c r="I150" s="108">
        <v>44158</v>
      </c>
      <c r="J150" t="s">
        <v>2251</v>
      </c>
      <c r="K150" t="s">
        <v>2252</v>
      </c>
      <c r="L150" t="s">
        <v>2252</v>
      </c>
      <c r="M150" t="s">
        <v>2253</v>
      </c>
      <c r="N150" t="s">
        <v>2254</v>
      </c>
    </row>
    <row r="151" spans="1:14" x14ac:dyDescent="0.25">
      <c r="A151" t="s">
        <v>2544</v>
      </c>
      <c r="B151" t="s">
        <v>2545</v>
      </c>
      <c r="C151" t="s">
        <v>116</v>
      </c>
      <c r="D151" s="13">
        <v>10158118</v>
      </c>
      <c r="E151" t="s">
        <v>2249</v>
      </c>
      <c r="F151" t="s">
        <v>2250</v>
      </c>
      <c r="G151" t="s">
        <v>2250</v>
      </c>
      <c r="H151" s="108">
        <v>44112</v>
      </c>
      <c r="I151" s="108">
        <v>44151</v>
      </c>
      <c r="J151" t="s">
        <v>2251</v>
      </c>
      <c r="K151" t="s">
        <v>2252</v>
      </c>
      <c r="L151" t="s">
        <v>2252</v>
      </c>
      <c r="M151" t="s">
        <v>2253</v>
      </c>
      <c r="N151" t="s">
        <v>2254</v>
      </c>
    </row>
    <row r="152" spans="1:14" x14ac:dyDescent="0.25">
      <c r="A152" t="s">
        <v>2546</v>
      </c>
      <c r="B152" t="s">
        <v>2547</v>
      </c>
      <c r="C152" t="s">
        <v>202</v>
      </c>
      <c r="D152" s="13">
        <v>10156820</v>
      </c>
      <c r="E152" t="s">
        <v>2249</v>
      </c>
      <c r="F152" t="s">
        <v>2250</v>
      </c>
      <c r="G152" t="s">
        <v>2250</v>
      </c>
      <c r="H152" s="108">
        <v>44110</v>
      </c>
      <c r="I152" s="108">
        <v>44157</v>
      </c>
      <c r="J152" t="s">
        <v>2251</v>
      </c>
      <c r="K152" t="s">
        <v>2252</v>
      </c>
      <c r="L152" t="s">
        <v>2252</v>
      </c>
      <c r="M152" t="s">
        <v>2253</v>
      </c>
      <c r="N152" t="s">
        <v>2254</v>
      </c>
    </row>
    <row r="153" spans="1:14" x14ac:dyDescent="0.25">
      <c r="A153" t="s">
        <v>2548</v>
      </c>
      <c r="B153" t="s">
        <v>2549</v>
      </c>
      <c r="C153" t="s">
        <v>147</v>
      </c>
      <c r="D153" s="13">
        <v>10156578</v>
      </c>
      <c r="E153" t="s">
        <v>2249</v>
      </c>
      <c r="F153" t="s">
        <v>2250</v>
      </c>
      <c r="G153" t="s">
        <v>2250</v>
      </c>
      <c r="H153" s="108">
        <v>44174</v>
      </c>
      <c r="I153" s="108">
        <v>44213</v>
      </c>
      <c r="J153" t="s">
        <v>2251</v>
      </c>
      <c r="K153" t="s">
        <v>2252</v>
      </c>
      <c r="L153" t="s">
        <v>2252</v>
      </c>
      <c r="M153" t="s">
        <v>2253</v>
      </c>
      <c r="N153" t="s">
        <v>2254</v>
      </c>
    </row>
    <row r="154" spans="1:14" x14ac:dyDescent="0.25">
      <c r="A154" t="s">
        <v>2550</v>
      </c>
      <c r="B154" t="s">
        <v>2551</v>
      </c>
      <c r="C154" t="s">
        <v>108</v>
      </c>
      <c r="D154" s="13">
        <v>10156958</v>
      </c>
      <c r="E154" t="s">
        <v>2249</v>
      </c>
      <c r="F154" t="s">
        <v>2250</v>
      </c>
      <c r="G154" t="s">
        <v>2250</v>
      </c>
      <c r="H154" s="108">
        <v>44112</v>
      </c>
      <c r="I154" s="108">
        <v>44160</v>
      </c>
      <c r="J154" t="s">
        <v>2251</v>
      </c>
      <c r="K154" t="s">
        <v>2252</v>
      </c>
      <c r="L154" t="s">
        <v>2252</v>
      </c>
      <c r="M154" t="s">
        <v>2253</v>
      </c>
      <c r="N154" t="s">
        <v>2254</v>
      </c>
    </row>
    <row r="155" spans="1:14" x14ac:dyDescent="0.25">
      <c r="A155" t="s">
        <v>2552</v>
      </c>
      <c r="B155" t="s">
        <v>2553</v>
      </c>
      <c r="C155" t="s">
        <v>74</v>
      </c>
      <c r="D155" s="13">
        <v>10157146</v>
      </c>
      <c r="E155" t="s">
        <v>2249</v>
      </c>
      <c r="F155" t="s">
        <v>2250</v>
      </c>
      <c r="G155" t="s">
        <v>2250</v>
      </c>
      <c r="H155" s="108">
        <v>44154</v>
      </c>
      <c r="I155" s="108">
        <v>44200</v>
      </c>
      <c r="J155" t="s">
        <v>2251</v>
      </c>
      <c r="K155" t="s">
        <v>2252</v>
      </c>
      <c r="L155" t="s">
        <v>2252</v>
      </c>
      <c r="M155" t="s">
        <v>2265</v>
      </c>
      <c r="N155" t="s">
        <v>2254</v>
      </c>
    </row>
    <row r="156" spans="1:14" x14ac:dyDescent="0.25">
      <c r="A156" t="s">
        <v>2554</v>
      </c>
      <c r="B156" t="s">
        <v>2555</v>
      </c>
      <c r="C156" t="s">
        <v>173</v>
      </c>
      <c r="D156" s="13">
        <v>10168276</v>
      </c>
      <c r="E156" t="s">
        <v>2249</v>
      </c>
      <c r="F156" t="s">
        <v>2250</v>
      </c>
      <c r="G156" t="s">
        <v>2250</v>
      </c>
      <c r="H156" s="108">
        <v>44126</v>
      </c>
      <c r="I156" s="108">
        <v>44154</v>
      </c>
      <c r="J156" t="s">
        <v>2251</v>
      </c>
      <c r="K156" t="s">
        <v>2252</v>
      </c>
      <c r="L156" t="s">
        <v>2252</v>
      </c>
      <c r="M156" t="s">
        <v>2253</v>
      </c>
      <c r="N156" t="s">
        <v>2254</v>
      </c>
    </row>
    <row r="157" spans="1:14" x14ac:dyDescent="0.25">
      <c r="A157" t="s">
        <v>2556</v>
      </c>
      <c r="B157" t="s">
        <v>2557</v>
      </c>
      <c r="C157" t="s">
        <v>136</v>
      </c>
      <c r="D157" s="13">
        <v>10156709</v>
      </c>
      <c r="E157" t="s">
        <v>2249</v>
      </c>
      <c r="F157" t="s">
        <v>2250</v>
      </c>
      <c r="G157" t="s">
        <v>2250</v>
      </c>
      <c r="H157" s="108">
        <v>44105</v>
      </c>
      <c r="I157" s="108">
        <v>44150</v>
      </c>
      <c r="J157" t="s">
        <v>2251</v>
      </c>
      <c r="K157" t="s">
        <v>2252</v>
      </c>
      <c r="L157" t="s">
        <v>2252</v>
      </c>
      <c r="M157" t="s">
        <v>2253</v>
      </c>
      <c r="N157" t="s">
        <v>2254</v>
      </c>
    </row>
    <row r="158" spans="1:14" x14ac:dyDescent="0.25">
      <c r="A158" t="s">
        <v>2558</v>
      </c>
      <c r="B158" t="s">
        <v>2559</v>
      </c>
      <c r="C158" t="s">
        <v>182</v>
      </c>
      <c r="D158" s="13">
        <v>10156689</v>
      </c>
      <c r="E158" t="s">
        <v>2249</v>
      </c>
      <c r="F158" t="s">
        <v>2250</v>
      </c>
      <c r="G158" t="s">
        <v>2250</v>
      </c>
      <c r="H158" s="108">
        <v>44105</v>
      </c>
      <c r="I158" s="108">
        <v>44152</v>
      </c>
      <c r="J158" t="s">
        <v>2251</v>
      </c>
      <c r="K158" t="s">
        <v>2252</v>
      </c>
      <c r="L158" t="s">
        <v>2252</v>
      </c>
      <c r="M158" t="s">
        <v>2253</v>
      </c>
      <c r="N158" t="s">
        <v>2254</v>
      </c>
    </row>
    <row r="159" spans="1:14" x14ac:dyDescent="0.25">
      <c r="A159" t="s">
        <v>2560</v>
      </c>
      <c r="B159" t="s">
        <v>2561</v>
      </c>
      <c r="C159" t="s">
        <v>114</v>
      </c>
      <c r="D159" s="13">
        <v>10156837</v>
      </c>
      <c r="E159" t="s">
        <v>2249</v>
      </c>
      <c r="F159" t="s">
        <v>2250</v>
      </c>
      <c r="G159" t="s">
        <v>2250</v>
      </c>
      <c r="H159" s="108">
        <v>44105</v>
      </c>
      <c r="I159" s="108">
        <v>44158</v>
      </c>
      <c r="J159" t="s">
        <v>2251</v>
      </c>
      <c r="K159" t="s">
        <v>2252</v>
      </c>
      <c r="L159" t="s">
        <v>2252</v>
      </c>
      <c r="M159" t="s">
        <v>2253</v>
      </c>
      <c r="N159" t="s">
        <v>2254</v>
      </c>
    </row>
    <row r="160" spans="1:14" x14ac:dyDescent="0.25">
      <c r="A160" t="s">
        <v>2562</v>
      </c>
      <c r="B160" t="s">
        <v>2563</v>
      </c>
      <c r="C160" t="s">
        <v>186</v>
      </c>
      <c r="D160" s="13">
        <v>10156706</v>
      </c>
      <c r="E160" t="s">
        <v>2249</v>
      </c>
      <c r="F160" t="s">
        <v>2250</v>
      </c>
      <c r="G160" t="s">
        <v>2250</v>
      </c>
      <c r="H160" s="108">
        <v>44110</v>
      </c>
      <c r="I160" s="108">
        <v>44154</v>
      </c>
      <c r="J160" t="s">
        <v>2251</v>
      </c>
      <c r="K160" t="s">
        <v>2252</v>
      </c>
      <c r="L160" t="s">
        <v>2252</v>
      </c>
      <c r="M160" t="s">
        <v>2253</v>
      </c>
      <c r="N160" t="s">
        <v>2254</v>
      </c>
    </row>
    <row r="161" spans="1:14" x14ac:dyDescent="0.25">
      <c r="A161" t="s">
        <v>2564</v>
      </c>
      <c r="B161" t="s">
        <v>2565</v>
      </c>
      <c r="C161" t="s">
        <v>176</v>
      </c>
      <c r="D161" s="13">
        <v>10158539</v>
      </c>
      <c r="E161" t="s">
        <v>2249</v>
      </c>
      <c r="F161" t="s">
        <v>2250</v>
      </c>
      <c r="G161" t="s">
        <v>2250</v>
      </c>
      <c r="H161" s="108">
        <v>44103</v>
      </c>
      <c r="I161" s="108">
        <v>44123</v>
      </c>
      <c r="J161" t="s">
        <v>2251</v>
      </c>
      <c r="K161" t="s">
        <v>2252</v>
      </c>
      <c r="L161" t="s">
        <v>2252</v>
      </c>
      <c r="M161" t="s">
        <v>2253</v>
      </c>
      <c r="N161" t="s">
        <v>2254</v>
      </c>
    </row>
    <row r="162" spans="1:14" x14ac:dyDescent="0.25">
      <c r="A162" t="s">
        <v>2566</v>
      </c>
      <c r="B162" t="s">
        <v>2567</v>
      </c>
      <c r="C162" t="s">
        <v>179</v>
      </c>
      <c r="D162" s="13">
        <v>10158535</v>
      </c>
      <c r="E162" t="s">
        <v>2249</v>
      </c>
      <c r="F162" t="s">
        <v>2250</v>
      </c>
      <c r="G162" t="s">
        <v>2250</v>
      </c>
      <c r="H162" s="108">
        <v>44152</v>
      </c>
      <c r="I162" s="108">
        <v>44213</v>
      </c>
      <c r="J162" t="s">
        <v>2251</v>
      </c>
      <c r="K162" t="s">
        <v>2252</v>
      </c>
      <c r="L162" t="s">
        <v>2252</v>
      </c>
      <c r="M162" t="s">
        <v>2265</v>
      </c>
      <c r="N162" t="s">
        <v>2254</v>
      </c>
    </row>
    <row r="163" spans="1:14" x14ac:dyDescent="0.25">
      <c r="A163" t="s">
        <v>2568</v>
      </c>
      <c r="B163" t="s">
        <v>2569</v>
      </c>
      <c r="C163" t="s">
        <v>146</v>
      </c>
      <c r="D163" s="13">
        <v>10156964</v>
      </c>
      <c r="E163" t="s">
        <v>2249</v>
      </c>
      <c r="F163" t="s">
        <v>2250</v>
      </c>
      <c r="G163" t="s">
        <v>2250</v>
      </c>
      <c r="H163" s="108">
        <v>44166</v>
      </c>
      <c r="I163" s="108">
        <v>44213</v>
      </c>
      <c r="J163" t="s">
        <v>2251</v>
      </c>
      <c r="K163" t="s">
        <v>2252</v>
      </c>
      <c r="L163" t="s">
        <v>2252</v>
      </c>
      <c r="M163" t="s">
        <v>2265</v>
      </c>
      <c r="N163" t="s">
        <v>2254</v>
      </c>
    </row>
    <row r="164" spans="1:14" x14ac:dyDescent="0.25">
      <c r="A164" t="s">
        <v>2570</v>
      </c>
      <c r="B164" t="s">
        <v>2571</v>
      </c>
      <c r="C164" t="s">
        <v>115</v>
      </c>
      <c r="D164" s="13">
        <v>10158115</v>
      </c>
      <c r="E164" t="s">
        <v>2249</v>
      </c>
      <c r="F164" t="s">
        <v>2250</v>
      </c>
      <c r="G164" t="s">
        <v>2250</v>
      </c>
      <c r="H164" s="108">
        <v>44138</v>
      </c>
      <c r="I164" s="108">
        <v>44164</v>
      </c>
      <c r="J164" t="s">
        <v>2251</v>
      </c>
      <c r="K164" t="s">
        <v>2252</v>
      </c>
      <c r="L164" t="s">
        <v>2252</v>
      </c>
      <c r="M164" t="s">
        <v>2253</v>
      </c>
      <c r="N164" t="s">
        <v>2254</v>
      </c>
    </row>
    <row r="165" spans="1:14" x14ac:dyDescent="0.25">
      <c r="A165" t="s">
        <v>2572</v>
      </c>
      <c r="B165" t="s">
        <v>2573</v>
      </c>
      <c r="C165" t="s">
        <v>153</v>
      </c>
      <c r="D165" s="13">
        <v>10156959</v>
      </c>
      <c r="E165" t="s">
        <v>2249</v>
      </c>
      <c r="F165" t="s">
        <v>2250</v>
      </c>
      <c r="G165" t="s">
        <v>2250</v>
      </c>
      <c r="H165" s="108">
        <v>44110</v>
      </c>
      <c r="I165" s="108">
        <v>44160</v>
      </c>
      <c r="J165" t="s">
        <v>2251</v>
      </c>
      <c r="K165" t="s">
        <v>2252</v>
      </c>
      <c r="L165" t="s">
        <v>2252</v>
      </c>
      <c r="M165" t="s">
        <v>2253</v>
      </c>
      <c r="N165" t="s">
        <v>2254</v>
      </c>
    </row>
    <row r="166" spans="1:14" x14ac:dyDescent="0.25">
      <c r="A166" t="s">
        <v>2574</v>
      </c>
      <c r="B166" t="s">
        <v>2575</v>
      </c>
      <c r="C166" t="s">
        <v>88</v>
      </c>
      <c r="D166" s="13">
        <v>10156714</v>
      </c>
      <c r="E166" t="s">
        <v>2249</v>
      </c>
      <c r="F166" t="s">
        <v>2250</v>
      </c>
      <c r="G166" t="s">
        <v>2250</v>
      </c>
      <c r="H166" s="108">
        <v>44161</v>
      </c>
      <c r="I166" s="108">
        <v>44213</v>
      </c>
      <c r="J166" t="s">
        <v>2251</v>
      </c>
      <c r="K166" t="s">
        <v>2252</v>
      </c>
      <c r="L166" t="s">
        <v>2252</v>
      </c>
      <c r="M166" t="s">
        <v>2265</v>
      </c>
      <c r="N166" t="s">
        <v>2254</v>
      </c>
    </row>
    <row r="167" spans="1:14" x14ac:dyDescent="0.25">
      <c r="A167" t="s">
        <v>2576</v>
      </c>
      <c r="B167" t="s">
        <v>2577</v>
      </c>
      <c r="C167" t="s">
        <v>150</v>
      </c>
      <c r="D167" s="13">
        <v>10156592</v>
      </c>
      <c r="E167" t="s">
        <v>2249</v>
      </c>
      <c r="F167" t="s">
        <v>2250</v>
      </c>
      <c r="G167" t="s">
        <v>2250</v>
      </c>
      <c r="H167" s="108">
        <v>44103</v>
      </c>
      <c r="I167" s="108">
        <v>44140</v>
      </c>
      <c r="J167" t="s">
        <v>2251</v>
      </c>
      <c r="K167" t="s">
        <v>2252</v>
      </c>
      <c r="L167" t="s">
        <v>2252</v>
      </c>
      <c r="M167" t="s">
        <v>2253</v>
      </c>
      <c r="N167" t="s">
        <v>2254</v>
      </c>
    </row>
    <row r="168" spans="1:14" x14ac:dyDescent="0.25">
      <c r="A168" t="s">
        <v>2578</v>
      </c>
      <c r="B168" t="s">
        <v>2579</v>
      </c>
      <c r="C168" t="s">
        <v>84</v>
      </c>
      <c r="D168" s="13">
        <v>10158534</v>
      </c>
      <c r="E168" t="s">
        <v>2249</v>
      </c>
      <c r="F168" t="s">
        <v>2250</v>
      </c>
      <c r="G168" t="s">
        <v>2250</v>
      </c>
      <c r="H168" s="108">
        <v>44112</v>
      </c>
      <c r="I168" s="108">
        <v>44157</v>
      </c>
      <c r="J168" t="s">
        <v>2251</v>
      </c>
      <c r="K168" t="s">
        <v>2252</v>
      </c>
      <c r="L168" t="s">
        <v>2252</v>
      </c>
      <c r="M168" t="s">
        <v>2253</v>
      </c>
      <c r="N168" t="s">
        <v>2254</v>
      </c>
    </row>
    <row r="169" spans="1:14" x14ac:dyDescent="0.25">
      <c r="A169" t="s">
        <v>2580</v>
      </c>
      <c r="B169" t="s">
        <v>2581</v>
      </c>
      <c r="C169" t="s">
        <v>144</v>
      </c>
      <c r="D169" s="13">
        <v>10157564</v>
      </c>
      <c r="E169" t="s">
        <v>2249</v>
      </c>
      <c r="F169" t="s">
        <v>2250</v>
      </c>
      <c r="G169" t="s">
        <v>2250</v>
      </c>
      <c r="H169" s="108">
        <v>44154</v>
      </c>
      <c r="I169" s="108">
        <v>44209</v>
      </c>
      <c r="J169" t="s">
        <v>2251</v>
      </c>
      <c r="K169" t="s">
        <v>2252</v>
      </c>
      <c r="L169" t="s">
        <v>2252</v>
      </c>
      <c r="M169" t="s">
        <v>2265</v>
      </c>
      <c r="N169" t="s">
        <v>2254</v>
      </c>
    </row>
    <row r="170" spans="1:14" x14ac:dyDescent="0.25">
      <c r="A170" t="s">
        <v>2582</v>
      </c>
      <c r="B170" t="s">
        <v>2583</v>
      </c>
      <c r="C170" t="s">
        <v>85</v>
      </c>
      <c r="D170" s="13">
        <v>10157147</v>
      </c>
      <c r="E170" t="s">
        <v>2249</v>
      </c>
      <c r="F170" t="s">
        <v>2250</v>
      </c>
      <c r="G170" t="s">
        <v>2250</v>
      </c>
      <c r="H170" s="108">
        <v>44124</v>
      </c>
      <c r="I170" s="108">
        <v>44168</v>
      </c>
      <c r="J170" t="s">
        <v>2251</v>
      </c>
      <c r="K170" t="s">
        <v>2252</v>
      </c>
      <c r="L170" t="s">
        <v>2252</v>
      </c>
      <c r="M170" t="s">
        <v>2253</v>
      </c>
      <c r="N170" t="s">
        <v>2254</v>
      </c>
    </row>
    <row r="171" spans="1:14" x14ac:dyDescent="0.25">
      <c r="A171" t="s">
        <v>2584</v>
      </c>
      <c r="B171" t="s">
        <v>2585</v>
      </c>
      <c r="C171" t="s">
        <v>205</v>
      </c>
      <c r="D171" s="13">
        <v>10158287</v>
      </c>
      <c r="E171" t="s">
        <v>2249</v>
      </c>
      <c r="F171" t="s">
        <v>2250</v>
      </c>
      <c r="G171" t="s">
        <v>2250</v>
      </c>
      <c r="H171" s="108">
        <v>44126</v>
      </c>
      <c r="I171" s="108">
        <v>44153</v>
      </c>
      <c r="J171" t="s">
        <v>2251</v>
      </c>
      <c r="K171" t="s">
        <v>2252</v>
      </c>
      <c r="L171" t="s">
        <v>2252</v>
      </c>
      <c r="M171" t="s">
        <v>2253</v>
      </c>
      <c r="N171" t="s">
        <v>2254</v>
      </c>
    </row>
    <row r="172" spans="1:14" x14ac:dyDescent="0.25">
      <c r="A172" t="s">
        <v>2586</v>
      </c>
      <c r="B172" t="s">
        <v>2587</v>
      </c>
      <c r="C172" t="s">
        <v>169</v>
      </c>
      <c r="D172" s="13">
        <v>10156579</v>
      </c>
      <c r="E172" t="s">
        <v>2249</v>
      </c>
      <c r="F172" t="s">
        <v>2250</v>
      </c>
      <c r="G172" t="s">
        <v>2250</v>
      </c>
      <c r="H172" s="108">
        <v>44154</v>
      </c>
      <c r="I172" s="108">
        <v>44179</v>
      </c>
      <c r="J172" t="s">
        <v>2251</v>
      </c>
      <c r="K172" t="s">
        <v>2252</v>
      </c>
      <c r="L172" t="s">
        <v>2252</v>
      </c>
      <c r="M172" t="s">
        <v>2265</v>
      </c>
      <c r="N172" t="s">
        <v>2254</v>
      </c>
    </row>
    <row r="173" spans="1:14" x14ac:dyDescent="0.25">
      <c r="A173" t="s">
        <v>2588</v>
      </c>
      <c r="B173" t="s">
        <v>2589</v>
      </c>
      <c r="C173" t="s">
        <v>79</v>
      </c>
      <c r="D173" s="13">
        <v>10156690</v>
      </c>
      <c r="E173" t="s">
        <v>2249</v>
      </c>
      <c r="F173" t="s">
        <v>2250</v>
      </c>
      <c r="G173" t="s">
        <v>2250</v>
      </c>
      <c r="H173" s="108">
        <v>44110</v>
      </c>
      <c r="I173" s="108">
        <v>44157</v>
      </c>
      <c r="J173" t="s">
        <v>2251</v>
      </c>
      <c r="K173" t="s">
        <v>2252</v>
      </c>
      <c r="L173" t="s">
        <v>2252</v>
      </c>
      <c r="M173" t="s">
        <v>2253</v>
      </c>
      <c r="N173" t="s">
        <v>2254</v>
      </c>
    </row>
    <row r="174" spans="1:14" x14ac:dyDescent="0.25">
      <c r="A174" t="s">
        <v>2590</v>
      </c>
      <c r="B174" t="s">
        <v>2591</v>
      </c>
      <c r="C174" t="s">
        <v>87</v>
      </c>
      <c r="D174" s="13">
        <v>10156590</v>
      </c>
      <c r="E174" t="s">
        <v>2249</v>
      </c>
      <c r="F174" t="s">
        <v>2250</v>
      </c>
      <c r="G174" t="s">
        <v>2250</v>
      </c>
      <c r="H174" s="108">
        <v>44175</v>
      </c>
      <c r="I174" s="108">
        <v>44216</v>
      </c>
      <c r="J174" t="s">
        <v>2251</v>
      </c>
      <c r="K174" t="s">
        <v>2252</v>
      </c>
      <c r="L174" t="s">
        <v>2252</v>
      </c>
      <c r="M174" t="s">
        <v>2253</v>
      </c>
      <c r="N174" t="s">
        <v>2254</v>
      </c>
    </row>
    <row r="175" spans="1:14" x14ac:dyDescent="0.25">
      <c r="A175" t="s">
        <v>2592</v>
      </c>
      <c r="B175" t="s">
        <v>2593</v>
      </c>
      <c r="C175" t="s">
        <v>147</v>
      </c>
      <c r="D175" s="13">
        <v>10156595</v>
      </c>
      <c r="E175" t="s">
        <v>2249</v>
      </c>
      <c r="F175" t="s">
        <v>2250</v>
      </c>
      <c r="G175" t="s">
        <v>2250</v>
      </c>
      <c r="H175" s="108">
        <v>44119</v>
      </c>
      <c r="I175" s="108">
        <v>44157</v>
      </c>
      <c r="J175" t="s">
        <v>2251</v>
      </c>
      <c r="K175" t="s">
        <v>2252</v>
      </c>
      <c r="L175" t="s">
        <v>2252</v>
      </c>
      <c r="M175" t="s">
        <v>2253</v>
      </c>
      <c r="N175" t="s">
        <v>2254</v>
      </c>
    </row>
    <row r="176" spans="1:14" x14ac:dyDescent="0.25">
      <c r="A176" t="s">
        <v>2594</v>
      </c>
      <c r="B176" t="s">
        <v>2595</v>
      </c>
      <c r="C176" t="s">
        <v>174</v>
      </c>
      <c r="D176" s="13">
        <v>10158165</v>
      </c>
      <c r="E176" t="s">
        <v>2249</v>
      </c>
      <c r="F176" t="s">
        <v>2250</v>
      </c>
      <c r="G176" t="s">
        <v>2250</v>
      </c>
      <c r="H176" s="108">
        <v>44110</v>
      </c>
      <c r="I176" s="108">
        <v>44154</v>
      </c>
      <c r="J176" t="s">
        <v>2251</v>
      </c>
      <c r="K176" t="s">
        <v>2252</v>
      </c>
      <c r="L176" t="s">
        <v>2252</v>
      </c>
      <c r="M176" t="s">
        <v>2253</v>
      </c>
      <c r="N176" t="s">
        <v>2254</v>
      </c>
    </row>
    <row r="177" spans="1:14" x14ac:dyDescent="0.25">
      <c r="A177" t="s">
        <v>2596</v>
      </c>
      <c r="B177" t="s">
        <v>2597</v>
      </c>
      <c r="C177" t="s">
        <v>205</v>
      </c>
      <c r="D177" s="13">
        <v>10156836</v>
      </c>
      <c r="E177" t="s">
        <v>2249</v>
      </c>
      <c r="F177" t="s">
        <v>2250</v>
      </c>
      <c r="G177" t="s">
        <v>2250</v>
      </c>
      <c r="H177" s="108">
        <v>44117</v>
      </c>
      <c r="I177" s="108">
        <v>44158</v>
      </c>
      <c r="J177" t="s">
        <v>2251</v>
      </c>
      <c r="K177" t="s">
        <v>2252</v>
      </c>
      <c r="L177" t="s">
        <v>2252</v>
      </c>
      <c r="M177" t="s">
        <v>2253</v>
      </c>
      <c r="N177" t="s">
        <v>2254</v>
      </c>
    </row>
    <row r="178" spans="1:14" x14ac:dyDescent="0.25">
      <c r="A178" t="s">
        <v>2598</v>
      </c>
      <c r="B178" t="s">
        <v>2599</v>
      </c>
      <c r="C178" t="s">
        <v>97</v>
      </c>
      <c r="D178" s="13">
        <v>10158529</v>
      </c>
      <c r="E178" t="s">
        <v>2249</v>
      </c>
      <c r="F178" t="s">
        <v>2250</v>
      </c>
      <c r="G178" t="s">
        <v>2250</v>
      </c>
      <c r="H178" s="108">
        <v>44159</v>
      </c>
      <c r="I178" s="108">
        <v>44182</v>
      </c>
      <c r="J178" t="s">
        <v>2251</v>
      </c>
      <c r="K178" t="s">
        <v>2252</v>
      </c>
      <c r="L178" t="s">
        <v>2252</v>
      </c>
      <c r="M178" t="s">
        <v>2265</v>
      </c>
      <c r="N178" t="s">
        <v>2254</v>
      </c>
    </row>
    <row r="179" spans="1:14" x14ac:dyDescent="0.25">
      <c r="A179" t="s">
        <v>2600</v>
      </c>
      <c r="B179" t="s">
        <v>2601</v>
      </c>
      <c r="C179" t="s">
        <v>138</v>
      </c>
      <c r="D179" s="13">
        <v>10156843</v>
      </c>
      <c r="E179" t="s">
        <v>2249</v>
      </c>
      <c r="F179" t="s">
        <v>2250</v>
      </c>
      <c r="G179" t="s">
        <v>2250</v>
      </c>
      <c r="H179" s="108">
        <v>44117</v>
      </c>
      <c r="I179" s="108">
        <v>44157</v>
      </c>
      <c r="J179" t="s">
        <v>2251</v>
      </c>
      <c r="K179" t="s">
        <v>2252</v>
      </c>
      <c r="L179" t="s">
        <v>2252</v>
      </c>
      <c r="M179" t="s">
        <v>2253</v>
      </c>
      <c r="N179" t="s">
        <v>2254</v>
      </c>
    </row>
    <row r="180" spans="1:14" x14ac:dyDescent="0.25">
      <c r="A180" t="s">
        <v>2602</v>
      </c>
      <c r="B180" t="s">
        <v>2603</v>
      </c>
      <c r="C180" t="s">
        <v>93</v>
      </c>
      <c r="D180" s="13">
        <v>10157575</v>
      </c>
      <c r="E180" t="s">
        <v>2249</v>
      </c>
      <c r="F180" t="s">
        <v>2250</v>
      </c>
      <c r="G180" t="s">
        <v>2250</v>
      </c>
      <c r="H180" s="108">
        <v>44159</v>
      </c>
      <c r="I180" s="108">
        <v>44213</v>
      </c>
      <c r="J180" t="s">
        <v>2251</v>
      </c>
      <c r="K180" t="s">
        <v>2252</v>
      </c>
      <c r="L180" t="s">
        <v>2252</v>
      </c>
      <c r="M180" t="s">
        <v>2265</v>
      </c>
      <c r="N180" t="s">
        <v>2254</v>
      </c>
    </row>
    <row r="181" spans="1:14" x14ac:dyDescent="0.25">
      <c r="A181" t="s">
        <v>2604</v>
      </c>
      <c r="B181" t="s">
        <v>2605</v>
      </c>
      <c r="C181" t="s">
        <v>74</v>
      </c>
      <c r="D181" s="13">
        <v>10157148</v>
      </c>
      <c r="E181" t="s">
        <v>2249</v>
      </c>
      <c r="F181" t="s">
        <v>2250</v>
      </c>
      <c r="G181" t="s">
        <v>2250</v>
      </c>
      <c r="H181" s="108">
        <v>44161</v>
      </c>
      <c r="I181" s="108">
        <v>44200</v>
      </c>
      <c r="J181" t="s">
        <v>2251</v>
      </c>
      <c r="K181" t="s">
        <v>2252</v>
      </c>
      <c r="L181" t="s">
        <v>2252</v>
      </c>
      <c r="M181" t="s">
        <v>2265</v>
      </c>
      <c r="N181" t="s">
        <v>2254</v>
      </c>
    </row>
    <row r="182" spans="1:14" x14ac:dyDescent="0.25">
      <c r="A182" t="s">
        <v>2606</v>
      </c>
      <c r="B182" t="s">
        <v>2607</v>
      </c>
      <c r="C182" t="s">
        <v>114</v>
      </c>
      <c r="D182" s="13">
        <v>10162505</v>
      </c>
      <c r="E182" t="s">
        <v>2385</v>
      </c>
      <c r="F182" t="s">
        <v>2250</v>
      </c>
      <c r="G182" t="s">
        <v>2250</v>
      </c>
      <c r="H182" s="108">
        <v>44159</v>
      </c>
      <c r="I182" s="108">
        <v>44179</v>
      </c>
      <c r="J182" t="s">
        <v>2252</v>
      </c>
      <c r="K182" t="s">
        <v>2252</v>
      </c>
      <c r="L182" t="s">
        <v>2252</v>
      </c>
      <c r="M182" t="s">
        <v>2265</v>
      </c>
      <c r="N182" t="s">
        <v>2254</v>
      </c>
    </row>
    <row r="183" spans="1:14" x14ac:dyDescent="0.25">
      <c r="A183" t="s">
        <v>2608</v>
      </c>
      <c r="B183" t="s">
        <v>2609</v>
      </c>
      <c r="C183" t="s">
        <v>113</v>
      </c>
      <c r="D183" s="13">
        <v>10157149</v>
      </c>
      <c r="E183" t="s">
        <v>2249</v>
      </c>
      <c r="F183" t="s">
        <v>2250</v>
      </c>
      <c r="G183" t="s">
        <v>2250</v>
      </c>
      <c r="H183" s="108">
        <v>44112</v>
      </c>
      <c r="I183" s="108">
        <v>44154</v>
      </c>
      <c r="J183" t="s">
        <v>2251</v>
      </c>
      <c r="K183" t="s">
        <v>2252</v>
      </c>
      <c r="L183" t="s">
        <v>2252</v>
      </c>
      <c r="M183" t="s">
        <v>2253</v>
      </c>
      <c r="N183" t="s">
        <v>2254</v>
      </c>
    </row>
    <row r="184" spans="1:14" x14ac:dyDescent="0.25">
      <c r="A184" t="s">
        <v>2610</v>
      </c>
      <c r="B184" t="s">
        <v>2611</v>
      </c>
      <c r="C184" t="s">
        <v>149</v>
      </c>
      <c r="D184" s="13">
        <v>10158288</v>
      </c>
      <c r="E184" t="s">
        <v>2249</v>
      </c>
      <c r="F184" t="s">
        <v>2250</v>
      </c>
      <c r="G184" t="s">
        <v>2250</v>
      </c>
      <c r="H184" s="108">
        <v>44110</v>
      </c>
      <c r="I184" s="108">
        <v>44146</v>
      </c>
      <c r="J184" t="s">
        <v>2251</v>
      </c>
      <c r="K184" t="s">
        <v>2252</v>
      </c>
      <c r="L184" t="s">
        <v>2252</v>
      </c>
      <c r="M184" t="s">
        <v>2253</v>
      </c>
      <c r="N184" t="s">
        <v>2254</v>
      </c>
    </row>
    <row r="185" spans="1:14" x14ac:dyDescent="0.25">
      <c r="A185" t="s">
        <v>2612</v>
      </c>
      <c r="B185" t="s">
        <v>2613</v>
      </c>
      <c r="C185" t="s">
        <v>195</v>
      </c>
      <c r="D185" s="13">
        <v>10156716</v>
      </c>
      <c r="E185" t="s">
        <v>2249</v>
      </c>
      <c r="F185" t="s">
        <v>2250</v>
      </c>
      <c r="G185" t="s">
        <v>2250</v>
      </c>
      <c r="H185" s="108">
        <v>44140</v>
      </c>
      <c r="I185" s="108">
        <v>44173</v>
      </c>
      <c r="J185" t="s">
        <v>2251</v>
      </c>
      <c r="K185" t="s">
        <v>2252</v>
      </c>
      <c r="L185" t="s">
        <v>2252</v>
      </c>
      <c r="M185" t="s">
        <v>2265</v>
      </c>
      <c r="N185" t="s">
        <v>2254</v>
      </c>
    </row>
    <row r="186" spans="1:14" x14ac:dyDescent="0.25">
      <c r="A186" t="s">
        <v>2614</v>
      </c>
      <c r="B186" t="s">
        <v>2615</v>
      </c>
      <c r="C186" t="s">
        <v>76</v>
      </c>
      <c r="D186" s="13">
        <v>10156831</v>
      </c>
      <c r="E186" t="s">
        <v>2249</v>
      </c>
      <c r="F186" t="s">
        <v>2250</v>
      </c>
      <c r="G186" t="s">
        <v>2250</v>
      </c>
      <c r="H186" s="108">
        <v>44124</v>
      </c>
      <c r="I186" s="108">
        <v>44158</v>
      </c>
      <c r="J186" t="s">
        <v>2251</v>
      </c>
      <c r="K186" t="s">
        <v>2252</v>
      </c>
      <c r="L186" t="s">
        <v>2252</v>
      </c>
      <c r="M186" t="s">
        <v>2253</v>
      </c>
      <c r="N186" t="s">
        <v>2254</v>
      </c>
    </row>
    <row r="187" spans="1:14" x14ac:dyDescent="0.25">
      <c r="A187" t="s">
        <v>2616</v>
      </c>
      <c r="B187" t="s">
        <v>2617</v>
      </c>
      <c r="C187" t="s">
        <v>127</v>
      </c>
      <c r="D187" s="13">
        <v>10156826</v>
      </c>
      <c r="E187" t="s">
        <v>2249</v>
      </c>
      <c r="F187" t="s">
        <v>2250</v>
      </c>
      <c r="G187" t="s">
        <v>2250</v>
      </c>
      <c r="H187" s="108">
        <v>44103</v>
      </c>
      <c r="I187" s="108">
        <v>44139</v>
      </c>
      <c r="J187" t="s">
        <v>2251</v>
      </c>
      <c r="K187" t="s">
        <v>2252</v>
      </c>
      <c r="L187" t="s">
        <v>2252</v>
      </c>
      <c r="M187" t="s">
        <v>2253</v>
      </c>
      <c r="N187" t="s">
        <v>2254</v>
      </c>
    </row>
    <row r="188" spans="1:14" x14ac:dyDescent="0.25">
      <c r="A188" t="s">
        <v>2618</v>
      </c>
      <c r="B188" t="s">
        <v>2619</v>
      </c>
      <c r="C188" t="s">
        <v>100</v>
      </c>
      <c r="D188" s="13">
        <v>10156688</v>
      </c>
      <c r="E188" t="s">
        <v>2249</v>
      </c>
      <c r="F188" t="s">
        <v>2250</v>
      </c>
      <c r="G188" t="s">
        <v>2250</v>
      </c>
      <c r="H188" s="108">
        <v>44124</v>
      </c>
      <c r="I188" s="108">
        <v>44153</v>
      </c>
      <c r="J188" t="s">
        <v>2251</v>
      </c>
      <c r="K188" t="s">
        <v>2252</v>
      </c>
      <c r="L188" t="s">
        <v>2252</v>
      </c>
      <c r="M188" t="s">
        <v>2253</v>
      </c>
      <c r="N188" t="s">
        <v>2254</v>
      </c>
    </row>
    <row r="189" spans="1:14" x14ac:dyDescent="0.25">
      <c r="A189" t="s">
        <v>2620</v>
      </c>
      <c r="B189" t="s">
        <v>2621</v>
      </c>
      <c r="C189" t="s">
        <v>123</v>
      </c>
      <c r="D189" s="13">
        <v>10156720</v>
      </c>
      <c r="E189" t="s">
        <v>2249</v>
      </c>
      <c r="F189" t="s">
        <v>2250</v>
      </c>
      <c r="G189" t="s">
        <v>2250</v>
      </c>
      <c r="H189" s="108">
        <v>44145</v>
      </c>
      <c r="I189" s="108">
        <v>44172</v>
      </c>
      <c r="J189" t="s">
        <v>2251</v>
      </c>
      <c r="K189" t="s">
        <v>2252</v>
      </c>
      <c r="L189" t="s">
        <v>2252</v>
      </c>
      <c r="M189" t="s">
        <v>2265</v>
      </c>
      <c r="N189" t="s">
        <v>2254</v>
      </c>
    </row>
    <row r="190" spans="1:14" x14ac:dyDescent="0.25">
      <c r="A190" t="s">
        <v>2622</v>
      </c>
      <c r="B190" t="s">
        <v>2623</v>
      </c>
      <c r="C190" t="s">
        <v>91</v>
      </c>
      <c r="D190" s="13">
        <v>10157569</v>
      </c>
      <c r="E190" t="s">
        <v>2249</v>
      </c>
      <c r="F190" t="s">
        <v>2250</v>
      </c>
      <c r="G190" t="s">
        <v>2250</v>
      </c>
      <c r="H190" s="108">
        <v>44103</v>
      </c>
      <c r="I190" s="108">
        <v>44144</v>
      </c>
      <c r="J190" t="s">
        <v>2251</v>
      </c>
      <c r="K190" t="s">
        <v>2252</v>
      </c>
      <c r="L190" t="s">
        <v>2252</v>
      </c>
      <c r="M190" t="s">
        <v>2253</v>
      </c>
      <c r="N190" t="s">
        <v>2254</v>
      </c>
    </row>
    <row r="191" spans="1:14" x14ac:dyDescent="0.25">
      <c r="A191" t="s">
        <v>2624</v>
      </c>
      <c r="B191" t="s">
        <v>2625</v>
      </c>
      <c r="C191" t="s">
        <v>78</v>
      </c>
      <c r="D191" s="13">
        <v>10157568</v>
      </c>
      <c r="E191" t="s">
        <v>2249</v>
      </c>
      <c r="F191" t="s">
        <v>2250</v>
      </c>
      <c r="G191" t="s">
        <v>2250</v>
      </c>
      <c r="H191" s="108">
        <v>44124</v>
      </c>
      <c r="I191" s="108">
        <v>44157</v>
      </c>
      <c r="J191" t="s">
        <v>2251</v>
      </c>
      <c r="K191" t="s">
        <v>2252</v>
      </c>
      <c r="L191" t="s">
        <v>2252</v>
      </c>
      <c r="M191" t="s">
        <v>2253</v>
      </c>
      <c r="N191" t="s">
        <v>2254</v>
      </c>
    </row>
    <row r="192" spans="1:14" x14ac:dyDescent="0.25">
      <c r="A192" t="s">
        <v>2626</v>
      </c>
      <c r="B192" t="s">
        <v>2627</v>
      </c>
      <c r="C192" t="s">
        <v>79</v>
      </c>
      <c r="D192" s="13">
        <v>10156683</v>
      </c>
      <c r="E192" t="s">
        <v>2249</v>
      </c>
      <c r="F192" t="s">
        <v>2250</v>
      </c>
      <c r="G192" t="s">
        <v>2250</v>
      </c>
      <c r="H192" s="108">
        <v>44124</v>
      </c>
      <c r="I192" s="108">
        <v>44160</v>
      </c>
      <c r="J192" t="s">
        <v>2251</v>
      </c>
      <c r="K192" t="s">
        <v>2252</v>
      </c>
      <c r="L192" t="s">
        <v>2252</v>
      </c>
      <c r="M192" t="s">
        <v>2253</v>
      </c>
      <c r="N192" t="s">
        <v>2254</v>
      </c>
    </row>
    <row r="193" spans="1:14" x14ac:dyDescent="0.25">
      <c r="A193" t="s">
        <v>2628</v>
      </c>
      <c r="B193" t="s">
        <v>2629</v>
      </c>
      <c r="C193" t="s">
        <v>125</v>
      </c>
      <c r="D193" s="13">
        <v>10157571</v>
      </c>
      <c r="E193" t="s">
        <v>2249</v>
      </c>
      <c r="F193" t="s">
        <v>2250</v>
      </c>
      <c r="G193" t="s">
        <v>2250</v>
      </c>
      <c r="H193" s="108">
        <v>44154</v>
      </c>
      <c r="I193" s="108">
        <v>44178</v>
      </c>
      <c r="J193" t="s">
        <v>2251</v>
      </c>
      <c r="K193" t="s">
        <v>2252</v>
      </c>
      <c r="L193" t="s">
        <v>2252</v>
      </c>
      <c r="M193" t="s">
        <v>2265</v>
      </c>
      <c r="N193" t="s">
        <v>2254</v>
      </c>
    </row>
    <row r="194" spans="1:14" x14ac:dyDescent="0.25">
      <c r="A194" t="s">
        <v>2630</v>
      </c>
      <c r="B194" t="s">
        <v>2631</v>
      </c>
      <c r="C194" t="s">
        <v>104</v>
      </c>
      <c r="D194" s="13">
        <v>10155324</v>
      </c>
      <c r="E194" t="s">
        <v>2385</v>
      </c>
      <c r="F194" t="s">
        <v>2250</v>
      </c>
      <c r="G194" t="s">
        <v>2250</v>
      </c>
      <c r="H194" s="108">
        <v>44146</v>
      </c>
      <c r="I194" s="108">
        <v>44166</v>
      </c>
      <c r="J194" t="s">
        <v>2252</v>
      </c>
      <c r="K194" t="s">
        <v>2252</v>
      </c>
      <c r="L194" t="s">
        <v>2252</v>
      </c>
      <c r="M194" t="s">
        <v>2265</v>
      </c>
      <c r="N194" t="s">
        <v>2254</v>
      </c>
    </row>
    <row r="195" spans="1:14" x14ac:dyDescent="0.25">
      <c r="A195" t="s">
        <v>2632</v>
      </c>
      <c r="B195" t="s">
        <v>2633</v>
      </c>
      <c r="C195" t="s">
        <v>213</v>
      </c>
      <c r="D195" s="13">
        <v>10157150</v>
      </c>
      <c r="E195" t="s">
        <v>2249</v>
      </c>
      <c r="F195" t="s">
        <v>2250</v>
      </c>
      <c r="G195" t="s">
        <v>2250</v>
      </c>
      <c r="H195" s="108">
        <v>44153</v>
      </c>
      <c r="I195" s="108">
        <v>44175</v>
      </c>
      <c r="J195" t="s">
        <v>2251</v>
      </c>
      <c r="K195" t="s">
        <v>2252</v>
      </c>
      <c r="L195" t="s">
        <v>2252</v>
      </c>
      <c r="M195" t="s">
        <v>2265</v>
      </c>
      <c r="N195" t="s">
        <v>2254</v>
      </c>
    </row>
    <row r="196" spans="1:14" x14ac:dyDescent="0.25">
      <c r="A196" t="s">
        <v>2634</v>
      </c>
      <c r="B196" t="s">
        <v>2635</v>
      </c>
      <c r="C196" t="s">
        <v>217</v>
      </c>
      <c r="D196" s="13">
        <v>10155800</v>
      </c>
      <c r="E196" t="s">
        <v>2358</v>
      </c>
      <c r="F196" t="s">
        <v>2250</v>
      </c>
      <c r="G196" t="s">
        <v>2250</v>
      </c>
      <c r="H196" s="108">
        <v>44106</v>
      </c>
      <c r="I196" s="108">
        <v>44137</v>
      </c>
      <c r="J196" t="s">
        <v>2252</v>
      </c>
      <c r="K196" t="s">
        <v>2252</v>
      </c>
      <c r="L196" t="s">
        <v>2252</v>
      </c>
      <c r="M196" t="s">
        <v>2253</v>
      </c>
      <c r="N196" t="s">
        <v>2254</v>
      </c>
    </row>
    <row r="197" spans="1:14" x14ac:dyDescent="0.25">
      <c r="A197" t="s">
        <v>2636</v>
      </c>
      <c r="B197" t="s">
        <v>2637</v>
      </c>
      <c r="C197" t="s">
        <v>151</v>
      </c>
      <c r="D197" s="13">
        <v>10158538</v>
      </c>
      <c r="E197" t="s">
        <v>2249</v>
      </c>
      <c r="F197" t="s">
        <v>2250</v>
      </c>
      <c r="G197" t="s">
        <v>2250</v>
      </c>
      <c r="H197" s="108">
        <v>44152</v>
      </c>
      <c r="I197" s="108">
        <v>44213</v>
      </c>
      <c r="J197" t="s">
        <v>2251</v>
      </c>
      <c r="K197" t="s">
        <v>2252</v>
      </c>
      <c r="L197" t="s">
        <v>2252</v>
      </c>
      <c r="M197" t="s">
        <v>2265</v>
      </c>
      <c r="N197" t="s">
        <v>2254</v>
      </c>
    </row>
    <row r="198" spans="1:14" x14ac:dyDescent="0.25">
      <c r="A198" t="s">
        <v>2638</v>
      </c>
      <c r="B198" t="s">
        <v>2639</v>
      </c>
      <c r="C198" t="s">
        <v>219</v>
      </c>
      <c r="D198" s="13">
        <v>10156961</v>
      </c>
      <c r="E198" t="s">
        <v>2249</v>
      </c>
      <c r="F198" t="s">
        <v>2250</v>
      </c>
      <c r="G198" t="s">
        <v>2250</v>
      </c>
      <c r="H198" s="108">
        <v>44168</v>
      </c>
      <c r="I198" s="108">
        <v>44213</v>
      </c>
      <c r="J198" t="s">
        <v>2251</v>
      </c>
      <c r="K198" t="s">
        <v>2252</v>
      </c>
      <c r="L198" t="s">
        <v>2252</v>
      </c>
      <c r="M198" t="s">
        <v>2253</v>
      </c>
      <c r="N198" t="s">
        <v>2254</v>
      </c>
    </row>
    <row r="199" spans="1:14" x14ac:dyDescent="0.25">
      <c r="A199" t="s">
        <v>2640</v>
      </c>
      <c r="B199" t="s">
        <v>2641</v>
      </c>
      <c r="C199" t="s">
        <v>104</v>
      </c>
      <c r="D199" s="13">
        <v>10166939</v>
      </c>
      <c r="E199" t="s">
        <v>2358</v>
      </c>
      <c r="F199" t="s">
        <v>2250</v>
      </c>
      <c r="G199" t="s">
        <v>2250</v>
      </c>
      <c r="H199" s="108">
        <v>44138</v>
      </c>
      <c r="I199" s="108">
        <v>44160</v>
      </c>
      <c r="J199" t="s">
        <v>2252</v>
      </c>
      <c r="K199" t="s">
        <v>2252</v>
      </c>
      <c r="L199" t="s">
        <v>2252</v>
      </c>
      <c r="M199" t="s">
        <v>2253</v>
      </c>
      <c r="N199" t="s">
        <v>2254</v>
      </c>
    </row>
    <row r="200" spans="1:14" x14ac:dyDescent="0.25">
      <c r="A200" t="s">
        <v>2642</v>
      </c>
      <c r="B200" t="s">
        <v>2643</v>
      </c>
      <c r="C200" t="s">
        <v>145</v>
      </c>
      <c r="D200" s="13">
        <v>10171186</v>
      </c>
      <c r="E200" t="s">
        <v>2249</v>
      </c>
      <c r="F200" t="s">
        <v>2250</v>
      </c>
      <c r="G200" t="s">
        <v>2250</v>
      </c>
      <c r="H200" s="108">
        <v>44159</v>
      </c>
      <c r="I200" s="108">
        <v>44179</v>
      </c>
      <c r="J200" t="s">
        <v>2251</v>
      </c>
      <c r="K200" t="s">
        <v>2252</v>
      </c>
      <c r="L200" t="s">
        <v>2252</v>
      </c>
      <c r="M200" t="s">
        <v>2265</v>
      </c>
      <c r="N200" t="s">
        <v>2254</v>
      </c>
    </row>
    <row r="201" spans="1:14" x14ac:dyDescent="0.25">
      <c r="A201" t="s">
        <v>2644</v>
      </c>
      <c r="B201" t="s">
        <v>2645</v>
      </c>
      <c r="C201" t="s">
        <v>173</v>
      </c>
      <c r="D201" s="13">
        <v>10158168</v>
      </c>
      <c r="E201" t="s">
        <v>2249</v>
      </c>
      <c r="F201" t="s">
        <v>2250</v>
      </c>
      <c r="G201" t="s">
        <v>2250</v>
      </c>
      <c r="H201" s="108">
        <v>44105</v>
      </c>
      <c r="I201" s="108">
        <v>44144</v>
      </c>
      <c r="J201" t="s">
        <v>2251</v>
      </c>
      <c r="K201" t="s">
        <v>2252</v>
      </c>
      <c r="L201" t="s">
        <v>2252</v>
      </c>
      <c r="M201" t="s">
        <v>2253</v>
      </c>
      <c r="N201" t="s">
        <v>2254</v>
      </c>
    </row>
    <row r="202" spans="1:14" x14ac:dyDescent="0.25">
      <c r="A202" t="s">
        <v>2646</v>
      </c>
      <c r="B202" t="s">
        <v>2647</v>
      </c>
      <c r="C202" t="s">
        <v>90</v>
      </c>
      <c r="D202" s="13">
        <v>10158106</v>
      </c>
      <c r="E202" t="s">
        <v>2249</v>
      </c>
      <c r="F202" t="s">
        <v>2250</v>
      </c>
      <c r="G202" t="s">
        <v>2250</v>
      </c>
      <c r="H202" s="108">
        <v>44138</v>
      </c>
      <c r="I202" s="108">
        <v>44167</v>
      </c>
      <c r="J202" t="s">
        <v>2251</v>
      </c>
      <c r="K202" t="s">
        <v>2252</v>
      </c>
      <c r="L202" t="s">
        <v>2252</v>
      </c>
      <c r="M202" t="s">
        <v>2253</v>
      </c>
      <c r="N202" t="s">
        <v>2254</v>
      </c>
    </row>
    <row r="203" spans="1:14" x14ac:dyDescent="0.25">
      <c r="A203" t="s">
        <v>2648</v>
      </c>
      <c r="B203" t="s">
        <v>2649</v>
      </c>
      <c r="C203" t="s">
        <v>179</v>
      </c>
      <c r="D203" s="13">
        <v>10167289</v>
      </c>
      <c r="E203" t="s">
        <v>2385</v>
      </c>
      <c r="F203" t="s">
        <v>2250</v>
      </c>
      <c r="G203" t="s">
        <v>2250</v>
      </c>
      <c r="H203" s="108">
        <v>44111</v>
      </c>
      <c r="I203" s="108">
        <v>44153</v>
      </c>
      <c r="J203" t="s">
        <v>2252</v>
      </c>
      <c r="K203" t="s">
        <v>2252</v>
      </c>
      <c r="L203" t="s">
        <v>2252</v>
      </c>
      <c r="M203" t="s">
        <v>2253</v>
      </c>
      <c r="N203" t="s">
        <v>2254</v>
      </c>
    </row>
    <row r="204" spans="1:14" x14ac:dyDescent="0.25">
      <c r="A204" t="s">
        <v>2650</v>
      </c>
      <c r="B204" t="s">
        <v>2651</v>
      </c>
      <c r="C204" t="s">
        <v>229</v>
      </c>
      <c r="D204" s="13">
        <v>10155241</v>
      </c>
      <c r="E204" t="s">
        <v>2385</v>
      </c>
      <c r="F204" t="s">
        <v>2250</v>
      </c>
      <c r="G204" t="s">
        <v>2250</v>
      </c>
      <c r="H204" s="108">
        <v>44146</v>
      </c>
      <c r="I204" s="108">
        <v>44165</v>
      </c>
      <c r="J204" t="s">
        <v>2252</v>
      </c>
      <c r="K204" t="s">
        <v>2252</v>
      </c>
      <c r="L204" t="s">
        <v>2252</v>
      </c>
      <c r="M204" t="s">
        <v>2265</v>
      </c>
      <c r="N204" t="s">
        <v>2254</v>
      </c>
    </row>
    <row r="205" spans="1:14" x14ac:dyDescent="0.25">
      <c r="A205" t="s">
        <v>2652</v>
      </c>
      <c r="B205" t="s">
        <v>2653</v>
      </c>
      <c r="C205" t="s">
        <v>94</v>
      </c>
      <c r="D205" s="13">
        <v>10155204</v>
      </c>
      <c r="E205" t="s">
        <v>2385</v>
      </c>
      <c r="F205" t="s">
        <v>2250</v>
      </c>
      <c r="G205" t="s">
        <v>2250</v>
      </c>
      <c r="H205" s="108">
        <v>44175</v>
      </c>
      <c r="I205" s="108">
        <v>44220</v>
      </c>
      <c r="J205" t="s">
        <v>2252</v>
      </c>
      <c r="K205" t="s">
        <v>2252</v>
      </c>
      <c r="L205" t="s">
        <v>2252</v>
      </c>
      <c r="M205" t="s">
        <v>2265</v>
      </c>
      <c r="N205" t="s">
        <v>2254</v>
      </c>
    </row>
    <row r="206" spans="1:14" x14ac:dyDescent="0.25">
      <c r="A206" t="s">
        <v>2654</v>
      </c>
      <c r="B206" t="s">
        <v>2655</v>
      </c>
      <c r="C206" t="s">
        <v>198</v>
      </c>
      <c r="D206" s="13">
        <v>10169954</v>
      </c>
      <c r="E206" t="s">
        <v>2385</v>
      </c>
      <c r="F206" t="s">
        <v>2250</v>
      </c>
      <c r="G206" t="s">
        <v>2250</v>
      </c>
      <c r="H206" s="108">
        <v>44167</v>
      </c>
      <c r="I206" s="108">
        <v>44220</v>
      </c>
      <c r="J206" t="s">
        <v>2252</v>
      </c>
      <c r="K206" t="s">
        <v>2252</v>
      </c>
      <c r="L206" t="s">
        <v>2252</v>
      </c>
      <c r="M206" t="s">
        <v>2253</v>
      </c>
      <c r="N206" t="s">
        <v>2254</v>
      </c>
    </row>
    <row r="207" spans="1:14" x14ac:dyDescent="0.25">
      <c r="A207" t="s">
        <v>2656</v>
      </c>
      <c r="B207" t="s">
        <v>240</v>
      </c>
      <c r="C207" t="s">
        <v>162</v>
      </c>
      <c r="D207" s="13">
        <v>10158927</v>
      </c>
      <c r="E207" t="s">
        <v>2415</v>
      </c>
      <c r="F207" t="s">
        <v>2250</v>
      </c>
      <c r="G207" t="s">
        <v>2250</v>
      </c>
      <c r="H207" s="108">
        <v>44180</v>
      </c>
      <c r="I207" s="108">
        <v>44217</v>
      </c>
      <c r="J207" t="s">
        <v>2251</v>
      </c>
      <c r="K207" t="s">
        <v>2252</v>
      </c>
      <c r="L207" t="s">
        <v>2252</v>
      </c>
      <c r="M207" t="s">
        <v>2253</v>
      </c>
      <c r="N207" t="s">
        <v>2254</v>
      </c>
    </row>
    <row r="208" spans="1:14" x14ac:dyDescent="0.25">
      <c r="A208" t="s">
        <v>2657</v>
      </c>
      <c r="B208" t="s">
        <v>240</v>
      </c>
      <c r="C208" t="s">
        <v>201</v>
      </c>
      <c r="D208" s="13">
        <v>10159342</v>
      </c>
      <c r="E208" t="s">
        <v>2415</v>
      </c>
      <c r="F208" t="s">
        <v>2250</v>
      </c>
      <c r="G208" t="s">
        <v>2250</v>
      </c>
      <c r="H208" s="108">
        <v>44168</v>
      </c>
      <c r="I208" s="108">
        <v>44216</v>
      </c>
      <c r="J208" t="s">
        <v>2251</v>
      </c>
      <c r="K208" t="s">
        <v>2252</v>
      </c>
      <c r="L208" t="s">
        <v>2252</v>
      </c>
      <c r="M208" t="s">
        <v>2253</v>
      </c>
      <c r="N208" t="s">
        <v>2254</v>
      </c>
    </row>
    <row r="209" spans="1:14" x14ac:dyDescent="0.25">
      <c r="A209" t="s">
        <v>2658</v>
      </c>
      <c r="B209" t="s">
        <v>240</v>
      </c>
      <c r="C209" t="s">
        <v>137</v>
      </c>
      <c r="D209" s="13">
        <v>10160054</v>
      </c>
      <c r="E209" t="s">
        <v>2415</v>
      </c>
      <c r="F209" t="s">
        <v>2250</v>
      </c>
      <c r="G209" t="s">
        <v>2250</v>
      </c>
      <c r="H209" s="108">
        <v>44138</v>
      </c>
      <c r="I209" s="108">
        <v>44173</v>
      </c>
      <c r="J209" t="s">
        <v>2251</v>
      </c>
      <c r="K209" t="s">
        <v>2252</v>
      </c>
      <c r="L209" t="s">
        <v>2252</v>
      </c>
      <c r="M209" t="s">
        <v>2253</v>
      </c>
      <c r="N209" t="s">
        <v>2254</v>
      </c>
    </row>
    <row r="210" spans="1:14" x14ac:dyDescent="0.25">
      <c r="A210" t="s">
        <v>2659</v>
      </c>
      <c r="B210" t="s">
        <v>240</v>
      </c>
      <c r="C210" t="s">
        <v>92</v>
      </c>
      <c r="D210" s="13">
        <v>10159016</v>
      </c>
      <c r="E210" t="s">
        <v>2415</v>
      </c>
      <c r="F210" t="s">
        <v>2250</v>
      </c>
      <c r="G210" t="s">
        <v>2250</v>
      </c>
      <c r="H210" s="108">
        <v>44103</v>
      </c>
      <c r="I210" s="108">
        <v>44141</v>
      </c>
      <c r="J210" t="s">
        <v>2251</v>
      </c>
      <c r="K210" t="s">
        <v>2252</v>
      </c>
      <c r="L210" t="s">
        <v>2252</v>
      </c>
      <c r="M210" t="s">
        <v>2253</v>
      </c>
      <c r="N210" t="s">
        <v>2254</v>
      </c>
    </row>
    <row r="211" spans="1:14" x14ac:dyDescent="0.25">
      <c r="A211" t="s">
        <v>2660</v>
      </c>
      <c r="B211" t="s">
        <v>240</v>
      </c>
      <c r="C211" t="s">
        <v>94</v>
      </c>
      <c r="D211" s="13">
        <v>10155864</v>
      </c>
      <c r="E211" t="s">
        <v>2661</v>
      </c>
      <c r="F211" t="s">
        <v>2250</v>
      </c>
      <c r="G211" t="s">
        <v>2250</v>
      </c>
      <c r="H211" s="108">
        <v>44144</v>
      </c>
      <c r="I211" s="108">
        <v>44168</v>
      </c>
      <c r="J211" t="s">
        <v>2251</v>
      </c>
      <c r="K211" t="s">
        <v>2252</v>
      </c>
      <c r="L211" t="s">
        <v>2252</v>
      </c>
      <c r="M211" t="s">
        <v>2253</v>
      </c>
      <c r="N211" t="s">
        <v>2254</v>
      </c>
    </row>
    <row r="212" spans="1:14" x14ac:dyDescent="0.25">
      <c r="A212" t="s">
        <v>2662</v>
      </c>
      <c r="B212" t="s">
        <v>240</v>
      </c>
      <c r="C212" t="s">
        <v>163</v>
      </c>
      <c r="D212" s="13">
        <v>10158968</v>
      </c>
      <c r="E212" t="s">
        <v>2415</v>
      </c>
      <c r="F212" t="s">
        <v>2250</v>
      </c>
      <c r="G212" t="s">
        <v>2250</v>
      </c>
      <c r="H212" s="108">
        <v>44174</v>
      </c>
      <c r="I212" s="108">
        <v>44222</v>
      </c>
      <c r="J212" t="s">
        <v>2251</v>
      </c>
      <c r="K212" t="s">
        <v>2252</v>
      </c>
      <c r="L212" t="s">
        <v>2252</v>
      </c>
      <c r="M212" t="s">
        <v>2253</v>
      </c>
      <c r="N212" t="s">
        <v>2254</v>
      </c>
    </row>
    <row r="213" spans="1:14" x14ac:dyDescent="0.25">
      <c r="A213" t="s">
        <v>2663</v>
      </c>
      <c r="B213" t="s">
        <v>240</v>
      </c>
      <c r="C213" t="s">
        <v>104</v>
      </c>
      <c r="D213" s="13">
        <v>10158758</v>
      </c>
      <c r="E213" t="s">
        <v>2415</v>
      </c>
      <c r="F213" t="s">
        <v>2250</v>
      </c>
      <c r="G213" t="s">
        <v>2250</v>
      </c>
      <c r="H213" s="108">
        <v>44083</v>
      </c>
      <c r="I213" s="108">
        <v>44110</v>
      </c>
      <c r="J213" t="s">
        <v>2251</v>
      </c>
      <c r="K213" t="s">
        <v>2252</v>
      </c>
      <c r="L213" t="s">
        <v>2252</v>
      </c>
      <c r="M213" t="s">
        <v>2253</v>
      </c>
      <c r="N213" t="s">
        <v>2254</v>
      </c>
    </row>
    <row r="214" spans="1:14" x14ac:dyDescent="0.25">
      <c r="A214" t="s">
        <v>2664</v>
      </c>
      <c r="B214" t="s">
        <v>240</v>
      </c>
      <c r="C214" t="s">
        <v>74</v>
      </c>
      <c r="D214" s="13">
        <v>10159919</v>
      </c>
      <c r="E214" t="s">
        <v>2415</v>
      </c>
      <c r="F214" t="s">
        <v>2250</v>
      </c>
      <c r="G214" t="s">
        <v>2250</v>
      </c>
      <c r="H214" s="108">
        <v>44120</v>
      </c>
      <c r="I214" s="108">
        <v>44152</v>
      </c>
      <c r="J214" t="s">
        <v>2251</v>
      </c>
      <c r="K214" t="s">
        <v>2252</v>
      </c>
      <c r="L214" t="s">
        <v>2252</v>
      </c>
      <c r="M214" t="s">
        <v>2253</v>
      </c>
      <c r="N214" t="s">
        <v>2254</v>
      </c>
    </row>
    <row r="215" spans="1:14" x14ac:dyDescent="0.25">
      <c r="A215" t="s">
        <v>2665</v>
      </c>
      <c r="B215" t="s">
        <v>2666</v>
      </c>
      <c r="C215" t="s">
        <v>108</v>
      </c>
      <c r="D215" s="13">
        <v>10161854</v>
      </c>
      <c r="E215" t="s">
        <v>2415</v>
      </c>
      <c r="F215" t="s">
        <v>2250</v>
      </c>
      <c r="G215" t="s">
        <v>2250</v>
      </c>
      <c r="H215" s="108">
        <v>44110</v>
      </c>
      <c r="I215" s="108">
        <v>44141</v>
      </c>
      <c r="J215" t="s">
        <v>2251</v>
      </c>
      <c r="K215" t="s">
        <v>2252</v>
      </c>
      <c r="L215" t="s">
        <v>2252</v>
      </c>
      <c r="M215" t="s">
        <v>2253</v>
      </c>
      <c r="N215" t="s">
        <v>2254</v>
      </c>
    </row>
    <row r="216" spans="1:14" x14ac:dyDescent="0.25">
      <c r="A216" t="s">
        <v>2667</v>
      </c>
      <c r="B216" t="s">
        <v>240</v>
      </c>
      <c r="C216" t="s">
        <v>108</v>
      </c>
      <c r="D216" s="13">
        <v>10158676</v>
      </c>
      <c r="E216" t="s">
        <v>2415</v>
      </c>
      <c r="F216" t="s">
        <v>2250</v>
      </c>
      <c r="G216" t="s">
        <v>2250</v>
      </c>
      <c r="H216" s="108">
        <v>44090</v>
      </c>
      <c r="I216" s="108">
        <v>44137</v>
      </c>
      <c r="J216" t="s">
        <v>2251</v>
      </c>
      <c r="K216" t="s">
        <v>2252</v>
      </c>
      <c r="L216" t="s">
        <v>2252</v>
      </c>
      <c r="M216" t="s">
        <v>2253</v>
      </c>
      <c r="N216" t="s">
        <v>2254</v>
      </c>
    </row>
    <row r="217" spans="1:14" x14ac:dyDescent="0.25">
      <c r="A217" t="s">
        <v>2668</v>
      </c>
      <c r="B217" t="s">
        <v>240</v>
      </c>
      <c r="C217" t="s">
        <v>114</v>
      </c>
      <c r="D217" s="13">
        <v>10159018</v>
      </c>
      <c r="E217" t="s">
        <v>2415</v>
      </c>
      <c r="F217" t="s">
        <v>2250</v>
      </c>
      <c r="G217" t="s">
        <v>2250</v>
      </c>
      <c r="H217" s="108">
        <v>44076</v>
      </c>
      <c r="I217" s="108">
        <v>44098</v>
      </c>
      <c r="J217" t="s">
        <v>2251</v>
      </c>
      <c r="K217" t="s">
        <v>2252</v>
      </c>
      <c r="L217" t="s">
        <v>2252</v>
      </c>
      <c r="M217" t="s">
        <v>2253</v>
      </c>
      <c r="N217" t="s">
        <v>2254</v>
      </c>
    </row>
    <row r="218" spans="1:14" x14ac:dyDescent="0.25">
      <c r="A218" t="s">
        <v>2669</v>
      </c>
      <c r="B218" t="s">
        <v>240</v>
      </c>
      <c r="C218" t="s">
        <v>140</v>
      </c>
      <c r="D218" s="13">
        <v>10159019</v>
      </c>
      <c r="E218" t="s">
        <v>2415</v>
      </c>
      <c r="F218" t="s">
        <v>2250</v>
      </c>
      <c r="G218" t="s">
        <v>2250</v>
      </c>
      <c r="H218" s="108">
        <v>44103</v>
      </c>
      <c r="I218" s="108">
        <v>44147</v>
      </c>
      <c r="J218" t="s">
        <v>2251</v>
      </c>
      <c r="K218" t="s">
        <v>2252</v>
      </c>
      <c r="L218" t="s">
        <v>2252</v>
      </c>
      <c r="M218" t="s">
        <v>2253</v>
      </c>
      <c r="N218" t="s">
        <v>2254</v>
      </c>
    </row>
    <row r="219" spans="1:14" x14ac:dyDescent="0.25">
      <c r="A219" t="s">
        <v>2670</v>
      </c>
      <c r="B219" t="s">
        <v>240</v>
      </c>
      <c r="C219" t="s">
        <v>200</v>
      </c>
      <c r="D219" s="13">
        <v>10159369</v>
      </c>
      <c r="E219" t="s">
        <v>2415</v>
      </c>
      <c r="F219" t="s">
        <v>2250</v>
      </c>
      <c r="G219" t="s">
        <v>2250</v>
      </c>
      <c r="H219" s="108">
        <v>44110</v>
      </c>
      <c r="I219" s="108">
        <v>44155</v>
      </c>
      <c r="J219" t="s">
        <v>2251</v>
      </c>
      <c r="K219" t="s">
        <v>2252</v>
      </c>
      <c r="L219" t="s">
        <v>2252</v>
      </c>
      <c r="M219" t="s">
        <v>2253</v>
      </c>
      <c r="N219" t="s">
        <v>2254</v>
      </c>
    </row>
    <row r="220" spans="1:14" x14ac:dyDescent="0.25">
      <c r="A220" t="s">
        <v>2671</v>
      </c>
      <c r="B220" t="s">
        <v>240</v>
      </c>
      <c r="C220" t="s">
        <v>155</v>
      </c>
      <c r="D220" s="13">
        <v>10160331</v>
      </c>
      <c r="E220" t="s">
        <v>2415</v>
      </c>
      <c r="F220" t="s">
        <v>2250</v>
      </c>
      <c r="G220" t="s">
        <v>2250</v>
      </c>
      <c r="H220" s="108">
        <v>44110</v>
      </c>
      <c r="I220" s="108">
        <v>44154</v>
      </c>
      <c r="J220" t="s">
        <v>2251</v>
      </c>
      <c r="K220" t="s">
        <v>2252</v>
      </c>
      <c r="L220" t="s">
        <v>2252</v>
      </c>
      <c r="M220" t="s">
        <v>2253</v>
      </c>
      <c r="N220" t="s">
        <v>2254</v>
      </c>
    </row>
    <row r="221" spans="1:14" x14ac:dyDescent="0.25">
      <c r="A221" t="s">
        <v>2672</v>
      </c>
      <c r="B221" t="s">
        <v>240</v>
      </c>
      <c r="C221" t="s">
        <v>90</v>
      </c>
      <c r="D221" s="13">
        <v>10161034</v>
      </c>
      <c r="E221" t="s">
        <v>2415</v>
      </c>
      <c r="F221" t="s">
        <v>2250</v>
      </c>
      <c r="G221" t="s">
        <v>2250</v>
      </c>
      <c r="H221" s="108">
        <v>44173</v>
      </c>
      <c r="I221" s="108">
        <v>44214</v>
      </c>
      <c r="J221" t="s">
        <v>2251</v>
      </c>
      <c r="K221" t="s">
        <v>2252</v>
      </c>
      <c r="L221" t="s">
        <v>2252</v>
      </c>
      <c r="M221" t="s">
        <v>2253</v>
      </c>
      <c r="N221" t="s">
        <v>2254</v>
      </c>
    </row>
    <row r="222" spans="1:14" x14ac:dyDescent="0.25">
      <c r="A222" t="s">
        <v>2673</v>
      </c>
      <c r="B222" t="s">
        <v>240</v>
      </c>
      <c r="C222" t="s">
        <v>141</v>
      </c>
      <c r="D222" s="13">
        <v>10161459</v>
      </c>
      <c r="E222" t="s">
        <v>2415</v>
      </c>
      <c r="F222" t="s">
        <v>2250</v>
      </c>
      <c r="G222" t="s">
        <v>2250</v>
      </c>
      <c r="H222" s="108">
        <v>44123</v>
      </c>
      <c r="I222" s="108">
        <v>44152</v>
      </c>
      <c r="J222" t="s">
        <v>2251</v>
      </c>
      <c r="K222" t="s">
        <v>2252</v>
      </c>
      <c r="L222" t="s">
        <v>2252</v>
      </c>
      <c r="M222" t="s">
        <v>2253</v>
      </c>
      <c r="N222" t="s">
        <v>2254</v>
      </c>
    </row>
    <row r="223" spans="1:14" x14ac:dyDescent="0.25">
      <c r="A223" t="s">
        <v>2674</v>
      </c>
      <c r="B223" t="s">
        <v>240</v>
      </c>
      <c r="C223" t="s">
        <v>141</v>
      </c>
      <c r="D223" s="13">
        <v>10161414</v>
      </c>
      <c r="E223" t="s">
        <v>2415</v>
      </c>
      <c r="F223" t="s">
        <v>2250</v>
      </c>
      <c r="G223" t="s">
        <v>2250</v>
      </c>
      <c r="H223" s="108">
        <v>44174</v>
      </c>
      <c r="I223" s="108">
        <v>44217</v>
      </c>
      <c r="J223" t="s">
        <v>2251</v>
      </c>
      <c r="K223" t="s">
        <v>2252</v>
      </c>
      <c r="L223" t="s">
        <v>2252</v>
      </c>
      <c r="M223" t="s">
        <v>2253</v>
      </c>
      <c r="N223" t="s">
        <v>2254</v>
      </c>
    </row>
    <row r="224" spans="1:14" x14ac:dyDescent="0.25">
      <c r="A224" t="s">
        <v>2675</v>
      </c>
      <c r="B224" t="s">
        <v>240</v>
      </c>
      <c r="C224" t="s">
        <v>147</v>
      </c>
      <c r="D224" s="13">
        <v>10161493</v>
      </c>
      <c r="E224" t="s">
        <v>2415</v>
      </c>
      <c r="F224" t="s">
        <v>2250</v>
      </c>
      <c r="G224" t="s">
        <v>2250</v>
      </c>
      <c r="H224" s="108">
        <v>44125</v>
      </c>
      <c r="I224" s="108">
        <v>44168</v>
      </c>
      <c r="J224" t="s">
        <v>2251</v>
      </c>
      <c r="K224" t="s">
        <v>2252</v>
      </c>
      <c r="L224" t="s">
        <v>2252</v>
      </c>
      <c r="M224" t="s">
        <v>2253</v>
      </c>
      <c r="N224" t="s">
        <v>2254</v>
      </c>
    </row>
    <row r="225" spans="1:14" x14ac:dyDescent="0.25">
      <c r="A225" t="s">
        <v>2676</v>
      </c>
      <c r="B225" t="s">
        <v>240</v>
      </c>
      <c r="C225" t="s">
        <v>137</v>
      </c>
      <c r="D225" s="13">
        <v>10160055</v>
      </c>
      <c r="E225" t="s">
        <v>2415</v>
      </c>
      <c r="F225" t="s">
        <v>2250</v>
      </c>
      <c r="G225" t="s">
        <v>2250</v>
      </c>
      <c r="H225" s="108">
        <v>44174</v>
      </c>
      <c r="I225" s="108">
        <v>44224</v>
      </c>
      <c r="J225" t="s">
        <v>2251</v>
      </c>
      <c r="K225" t="s">
        <v>2252</v>
      </c>
      <c r="L225" t="s">
        <v>2252</v>
      </c>
      <c r="M225" t="s">
        <v>2253</v>
      </c>
      <c r="N225" t="s">
        <v>2254</v>
      </c>
    </row>
    <row r="226" spans="1:14" x14ac:dyDescent="0.25">
      <c r="A226" t="s">
        <v>2677</v>
      </c>
      <c r="B226" t="s">
        <v>240</v>
      </c>
      <c r="C226" t="s">
        <v>91</v>
      </c>
      <c r="D226" s="13">
        <v>10159603</v>
      </c>
      <c r="E226" t="s">
        <v>2415</v>
      </c>
      <c r="F226" t="s">
        <v>2250</v>
      </c>
      <c r="G226" t="s">
        <v>2250</v>
      </c>
      <c r="H226" s="108">
        <v>44125</v>
      </c>
      <c r="I226" s="108">
        <v>44155</v>
      </c>
      <c r="J226" t="s">
        <v>2251</v>
      </c>
      <c r="K226" t="s">
        <v>2252</v>
      </c>
      <c r="L226" t="s">
        <v>2252</v>
      </c>
      <c r="M226" t="s">
        <v>2253</v>
      </c>
      <c r="N226" t="s">
        <v>2254</v>
      </c>
    </row>
    <row r="227" spans="1:14" x14ac:dyDescent="0.25">
      <c r="A227" t="s">
        <v>2678</v>
      </c>
      <c r="B227" t="s">
        <v>240</v>
      </c>
      <c r="C227" t="s">
        <v>127</v>
      </c>
      <c r="D227" s="13">
        <v>10159021</v>
      </c>
      <c r="E227" t="s">
        <v>2415</v>
      </c>
      <c r="F227" t="s">
        <v>2250</v>
      </c>
      <c r="G227" t="s">
        <v>2250</v>
      </c>
      <c r="H227" s="108">
        <v>44124</v>
      </c>
      <c r="I227" s="108">
        <v>44161</v>
      </c>
      <c r="J227" t="s">
        <v>2251</v>
      </c>
      <c r="K227" t="s">
        <v>2252</v>
      </c>
      <c r="L227" t="s">
        <v>2252</v>
      </c>
      <c r="M227" t="s">
        <v>2253</v>
      </c>
      <c r="N227" t="s">
        <v>2254</v>
      </c>
    </row>
    <row r="228" spans="1:14" x14ac:dyDescent="0.25">
      <c r="A228" t="s">
        <v>2679</v>
      </c>
      <c r="B228" t="s">
        <v>240</v>
      </c>
      <c r="C228" t="s">
        <v>229</v>
      </c>
      <c r="D228" s="13">
        <v>10161212</v>
      </c>
      <c r="E228" t="s">
        <v>2415</v>
      </c>
      <c r="F228" t="s">
        <v>2250</v>
      </c>
      <c r="G228" t="s">
        <v>2250</v>
      </c>
      <c r="H228" s="108">
        <v>44083</v>
      </c>
      <c r="I228" s="108">
        <v>44131</v>
      </c>
      <c r="J228" t="s">
        <v>945</v>
      </c>
      <c r="K228" t="s">
        <v>2252</v>
      </c>
      <c r="L228" t="s">
        <v>2252</v>
      </c>
      <c r="M228" t="s">
        <v>2253</v>
      </c>
      <c r="N228" t="s">
        <v>2254</v>
      </c>
    </row>
    <row r="229" spans="1:14" x14ac:dyDescent="0.25">
      <c r="A229" t="s">
        <v>2680</v>
      </c>
      <c r="B229" t="s">
        <v>240</v>
      </c>
      <c r="C229" t="s">
        <v>149</v>
      </c>
      <c r="D229" s="13">
        <v>10159388</v>
      </c>
      <c r="E229" t="s">
        <v>2415</v>
      </c>
      <c r="F229" t="s">
        <v>2250</v>
      </c>
      <c r="G229" t="s">
        <v>2250</v>
      </c>
      <c r="H229" s="108">
        <v>44104</v>
      </c>
      <c r="I229" s="108">
        <v>44144</v>
      </c>
      <c r="J229" t="s">
        <v>2251</v>
      </c>
      <c r="K229" t="s">
        <v>2252</v>
      </c>
      <c r="L229" t="s">
        <v>2252</v>
      </c>
      <c r="M229" t="s">
        <v>2253</v>
      </c>
      <c r="N229" t="s">
        <v>2254</v>
      </c>
    </row>
    <row r="230" spans="1:14" x14ac:dyDescent="0.25">
      <c r="A230" t="s">
        <v>2681</v>
      </c>
      <c r="B230" t="s">
        <v>2682</v>
      </c>
      <c r="C230" t="s">
        <v>184</v>
      </c>
      <c r="D230" s="13">
        <v>10156752</v>
      </c>
      <c r="E230" t="s">
        <v>2249</v>
      </c>
      <c r="F230" t="s">
        <v>2250</v>
      </c>
      <c r="G230" t="s">
        <v>2250</v>
      </c>
      <c r="H230" s="108">
        <v>44125</v>
      </c>
      <c r="I230" s="108">
        <v>44166</v>
      </c>
      <c r="J230" t="s">
        <v>2251</v>
      </c>
      <c r="K230" t="s">
        <v>2252</v>
      </c>
      <c r="L230" t="s">
        <v>2252</v>
      </c>
      <c r="M230" t="s">
        <v>2253</v>
      </c>
      <c r="N230" t="s">
        <v>2683</v>
      </c>
    </row>
    <row r="231" spans="1:14" x14ac:dyDescent="0.25">
      <c r="A231" t="s">
        <v>2684</v>
      </c>
      <c r="B231" t="s">
        <v>2685</v>
      </c>
      <c r="C231" t="s">
        <v>184</v>
      </c>
      <c r="D231" s="13">
        <v>10156789</v>
      </c>
      <c r="E231" t="s">
        <v>2249</v>
      </c>
      <c r="F231" t="s">
        <v>2250</v>
      </c>
      <c r="G231" t="s">
        <v>2250</v>
      </c>
      <c r="H231" s="108">
        <v>44159</v>
      </c>
      <c r="I231" s="108">
        <v>44180</v>
      </c>
      <c r="J231" t="s">
        <v>2251</v>
      </c>
      <c r="K231" t="s">
        <v>2252</v>
      </c>
      <c r="L231" t="s">
        <v>2252</v>
      </c>
      <c r="M231" t="s">
        <v>2265</v>
      </c>
      <c r="N231" t="s">
        <v>2683</v>
      </c>
    </row>
    <row r="232" spans="1:14" x14ac:dyDescent="0.25">
      <c r="A232" t="s">
        <v>2686</v>
      </c>
      <c r="B232" t="s">
        <v>2687</v>
      </c>
      <c r="C232" t="s">
        <v>184</v>
      </c>
      <c r="D232" s="13">
        <v>10156723</v>
      </c>
      <c r="E232" t="s">
        <v>2249</v>
      </c>
      <c r="F232" t="s">
        <v>2250</v>
      </c>
      <c r="G232" t="s">
        <v>2250</v>
      </c>
      <c r="H232" s="108">
        <v>44103</v>
      </c>
      <c r="I232" s="108">
        <v>44154</v>
      </c>
      <c r="J232" t="s">
        <v>2251</v>
      </c>
      <c r="K232" t="s">
        <v>2252</v>
      </c>
      <c r="L232" t="s">
        <v>2252</v>
      </c>
      <c r="M232" t="s">
        <v>2253</v>
      </c>
      <c r="N232" t="s">
        <v>2683</v>
      </c>
    </row>
    <row r="233" spans="1:14" x14ac:dyDescent="0.25">
      <c r="A233" t="s">
        <v>2688</v>
      </c>
      <c r="B233" t="s">
        <v>2689</v>
      </c>
      <c r="C233" t="s">
        <v>184</v>
      </c>
      <c r="D233" s="13">
        <v>10156758</v>
      </c>
      <c r="E233" t="s">
        <v>2249</v>
      </c>
      <c r="F233" t="s">
        <v>2250</v>
      </c>
      <c r="G233" t="s">
        <v>2250</v>
      </c>
      <c r="H233" s="108">
        <v>44119</v>
      </c>
      <c r="I233" s="108">
        <v>44159</v>
      </c>
      <c r="J233" t="s">
        <v>2251</v>
      </c>
      <c r="K233" t="s">
        <v>2252</v>
      </c>
      <c r="L233" t="s">
        <v>2252</v>
      </c>
      <c r="M233" t="s">
        <v>2253</v>
      </c>
      <c r="N233" t="s">
        <v>2683</v>
      </c>
    </row>
    <row r="234" spans="1:14" x14ac:dyDescent="0.25">
      <c r="A234" t="s">
        <v>2690</v>
      </c>
      <c r="B234" t="s">
        <v>2691</v>
      </c>
      <c r="C234" t="s">
        <v>100</v>
      </c>
      <c r="D234" s="13">
        <v>10156769</v>
      </c>
      <c r="E234" t="s">
        <v>2249</v>
      </c>
      <c r="F234" t="s">
        <v>2250</v>
      </c>
      <c r="G234" t="s">
        <v>2250</v>
      </c>
      <c r="H234" s="108">
        <v>44119</v>
      </c>
      <c r="I234" s="108">
        <v>44153</v>
      </c>
      <c r="J234" t="s">
        <v>2251</v>
      </c>
      <c r="K234" t="s">
        <v>2252</v>
      </c>
      <c r="L234" t="s">
        <v>2252</v>
      </c>
      <c r="M234" t="s">
        <v>2253</v>
      </c>
      <c r="N234" t="s">
        <v>2683</v>
      </c>
    </row>
    <row r="235" spans="1:14" x14ac:dyDescent="0.25">
      <c r="A235" t="s">
        <v>2692</v>
      </c>
      <c r="B235" t="s">
        <v>2693</v>
      </c>
      <c r="C235" t="s">
        <v>103</v>
      </c>
      <c r="D235" s="13">
        <v>10156735</v>
      </c>
      <c r="E235" t="s">
        <v>2249</v>
      </c>
      <c r="F235" t="s">
        <v>2250</v>
      </c>
      <c r="G235" t="s">
        <v>2250</v>
      </c>
      <c r="H235" s="108">
        <v>44126</v>
      </c>
      <c r="I235" s="108">
        <v>44158</v>
      </c>
      <c r="J235" t="s">
        <v>2251</v>
      </c>
      <c r="K235" t="s">
        <v>2252</v>
      </c>
      <c r="L235" t="s">
        <v>2252</v>
      </c>
      <c r="M235" t="s">
        <v>2253</v>
      </c>
      <c r="N235" t="s">
        <v>2683</v>
      </c>
    </row>
    <row r="236" spans="1:14" x14ac:dyDescent="0.25">
      <c r="A236" t="s">
        <v>2694</v>
      </c>
      <c r="B236" t="s">
        <v>2695</v>
      </c>
      <c r="C236" t="s">
        <v>191</v>
      </c>
      <c r="D236" s="13">
        <v>10156736</v>
      </c>
      <c r="E236" t="s">
        <v>2249</v>
      </c>
      <c r="F236" t="s">
        <v>2250</v>
      </c>
      <c r="G236" t="s">
        <v>2250</v>
      </c>
      <c r="H236" s="108">
        <v>44147</v>
      </c>
      <c r="I236" s="108">
        <v>44213</v>
      </c>
      <c r="J236" t="s">
        <v>2251</v>
      </c>
      <c r="K236" t="s">
        <v>2252</v>
      </c>
      <c r="L236" t="s">
        <v>2252</v>
      </c>
      <c r="M236" t="s">
        <v>2265</v>
      </c>
      <c r="N236" t="s">
        <v>2683</v>
      </c>
    </row>
    <row r="237" spans="1:14" x14ac:dyDescent="0.25">
      <c r="A237" t="s">
        <v>2696</v>
      </c>
      <c r="B237" t="s">
        <v>2697</v>
      </c>
      <c r="C237" t="s">
        <v>191</v>
      </c>
      <c r="D237" s="13">
        <v>10156728</v>
      </c>
      <c r="E237" t="s">
        <v>2249</v>
      </c>
      <c r="F237" t="s">
        <v>2250</v>
      </c>
      <c r="G237" t="s">
        <v>2250</v>
      </c>
      <c r="H237" s="108">
        <v>44112</v>
      </c>
      <c r="I237" s="108">
        <v>44159</v>
      </c>
      <c r="J237" t="s">
        <v>2251</v>
      </c>
      <c r="K237" t="s">
        <v>2252</v>
      </c>
      <c r="L237" t="s">
        <v>2252</v>
      </c>
      <c r="M237" t="s">
        <v>2253</v>
      </c>
      <c r="N237" t="s">
        <v>2683</v>
      </c>
    </row>
    <row r="238" spans="1:14" x14ac:dyDescent="0.25">
      <c r="A238" t="s">
        <v>2698</v>
      </c>
      <c r="B238" t="s">
        <v>2699</v>
      </c>
      <c r="C238" t="s">
        <v>191</v>
      </c>
      <c r="D238" s="13">
        <v>10156787</v>
      </c>
      <c r="E238" t="s">
        <v>2249</v>
      </c>
      <c r="F238" t="s">
        <v>2250</v>
      </c>
      <c r="G238" t="s">
        <v>2250</v>
      </c>
      <c r="H238" s="108">
        <v>44125</v>
      </c>
      <c r="I238" s="108">
        <v>44159</v>
      </c>
      <c r="J238" t="s">
        <v>2251</v>
      </c>
      <c r="K238" t="s">
        <v>2252</v>
      </c>
      <c r="L238" t="s">
        <v>2252</v>
      </c>
      <c r="M238" t="s">
        <v>2253</v>
      </c>
      <c r="N238" t="s">
        <v>2683</v>
      </c>
    </row>
    <row r="239" spans="1:14" x14ac:dyDescent="0.25">
      <c r="A239" t="s">
        <v>2700</v>
      </c>
      <c r="B239" t="s">
        <v>2701</v>
      </c>
      <c r="C239" t="s">
        <v>191</v>
      </c>
      <c r="D239" s="13">
        <v>10156786</v>
      </c>
      <c r="E239" t="s">
        <v>2249</v>
      </c>
      <c r="F239" t="s">
        <v>2250</v>
      </c>
      <c r="G239" t="s">
        <v>2250</v>
      </c>
      <c r="H239" s="108">
        <v>44112</v>
      </c>
      <c r="I239" s="108">
        <v>44165</v>
      </c>
      <c r="J239" t="s">
        <v>2251</v>
      </c>
      <c r="K239" t="s">
        <v>2252</v>
      </c>
      <c r="L239" t="s">
        <v>2252</v>
      </c>
      <c r="M239" t="s">
        <v>2253</v>
      </c>
      <c r="N239" t="s">
        <v>2683</v>
      </c>
    </row>
    <row r="240" spans="1:14" x14ac:dyDescent="0.25">
      <c r="A240" t="s">
        <v>2702</v>
      </c>
      <c r="B240" t="s">
        <v>2703</v>
      </c>
      <c r="C240" t="s">
        <v>193</v>
      </c>
      <c r="D240" s="13">
        <v>10156729</v>
      </c>
      <c r="E240" t="s">
        <v>2249</v>
      </c>
      <c r="F240" t="s">
        <v>2250</v>
      </c>
      <c r="G240" t="s">
        <v>2250</v>
      </c>
      <c r="H240" s="108">
        <v>44145</v>
      </c>
      <c r="I240" s="108">
        <v>44167</v>
      </c>
      <c r="J240" t="s">
        <v>2251</v>
      </c>
      <c r="K240" t="s">
        <v>2252</v>
      </c>
      <c r="L240" t="s">
        <v>2252</v>
      </c>
      <c r="M240" t="s">
        <v>2265</v>
      </c>
      <c r="N240" t="s">
        <v>2683</v>
      </c>
    </row>
    <row r="241" spans="1:14" x14ac:dyDescent="0.25">
      <c r="A241" t="s">
        <v>2704</v>
      </c>
      <c r="B241" t="s">
        <v>2705</v>
      </c>
      <c r="C241" t="s">
        <v>194</v>
      </c>
      <c r="D241" s="13">
        <v>10156776</v>
      </c>
      <c r="E241" t="s">
        <v>2249</v>
      </c>
      <c r="F241" t="s">
        <v>2250</v>
      </c>
      <c r="G241" t="s">
        <v>2250</v>
      </c>
      <c r="H241" s="108">
        <v>44105</v>
      </c>
      <c r="I241" s="108">
        <v>44146</v>
      </c>
      <c r="J241" t="s">
        <v>2251</v>
      </c>
      <c r="K241" t="s">
        <v>2252</v>
      </c>
      <c r="L241" t="s">
        <v>2252</v>
      </c>
      <c r="M241" t="s">
        <v>2253</v>
      </c>
      <c r="N241" t="s">
        <v>2683</v>
      </c>
    </row>
    <row r="242" spans="1:14" x14ac:dyDescent="0.25">
      <c r="A242" t="s">
        <v>2706</v>
      </c>
      <c r="B242" t="s">
        <v>2707</v>
      </c>
      <c r="C242" t="s">
        <v>195</v>
      </c>
      <c r="D242" s="13">
        <v>10156777</v>
      </c>
      <c r="E242" t="s">
        <v>2249</v>
      </c>
      <c r="F242" t="s">
        <v>2250</v>
      </c>
      <c r="G242" t="s">
        <v>2250</v>
      </c>
      <c r="H242" s="108">
        <v>44154</v>
      </c>
      <c r="I242" s="108">
        <v>44174</v>
      </c>
      <c r="J242" t="s">
        <v>2251</v>
      </c>
      <c r="K242" t="s">
        <v>2252</v>
      </c>
      <c r="L242" t="s">
        <v>2252</v>
      </c>
      <c r="M242" t="s">
        <v>2265</v>
      </c>
      <c r="N242" t="s">
        <v>2683</v>
      </c>
    </row>
    <row r="243" spans="1:14" x14ac:dyDescent="0.25">
      <c r="A243" t="s">
        <v>2708</v>
      </c>
      <c r="B243" t="s">
        <v>2709</v>
      </c>
      <c r="C243" t="s">
        <v>197</v>
      </c>
      <c r="D243" s="13">
        <v>10165968</v>
      </c>
      <c r="E243" t="s">
        <v>2249</v>
      </c>
      <c r="F243" t="s">
        <v>2250</v>
      </c>
      <c r="G243" t="s">
        <v>2250</v>
      </c>
      <c r="H243" s="108">
        <v>44174</v>
      </c>
      <c r="I243" s="108">
        <v>44213</v>
      </c>
      <c r="J243" t="s">
        <v>2251</v>
      </c>
      <c r="K243" t="s">
        <v>2252</v>
      </c>
      <c r="L243" t="s">
        <v>2252</v>
      </c>
      <c r="M243" t="s">
        <v>2253</v>
      </c>
      <c r="N243" t="s">
        <v>2683</v>
      </c>
    </row>
    <row r="244" spans="1:14" x14ac:dyDescent="0.25">
      <c r="A244" t="s">
        <v>2710</v>
      </c>
      <c r="B244" t="s">
        <v>2711</v>
      </c>
      <c r="C244" t="s">
        <v>197</v>
      </c>
      <c r="D244" s="13">
        <v>10156741</v>
      </c>
      <c r="E244" t="s">
        <v>2249</v>
      </c>
      <c r="F244" t="s">
        <v>2250</v>
      </c>
      <c r="G244" t="s">
        <v>2250</v>
      </c>
      <c r="H244" s="108">
        <v>44126</v>
      </c>
      <c r="I244" s="108">
        <v>44158</v>
      </c>
      <c r="J244" t="s">
        <v>2251</v>
      </c>
      <c r="K244" t="s">
        <v>2252</v>
      </c>
      <c r="L244" t="s">
        <v>2252</v>
      </c>
      <c r="M244" t="s">
        <v>2253</v>
      </c>
      <c r="N244" t="s">
        <v>2683</v>
      </c>
    </row>
    <row r="245" spans="1:14" x14ac:dyDescent="0.25">
      <c r="A245" t="s">
        <v>2712</v>
      </c>
      <c r="B245" t="s">
        <v>2713</v>
      </c>
      <c r="C245" t="s">
        <v>159</v>
      </c>
      <c r="D245" s="13">
        <v>10156738</v>
      </c>
      <c r="E245" t="s">
        <v>2249</v>
      </c>
      <c r="F245" t="s">
        <v>2250</v>
      </c>
      <c r="G245" t="s">
        <v>2250</v>
      </c>
      <c r="H245" s="108">
        <v>44152</v>
      </c>
      <c r="I245" s="108">
        <v>44200</v>
      </c>
      <c r="J245" t="s">
        <v>2251</v>
      </c>
      <c r="K245" t="s">
        <v>2252</v>
      </c>
      <c r="L245" t="s">
        <v>2252</v>
      </c>
      <c r="M245" t="s">
        <v>2265</v>
      </c>
      <c r="N245" t="s">
        <v>2683</v>
      </c>
    </row>
    <row r="246" spans="1:14" x14ac:dyDescent="0.25">
      <c r="A246" t="s">
        <v>2714</v>
      </c>
      <c r="B246" t="s">
        <v>2715</v>
      </c>
      <c r="C246" t="s">
        <v>159</v>
      </c>
      <c r="D246" s="13">
        <v>10156773</v>
      </c>
      <c r="E246" t="s">
        <v>2249</v>
      </c>
      <c r="F246" t="s">
        <v>2250</v>
      </c>
      <c r="G246" t="s">
        <v>2250</v>
      </c>
      <c r="H246" s="108">
        <v>44154</v>
      </c>
      <c r="I246" s="108">
        <v>44180</v>
      </c>
      <c r="J246" t="s">
        <v>2251</v>
      </c>
      <c r="K246" t="s">
        <v>2252</v>
      </c>
      <c r="L246" t="s">
        <v>2252</v>
      </c>
      <c r="M246" t="s">
        <v>2265</v>
      </c>
      <c r="N246" t="s">
        <v>2683</v>
      </c>
    </row>
    <row r="247" spans="1:14" x14ac:dyDescent="0.25">
      <c r="A247" t="s">
        <v>2716</v>
      </c>
      <c r="B247" t="s">
        <v>2717</v>
      </c>
      <c r="C247" t="s">
        <v>198</v>
      </c>
      <c r="D247" s="13">
        <v>10156761</v>
      </c>
      <c r="E247" t="s">
        <v>2249</v>
      </c>
      <c r="F247" t="s">
        <v>2250</v>
      </c>
      <c r="G247" t="s">
        <v>2250</v>
      </c>
      <c r="H247" s="108">
        <v>44174</v>
      </c>
      <c r="I247" s="108">
        <v>44213</v>
      </c>
      <c r="J247" t="s">
        <v>2251</v>
      </c>
      <c r="K247" t="s">
        <v>2252</v>
      </c>
      <c r="L247" t="s">
        <v>2252</v>
      </c>
      <c r="M247" t="s">
        <v>2253</v>
      </c>
      <c r="N247" t="s">
        <v>2683</v>
      </c>
    </row>
    <row r="248" spans="1:14" x14ac:dyDescent="0.25">
      <c r="A248" t="s">
        <v>2718</v>
      </c>
      <c r="B248" t="s">
        <v>2719</v>
      </c>
      <c r="C248" t="s">
        <v>198</v>
      </c>
      <c r="D248" s="13">
        <v>10156727</v>
      </c>
      <c r="E248" t="s">
        <v>2249</v>
      </c>
      <c r="F248" t="s">
        <v>2250</v>
      </c>
      <c r="G248" t="s">
        <v>2250</v>
      </c>
      <c r="H248" s="108">
        <v>44166</v>
      </c>
      <c r="I248" s="108">
        <v>44215</v>
      </c>
      <c r="J248" t="s">
        <v>2251</v>
      </c>
      <c r="K248" t="s">
        <v>2252</v>
      </c>
      <c r="L248" t="s">
        <v>2252</v>
      </c>
      <c r="M248" t="s">
        <v>2265</v>
      </c>
      <c r="N248" t="s">
        <v>2683</v>
      </c>
    </row>
    <row r="249" spans="1:14" x14ac:dyDescent="0.25">
      <c r="A249" t="s">
        <v>2720</v>
      </c>
      <c r="B249" t="s">
        <v>2721</v>
      </c>
      <c r="C249" t="s">
        <v>181</v>
      </c>
      <c r="D249" s="13">
        <v>10156762</v>
      </c>
      <c r="E249" t="s">
        <v>2249</v>
      </c>
      <c r="F249" t="s">
        <v>2250</v>
      </c>
      <c r="G249" t="s">
        <v>2250</v>
      </c>
      <c r="H249" s="108">
        <v>44147</v>
      </c>
      <c r="I249" s="108">
        <v>44213</v>
      </c>
      <c r="J249" t="s">
        <v>2251</v>
      </c>
      <c r="K249" t="s">
        <v>2252</v>
      </c>
      <c r="L249" t="s">
        <v>2252</v>
      </c>
      <c r="M249" t="s">
        <v>2265</v>
      </c>
      <c r="N249" t="s">
        <v>2683</v>
      </c>
    </row>
    <row r="250" spans="1:14" x14ac:dyDescent="0.25">
      <c r="A250" t="s">
        <v>2722</v>
      </c>
      <c r="B250" t="s">
        <v>2723</v>
      </c>
      <c r="C250" t="s">
        <v>70</v>
      </c>
      <c r="D250" s="13">
        <v>10156746</v>
      </c>
      <c r="E250" t="s">
        <v>2249</v>
      </c>
      <c r="F250" t="s">
        <v>2250</v>
      </c>
      <c r="G250" t="s">
        <v>2250</v>
      </c>
      <c r="H250" s="108">
        <v>44124</v>
      </c>
      <c r="I250" s="108">
        <v>44159</v>
      </c>
      <c r="J250" t="s">
        <v>2251</v>
      </c>
      <c r="K250" t="s">
        <v>2252</v>
      </c>
      <c r="L250" t="s">
        <v>2252</v>
      </c>
      <c r="M250" t="s">
        <v>2253</v>
      </c>
      <c r="N250" t="s">
        <v>2683</v>
      </c>
    </row>
    <row r="251" spans="1:14" x14ac:dyDescent="0.25">
      <c r="A251" t="s">
        <v>2724</v>
      </c>
      <c r="B251" t="s">
        <v>2725</v>
      </c>
      <c r="C251" t="s">
        <v>70</v>
      </c>
      <c r="D251" s="13">
        <v>10156799</v>
      </c>
      <c r="E251" t="s">
        <v>2249</v>
      </c>
      <c r="F251" t="s">
        <v>2250</v>
      </c>
      <c r="G251" t="s">
        <v>2250</v>
      </c>
      <c r="H251" s="108">
        <v>44166</v>
      </c>
      <c r="I251" s="108">
        <v>44213</v>
      </c>
      <c r="J251" t="s">
        <v>2251</v>
      </c>
      <c r="K251" t="s">
        <v>2252</v>
      </c>
      <c r="L251" t="s">
        <v>2252</v>
      </c>
      <c r="M251" t="s">
        <v>2265</v>
      </c>
      <c r="N251" t="s">
        <v>2683</v>
      </c>
    </row>
    <row r="252" spans="1:14" x14ac:dyDescent="0.25">
      <c r="A252" t="s">
        <v>2726</v>
      </c>
      <c r="B252" t="s">
        <v>2727</v>
      </c>
      <c r="C252" t="s">
        <v>70</v>
      </c>
      <c r="D252" s="13">
        <v>10156732</v>
      </c>
      <c r="E252" t="s">
        <v>2249</v>
      </c>
      <c r="F252" t="s">
        <v>2250</v>
      </c>
      <c r="G252" t="s">
        <v>2250</v>
      </c>
      <c r="H252" s="108">
        <v>44138</v>
      </c>
      <c r="I252" s="108">
        <v>44166</v>
      </c>
      <c r="J252" t="s">
        <v>2251</v>
      </c>
      <c r="K252" t="s">
        <v>2252</v>
      </c>
      <c r="L252" t="s">
        <v>2252</v>
      </c>
      <c r="M252" t="s">
        <v>2253</v>
      </c>
      <c r="N252" t="s">
        <v>2683</v>
      </c>
    </row>
    <row r="253" spans="1:14" x14ac:dyDescent="0.25">
      <c r="A253" t="s">
        <v>2728</v>
      </c>
      <c r="B253" t="s">
        <v>2729</v>
      </c>
      <c r="C253" t="s">
        <v>70</v>
      </c>
      <c r="D253" s="13">
        <v>10156802</v>
      </c>
      <c r="E253" t="s">
        <v>2249</v>
      </c>
      <c r="F253" t="s">
        <v>2250</v>
      </c>
      <c r="G253" t="s">
        <v>2250</v>
      </c>
      <c r="H253" s="108">
        <v>44110</v>
      </c>
      <c r="I253" s="108">
        <v>44159</v>
      </c>
      <c r="J253" t="s">
        <v>2251</v>
      </c>
      <c r="K253" t="s">
        <v>2252</v>
      </c>
      <c r="L253" t="s">
        <v>2252</v>
      </c>
      <c r="M253" t="s">
        <v>2253</v>
      </c>
      <c r="N253" t="s">
        <v>2683</v>
      </c>
    </row>
    <row r="254" spans="1:14" x14ac:dyDescent="0.25">
      <c r="A254" t="s">
        <v>2730</v>
      </c>
      <c r="B254" t="s">
        <v>2731</v>
      </c>
      <c r="C254" t="s">
        <v>183</v>
      </c>
      <c r="D254" s="13">
        <v>10156781</v>
      </c>
      <c r="E254" t="s">
        <v>2249</v>
      </c>
      <c r="F254" t="s">
        <v>2250</v>
      </c>
      <c r="G254" t="s">
        <v>2250</v>
      </c>
      <c r="H254" s="108">
        <v>44167</v>
      </c>
      <c r="I254" s="108">
        <v>44216</v>
      </c>
      <c r="J254" t="s">
        <v>2251</v>
      </c>
      <c r="K254" t="s">
        <v>2252</v>
      </c>
      <c r="L254" t="s">
        <v>2252</v>
      </c>
      <c r="M254" t="s">
        <v>2253</v>
      </c>
      <c r="N254" t="s">
        <v>2683</v>
      </c>
    </row>
    <row r="255" spans="1:14" x14ac:dyDescent="0.25">
      <c r="A255" t="s">
        <v>2732</v>
      </c>
      <c r="B255" t="s">
        <v>2733</v>
      </c>
      <c r="C255" t="s">
        <v>183</v>
      </c>
      <c r="D255" s="13">
        <v>10156760</v>
      </c>
      <c r="E255" t="s">
        <v>2249</v>
      </c>
      <c r="F255" t="s">
        <v>2250</v>
      </c>
      <c r="G255" t="s">
        <v>2250</v>
      </c>
      <c r="H255" s="108">
        <v>44146</v>
      </c>
      <c r="I255" s="108">
        <v>44200</v>
      </c>
      <c r="J255" t="s">
        <v>2251</v>
      </c>
      <c r="K255" t="s">
        <v>2252</v>
      </c>
      <c r="L255" t="s">
        <v>2252</v>
      </c>
      <c r="M255" t="s">
        <v>2265</v>
      </c>
      <c r="N255" t="s">
        <v>2683</v>
      </c>
    </row>
    <row r="256" spans="1:14" x14ac:dyDescent="0.25">
      <c r="A256" t="s">
        <v>2734</v>
      </c>
      <c r="B256" t="s">
        <v>2735</v>
      </c>
      <c r="C256" t="s">
        <v>183</v>
      </c>
      <c r="D256" s="13">
        <v>10156782</v>
      </c>
      <c r="E256" t="s">
        <v>2249</v>
      </c>
      <c r="F256" t="s">
        <v>2250</v>
      </c>
      <c r="G256" t="s">
        <v>2250</v>
      </c>
      <c r="H256" s="108">
        <v>44154</v>
      </c>
      <c r="I256" s="108">
        <v>44213</v>
      </c>
      <c r="J256" t="s">
        <v>2251</v>
      </c>
      <c r="K256" t="s">
        <v>2252</v>
      </c>
      <c r="L256" t="s">
        <v>2252</v>
      </c>
      <c r="M256" t="s">
        <v>2265</v>
      </c>
      <c r="N256" t="s">
        <v>2683</v>
      </c>
    </row>
    <row r="257" spans="1:14" x14ac:dyDescent="0.25">
      <c r="A257" t="s">
        <v>2736</v>
      </c>
      <c r="B257" t="s">
        <v>2737</v>
      </c>
      <c r="C257" t="s">
        <v>183</v>
      </c>
      <c r="D257" s="13">
        <v>10156749</v>
      </c>
      <c r="E257" t="s">
        <v>2249</v>
      </c>
      <c r="F257" t="s">
        <v>2250</v>
      </c>
      <c r="G257" t="s">
        <v>2250</v>
      </c>
      <c r="H257" s="108">
        <v>44117</v>
      </c>
      <c r="I257" s="108">
        <v>44146</v>
      </c>
      <c r="J257" t="s">
        <v>2251</v>
      </c>
      <c r="K257" t="s">
        <v>2252</v>
      </c>
      <c r="L257" t="s">
        <v>2252</v>
      </c>
      <c r="M257" t="s">
        <v>2253</v>
      </c>
      <c r="N257" t="s">
        <v>2683</v>
      </c>
    </row>
    <row r="258" spans="1:14" x14ac:dyDescent="0.25">
      <c r="A258" t="s">
        <v>2738</v>
      </c>
      <c r="B258" t="s">
        <v>2739</v>
      </c>
      <c r="C258" t="s">
        <v>88</v>
      </c>
      <c r="D258" s="13">
        <v>10156780</v>
      </c>
      <c r="E258" t="s">
        <v>2249</v>
      </c>
      <c r="F258" t="s">
        <v>2250</v>
      </c>
      <c r="G258" t="s">
        <v>2250</v>
      </c>
      <c r="H258" s="108">
        <v>44168</v>
      </c>
      <c r="I258" s="108">
        <v>44213</v>
      </c>
      <c r="J258" t="s">
        <v>2251</v>
      </c>
      <c r="K258" t="s">
        <v>2252</v>
      </c>
      <c r="L258" t="s">
        <v>2252</v>
      </c>
      <c r="M258" t="s">
        <v>2253</v>
      </c>
      <c r="N258" t="s">
        <v>2683</v>
      </c>
    </row>
    <row r="259" spans="1:14" x14ac:dyDescent="0.25">
      <c r="A259" t="s">
        <v>2740</v>
      </c>
      <c r="B259" t="s">
        <v>2741</v>
      </c>
      <c r="C259" t="s">
        <v>88</v>
      </c>
      <c r="D259" s="13">
        <v>10156725</v>
      </c>
      <c r="E259" t="s">
        <v>2249</v>
      </c>
      <c r="F259" t="s">
        <v>2250</v>
      </c>
      <c r="G259" t="s">
        <v>2250</v>
      </c>
      <c r="H259" s="108">
        <v>44159</v>
      </c>
      <c r="I259" s="108">
        <v>44202</v>
      </c>
      <c r="J259" t="s">
        <v>2251</v>
      </c>
      <c r="K259" t="s">
        <v>2252</v>
      </c>
      <c r="L259" t="s">
        <v>2252</v>
      </c>
      <c r="M259" t="s">
        <v>2265</v>
      </c>
      <c r="N259" t="s">
        <v>2683</v>
      </c>
    </row>
    <row r="260" spans="1:14" x14ac:dyDescent="0.25">
      <c r="A260" t="s">
        <v>2742</v>
      </c>
      <c r="B260" t="s">
        <v>2743</v>
      </c>
      <c r="C260" t="s">
        <v>186</v>
      </c>
      <c r="D260" s="13">
        <v>10156779</v>
      </c>
      <c r="E260" t="s">
        <v>2249</v>
      </c>
      <c r="F260" t="s">
        <v>2250</v>
      </c>
      <c r="G260" t="s">
        <v>2250</v>
      </c>
      <c r="H260" s="108">
        <v>44112</v>
      </c>
      <c r="I260" s="108">
        <v>44151</v>
      </c>
      <c r="J260" t="s">
        <v>2251</v>
      </c>
      <c r="K260" t="s">
        <v>2252</v>
      </c>
      <c r="L260" t="s">
        <v>2252</v>
      </c>
      <c r="M260" t="s">
        <v>2253</v>
      </c>
      <c r="N260" t="s">
        <v>2683</v>
      </c>
    </row>
    <row r="261" spans="1:14" x14ac:dyDescent="0.25">
      <c r="A261" t="s">
        <v>2744</v>
      </c>
      <c r="B261" t="s">
        <v>2745</v>
      </c>
      <c r="C261" t="s">
        <v>96</v>
      </c>
      <c r="D261" s="13">
        <v>10156775</v>
      </c>
      <c r="E261" t="s">
        <v>2249</v>
      </c>
      <c r="F261" t="s">
        <v>2250</v>
      </c>
      <c r="G261" t="s">
        <v>2250</v>
      </c>
      <c r="H261" s="108">
        <v>44160</v>
      </c>
      <c r="I261" s="108">
        <v>44213</v>
      </c>
      <c r="J261" t="s">
        <v>2251</v>
      </c>
      <c r="K261" t="s">
        <v>2252</v>
      </c>
      <c r="L261" t="s">
        <v>2252</v>
      </c>
      <c r="M261" t="s">
        <v>2265</v>
      </c>
      <c r="N261" t="s">
        <v>2683</v>
      </c>
    </row>
    <row r="262" spans="1:14" x14ac:dyDescent="0.25">
      <c r="A262" t="s">
        <v>2746</v>
      </c>
      <c r="B262" t="s">
        <v>2701</v>
      </c>
      <c r="C262" t="s">
        <v>187</v>
      </c>
      <c r="D262" s="13">
        <v>10156730</v>
      </c>
      <c r="E262" t="s">
        <v>2249</v>
      </c>
      <c r="F262" t="s">
        <v>2250</v>
      </c>
      <c r="G262" t="s">
        <v>2250</v>
      </c>
      <c r="H262" s="108">
        <v>44103</v>
      </c>
      <c r="I262" s="108">
        <v>44137</v>
      </c>
      <c r="J262" t="s">
        <v>2251</v>
      </c>
      <c r="K262" t="s">
        <v>2252</v>
      </c>
      <c r="L262" t="s">
        <v>2252</v>
      </c>
      <c r="M262" t="s">
        <v>2253</v>
      </c>
      <c r="N262" t="s">
        <v>2683</v>
      </c>
    </row>
    <row r="263" spans="1:14" x14ac:dyDescent="0.25">
      <c r="A263" t="s">
        <v>2747</v>
      </c>
      <c r="B263" t="s">
        <v>2748</v>
      </c>
      <c r="C263" t="s">
        <v>187</v>
      </c>
      <c r="D263" s="13">
        <v>10156734</v>
      </c>
      <c r="E263" t="s">
        <v>2249</v>
      </c>
      <c r="F263" t="s">
        <v>2250</v>
      </c>
      <c r="G263" t="s">
        <v>2250</v>
      </c>
      <c r="H263" s="108">
        <v>44153</v>
      </c>
      <c r="I263" s="108">
        <v>44209</v>
      </c>
      <c r="J263" t="s">
        <v>2251</v>
      </c>
      <c r="K263" t="s">
        <v>2252</v>
      </c>
      <c r="L263" t="s">
        <v>2252</v>
      </c>
      <c r="M263" t="s">
        <v>2265</v>
      </c>
      <c r="N263" t="s">
        <v>2683</v>
      </c>
    </row>
    <row r="264" spans="1:14" x14ac:dyDescent="0.25">
      <c r="A264" t="s">
        <v>2749</v>
      </c>
      <c r="B264" t="s">
        <v>2750</v>
      </c>
      <c r="C264" t="s">
        <v>187</v>
      </c>
      <c r="D264" s="13">
        <v>10156770</v>
      </c>
      <c r="E264" t="s">
        <v>2249</v>
      </c>
      <c r="F264" t="s">
        <v>2250</v>
      </c>
      <c r="G264" t="s">
        <v>2250</v>
      </c>
      <c r="H264" s="108">
        <v>44105</v>
      </c>
      <c r="I264" s="108">
        <v>44154</v>
      </c>
      <c r="J264" t="s">
        <v>2251</v>
      </c>
      <c r="K264" t="s">
        <v>2252</v>
      </c>
      <c r="L264" t="s">
        <v>2252</v>
      </c>
      <c r="M264" t="s">
        <v>2253</v>
      </c>
      <c r="N264" t="s">
        <v>2683</v>
      </c>
    </row>
    <row r="265" spans="1:14" x14ac:dyDescent="0.25">
      <c r="A265" t="s">
        <v>2751</v>
      </c>
      <c r="B265" t="s">
        <v>2752</v>
      </c>
      <c r="C265" t="s">
        <v>188</v>
      </c>
      <c r="D265" s="13">
        <v>10156795</v>
      </c>
      <c r="E265" t="s">
        <v>2249</v>
      </c>
      <c r="F265" t="s">
        <v>2250</v>
      </c>
      <c r="G265" t="s">
        <v>2250</v>
      </c>
      <c r="H265" s="108">
        <v>44119</v>
      </c>
      <c r="I265" s="108">
        <v>44158</v>
      </c>
      <c r="J265" t="s">
        <v>2251</v>
      </c>
      <c r="K265" t="s">
        <v>2252</v>
      </c>
      <c r="L265" t="s">
        <v>2252</v>
      </c>
      <c r="M265" t="s">
        <v>2253</v>
      </c>
      <c r="N265" t="s">
        <v>2683</v>
      </c>
    </row>
    <row r="266" spans="1:14" x14ac:dyDescent="0.25">
      <c r="A266" t="s">
        <v>2753</v>
      </c>
      <c r="B266" t="s">
        <v>2754</v>
      </c>
      <c r="C266" t="s">
        <v>189</v>
      </c>
      <c r="D266" s="13">
        <v>10156757</v>
      </c>
      <c r="E266" t="s">
        <v>2249</v>
      </c>
      <c r="F266" t="s">
        <v>2250</v>
      </c>
      <c r="G266" t="s">
        <v>2250</v>
      </c>
      <c r="H266" s="108">
        <v>44140</v>
      </c>
      <c r="I266" s="108">
        <v>44166</v>
      </c>
      <c r="J266" t="s">
        <v>2251</v>
      </c>
      <c r="K266" t="s">
        <v>2252</v>
      </c>
      <c r="L266" t="s">
        <v>2252</v>
      </c>
      <c r="M266" t="s">
        <v>2265</v>
      </c>
      <c r="N266" t="s">
        <v>2683</v>
      </c>
    </row>
    <row r="267" spans="1:14" x14ac:dyDescent="0.25">
      <c r="A267" t="s">
        <v>2755</v>
      </c>
      <c r="B267" t="s">
        <v>2756</v>
      </c>
      <c r="C267" t="s">
        <v>110</v>
      </c>
      <c r="D267" s="13">
        <v>10165957</v>
      </c>
      <c r="E267" t="s">
        <v>2249</v>
      </c>
      <c r="F267" t="s">
        <v>2250</v>
      </c>
      <c r="G267" t="s">
        <v>2250</v>
      </c>
      <c r="H267" s="108">
        <v>44174</v>
      </c>
      <c r="I267" s="108">
        <v>44220</v>
      </c>
      <c r="J267" t="s">
        <v>2251</v>
      </c>
      <c r="K267" t="s">
        <v>2252</v>
      </c>
      <c r="L267" t="s">
        <v>2252</v>
      </c>
      <c r="M267" t="s">
        <v>2253</v>
      </c>
      <c r="N267" t="s">
        <v>2683</v>
      </c>
    </row>
    <row r="268" spans="1:14" x14ac:dyDescent="0.25">
      <c r="A268" t="s">
        <v>2757</v>
      </c>
      <c r="B268" t="s">
        <v>2758</v>
      </c>
      <c r="C268" t="s">
        <v>121</v>
      </c>
      <c r="D268" s="13">
        <v>10156790</v>
      </c>
      <c r="E268" t="s">
        <v>2249</v>
      </c>
      <c r="F268" t="s">
        <v>2250</v>
      </c>
      <c r="G268" t="s">
        <v>2250</v>
      </c>
      <c r="H268" s="108">
        <v>44153</v>
      </c>
      <c r="I268" s="108">
        <v>44180</v>
      </c>
      <c r="J268" t="s">
        <v>2251</v>
      </c>
      <c r="K268" t="s">
        <v>2252</v>
      </c>
      <c r="L268" t="s">
        <v>2252</v>
      </c>
      <c r="M268" t="s">
        <v>2265</v>
      </c>
      <c r="N268" t="s">
        <v>2683</v>
      </c>
    </row>
    <row r="269" spans="1:14" x14ac:dyDescent="0.25">
      <c r="A269" t="s">
        <v>2759</v>
      </c>
      <c r="B269" t="s">
        <v>240</v>
      </c>
      <c r="C269" t="s">
        <v>124</v>
      </c>
      <c r="D269" s="13">
        <v>10159658</v>
      </c>
      <c r="E269" t="s">
        <v>2415</v>
      </c>
      <c r="F269" t="s">
        <v>2250</v>
      </c>
      <c r="G269" t="s">
        <v>2250</v>
      </c>
      <c r="H269" s="108">
        <v>44179</v>
      </c>
      <c r="I269" s="108">
        <v>44221</v>
      </c>
      <c r="J269" t="s">
        <v>2251</v>
      </c>
      <c r="K269" t="s">
        <v>2252</v>
      </c>
      <c r="L269" t="s">
        <v>2252</v>
      </c>
      <c r="M269" t="s">
        <v>2253</v>
      </c>
      <c r="N269" t="s">
        <v>2683</v>
      </c>
    </row>
    <row r="270" spans="1:14" x14ac:dyDescent="0.25">
      <c r="A270" t="s">
        <v>2760</v>
      </c>
      <c r="B270" t="s">
        <v>2761</v>
      </c>
      <c r="C270" t="s">
        <v>123</v>
      </c>
      <c r="D270" s="13">
        <v>10156788</v>
      </c>
      <c r="E270" t="s">
        <v>2249</v>
      </c>
      <c r="F270" t="s">
        <v>2250</v>
      </c>
      <c r="G270" t="s">
        <v>2250</v>
      </c>
      <c r="H270" s="108">
        <v>44154</v>
      </c>
      <c r="I270" s="108">
        <v>44200</v>
      </c>
      <c r="J270" t="s">
        <v>2251</v>
      </c>
      <c r="K270" t="s">
        <v>2252</v>
      </c>
      <c r="L270" t="s">
        <v>2252</v>
      </c>
      <c r="M270" t="s">
        <v>2265</v>
      </c>
      <c r="N270" t="s">
        <v>2683</v>
      </c>
    </row>
    <row r="271" spans="1:14" x14ac:dyDescent="0.25">
      <c r="A271" t="s">
        <v>2762</v>
      </c>
      <c r="B271" t="s">
        <v>2763</v>
      </c>
      <c r="C271" t="s">
        <v>123</v>
      </c>
      <c r="D271" s="13">
        <v>10156755</v>
      </c>
      <c r="E271" t="s">
        <v>2249</v>
      </c>
      <c r="F271" t="s">
        <v>2250</v>
      </c>
      <c r="G271" t="s">
        <v>2250</v>
      </c>
      <c r="H271" s="108">
        <v>44140</v>
      </c>
      <c r="I271" s="108">
        <v>44175</v>
      </c>
      <c r="J271" t="s">
        <v>2251</v>
      </c>
      <c r="K271" t="s">
        <v>2252</v>
      </c>
      <c r="L271" t="s">
        <v>2252</v>
      </c>
      <c r="M271" t="s">
        <v>2265</v>
      </c>
      <c r="N271" t="s">
        <v>2683</v>
      </c>
    </row>
    <row r="272" spans="1:14" x14ac:dyDescent="0.25">
      <c r="A272" t="s">
        <v>2764</v>
      </c>
      <c r="B272" t="s">
        <v>2765</v>
      </c>
      <c r="C272" t="s">
        <v>135</v>
      </c>
      <c r="D272" s="13">
        <v>10156796</v>
      </c>
      <c r="E272" t="s">
        <v>2249</v>
      </c>
      <c r="F272" t="s">
        <v>2250</v>
      </c>
      <c r="G272" t="s">
        <v>2250</v>
      </c>
      <c r="H272" s="108">
        <v>44174</v>
      </c>
      <c r="I272" s="108">
        <v>44224</v>
      </c>
      <c r="J272" t="s">
        <v>2251</v>
      </c>
      <c r="K272" t="s">
        <v>2252</v>
      </c>
      <c r="L272" t="s">
        <v>2252</v>
      </c>
      <c r="M272" t="s">
        <v>2253</v>
      </c>
      <c r="N272" t="s">
        <v>2683</v>
      </c>
    </row>
    <row r="273" spans="1:14" x14ac:dyDescent="0.25">
      <c r="A273" t="s">
        <v>2766</v>
      </c>
      <c r="B273" t="s">
        <v>2767</v>
      </c>
      <c r="C273" t="s">
        <v>136</v>
      </c>
      <c r="D273" s="13">
        <v>10165934</v>
      </c>
      <c r="E273" t="s">
        <v>2249</v>
      </c>
      <c r="F273" t="s">
        <v>2250</v>
      </c>
      <c r="G273" t="s">
        <v>2250</v>
      </c>
      <c r="H273" s="108">
        <v>44168</v>
      </c>
      <c r="I273" s="108">
        <v>44216</v>
      </c>
      <c r="J273" t="s">
        <v>2251</v>
      </c>
      <c r="K273" t="s">
        <v>2252</v>
      </c>
      <c r="L273" t="s">
        <v>2252</v>
      </c>
      <c r="M273" t="s">
        <v>2253</v>
      </c>
      <c r="N273" t="s">
        <v>2683</v>
      </c>
    </row>
    <row r="274" spans="1:14" x14ac:dyDescent="0.25">
      <c r="A274" t="s">
        <v>2768</v>
      </c>
      <c r="B274" t="s">
        <v>2769</v>
      </c>
      <c r="C274" t="s">
        <v>136</v>
      </c>
      <c r="D274" s="13">
        <v>10161514</v>
      </c>
      <c r="E274" t="s">
        <v>2358</v>
      </c>
      <c r="F274" t="s">
        <v>2250</v>
      </c>
      <c r="G274" t="s">
        <v>2250</v>
      </c>
      <c r="H274" s="108">
        <v>44173</v>
      </c>
      <c r="I274" s="108">
        <v>44213</v>
      </c>
      <c r="J274" t="s">
        <v>2252</v>
      </c>
      <c r="K274" t="s">
        <v>2252</v>
      </c>
      <c r="L274" t="s">
        <v>2252</v>
      </c>
      <c r="M274" t="s">
        <v>2253</v>
      </c>
      <c r="N274" t="s">
        <v>2683</v>
      </c>
    </row>
    <row r="275" spans="1:14" x14ac:dyDescent="0.25">
      <c r="A275" t="s">
        <v>2770</v>
      </c>
      <c r="B275" t="s">
        <v>2771</v>
      </c>
      <c r="C275" t="s">
        <v>158</v>
      </c>
      <c r="D275" s="13">
        <v>10156742</v>
      </c>
      <c r="E275" t="s">
        <v>2249</v>
      </c>
      <c r="F275" t="s">
        <v>2250</v>
      </c>
      <c r="G275" t="s">
        <v>2250</v>
      </c>
      <c r="H275" s="108">
        <v>44140</v>
      </c>
      <c r="I275" s="108">
        <v>44175</v>
      </c>
      <c r="J275" t="s">
        <v>2251</v>
      </c>
      <c r="K275" t="s">
        <v>2252</v>
      </c>
      <c r="L275" t="s">
        <v>2252</v>
      </c>
      <c r="M275" t="s">
        <v>2265</v>
      </c>
      <c r="N275" t="s">
        <v>2683</v>
      </c>
    </row>
    <row r="276" spans="1:14" x14ac:dyDescent="0.25">
      <c r="A276" t="s">
        <v>2772</v>
      </c>
      <c r="B276" t="s">
        <v>2773</v>
      </c>
      <c r="C276" t="s">
        <v>158</v>
      </c>
      <c r="D276" s="13">
        <v>10156745</v>
      </c>
      <c r="E276" t="s">
        <v>2249</v>
      </c>
      <c r="F276" t="s">
        <v>2250</v>
      </c>
      <c r="G276" t="s">
        <v>2250</v>
      </c>
      <c r="H276" s="108">
        <v>44154</v>
      </c>
      <c r="I276" s="108">
        <v>44182</v>
      </c>
      <c r="J276" t="s">
        <v>2251</v>
      </c>
      <c r="K276" t="s">
        <v>2252</v>
      </c>
      <c r="L276" t="s">
        <v>2252</v>
      </c>
      <c r="M276" t="s">
        <v>2265</v>
      </c>
      <c r="N276" t="s">
        <v>2683</v>
      </c>
    </row>
    <row r="277" spans="1:14" x14ac:dyDescent="0.25">
      <c r="A277" t="s">
        <v>2774</v>
      </c>
      <c r="B277" t="s">
        <v>2775</v>
      </c>
      <c r="C277" t="s">
        <v>158</v>
      </c>
      <c r="D277" s="13">
        <v>10165958</v>
      </c>
      <c r="E277" t="s">
        <v>2249</v>
      </c>
      <c r="F277" t="s">
        <v>2250</v>
      </c>
      <c r="G277" t="s">
        <v>2250</v>
      </c>
      <c r="H277" s="108">
        <v>44152</v>
      </c>
      <c r="I277" s="108">
        <v>44209</v>
      </c>
      <c r="J277" t="s">
        <v>2251</v>
      </c>
      <c r="K277" t="s">
        <v>2252</v>
      </c>
      <c r="L277" t="s">
        <v>2252</v>
      </c>
      <c r="M277" t="s">
        <v>2265</v>
      </c>
      <c r="N277" t="s">
        <v>2683</v>
      </c>
    </row>
    <row r="278" spans="1:14" x14ac:dyDescent="0.25">
      <c r="A278" t="s">
        <v>2776</v>
      </c>
      <c r="B278" t="s">
        <v>2777</v>
      </c>
      <c r="C278" t="s">
        <v>72</v>
      </c>
      <c r="D278" s="13">
        <v>10156623</v>
      </c>
      <c r="E278" t="s">
        <v>2249</v>
      </c>
      <c r="F278" t="s">
        <v>2250</v>
      </c>
      <c r="G278" t="s">
        <v>2250</v>
      </c>
      <c r="H278" s="108">
        <v>44126</v>
      </c>
      <c r="I278" s="108">
        <v>44154</v>
      </c>
      <c r="J278" t="s">
        <v>2251</v>
      </c>
      <c r="K278" t="s">
        <v>2252</v>
      </c>
      <c r="L278" t="s">
        <v>2252</v>
      </c>
      <c r="M278" t="s">
        <v>2253</v>
      </c>
      <c r="N278" t="s">
        <v>2683</v>
      </c>
    </row>
    <row r="279" spans="1:14" x14ac:dyDescent="0.25">
      <c r="A279" t="s">
        <v>2778</v>
      </c>
      <c r="B279" t="s">
        <v>2779</v>
      </c>
      <c r="C279" t="s">
        <v>72</v>
      </c>
      <c r="D279" s="13">
        <v>10156614</v>
      </c>
      <c r="E279" t="s">
        <v>2249</v>
      </c>
      <c r="F279" t="s">
        <v>2250</v>
      </c>
      <c r="G279" t="s">
        <v>2250</v>
      </c>
      <c r="H279" s="108">
        <v>44152</v>
      </c>
      <c r="I279" s="108">
        <v>44179</v>
      </c>
      <c r="J279" t="s">
        <v>2251</v>
      </c>
      <c r="K279" t="s">
        <v>2252</v>
      </c>
      <c r="L279" t="s">
        <v>2252</v>
      </c>
      <c r="M279" t="s">
        <v>2265</v>
      </c>
      <c r="N279" t="s">
        <v>2683</v>
      </c>
    </row>
    <row r="280" spans="1:14" x14ac:dyDescent="0.25">
      <c r="A280" t="s">
        <v>2780</v>
      </c>
      <c r="B280" t="s">
        <v>2781</v>
      </c>
      <c r="C280" t="s">
        <v>72</v>
      </c>
      <c r="D280" s="13">
        <v>10156605</v>
      </c>
      <c r="E280" t="s">
        <v>2249</v>
      </c>
      <c r="F280" t="s">
        <v>2250</v>
      </c>
      <c r="G280" t="s">
        <v>2250</v>
      </c>
      <c r="H280" s="108">
        <v>44112</v>
      </c>
      <c r="I280" s="108">
        <v>44151</v>
      </c>
      <c r="J280" t="s">
        <v>2251</v>
      </c>
      <c r="K280" t="s">
        <v>2252</v>
      </c>
      <c r="L280" t="s">
        <v>2252</v>
      </c>
      <c r="M280" t="s">
        <v>2253</v>
      </c>
      <c r="N280" t="s">
        <v>2683</v>
      </c>
    </row>
    <row r="281" spans="1:14" x14ac:dyDescent="0.25">
      <c r="A281" t="s">
        <v>2782</v>
      </c>
      <c r="B281" t="s">
        <v>2783</v>
      </c>
      <c r="C281" t="s">
        <v>72</v>
      </c>
      <c r="D281" s="13">
        <v>10168737</v>
      </c>
      <c r="E281" t="s">
        <v>2249</v>
      </c>
      <c r="F281" t="s">
        <v>2250</v>
      </c>
      <c r="G281" t="s">
        <v>2250</v>
      </c>
      <c r="H281" s="108">
        <v>44175</v>
      </c>
      <c r="I281" s="108">
        <v>44213</v>
      </c>
      <c r="J281" t="s">
        <v>2251</v>
      </c>
      <c r="K281" t="s">
        <v>2252</v>
      </c>
      <c r="L281" t="s">
        <v>2252</v>
      </c>
      <c r="M281" t="s">
        <v>2253</v>
      </c>
      <c r="N281" t="s">
        <v>2683</v>
      </c>
    </row>
    <row r="282" spans="1:14" x14ac:dyDescent="0.25">
      <c r="A282" t="s">
        <v>2784</v>
      </c>
      <c r="B282" t="s">
        <v>2785</v>
      </c>
      <c r="C282" t="s">
        <v>87</v>
      </c>
      <c r="D282" s="13">
        <v>10156619</v>
      </c>
      <c r="E282" t="s">
        <v>2249</v>
      </c>
      <c r="F282" t="s">
        <v>2250</v>
      </c>
      <c r="G282" t="s">
        <v>2250</v>
      </c>
      <c r="H282" s="108">
        <v>44103</v>
      </c>
      <c r="I282" s="108">
        <v>44137</v>
      </c>
      <c r="J282" t="s">
        <v>2251</v>
      </c>
      <c r="K282" t="s">
        <v>2252</v>
      </c>
      <c r="L282" t="s">
        <v>2252</v>
      </c>
      <c r="M282" t="s">
        <v>2253</v>
      </c>
      <c r="N282" t="s">
        <v>2683</v>
      </c>
    </row>
    <row r="283" spans="1:14" x14ac:dyDescent="0.25">
      <c r="A283" t="s">
        <v>2786</v>
      </c>
      <c r="B283" t="s">
        <v>2787</v>
      </c>
      <c r="C283" t="s">
        <v>87</v>
      </c>
      <c r="D283" s="13">
        <v>10156652</v>
      </c>
      <c r="E283" t="s">
        <v>2249</v>
      </c>
      <c r="F283" t="s">
        <v>2250</v>
      </c>
      <c r="G283" t="s">
        <v>2250</v>
      </c>
      <c r="H283" s="108">
        <v>44140</v>
      </c>
      <c r="I283" s="108">
        <v>44159</v>
      </c>
      <c r="J283" t="s">
        <v>2251</v>
      </c>
      <c r="K283" t="s">
        <v>2252</v>
      </c>
      <c r="L283" t="s">
        <v>2252</v>
      </c>
      <c r="M283" t="s">
        <v>2265</v>
      </c>
      <c r="N283" t="s">
        <v>2683</v>
      </c>
    </row>
    <row r="284" spans="1:14" x14ac:dyDescent="0.25">
      <c r="A284" t="s">
        <v>2788</v>
      </c>
      <c r="B284" t="s">
        <v>2789</v>
      </c>
      <c r="C284" t="s">
        <v>226</v>
      </c>
      <c r="D284" s="13">
        <v>10156602</v>
      </c>
      <c r="E284" t="s">
        <v>2249</v>
      </c>
      <c r="F284" t="s">
        <v>2250</v>
      </c>
      <c r="G284" t="s">
        <v>2250</v>
      </c>
      <c r="H284" s="108">
        <v>44119</v>
      </c>
      <c r="I284" s="108">
        <v>44151</v>
      </c>
      <c r="J284" t="s">
        <v>2251</v>
      </c>
      <c r="K284" t="s">
        <v>2252</v>
      </c>
      <c r="L284" t="s">
        <v>2252</v>
      </c>
      <c r="M284" t="s">
        <v>2253</v>
      </c>
      <c r="N284" t="s">
        <v>2683</v>
      </c>
    </row>
    <row r="285" spans="1:14" x14ac:dyDescent="0.25">
      <c r="A285" t="s">
        <v>2790</v>
      </c>
      <c r="B285" t="s">
        <v>2791</v>
      </c>
      <c r="C285" t="s">
        <v>226</v>
      </c>
      <c r="D285" s="13">
        <v>10156601</v>
      </c>
      <c r="E285" t="s">
        <v>2249</v>
      </c>
      <c r="F285" t="s">
        <v>2250</v>
      </c>
      <c r="G285" t="s">
        <v>2250</v>
      </c>
      <c r="H285" s="108">
        <v>44117</v>
      </c>
      <c r="I285" s="108">
        <v>44150</v>
      </c>
      <c r="J285" t="s">
        <v>2251</v>
      </c>
      <c r="K285" t="s">
        <v>2252</v>
      </c>
      <c r="L285" t="s">
        <v>2252</v>
      </c>
      <c r="M285" t="s">
        <v>2253</v>
      </c>
      <c r="N285" t="s">
        <v>2683</v>
      </c>
    </row>
    <row r="286" spans="1:14" x14ac:dyDescent="0.25">
      <c r="A286" t="s">
        <v>2792</v>
      </c>
      <c r="B286" t="s">
        <v>2793</v>
      </c>
      <c r="C286" t="s">
        <v>139</v>
      </c>
      <c r="D286" s="13">
        <v>10156648</v>
      </c>
      <c r="E286" t="s">
        <v>2249</v>
      </c>
      <c r="F286" t="s">
        <v>2250</v>
      </c>
      <c r="G286" t="s">
        <v>2250</v>
      </c>
      <c r="H286" s="108">
        <v>44147</v>
      </c>
      <c r="I286" s="108">
        <v>44166</v>
      </c>
      <c r="J286" t="s">
        <v>2251</v>
      </c>
      <c r="K286" t="s">
        <v>2252</v>
      </c>
      <c r="L286" t="s">
        <v>2252</v>
      </c>
      <c r="M286" t="s">
        <v>2265</v>
      </c>
      <c r="N286" t="s">
        <v>2683</v>
      </c>
    </row>
    <row r="287" spans="1:14" x14ac:dyDescent="0.25">
      <c r="A287" t="s">
        <v>2794</v>
      </c>
      <c r="B287" t="s">
        <v>2795</v>
      </c>
      <c r="C287" t="s">
        <v>139</v>
      </c>
      <c r="D287" s="13">
        <v>10156611</v>
      </c>
      <c r="E287" t="s">
        <v>2249</v>
      </c>
      <c r="F287" t="s">
        <v>2250</v>
      </c>
      <c r="G287" t="s">
        <v>2250</v>
      </c>
      <c r="H287" s="108">
        <v>44105</v>
      </c>
      <c r="I287" s="108">
        <v>44144</v>
      </c>
      <c r="J287" t="s">
        <v>2251</v>
      </c>
      <c r="K287" t="s">
        <v>2252</v>
      </c>
      <c r="L287" t="s">
        <v>2252</v>
      </c>
      <c r="M287" t="s">
        <v>2253</v>
      </c>
      <c r="N287" t="s">
        <v>2683</v>
      </c>
    </row>
    <row r="288" spans="1:14" x14ac:dyDescent="0.25">
      <c r="A288" t="s">
        <v>2796</v>
      </c>
      <c r="B288" t="s">
        <v>2797</v>
      </c>
      <c r="C288" t="s">
        <v>143</v>
      </c>
      <c r="D288" s="13">
        <v>10156666</v>
      </c>
      <c r="E288" t="s">
        <v>2249</v>
      </c>
      <c r="F288" t="s">
        <v>2250</v>
      </c>
      <c r="G288" t="s">
        <v>2250</v>
      </c>
      <c r="H288" s="108">
        <v>44166</v>
      </c>
      <c r="I288" s="108">
        <v>44213</v>
      </c>
      <c r="J288" t="s">
        <v>2251</v>
      </c>
      <c r="K288" t="s">
        <v>2252</v>
      </c>
      <c r="L288" t="s">
        <v>2252</v>
      </c>
      <c r="M288" t="s">
        <v>2265</v>
      </c>
      <c r="N288" t="s">
        <v>2683</v>
      </c>
    </row>
    <row r="289" spans="1:14" x14ac:dyDescent="0.25">
      <c r="A289" t="s">
        <v>2798</v>
      </c>
      <c r="B289" t="s">
        <v>2799</v>
      </c>
      <c r="C289" t="s">
        <v>143</v>
      </c>
      <c r="D289" s="13">
        <v>10156617</v>
      </c>
      <c r="E289" t="s">
        <v>2249</v>
      </c>
      <c r="F289" t="s">
        <v>2250</v>
      </c>
      <c r="G289" t="s">
        <v>2250</v>
      </c>
      <c r="H289" s="108">
        <v>44125</v>
      </c>
      <c r="I289" s="108">
        <v>44154</v>
      </c>
      <c r="J289" t="s">
        <v>2251</v>
      </c>
      <c r="K289" t="s">
        <v>2252</v>
      </c>
      <c r="L289" t="s">
        <v>2252</v>
      </c>
      <c r="M289" t="s">
        <v>2253</v>
      </c>
      <c r="N289" t="s">
        <v>2683</v>
      </c>
    </row>
    <row r="290" spans="1:14" x14ac:dyDescent="0.25">
      <c r="A290" t="s">
        <v>2800</v>
      </c>
      <c r="B290" t="s">
        <v>2801</v>
      </c>
      <c r="C290" t="s">
        <v>229</v>
      </c>
      <c r="D290" s="13">
        <v>10156650</v>
      </c>
      <c r="E290" t="s">
        <v>2249</v>
      </c>
      <c r="F290" t="s">
        <v>2250</v>
      </c>
      <c r="G290" t="s">
        <v>2250</v>
      </c>
      <c r="H290" s="108">
        <v>44168</v>
      </c>
      <c r="I290" s="108">
        <v>44209</v>
      </c>
      <c r="J290" t="s">
        <v>2251</v>
      </c>
      <c r="K290" t="s">
        <v>2252</v>
      </c>
      <c r="L290" t="s">
        <v>2252</v>
      </c>
      <c r="M290" t="s">
        <v>2253</v>
      </c>
      <c r="N290" t="s">
        <v>2683</v>
      </c>
    </row>
    <row r="291" spans="1:14" x14ac:dyDescent="0.25">
      <c r="A291" t="s">
        <v>2802</v>
      </c>
      <c r="B291" t="s">
        <v>2803</v>
      </c>
      <c r="C291" t="s">
        <v>229</v>
      </c>
      <c r="D291" s="13">
        <v>10156625</v>
      </c>
      <c r="E291" t="s">
        <v>2249</v>
      </c>
      <c r="F291" t="s">
        <v>2250</v>
      </c>
      <c r="G291" t="s">
        <v>2250</v>
      </c>
      <c r="H291" s="108">
        <v>44166</v>
      </c>
      <c r="I291" s="108">
        <v>44209</v>
      </c>
      <c r="J291" t="s">
        <v>2251</v>
      </c>
      <c r="K291" t="s">
        <v>2252</v>
      </c>
      <c r="L291" t="s">
        <v>2252</v>
      </c>
      <c r="M291" t="s">
        <v>2265</v>
      </c>
      <c r="N291" t="s">
        <v>2683</v>
      </c>
    </row>
    <row r="292" spans="1:14" x14ac:dyDescent="0.25">
      <c r="A292" t="s">
        <v>2804</v>
      </c>
      <c r="B292" t="s">
        <v>2805</v>
      </c>
      <c r="C292" t="s">
        <v>229</v>
      </c>
      <c r="D292" s="13">
        <v>10156635</v>
      </c>
      <c r="E292" t="s">
        <v>2249</v>
      </c>
      <c r="F292" t="s">
        <v>2250</v>
      </c>
      <c r="G292" t="s">
        <v>2250</v>
      </c>
      <c r="H292" s="108">
        <v>44119</v>
      </c>
      <c r="I292" s="108">
        <v>44152</v>
      </c>
      <c r="J292" t="s">
        <v>2251</v>
      </c>
      <c r="K292" t="s">
        <v>2252</v>
      </c>
      <c r="L292" t="s">
        <v>2252</v>
      </c>
      <c r="M292" t="s">
        <v>2253</v>
      </c>
      <c r="N292" t="s">
        <v>2683</v>
      </c>
    </row>
    <row r="293" spans="1:14" x14ac:dyDescent="0.25">
      <c r="A293" t="s">
        <v>2806</v>
      </c>
      <c r="B293" t="s">
        <v>2807</v>
      </c>
      <c r="C293" t="s">
        <v>168</v>
      </c>
      <c r="D293" s="13">
        <v>10156600</v>
      </c>
      <c r="E293" t="s">
        <v>2249</v>
      </c>
      <c r="F293" t="s">
        <v>2250</v>
      </c>
      <c r="G293" t="s">
        <v>2250</v>
      </c>
      <c r="H293" s="108">
        <v>44105</v>
      </c>
      <c r="I293" s="108">
        <v>44144</v>
      </c>
      <c r="J293" t="s">
        <v>2251</v>
      </c>
      <c r="K293" t="s">
        <v>2252</v>
      </c>
      <c r="L293" t="s">
        <v>2252</v>
      </c>
      <c r="M293" t="s">
        <v>2253</v>
      </c>
      <c r="N293" t="s">
        <v>2683</v>
      </c>
    </row>
    <row r="294" spans="1:14" x14ac:dyDescent="0.25">
      <c r="A294" t="s">
        <v>2808</v>
      </c>
      <c r="B294" t="s">
        <v>2809</v>
      </c>
      <c r="C294" t="s">
        <v>112</v>
      </c>
      <c r="D294" s="13">
        <v>10157151</v>
      </c>
      <c r="E294" t="s">
        <v>2249</v>
      </c>
      <c r="F294" t="s">
        <v>2250</v>
      </c>
      <c r="G294" t="s">
        <v>2250</v>
      </c>
      <c r="H294" s="108">
        <v>44161</v>
      </c>
      <c r="I294" s="108">
        <v>44209</v>
      </c>
      <c r="J294" t="s">
        <v>2251</v>
      </c>
      <c r="K294" t="s">
        <v>2252</v>
      </c>
      <c r="L294" t="s">
        <v>2252</v>
      </c>
      <c r="M294" t="s">
        <v>2265</v>
      </c>
      <c r="N294" t="s">
        <v>2683</v>
      </c>
    </row>
    <row r="295" spans="1:14" x14ac:dyDescent="0.25">
      <c r="A295" t="s">
        <v>2810</v>
      </c>
      <c r="B295" t="s">
        <v>2811</v>
      </c>
      <c r="C295" t="s">
        <v>112</v>
      </c>
      <c r="D295" s="13">
        <v>10157152</v>
      </c>
      <c r="E295" t="s">
        <v>2249</v>
      </c>
      <c r="F295" t="s">
        <v>2250</v>
      </c>
      <c r="G295" t="s">
        <v>2250</v>
      </c>
      <c r="H295" s="108">
        <v>44152</v>
      </c>
      <c r="I295" s="108">
        <v>44182</v>
      </c>
      <c r="J295" t="s">
        <v>2251</v>
      </c>
      <c r="K295" t="s">
        <v>2252</v>
      </c>
      <c r="L295" t="s">
        <v>2252</v>
      </c>
      <c r="M295" t="s">
        <v>2265</v>
      </c>
      <c r="N295" t="s">
        <v>2683</v>
      </c>
    </row>
    <row r="296" spans="1:14" x14ac:dyDescent="0.25">
      <c r="A296" t="s">
        <v>2812</v>
      </c>
      <c r="B296" t="s">
        <v>2813</v>
      </c>
      <c r="C296" t="s">
        <v>112</v>
      </c>
      <c r="D296" s="13">
        <v>10157153</v>
      </c>
      <c r="E296" t="s">
        <v>2249</v>
      </c>
      <c r="F296" t="s">
        <v>2250</v>
      </c>
      <c r="G296" t="s">
        <v>2250</v>
      </c>
      <c r="H296" s="108">
        <v>44147</v>
      </c>
      <c r="I296" s="108">
        <v>44175</v>
      </c>
      <c r="J296" t="s">
        <v>2251</v>
      </c>
      <c r="K296" t="s">
        <v>2252</v>
      </c>
      <c r="L296" t="s">
        <v>2252</v>
      </c>
      <c r="M296" t="s">
        <v>2265</v>
      </c>
      <c r="N296" t="s">
        <v>2683</v>
      </c>
    </row>
    <row r="297" spans="1:14" x14ac:dyDescent="0.25">
      <c r="A297" t="s">
        <v>2814</v>
      </c>
      <c r="B297" t="s">
        <v>2815</v>
      </c>
      <c r="C297" t="s">
        <v>118</v>
      </c>
      <c r="D297" s="13">
        <v>10157154</v>
      </c>
      <c r="E297" t="s">
        <v>2249</v>
      </c>
      <c r="F297" t="s">
        <v>2250</v>
      </c>
      <c r="G297" t="s">
        <v>2250</v>
      </c>
      <c r="H297" s="108">
        <v>44105</v>
      </c>
      <c r="I297" s="108">
        <v>44119</v>
      </c>
      <c r="J297" t="s">
        <v>2251</v>
      </c>
      <c r="K297" t="s">
        <v>2252</v>
      </c>
      <c r="L297" t="s">
        <v>2252</v>
      </c>
      <c r="M297" t="s">
        <v>2253</v>
      </c>
      <c r="N297" t="s">
        <v>2683</v>
      </c>
    </row>
    <row r="298" spans="1:14" x14ac:dyDescent="0.25">
      <c r="A298" t="s">
        <v>2816</v>
      </c>
      <c r="B298" t="s">
        <v>2817</v>
      </c>
      <c r="C298" t="s">
        <v>118</v>
      </c>
      <c r="D298" s="13">
        <v>10157155</v>
      </c>
      <c r="E298" t="s">
        <v>2249</v>
      </c>
      <c r="F298" t="s">
        <v>2250</v>
      </c>
      <c r="G298" t="s">
        <v>2250</v>
      </c>
      <c r="H298" s="108">
        <v>44162</v>
      </c>
      <c r="I298" s="108">
        <v>44215</v>
      </c>
      <c r="J298" t="s">
        <v>2251</v>
      </c>
      <c r="K298" t="s">
        <v>2252</v>
      </c>
      <c r="L298" t="s">
        <v>2252</v>
      </c>
      <c r="M298" t="s">
        <v>2265</v>
      </c>
      <c r="N298" t="s">
        <v>2683</v>
      </c>
    </row>
    <row r="299" spans="1:14" x14ac:dyDescent="0.25">
      <c r="A299" t="s">
        <v>2818</v>
      </c>
      <c r="B299" t="s">
        <v>2819</v>
      </c>
      <c r="C299" t="s">
        <v>118</v>
      </c>
      <c r="D299" s="13">
        <v>10157156</v>
      </c>
      <c r="E299" t="s">
        <v>2249</v>
      </c>
      <c r="F299" t="s">
        <v>2250</v>
      </c>
      <c r="G299" t="s">
        <v>2250</v>
      </c>
      <c r="H299" s="108">
        <v>44162</v>
      </c>
      <c r="I299" s="108">
        <v>44215</v>
      </c>
      <c r="J299" t="s">
        <v>2251</v>
      </c>
      <c r="K299" t="s">
        <v>2252</v>
      </c>
      <c r="L299" t="s">
        <v>2252</v>
      </c>
      <c r="M299" t="s">
        <v>2265</v>
      </c>
      <c r="N299" t="s">
        <v>2683</v>
      </c>
    </row>
    <row r="300" spans="1:14" x14ac:dyDescent="0.25">
      <c r="A300" t="s">
        <v>2820</v>
      </c>
      <c r="B300" t="s">
        <v>2821</v>
      </c>
      <c r="C300" t="s">
        <v>214</v>
      </c>
      <c r="D300" s="13">
        <v>10157158</v>
      </c>
      <c r="E300" t="s">
        <v>2249</v>
      </c>
      <c r="F300" t="s">
        <v>2250</v>
      </c>
      <c r="G300" t="s">
        <v>2250</v>
      </c>
      <c r="H300" s="108">
        <v>44145</v>
      </c>
      <c r="I300" s="108">
        <v>44174</v>
      </c>
      <c r="J300" t="s">
        <v>2251</v>
      </c>
      <c r="K300" t="s">
        <v>2252</v>
      </c>
      <c r="L300" t="s">
        <v>2252</v>
      </c>
      <c r="M300" t="s">
        <v>2265</v>
      </c>
      <c r="N300" t="s">
        <v>2683</v>
      </c>
    </row>
    <row r="301" spans="1:14" x14ac:dyDescent="0.25">
      <c r="A301" t="s">
        <v>2822</v>
      </c>
      <c r="B301" t="s">
        <v>2823</v>
      </c>
      <c r="C301" t="s">
        <v>214</v>
      </c>
      <c r="D301" s="13">
        <v>10157159</v>
      </c>
      <c r="E301" t="s">
        <v>2249</v>
      </c>
      <c r="F301" t="s">
        <v>2250</v>
      </c>
      <c r="G301" t="s">
        <v>2250</v>
      </c>
      <c r="H301" s="108">
        <v>44147</v>
      </c>
      <c r="I301" s="108">
        <v>44178</v>
      </c>
      <c r="J301" t="s">
        <v>2251</v>
      </c>
      <c r="K301" t="s">
        <v>2252</v>
      </c>
      <c r="L301" t="s">
        <v>2252</v>
      </c>
      <c r="M301" t="s">
        <v>2265</v>
      </c>
      <c r="N301" t="s">
        <v>2683</v>
      </c>
    </row>
    <row r="302" spans="1:14" x14ac:dyDescent="0.25">
      <c r="A302" t="s">
        <v>2824</v>
      </c>
      <c r="B302" t="s">
        <v>2825</v>
      </c>
      <c r="C302" t="s">
        <v>213</v>
      </c>
      <c r="D302" s="13">
        <v>10157160</v>
      </c>
      <c r="E302" t="s">
        <v>2249</v>
      </c>
      <c r="F302" t="s">
        <v>2250</v>
      </c>
      <c r="G302" t="s">
        <v>2250</v>
      </c>
      <c r="H302" s="108">
        <v>44112</v>
      </c>
      <c r="I302" s="108">
        <v>44157</v>
      </c>
      <c r="J302" t="s">
        <v>2251</v>
      </c>
      <c r="K302" t="s">
        <v>2252</v>
      </c>
      <c r="L302" t="s">
        <v>2252</v>
      </c>
      <c r="M302" t="s">
        <v>2253</v>
      </c>
      <c r="N302" t="s">
        <v>2683</v>
      </c>
    </row>
    <row r="303" spans="1:14" x14ac:dyDescent="0.25">
      <c r="A303" t="s">
        <v>2826</v>
      </c>
      <c r="B303" t="s">
        <v>2827</v>
      </c>
      <c r="C303" t="s">
        <v>213</v>
      </c>
      <c r="D303" s="13">
        <v>10157161</v>
      </c>
      <c r="E303" t="s">
        <v>2249</v>
      </c>
      <c r="F303" t="s">
        <v>2250</v>
      </c>
      <c r="G303" t="s">
        <v>2250</v>
      </c>
      <c r="H303" s="108">
        <v>44147</v>
      </c>
      <c r="I303" s="108">
        <v>44168</v>
      </c>
      <c r="J303" t="s">
        <v>2251</v>
      </c>
      <c r="K303" t="s">
        <v>2252</v>
      </c>
      <c r="L303" t="s">
        <v>2252</v>
      </c>
      <c r="M303" t="s">
        <v>2265</v>
      </c>
      <c r="N303" t="s">
        <v>2683</v>
      </c>
    </row>
    <row r="304" spans="1:14" x14ac:dyDescent="0.25">
      <c r="A304" t="s">
        <v>2828</v>
      </c>
      <c r="B304" t="s">
        <v>2829</v>
      </c>
      <c r="C304" t="s">
        <v>213</v>
      </c>
      <c r="D304" s="13">
        <v>10157162</v>
      </c>
      <c r="E304" t="s">
        <v>2249</v>
      </c>
      <c r="F304" t="s">
        <v>2250</v>
      </c>
      <c r="G304" t="s">
        <v>2250</v>
      </c>
      <c r="H304" s="108">
        <v>44167</v>
      </c>
      <c r="I304" s="108">
        <v>44213</v>
      </c>
      <c r="J304" t="s">
        <v>2251</v>
      </c>
      <c r="K304" t="s">
        <v>2252</v>
      </c>
      <c r="L304" t="s">
        <v>2252</v>
      </c>
      <c r="M304" t="s">
        <v>2253</v>
      </c>
      <c r="N304" t="s">
        <v>2683</v>
      </c>
    </row>
    <row r="305" spans="1:14" x14ac:dyDescent="0.25">
      <c r="A305" t="s">
        <v>2830</v>
      </c>
      <c r="B305" t="s">
        <v>2831</v>
      </c>
      <c r="C305" t="s">
        <v>213</v>
      </c>
      <c r="D305" s="13">
        <v>10157163</v>
      </c>
      <c r="E305" t="s">
        <v>2249</v>
      </c>
      <c r="F305" t="s">
        <v>2250</v>
      </c>
      <c r="G305" t="s">
        <v>2250</v>
      </c>
      <c r="H305" s="108">
        <v>44110</v>
      </c>
      <c r="I305" s="108">
        <v>44161</v>
      </c>
      <c r="J305" t="s">
        <v>2251</v>
      </c>
      <c r="K305" t="s">
        <v>2252</v>
      </c>
      <c r="L305" t="s">
        <v>2252</v>
      </c>
      <c r="M305" t="s">
        <v>2253</v>
      </c>
      <c r="N305" t="s">
        <v>2683</v>
      </c>
    </row>
    <row r="306" spans="1:14" x14ac:dyDescent="0.25">
      <c r="A306" t="s">
        <v>2832</v>
      </c>
      <c r="B306" t="s">
        <v>2833</v>
      </c>
      <c r="C306" t="s">
        <v>213</v>
      </c>
      <c r="D306" s="13">
        <v>10157164</v>
      </c>
      <c r="E306" t="s">
        <v>2249</v>
      </c>
      <c r="F306" t="s">
        <v>2250</v>
      </c>
      <c r="G306" t="s">
        <v>2250</v>
      </c>
      <c r="H306" s="108">
        <v>44145</v>
      </c>
      <c r="I306" s="108">
        <v>44173</v>
      </c>
      <c r="J306" t="s">
        <v>2251</v>
      </c>
      <c r="K306" t="s">
        <v>2252</v>
      </c>
      <c r="L306" t="s">
        <v>2252</v>
      </c>
      <c r="M306" t="s">
        <v>2265</v>
      </c>
      <c r="N306" t="s">
        <v>2683</v>
      </c>
    </row>
    <row r="307" spans="1:14" x14ac:dyDescent="0.25">
      <c r="A307" t="s">
        <v>2834</v>
      </c>
      <c r="B307" t="s">
        <v>2835</v>
      </c>
      <c r="C307" t="s">
        <v>166</v>
      </c>
      <c r="D307" s="13">
        <v>10157165</v>
      </c>
      <c r="E307" t="s">
        <v>2249</v>
      </c>
      <c r="F307" t="s">
        <v>2250</v>
      </c>
      <c r="G307" t="s">
        <v>2250</v>
      </c>
      <c r="H307" s="108">
        <v>44112</v>
      </c>
      <c r="I307" s="108">
        <v>44146</v>
      </c>
      <c r="J307" t="s">
        <v>2251</v>
      </c>
      <c r="K307" t="s">
        <v>2252</v>
      </c>
      <c r="L307" t="s">
        <v>2252</v>
      </c>
      <c r="M307" t="s">
        <v>2253</v>
      </c>
      <c r="N307" t="s">
        <v>2683</v>
      </c>
    </row>
    <row r="308" spans="1:14" x14ac:dyDescent="0.25">
      <c r="A308" t="s">
        <v>2836</v>
      </c>
      <c r="B308" t="s">
        <v>2699</v>
      </c>
      <c r="C308" t="s">
        <v>166</v>
      </c>
      <c r="D308" s="13">
        <v>10157166</v>
      </c>
      <c r="E308" t="s">
        <v>2249</v>
      </c>
      <c r="F308" t="s">
        <v>2250</v>
      </c>
      <c r="G308" t="s">
        <v>2250</v>
      </c>
      <c r="H308" s="108">
        <v>44166</v>
      </c>
      <c r="I308" s="108">
        <v>44231</v>
      </c>
      <c r="J308" t="s">
        <v>2251</v>
      </c>
      <c r="K308" t="s">
        <v>2252</v>
      </c>
      <c r="L308" t="s">
        <v>2252</v>
      </c>
      <c r="M308" t="s">
        <v>2265</v>
      </c>
      <c r="N308" t="s">
        <v>2683</v>
      </c>
    </row>
    <row r="309" spans="1:14" x14ac:dyDescent="0.25">
      <c r="A309" t="s">
        <v>2837</v>
      </c>
      <c r="B309" t="s">
        <v>2838</v>
      </c>
      <c r="C309" t="s">
        <v>74</v>
      </c>
      <c r="D309" s="13">
        <v>10157168</v>
      </c>
      <c r="E309" t="s">
        <v>2249</v>
      </c>
      <c r="F309" t="s">
        <v>2250</v>
      </c>
      <c r="G309" t="s">
        <v>2250</v>
      </c>
      <c r="H309" s="108">
        <v>44159</v>
      </c>
      <c r="I309" s="108">
        <v>44178</v>
      </c>
      <c r="J309" t="s">
        <v>2251</v>
      </c>
      <c r="K309" t="s">
        <v>2252</v>
      </c>
      <c r="L309" t="s">
        <v>2252</v>
      </c>
      <c r="M309" t="s">
        <v>2265</v>
      </c>
      <c r="N309" t="s">
        <v>2683</v>
      </c>
    </row>
    <row r="310" spans="1:14" x14ac:dyDescent="0.25">
      <c r="A310" t="s">
        <v>2839</v>
      </c>
      <c r="B310" t="s">
        <v>2840</v>
      </c>
      <c r="C310" t="s">
        <v>74</v>
      </c>
      <c r="D310" s="13">
        <v>10157169</v>
      </c>
      <c r="E310" t="s">
        <v>2249</v>
      </c>
      <c r="F310" t="s">
        <v>2250</v>
      </c>
      <c r="G310" t="s">
        <v>2250</v>
      </c>
      <c r="H310" s="108">
        <v>44154</v>
      </c>
      <c r="I310" s="108">
        <v>44182</v>
      </c>
      <c r="J310" t="s">
        <v>2251</v>
      </c>
      <c r="K310" t="s">
        <v>2252</v>
      </c>
      <c r="L310" t="s">
        <v>2252</v>
      </c>
      <c r="M310" t="s">
        <v>2265</v>
      </c>
      <c r="N310" t="s">
        <v>2683</v>
      </c>
    </row>
    <row r="311" spans="1:14" x14ac:dyDescent="0.25">
      <c r="A311" t="s">
        <v>2841</v>
      </c>
      <c r="B311" t="s">
        <v>2842</v>
      </c>
      <c r="C311" t="s">
        <v>74</v>
      </c>
      <c r="D311" s="13">
        <v>10157170</v>
      </c>
      <c r="E311" t="s">
        <v>2249</v>
      </c>
      <c r="F311" t="s">
        <v>2250</v>
      </c>
      <c r="G311" t="s">
        <v>2250</v>
      </c>
      <c r="H311" s="108">
        <v>44140</v>
      </c>
      <c r="I311" s="108">
        <v>44166</v>
      </c>
      <c r="J311" t="s">
        <v>2251</v>
      </c>
      <c r="K311" t="s">
        <v>2252</v>
      </c>
      <c r="L311" t="s">
        <v>2252</v>
      </c>
      <c r="M311" t="s">
        <v>2265</v>
      </c>
      <c r="N311" t="s">
        <v>2683</v>
      </c>
    </row>
    <row r="312" spans="1:14" x14ac:dyDescent="0.25">
      <c r="A312" t="s">
        <v>2843</v>
      </c>
      <c r="B312" t="s">
        <v>2844</v>
      </c>
      <c r="C312" t="s">
        <v>81</v>
      </c>
      <c r="D312" s="13">
        <v>10157171</v>
      </c>
      <c r="E312" t="s">
        <v>2249</v>
      </c>
      <c r="F312" t="s">
        <v>2250</v>
      </c>
      <c r="G312" t="s">
        <v>2250</v>
      </c>
      <c r="H312" s="108">
        <v>44152</v>
      </c>
      <c r="I312" s="108">
        <v>44213</v>
      </c>
      <c r="J312" t="s">
        <v>2251</v>
      </c>
      <c r="K312" t="s">
        <v>2252</v>
      </c>
      <c r="L312" t="s">
        <v>2252</v>
      </c>
      <c r="M312" t="s">
        <v>2265</v>
      </c>
      <c r="N312" t="s">
        <v>2683</v>
      </c>
    </row>
    <row r="313" spans="1:14" x14ac:dyDescent="0.25">
      <c r="A313" t="s">
        <v>2845</v>
      </c>
      <c r="B313" t="s">
        <v>2846</v>
      </c>
      <c r="C313" t="s">
        <v>81</v>
      </c>
      <c r="D313" s="13">
        <v>10157172</v>
      </c>
      <c r="E313" t="s">
        <v>2249</v>
      </c>
      <c r="F313" t="s">
        <v>2250</v>
      </c>
      <c r="G313" t="s">
        <v>2250</v>
      </c>
      <c r="H313" s="108">
        <v>44154</v>
      </c>
      <c r="I313" s="108">
        <v>44175</v>
      </c>
      <c r="J313" t="s">
        <v>2251</v>
      </c>
      <c r="K313" t="s">
        <v>2252</v>
      </c>
      <c r="L313" t="s">
        <v>2252</v>
      </c>
      <c r="M313" t="s">
        <v>2265</v>
      </c>
      <c r="N313" t="s">
        <v>2683</v>
      </c>
    </row>
    <row r="314" spans="1:14" x14ac:dyDescent="0.25">
      <c r="A314" t="s">
        <v>2847</v>
      </c>
      <c r="B314" t="s">
        <v>2848</v>
      </c>
      <c r="C314" t="s">
        <v>81</v>
      </c>
      <c r="D314" s="13">
        <v>10160555</v>
      </c>
      <c r="E314" t="s">
        <v>2849</v>
      </c>
      <c r="F314" t="s">
        <v>2250</v>
      </c>
      <c r="G314" t="s">
        <v>2250</v>
      </c>
      <c r="H314" s="108">
        <v>44138</v>
      </c>
      <c r="I314" s="108">
        <v>44178</v>
      </c>
      <c r="J314" t="s">
        <v>2252</v>
      </c>
      <c r="K314" t="s">
        <v>2252</v>
      </c>
      <c r="L314" t="s">
        <v>2252</v>
      </c>
      <c r="M314" t="s">
        <v>2253</v>
      </c>
      <c r="N314" t="s">
        <v>2683</v>
      </c>
    </row>
    <row r="315" spans="1:14" x14ac:dyDescent="0.25">
      <c r="A315" t="s">
        <v>2850</v>
      </c>
      <c r="B315" t="s">
        <v>2851</v>
      </c>
      <c r="C315" t="s">
        <v>119</v>
      </c>
      <c r="D315" s="13">
        <v>10157173</v>
      </c>
      <c r="E315" t="s">
        <v>2249</v>
      </c>
      <c r="F315" t="s">
        <v>2250</v>
      </c>
      <c r="G315" t="s">
        <v>2250</v>
      </c>
      <c r="H315" s="108">
        <v>44105</v>
      </c>
      <c r="I315" s="108">
        <v>44161</v>
      </c>
      <c r="J315" t="s">
        <v>2251</v>
      </c>
      <c r="K315" t="s">
        <v>2252</v>
      </c>
      <c r="L315" t="s">
        <v>2252</v>
      </c>
      <c r="M315" t="s">
        <v>2253</v>
      </c>
      <c r="N315" t="s">
        <v>2683</v>
      </c>
    </row>
    <row r="316" spans="1:14" x14ac:dyDescent="0.25">
      <c r="A316" t="s">
        <v>2852</v>
      </c>
      <c r="B316" t="s">
        <v>2853</v>
      </c>
      <c r="C316" t="s">
        <v>119</v>
      </c>
      <c r="D316" s="13">
        <v>10157174</v>
      </c>
      <c r="E316" t="s">
        <v>2249</v>
      </c>
      <c r="F316" t="s">
        <v>2250</v>
      </c>
      <c r="G316" t="s">
        <v>2250</v>
      </c>
      <c r="H316" s="108">
        <v>44105</v>
      </c>
      <c r="I316" s="108">
        <v>44140</v>
      </c>
      <c r="J316" t="s">
        <v>2251</v>
      </c>
      <c r="K316" t="s">
        <v>2252</v>
      </c>
      <c r="L316" t="s">
        <v>2252</v>
      </c>
      <c r="M316" t="s">
        <v>2253</v>
      </c>
      <c r="N316" t="s">
        <v>2683</v>
      </c>
    </row>
    <row r="317" spans="1:14" x14ac:dyDescent="0.25">
      <c r="A317" t="s">
        <v>2854</v>
      </c>
      <c r="B317" t="s">
        <v>2855</v>
      </c>
      <c r="C317" t="s">
        <v>131</v>
      </c>
      <c r="D317" s="13">
        <v>10157176</v>
      </c>
      <c r="E317" t="s">
        <v>2249</v>
      </c>
      <c r="F317" t="s">
        <v>2250</v>
      </c>
      <c r="G317" t="s">
        <v>2250</v>
      </c>
      <c r="H317" s="108">
        <v>44140</v>
      </c>
      <c r="I317" s="108">
        <v>44166</v>
      </c>
      <c r="J317" t="s">
        <v>2251</v>
      </c>
      <c r="K317" t="s">
        <v>2252</v>
      </c>
      <c r="L317" t="s">
        <v>2252</v>
      </c>
      <c r="M317" t="s">
        <v>2265</v>
      </c>
      <c r="N317" t="s">
        <v>2683</v>
      </c>
    </row>
    <row r="318" spans="1:14" x14ac:dyDescent="0.25">
      <c r="A318" t="s">
        <v>2856</v>
      </c>
      <c r="B318" t="s">
        <v>2857</v>
      </c>
      <c r="C318" t="s">
        <v>212</v>
      </c>
      <c r="D318" s="13">
        <v>10157177</v>
      </c>
      <c r="E318" t="s">
        <v>2249</v>
      </c>
      <c r="F318" t="s">
        <v>2250</v>
      </c>
      <c r="G318" t="s">
        <v>2250</v>
      </c>
      <c r="H318" s="108">
        <v>44168</v>
      </c>
      <c r="I318" s="108">
        <v>44213</v>
      </c>
      <c r="J318" t="s">
        <v>2251</v>
      </c>
      <c r="K318" t="s">
        <v>2252</v>
      </c>
      <c r="L318" t="s">
        <v>2252</v>
      </c>
      <c r="M318" t="s">
        <v>2253</v>
      </c>
      <c r="N318" t="s">
        <v>2683</v>
      </c>
    </row>
    <row r="319" spans="1:14" x14ac:dyDescent="0.25">
      <c r="A319" t="s">
        <v>2858</v>
      </c>
      <c r="B319" t="s">
        <v>2859</v>
      </c>
      <c r="C319" t="s">
        <v>148</v>
      </c>
      <c r="D319" s="13">
        <v>10157178</v>
      </c>
      <c r="E319" t="s">
        <v>2249</v>
      </c>
      <c r="F319" t="s">
        <v>2250</v>
      </c>
      <c r="G319" t="s">
        <v>2250</v>
      </c>
      <c r="H319" s="108">
        <v>44168</v>
      </c>
      <c r="I319" s="108">
        <v>44215</v>
      </c>
      <c r="J319" t="s">
        <v>2251</v>
      </c>
      <c r="K319" t="s">
        <v>2252</v>
      </c>
      <c r="L319" t="s">
        <v>2252</v>
      </c>
      <c r="M319" t="s">
        <v>2253</v>
      </c>
      <c r="N319" t="s">
        <v>2683</v>
      </c>
    </row>
    <row r="320" spans="1:14" x14ac:dyDescent="0.25">
      <c r="A320" t="s">
        <v>2860</v>
      </c>
      <c r="B320" t="s">
        <v>2861</v>
      </c>
      <c r="C320" t="s">
        <v>148</v>
      </c>
      <c r="D320" s="13">
        <v>10157179</v>
      </c>
      <c r="E320" t="s">
        <v>2249</v>
      </c>
      <c r="F320" t="s">
        <v>2250</v>
      </c>
      <c r="G320" t="s">
        <v>2250</v>
      </c>
      <c r="H320" s="108">
        <v>44159</v>
      </c>
      <c r="I320" s="108">
        <v>44215</v>
      </c>
      <c r="J320" t="s">
        <v>2251</v>
      </c>
      <c r="K320" t="s">
        <v>2252</v>
      </c>
      <c r="L320" t="s">
        <v>2252</v>
      </c>
      <c r="M320" t="s">
        <v>2265</v>
      </c>
      <c r="N320" t="s">
        <v>2683</v>
      </c>
    </row>
    <row r="321" spans="1:14" x14ac:dyDescent="0.25">
      <c r="A321" t="s">
        <v>2862</v>
      </c>
      <c r="B321" t="s">
        <v>2863</v>
      </c>
      <c r="C321" t="s">
        <v>155</v>
      </c>
      <c r="D321" s="13">
        <v>10162728</v>
      </c>
      <c r="E321" t="s">
        <v>2249</v>
      </c>
      <c r="F321" t="s">
        <v>2250</v>
      </c>
      <c r="G321" t="s">
        <v>2250</v>
      </c>
      <c r="H321" s="108">
        <v>44152</v>
      </c>
      <c r="I321" s="108">
        <v>44180</v>
      </c>
      <c r="J321" t="s">
        <v>2251</v>
      </c>
      <c r="K321" t="s">
        <v>2252</v>
      </c>
      <c r="L321" t="s">
        <v>2252</v>
      </c>
      <c r="M321" t="s">
        <v>2265</v>
      </c>
      <c r="N321" t="s">
        <v>2683</v>
      </c>
    </row>
    <row r="322" spans="1:14" x14ac:dyDescent="0.25">
      <c r="A322" t="s">
        <v>2864</v>
      </c>
      <c r="B322" t="s">
        <v>2865</v>
      </c>
      <c r="C322" t="s">
        <v>155</v>
      </c>
      <c r="D322" s="13">
        <v>10157180</v>
      </c>
      <c r="E322" t="s">
        <v>2249</v>
      </c>
      <c r="F322" t="s">
        <v>2250</v>
      </c>
      <c r="G322" t="s">
        <v>2250</v>
      </c>
      <c r="H322" s="108">
        <v>44154</v>
      </c>
      <c r="I322" s="108">
        <v>44182</v>
      </c>
      <c r="J322" t="s">
        <v>2251</v>
      </c>
      <c r="K322" t="s">
        <v>2252</v>
      </c>
      <c r="L322" t="s">
        <v>2252</v>
      </c>
      <c r="M322" t="s">
        <v>2265</v>
      </c>
      <c r="N322" t="s">
        <v>2683</v>
      </c>
    </row>
    <row r="323" spans="1:14" x14ac:dyDescent="0.25">
      <c r="A323" t="s">
        <v>2866</v>
      </c>
      <c r="B323" t="s">
        <v>2867</v>
      </c>
      <c r="C323" t="s">
        <v>156</v>
      </c>
      <c r="D323" s="13">
        <v>10157182</v>
      </c>
      <c r="E323" t="s">
        <v>2249</v>
      </c>
      <c r="F323" t="s">
        <v>2250</v>
      </c>
      <c r="G323" t="s">
        <v>2250</v>
      </c>
      <c r="H323" s="108">
        <v>44112</v>
      </c>
      <c r="I323" s="108">
        <v>44154</v>
      </c>
      <c r="J323" t="s">
        <v>2251</v>
      </c>
      <c r="K323" t="s">
        <v>2252</v>
      </c>
      <c r="L323" t="s">
        <v>2252</v>
      </c>
      <c r="M323" t="s">
        <v>2253</v>
      </c>
      <c r="N323" t="s">
        <v>2683</v>
      </c>
    </row>
    <row r="324" spans="1:14" x14ac:dyDescent="0.25">
      <c r="A324" t="s">
        <v>2868</v>
      </c>
      <c r="B324" t="s">
        <v>2869</v>
      </c>
      <c r="C324" t="s">
        <v>156</v>
      </c>
      <c r="D324" s="13">
        <v>10157183</v>
      </c>
      <c r="E324" t="s">
        <v>2249</v>
      </c>
      <c r="F324" t="s">
        <v>2250</v>
      </c>
      <c r="G324" t="s">
        <v>2250</v>
      </c>
      <c r="H324" s="108">
        <v>44175</v>
      </c>
      <c r="I324" s="108">
        <v>44213</v>
      </c>
      <c r="J324" t="s">
        <v>2251</v>
      </c>
      <c r="K324" t="s">
        <v>2252</v>
      </c>
      <c r="L324" t="s">
        <v>2252</v>
      </c>
      <c r="M324" t="s">
        <v>2253</v>
      </c>
      <c r="N324" t="s">
        <v>2683</v>
      </c>
    </row>
    <row r="325" spans="1:14" x14ac:dyDescent="0.25">
      <c r="A325" t="s">
        <v>2870</v>
      </c>
      <c r="B325" t="s">
        <v>2871</v>
      </c>
      <c r="C325" t="s">
        <v>164</v>
      </c>
      <c r="D325" s="13">
        <v>10157184</v>
      </c>
      <c r="E325" t="s">
        <v>2249</v>
      </c>
      <c r="F325" t="s">
        <v>2250</v>
      </c>
      <c r="G325" t="s">
        <v>2250</v>
      </c>
      <c r="H325" s="108">
        <v>44138</v>
      </c>
      <c r="I325" s="108">
        <v>44166</v>
      </c>
      <c r="J325" t="s">
        <v>2251</v>
      </c>
      <c r="K325" t="s">
        <v>2252</v>
      </c>
      <c r="L325" t="s">
        <v>2252</v>
      </c>
      <c r="M325" t="s">
        <v>2253</v>
      </c>
      <c r="N325" t="s">
        <v>2683</v>
      </c>
    </row>
    <row r="326" spans="1:14" x14ac:dyDescent="0.25">
      <c r="A326" t="s">
        <v>2872</v>
      </c>
      <c r="B326" t="s">
        <v>2873</v>
      </c>
      <c r="C326" t="s">
        <v>164</v>
      </c>
      <c r="D326" s="13">
        <v>10157185</v>
      </c>
      <c r="E326" t="s">
        <v>2249</v>
      </c>
      <c r="F326" t="s">
        <v>2250</v>
      </c>
      <c r="G326" t="s">
        <v>2250</v>
      </c>
      <c r="H326" s="108">
        <v>44174</v>
      </c>
      <c r="I326" s="108">
        <v>44220</v>
      </c>
      <c r="J326" t="s">
        <v>2251</v>
      </c>
      <c r="K326" t="s">
        <v>2252</v>
      </c>
      <c r="L326" t="s">
        <v>2252</v>
      </c>
      <c r="M326" t="s">
        <v>2253</v>
      </c>
      <c r="N326" t="s">
        <v>2683</v>
      </c>
    </row>
    <row r="327" spans="1:14" x14ac:dyDescent="0.25">
      <c r="A327" t="s">
        <v>2874</v>
      </c>
      <c r="B327" t="s">
        <v>2875</v>
      </c>
      <c r="C327" t="s">
        <v>92</v>
      </c>
      <c r="D327" s="13">
        <v>10156900</v>
      </c>
      <c r="E327" t="s">
        <v>2249</v>
      </c>
      <c r="F327" t="s">
        <v>2250</v>
      </c>
      <c r="G327" t="s">
        <v>2250</v>
      </c>
      <c r="H327" s="108">
        <v>44138</v>
      </c>
      <c r="I327" s="108">
        <v>44159</v>
      </c>
      <c r="J327" t="s">
        <v>2251</v>
      </c>
      <c r="K327" t="s">
        <v>2252</v>
      </c>
      <c r="L327" t="s">
        <v>2252</v>
      </c>
      <c r="M327" t="s">
        <v>2253</v>
      </c>
      <c r="N327" t="s">
        <v>2683</v>
      </c>
    </row>
    <row r="328" spans="1:14" x14ac:dyDescent="0.25">
      <c r="A328" t="s">
        <v>2876</v>
      </c>
      <c r="B328" t="s">
        <v>2877</v>
      </c>
      <c r="C328" t="s">
        <v>92</v>
      </c>
      <c r="D328" s="13">
        <v>10171026</v>
      </c>
      <c r="E328" t="s">
        <v>2878</v>
      </c>
      <c r="F328" t="s">
        <v>2250</v>
      </c>
      <c r="G328" t="s">
        <v>2250</v>
      </c>
      <c r="H328" s="108">
        <v>44153</v>
      </c>
      <c r="I328" s="108">
        <v>44178</v>
      </c>
      <c r="J328" t="s">
        <v>2252</v>
      </c>
      <c r="K328" t="s">
        <v>2252</v>
      </c>
      <c r="L328" t="s">
        <v>2252</v>
      </c>
      <c r="M328" t="s">
        <v>2253</v>
      </c>
      <c r="N328" t="s">
        <v>2683</v>
      </c>
    </row>
    <row r="329" spans="1:14" x14ac:dyDescent="0.25">
      <c r="A329" t="s">
        <v>2879</v>
      </c>
      <c r="B329" t="s">
        <v>2880</v>
      </c>
      <c r="C329" t="s">
        <v>140</v>
      </c>
      <c r="D329" s="13">
        <v>10156876</v>
      </c>
      <c r="E329" t="s">
        <v>2249</v>
      </c>
      <c r="F329" t="s">
        <v>2250</v>
      </c>
      <c r="G329" t="s">
        <v>2250</v>
      </c>
      <c r="H329" s="108">
        <v>44140</v>
      </c>
      <c r="I329" s="108">
        <v>44161</v>
      </c>
      <c r="J329" t="s">
        <v>2251</v>
      </c>
      <c r="K329" t="s">
        <v>2252</v>
      </c>
      <c r="L329" t="s">
        <v>2252</v>
      </c>
      <c r="M329" t="s">
        <v>2265</v>
      </c>
      <c r="N329" t="s">
        <v>2683</v>
      </c>
    </row>
    <row r="330" spans="1:14" x14ac:dyDescent="0.25">
      <c r="A330" t="s">
        <v>2881</v>
      </c>
      <c r="B330" t="s">
        <v>2882</v>
      </c>
      <c r="C330" t="s">
        <v>140</v>
      </c>
      <c r="D330" s="13">
        <v>10156891</v>
      </c>
      <c r="E330" t="s">
        <v>2249</v>
      </c>
      <c r="F330" t="s">
        <v>2250</v>
      </c>
      <c r="G330" t="s">
        <v>2250</v>
      </c>
      <c r="H330" s="108">
        <v>44174</v>
      </c>
      <c r="I330" s="108">
        <v>44216</v>
      </c>
      <c r="J330" t="s">
        <v>2251</v>
      </c>
      <c r="K330" t="s">
        <v>2252</v>
      </c>
      <c r="L330" t="s">
        <v>2252</v>
      </c>
      <c r="M330" t="s">
        <v>2253</v>
      </c>
      <c r="N330" t="s">
        <v>2683</v>
      </c>
    </row>
    <row r="331" spans="1:14" x14ac:dyDescent="0.25">
      <c r="A331" t="s">
        <v>2883</v>
      </c>
      <c r="B331" t="s">
        <v>2884</v>
      </c>
      <c r="C331" t="s">
        <v>76</v>
      </c>
      <c r="D331" s="13">
        <v>10156884</v>
      </c>
      <c r="E331" t="s">
        <v>2249</v>
      </c>
      <c r="F331" t="s">
        <v>2250</v>
      </c>
      <c r="G331" t="s">
        <v>2250</v>
      </c>
      <c r="H331" s="108">
        <v>44112</v>
      </c>
      <c r="I331" s="108">
        <v>44159</v>
      </c>
      <c r="J331" t="s">
        <v>2251</v>
      </c>
      <c r="K331" t="s">
        <v>2252</v>
      </c>
      <c r="L331" t="s">
        <v>2252</v>
      </c>
      <c r="M331" t="s">
        <v>2253</v>
      </c>
      <c r="N331" t="s">
        <v>2683</v>
      </c>
    </row>
    <row r="332" spans="1:14" x14ac:dyDescent="0.25">
      <c r="A332" t="s">
        <v>2885</v>
      </c>
      <c r="B332" t="s">
        <v>2886</v>
      </c>
      <c r="C332" t="s">
        <v>76</v>
      </c>
      <c r="D332" s="13">
        <v>10162284</v>
      </c>
      <c r="E332" t="s">
        <v>2887</v>
      </c>
      <c r="F332" t="s">
        <v>2250</v>
      </c>
      <c r="G332" t="s">
        <v>2250</v>
      </c>
      <c r="H332" s="108">
        <v>44168</v>
      </c>
      <c r="I332" s="108">
        <v>44213</v>
      </c>
      <c r="J332" t="s">
        <v>2252</v>
      </c>
      <c r="K332" t="s">
        <v>2252</v>
      </c>
      <c r="L332" t="s">
        <v>2252</v>
      </c>
      <c r="M332" t="s">
        <v>2253</v>
      </c>
      <c r="N332" t="s">
        <v>2683</v>
      </c>
    </row>
    <row r="333" spans="1:14" x14ac:dyDescent="0.25">
      <c r="A333" t="s">
        <v>2888</v>
      </c>
      <c r="B333" t="s">
        <v>2889</v>
      </c>
      <c r="C333" t="s">
        <v>111</v>
      </c>
      <c r="D333" s="13">
        <v>10156904</v>
      </c>
      <c r="E333" t="s">
        <v>2249</v>
      </c>
      <c r="F333" t="s">
        <v>2250</v>
      </c>
      <c r="G333" t="s">
        <v>2250</v>
      </c>
      <c r="H333" s="108">
        <v>44154</v>
      </c>
      <c r="I333" s="108">
        <v>44173</v>
      </c>
      <c r="J333" t="s">
        <v>2251</v>
      </c>
      <c r="K333" t="s">
        <v>2252</v>
      </c>
      <c r="L333" t="s">
        <v>2252</v>
      </c>
      <c r="M333" t="s">
        <v>2265</v>
      </c>
      <c r="N333" t="s">
        <v>2683</v>
      </c>
    </row>
    <row r="334" spans="1:14" x14ac:dyDescent="0.25">
      <c r="A334" t="s">
        <v>2890</v>
      </c>
      <c r="B334" t="s">
        <v>2891</v>
      </c>
      <c r="C334" t="s">
        <v>111</v>
      </c>
      <c r="D334" s="13">
        <v>10156886</v>
      </c>
      <c r="E334" t="s">
        <v>2249</v>
      </c>
      <c r="F334" t="s">
        <v>2250</v>
      </c>
      <c r="G334" t="s">
        <v>2250</v>
      </c>
      <c r="H334" s="108">
        <v>44152</v>
      </c>
      <c r="I334" s="108">
        <v>44174</v>
      </c>
      <c r="J334" t="s">
        <v>2251</v>
      </c>
      <c r="K334" t="s">
        <v>2252</v>
      </c>
      <c r="L334" t="s">
        <v>2252</v>
      </c>
      <c r="M334" t="s">
        <v>2265</v>
      </c>
      <c r="N334" t="s">
        <v>2683</v>
      </c>
    </row>
    <row r="335" spans="1:14" x14ac:dyDescent="0.25">
      <c r="A335" t="s">
        <v>2892</v>
      </c>
      <c r="B335" t="s">
        <v>2893</v>
      </c>
      <c r="C335" t="s">
        <v>114</v>
      </c>
      <c r="D335" s="13">
        <v>10156899</v>
      </c>
      <c r="E335" t="s">
        <v>2249</v>
      </c>
      <c r="F335" t="s">
        <v>2250</v>
      </c>
      <c r="G335" t="s">
        <v>2250</v>
      </c>
      <c r="H335" s="108">
        <v>44154</v>
      </c>
      <c r="I335" s="108">
        <v>44217</v>
      </c>
      <c r="J335" t="s">
        <v>2251</v>
      </c>
      <c r="K335" t="s">
        <v>2252</v>
      </c>
      <c r="L335" t="s">
        <v>2252</v>
      </c>
      <c r="M335" t="s">
        <v>2265</v>
      </c>
      <c r="N335" t="s">
        <v>2683</v>
      </c>
    </row>
    <row r="336" spans="1:14" x14ac:dyDescent="0.25">
      <c r="A336" t="s">
        <v>2894</v>
      </c>
      <c r="B336" t="s">
        <v>2895</v>
      </c>
      <c r="C336" t="s">
        <v>114</v>
      </c>
      <c r="D336" s="13">
        <v>10156907</v>
      </c>
      <c r="E336" t="s">
        <v>2249</v>
      </c>
      <c r="F336" t="s">
        <v>2250</v>
      </c>
      <c r="G336" t="s">
        <v>2250</v>
      </c>
      <c r="H336" s="108">
        <v>44161</v>
      </c>
      <c r="I336" s="108">
        <v>44215</v>
      </c>
      <c r="J336" t="s">
        <v>2251</v>
      </c>
      <c r="K336" t="s">
        <v>2252</v>
      </c>
      <c r="L336" t="s">
        <v>2252</v>
      </c>
      <c r="M336" t="s">
        <v>2265</v>
      </c>
      <c r="N336" t="s">
        <v>2683</v>
      </c>
    </row>
    <row r="337" spans="1:14" x14ac:dyDescent="0.25">
      <c r="A337" t="s">
        <v>2896</v>
      </c>
      <c r="B337" t="s">
        <v>2897</v>
      </c>
      <c r="C337" t="s">
        <v>114</v>
      </c>
      <c r="D337" s="13">
        <v>10156863</v>
      </c>
      <c r="E337" t="s">
        <v>2249</v>
      </c>
      <c r="F337" t="s">
        <v>2250</v>
      </c>
      <c r="G337" t="s">
        <v>2250</v>
      </c>
      <c r="H337" s="108">
        <v>44147</v>
      </c>
      <c r="I337" s="108">
        <v>44174</v>
      </c>
      <c r="J337" t="s">
        <v>2251</v>
      </c>
      <c r="K337" t="s">
        <v>2252</v>
      </c>
      <c r="L337" t="s">
        <v>2252</v>
      </c>
      <c r="M337" t="s">
        <v>2265</v>
      </c>
      <c r="N337" t="s">
        <v>2683</v>
      </c>
    </row>
    <row r="338" spans="1:14" x14ac:dyDescent="0.25">
      <c r="A338" t="s">
        <v>2898</v>
      </c>
      <c r="B338" t="s">
        <v>2899</v>
      </c>
      <c r="C338" t="s">
        <v>114</v>
      </c>
      <c r="D338" s="13">
        <v>10156923</v>
      </c>
      <c r="E338" t="s">
        <v>2249</v>
      </c>
      <c r="F338" t="s">
        <v>2250</v>
      </c>
      <c r="G338" t="s">
        <v>2250</v>
      </c>
      <c r="H338" s="108">
        <v>44145</v>
      </c>
      <c r="I338" s="108">
        <v>44168</v>
      </c>
      <c r="J338" t="s">
        <v>2251</v>
      </c>
      <c r="K338" t="s">
        <v>2252</v>
      </c>
      <c r="L338" t="s">
        <v>2252</v>
      </c>
      <c r="M338" t="s">
        <v>2265</v>
      </c>
      <c r="N338" t="s">
        <v>2683</v>
      </c>
    </row>
    <row r="339" spans="1:14" x14ac:dyDescent="0.25">
      <c r="A339" t="s">
        <v>2900</v>
      </c>
      <c r="B339" t="s">
        <v>2901</v>
      </c>
      <c r="C339" t="s">
        <v>114</v>
      </c>
      <c r="D339" s="13">
        <v>10156892</v>
      </c>
      <c r="E339" t="s">
        <v>2249</v>
      </c>
      <c r="F339" t="s">
        <v>2250</v>
      </c>
      <c r="G339" t="s">
        <v>2250</v>
      </c>
      <c r="H339" s="108">
        <v>44166</v>
      </c>
      <c r="I339" s="108">
        <v>44213</v>
      </c>
      <c r="J339" t="s">
        <v>2251</v>
      </c>
      <c r="K339" t="s">
        <v>2252</v>
      </c>
      <c r="L339" t="s">
        <v>2252</v>
      </c>
      <c r="M339" t="s">
        <v>2265</v>
      </c>
      <c r="N339" t="s">
        <v>2683</v>
      </c>
    </row>
    <row r="340" spans="1:14" x14ac:dyDescent="0.25">
      <c r="A340" t="s">
        <v>2902</v>
      </c>
      <c r="B340" t="s">
        <v>2903</v>
      </c>
      <c r="C340" t="s">
        <v>122</v>
      </c>
      <c r="D340" s="13">
        <v>10156913</v>
      </c>
      <c r="E340" t="s">
        <v>2249</v>
      </c>
      <c r="F340" t="s">
        <v>2250</v>
      </c>
      <c r="G340" t="s">
        <v>2250</v>
      </c>
      <c r="H340" s="108">
        <v>44105</v>
      </c>
      <c r="I340" s="108">
        <v>44119</v>
      </c>
      <c r="J340" t="s">
        <v>2251</v>
      </c>
      <c r="K340" t="s">
        <v>2252</v>
      </c>
      <c r="L340" t="s">
        <v>2252</v>
      </c>
      <c r="M340" t="s">
        <v>2253</v>
      </c>
      <c r="N340" t="s">
        <v>2683</v>
      </c>
    </row>
    <row r="341" spans="1:14" x14ac:dyDescent="0.25">
      <c r="A341" t="s">
        <v>2904</v>
      </c>
      <c r="B341" t="s">
        <v>2905</v>
      </c>
      <c r="C341" t="s">
        <v>126</v>
      </c>
      <c r="D341" s="13">
        <v>10156862</v>
      </c>
      <c r="E341" t="s">
        <v>2249</v>
      </c>
      <c r="F341" t="s">
        <v>2250</v>
      </c>
      <c r="G341" t="s">
        <v>2250</v>
      </c>
      <c r="H341" s="108">
        <v>44167</v>
      </c>
      <c r="I341" s="108">
        <v>44220</v>
      </c>
      <c r="J341" t="s">
        <v>2251</v>
      </c>
      <c r="K341" t="s">
        <v>2252</v>
      </c>
      <c r="L341" t="s">
        <v>2252</v>
      </c>
      <c r="M341" t="s">
        <v>2253</v>
      </c>
      <c r="N341" t="s">
        <v>2683</v>
      </c>
    </row>
    <row r="342" spans="1:14" x14ac:dyDescent="0.25">
      <c r="A342" t="s">
        <v>2906</v>
      </c>
      <c r="B342" t="s">
        <v>2907</v>
      </c>
      <c r="C342" t="s">
        <v>126</v>
      </c>
      <c r="D342" s="13">
        <v>10156934</v>
      </c>
      <c r="E342" t="s">
        <v>2249</v>
      </c>
      <c r="F342" t="s">
        <v>2250</v>
      </c>
      <c r="G342" t="s">
        <v>2250</v>
      </c>
      <c r="H342" s="108">
        <v>44112</v>
      </c>
      <c r="I342" s="108">
        <v>44154</v>
      </c>
      <c r="J342" t="s">
        <v>2251</v>
      </c>
      <c r="K342" t="s">
        <v>2252</v>
      </c>
      <c r="L342" t="s">
        <v>2252</v>
      </c>
      <c r="M342" t="s">
        <v>2253</v>
      </c>
      <c r="N342" t="s">
        <v>2683</v>
      </c>
    </row>
    <row r="343" spans="1:14" x14ac:dyDescent="0.25">
      <c r="A343" t="s">
        <v>2908</v>
      </c>
      <c r="B343" t="s">
        <v>2909</v>
      </c>
      <c r="C343" t="s">
        <v>206</v>
      </c>
      <c r="D343" s="13">
        <v>10156851</v>
      </c>
      <c r="E343" t="s">
        <v>2249</v>
      </c>
      <c r="F343" t="s">
        <v>2250</v>
      </c>
      <c r="G343" t="s">
        <v>2250</v>
      </c>
      <c r="H343" s="108">
        <v>44166</v>
      </c>
      <c r="I343" s="108">
        <v>44220</v>
      </c>
      <c r="J343" t="s">
        <v>2251</v>
      </c>
      <c r="K343" t="s">
        <v>2252</v>
      </c>
      <c r="L343" t="s">
        <v>2252</v>
      </c>
      <c r="M343" t="s">
        <v>2265</v>
      </c>
      <c r="N343" t="s">
        <v>2683</v>
      </c>
    </row>
    <row r="344" spans="1:14" x14ac:dyDescent="0.25">
      <c r="A344" t="s">
        <v>2910</v>
      </c>
      <c r="B344" t="s">
        <v>2911</v>
      </c>
      <c r="C344" t="s">
        <v>206</v>
      </c>
      <c r="D344" s="13">
        <v>10156908</v>
      </c>
      <c r="E344" t="s">
        <v>2249</v>
      </c>
      <c r="F344" t="s">
        <v>2250</v>
      </c>
      <c r="G344" t="s">
        <v>2250</v>
      </c>
      <c r="H344" s="108">
        <v>44103</v>
      </c>
      <c r="I344" s="108">
        <v>44139</v>
      </c>
      <c r="J344" t="s">
        <v>2251</v>
      </c>
      <c r="K344" t="s">
        <v>2252</v>
      </c>
      <c r="L344" t="s">
        <v>2252</v>
      </c>
      <c r="M344" t="s">
        <v>2253</v>
      </c>
      <c r="N344" t="s">
        <v>2683</v>
      </c>
    </row>
    <row r="345" spans="1:14" x14ac:dyDescent="0.25">
      <c r="A345" t="s">
        <v>2912</v>
      </c>
      <c r="B345" t="s">
        <v>2913</v>
      </c>
      <c r="C345" t="s">
        <v>206</v>
      </c>
      <c r="D345" s="13">
        <v>10156914</v>
      </c>
      <c r="E345" t="s">
        <v>2249</v>
      </c>
      <c r="F345" t="s">
        <v>2250</v>
      </c>
      <c r="G345" t="s">
        <v>2250</v>
      </c>
      <c r="H345" s="108">
        <v>44166</v>
      </c>
      <c r="I345" s="108">
        <v>44209</v>
      </c>
      <c r="J345" t="s">
        <v>2251</v>
      </c>
      <c r="K345" t="s">
        <v>2252</v>
      </c>
      <c r="L345" t="s">
        <v>2252</v>
      </c>
      <c r="M345" t="s">
        <v>2265</v>
      </c>
      <c r="N345" t="s">
        <v>2683</v>
      </c>
    </row>
    <row r="346" spans="1:14" x14ac:dyDescent="0.25">
      <c r="A346" t="s">
        <v>2914</v>
      </c>
      <c r="B346" t="s">
        <v>2915</v>
      </c>
      <c r="C346" t="s">
        <v>152</v>
      </c>
      <c r="D346" s="13">
        <v>10156881</v>
      </c>
      <c r="E346" t="s">
        <v>2249</v>
      </c>
      <c r="F346" t="s">
        <v>2250</v>
      </c>
      <c r="G346" t="s">
        <v>2250</v>
      </c>
      <c r="H346" s="108">
        <v>44154</v>
      </c>
      <c r="I346" s="108">
        <v>44213</v>
      </c>
      <c r="J346" t="s">
        <v>2251</v>
      </c>
      <c r="K346" t="s">
        <v>2252</v>
      </c>
      <c r="L346" t="s">
        <v>2252</v>
      </c>
      <c r="M346" t="s">
        <v>2265</v>
      </c>
      <c r="N346" t="s">
        <v>2683</v>
      </c>
    </row>
    <row r="347" spans="1:14" x14ac:dyDescent="0.25">
      <c r="A347" t="s">
        <v>2916</v>
      </c>
      <c r="B347" t="s">
        <v>2917</v>
      </c>
      <c r="C347" t="s">
        <v>145</v>
      </c>
      <c r="D347" s="13">
        <v>10157599</v>
      </c>
      <c r="E347" t="s">
        <v>2249</v>
      </c>
      <c r="F347" t="s">
        <v>2250</v>
      </c>
      <c r="G347" t="s">
        <v>2250</v>
      </c>
      <c r="H347" s="108">
        <v>44145</v>
      </c>
      <c r="I347" s="108">
        <v>44164</v>
      </c>
      <c r="J347" t="s">
        <v>2251</v>
      </c>
      <c r="K347" t="s">
        <v>2252</v>
      </c>
      <c r="L347" t="s">
        <v>2252</v>
      </c>
      <c r="M347" t="s">
        <v>2265</v>
      </c>
      <c r="N347" t="s">
        <v>2683</v>
      </c>
    </row>
    <row r="348" spans="1:14" x14ac:dyDescent="0.25">
      <c r="A348" t="s">
        <v>2918</v>
      </c>
      <c r="B348" t="s">
        <v>2919</v>
      </c>
      <c r="C348" t="s">
        <v>145</v>
      </c>
      <c r="D348" s="13">
        <v>10157628</v>
      </c>
      <c r="E348" t="s">
        <v>2249</v>
      </c>
      <c r="F348" t="s">
        <v>2250</v>
      </c>
      <c r="G348" t="s">
        <v>2250</v>
      </c>
      <c r="H348" s="108">
        <v>44103</v>
      </c>
      <c r="I348" s="108">
        <v>44140</v>
      </c>
      <c r="J348" t="s">
        <v>2251</v>
      </c>
      <c r="K348" t="s">
        <v>2252</v>
      </c>
      <c r="L348" t="s">
        <v>2252</v>
      </c>
      <c r="M348" t="s">
        <v>2253</v>
      </c>
      <c r="N348" t="s">
        <v>2683</v>
      </c>
    </row>
    <row r="349" spans="1:14" x14ac:dyDescent="0.25">
      <c r="A349" t="s">
        <v>2920</v>
      </c>
      <c r="B349" t="s">
        <v>2921</v>
      </c>
      <c r="C349" t="s">
        <v>78</v>
      </c>
      <c r="D349" s="13">
        <v>10157632</v>
      </c>
      <c r="E349" t="s">
        <v>2249</v>
      </c>
      <c r="F349" t="s">
        <v>2250</v>
      </c>
      <c r="G349" t="s">
        <v>2250</v>
      </c>
      <c r="H349" s="108">
        <v>44126</v>
      </c>
      <c r="I349" s="108">
        <v>44158</v>
      </c>
      <c r="J349" t="s">
        <v>2251</v>
      </c>
      <c r="K349" t="s">
        <v>2252</v>
      </c>
      <c r="L349" t="s">
        <v>2252</v>
      </c>
      <c r="M349" t="s">
        <v>2253</v>
      </c>
      <c r="N349" t="s">
        <v>2683</v>
      </c>
    </row>
    <row r="350" spans="1:14" x14ac:dyDescent="0.25">
      <c r="A350" t="s">
        <v>2922</v>
      </c>
      <c r="B350" t="s">
        <v>2923</v>
      </c>
      <c r="C350" t="s">
        <v>125</v>
      </c>
      <c r="D350" s="13">
        <v>10157638</v>
      </c>
      <c r="E350" t="s">
        <v>2249</v>
      </c>
      <c r="F350" t="s">
        <v>2250</v>
      </c>
      <c r="G350" t="s">
        <v>2250</v>
      </c>
      <c r="H350" s="108">
        <v>44110</v>
      </c>
      <c r="I350" s="108">
        <v>44147</v>
      </c>
      <c r="J350" t="s">
        <v>2251</v>
      </c>
      <c r="K350" t="s">
        <v>2252</v>
      </c>
      <c r="L350" t="s">
        <v>2252</v>
      </c>
      <c r="M350" t="s">
        <v>2253</v>
      </c>
      <c r="N350" t="s">
        <v>2683</v>
      </c>
    </row>
    <row r="351" spans="1:14" x14ac:dyDescent="0.25">
      <c r="A351" t="s">
        <v>2924</v>
      </c>
      <c r="B351" t="s">
        <v>2925</v>
      </c>
      <c r="C351" t="s">
        <v>78</v>
      </c>
      <c r="D351" s="13">
        <v>10157641</v>
      </c>
      <c r="E351" t="s">
        <v>2249</v>
      </c>
      <c r="F351" t="s">
        <v>2250</v>
      </c>
      <c r="G351" t="s">
        <v>2250</v>
      </c>
      <c r="H351" s="108">
        <v>44166</v>
      </c>
      <c r="I351" s="108">
        <v>44209</v>
      </c>
      <c r="J351" t="s">
        <v>2251</v>
      </c>
      <c r="K351" t="s">
        <v>2252</v>
      </c>
      <c r="L351" t="s">
        <v>2252</v>
      </c>
      <c r="M351" t="s">
        <v>2265</v>
      </c>
      <c r="N351" t="s">
        <v>2683</v>
      </c>
    </row>
    <row r="352" spans="1:14" x14ac:dyDescent="0.25">
      <c r="A352" t="s">
        <v>2926</v>
      </c>
      <c r="B352" t="s">
        <v>2927</v>
      </c>
      <c r="C352" t="s">
        <v>176</v>
      </c>
      <c r="D352" s="13">
        <v>10158565</v>
      </c>
      <c r="E352" t="s">
        <v>2249</v>
      </c>
      <c r="F352" t="s">
        <v>2250</v>
      </c>
      <c r="G352" t="s">
        <v>2250</v>
      </c>
      <c r="H352" s="108">
        <v>44119</v>
      </c>
      <c r="I352" s="108">
        <v>44152</v>
      </c>
      <c r="J352" t="s">
        <v>2251</v>
      </c>
      <c r="K352" t="s">
        <v>2252</v>
      </c>
      <c r="L352" t="s">
        <v>2252</v>
      </c>
      <c r="M352" t="s">
        <v>2253</v>
      </c>
      <c r="N352" t="s">
        <v>2683</v>
      </c>
    </row>
    <row r="353" spans="1:14" x14ac:dyDescent="0.25">
      <c r="A353" t="s">
        <v>2928</v>
      </c>
      <c r="B353" t="s">
        <v>2929</v>
      </c>
      <c r="C353" t="s">
        <v>84</v>
      </c>
      <c r="D353" s="13">
        <v>10158548</v>
      </c>
      <c r="E353" t="s">
        <v>2249</v>
      </c>
      <c r="F353" t="s">
        <v>2250</v>
      </c>
      <c r="G353" t="s">
        <v>2250</v>
      </c>
      <c r="H353" s="108">
        <v>44152</v>
      </c>
      <c r="I353" s="108">
        <v>44179</v>
      </c>
      <c r="J353" t="s">
        <v>2251</v>
      </c>
      <c r="K353" t="s">
        <v>2252</v>
      </c>
      <c r="L353" t="s">
        <v>2252</v>
      </c>
      <c r="M353" t="s">
        <v>2265</v>
      </c>
      <c r="N353" t="s">
        <v>2683</v>
      </c>
    </row>
    <row r="354" spans="1:14" x14ac:dyDescent="0.25">
      <c r="A354" t="s">
        <v>2930</v>
      </c>
      <c r="B354" t="s">
        <v>2931</v>
      </c>
      <c r="C354" t="s">
        <v>84</v>
      </c>
      <c r="D354" s="13">
        <v>10158616</v>
      </c>
      <c r="E354" t="s">
        <v>2249</v>
      </c>
      <c r="F354" t="s">
        <v>2250</v>
      </c>
      <c r="G354" t="s">
        <v>2250</v>
      </c>
      <c r="H354" s="108">
        <v>44117</v>
      </c>
      <c r="I354" s="108">
        <v>44159</v>
      </c>
      <c r="J354" t="s">
        <v>2251</v>
      </c>
      <c r="K354" t="s">
        <v>2252</v>
      </c>
      <c r="L354" t="s">
        <v>2252</v>
      </c>
      <c r="M354" t="s">
        <v>2253</v>
      </c>
      <c r="N354" t="s">
        <v>2683</v>
      </c>
    </row>
    <row r="355" spans="1:14" x14ac:dyDescent="0.25">
      <c r="A355" t="s">
        <v>2932</v>
      </c>
      <c r="B355" t="s">
        <v>2933</v>
      </c>
      <c r="C355" t="s">
        <v>176</v>
      </c>
      <c r="D355" s="13">
        <v>10158636</v>
      </c>
      <c r="E355" t="s">
        <v>2249</v>
      </c>
      <c r="F355" t="s">
        <v>2250</v>
      </c>
      <c r="G355" t="s">
        <v>2250</v>
      </c>
      <c r="H355" s="108">
        <v>44173</v>
      </c>
      <c r="I355" s="108">
        <v>44209</v>
      </c>
      <c r="J355" t="s">
        <v>2251</v>
      </c>
      <c r="K355" t="s">
        <v>2252</v>
      </c>
      <c r="L355" t="s">
        <v>2252</v>
      </c>
      <c r="M355" t="s">
        <v>2253</v>
      </c>
      <c r="N355" t="s">
        <v>2683</v>
      </c>
    </row>
    <row r="356" spans="1:14" x14ac:dyDescent="0.25">
      <c r="A356" t="s">
        <v>2934</v>
      </c>
      <c r="B356" t="s">
        <v>2935</v>
      </c>
      <c r="C356" t="s">
        <v>177</v>
      </c>
      <c r="D356" s="13">
        <v>10158599</v>
      </c>
      <c r="E356" t="s">
        <v>2249</v>
      </c>
      <c r="F356" t="s">
        <v>2250</v>
      </c>
      <c r="G356" t="s">
        <v>2250</v>
      </c>
      <c r="H356" s="108">
        <v>44117</v>
      </c>
      <c r="I356" s="108">
        <v>44164</v>
      </c>
      <c r="J356" t="s">
        <v>2251</v>
      </c>
      <c r="K356" t="s">
        <v>2252</v>
      </c>
      <c r="L356" t="s">
        <v>2252</v>
      </c>
      <c r="M356" t="s">
        <v>2253</v>
      </c>
      <c r="N356" t="s">
        <v>2683</v>
      </c>
    </row>
    <row r="357" spans="1:14" x14ac:dyDescent="0.25">
      <c r="A357" t="s">
        <v>2936</v>
      </c>
      <c r="B357" t="s">
        <v>2937</v>
      </c>
      <c r="C357" t="s">
        <v>177</v>
      </c>
      <c r="D357" s="13">
        <v>10158622</v>
      </c>
      <c r="E357" t="s">
        <v>2249</v>
      </c>
      <c r="F357" t="s">
        <v>2250</v>
      </c>
      <c r="G357" t="s">
        <v>2250</v>
      </c>
      <c r="H357" s="108">
        <v>44119</v>
      </c>
      <c r="I357" s="108">
        <v>44157</v>
      </c>
      <c r="J357" t="s">
        <v>2251</v>
      </c>
      <c r="K357" t="s">
        <v>2252</v>
      </c>
      <c r="L357" t="s">
        <v>2252</v>
      </c>
      <c r="M357" t="s">
        <v>2253</v>
      </c>
      <c r="N357" t="s">
        <v>2683</v>
      </c>
    </row>
    <row r="358" spans="1:14" x14ac:dyDescent="0.25">
      <c r="A358" t="s">
        <v>2938</v>
      </c>
      <c r="B358" t="s">
        <v>2939</v>
      </c>
      <c r="C358" t="s">
        <v>177</v>
      </c>
      <c r="D358" s="13">
        <v>10158583</v>
      </c>
      <c r="E358" t="s">
        <v>2249</v>
      </c>
      <c r="F358" t="s">
        <v>2250</v>
      </c>
      <c r="G358" t="s">
        <v>2250</v>
      </c>
      <c r="H358" s="108">
        <v>44161</v>
      </c>
      <c r="I358" s="108">
        <v>44213</v>
      </c>
      <c r="J358" t="s">
        <v>2251</v>
      </c>
      <c r="K358" t="s">
        <v>2252</v>
      </c>
      <c r="L358" t="s">
        <v>2252</v>
      </c>
      <c r="M358" t="s">
        <v>2265</v>
      </c>
      <c r="N358" t="s">
        <v>2683</v>
      </c>
    </row>
    <row r="359" spans="1:14" x14ac:dyDescent="0.25">
      <c r="A359" t="s">
        <v>2940</v>
      </c>
      <c r="B359" t="s">
        <v>2941</v>
      </c>
      <c r="C359" t="s">
        <v>84</v>
      </c>
      <c r="D359" s="13">
        <v>10158558</v>
      </c>
      <c r="E359" t="s">
        <v>2249</v>
      </c>
      <c r="F359" t="s">
        <v>2250</v>
      </c>
      <c r="G359" t="s">
        <v>2250</v>
      </c>
      <c r="H359" s="108">
        <v>44145</v>
      </c>
      <c r="I359" s="108">
        <v>44171</v>
      </c>
      <c r="J359" t="s">
        <v>2251</v>
      </c>
      <c r="K359" t="s">
        <v>2252</v>
      </c>
      <c r="L359" t="s">
        <v>2252</v>
      </c>
      <c r="M359" t="s">
        <v>2265</v>
      </c>
      <c r="N359" t="s">
        <v>2683</v>
      </c>
    </row>
    <row r="360" spans="1:14" x14ac:dyDescent="0.25">
      <c r="A360" t="s">
        <v>2942</v>
      </c>
      <c r="B360" t="s">
        <v>2943</v>
      </c>
      <c r="C360" t="s">
        <v>177</v>
      </c>
      <c r="D360" s="13">
        <v>10158545</v>
      </c>
      <c r="E360" t="s">
        <v>2249</v>
      </c>
      <c r="F360" t="s">
        <v>2250</v>
      </c>
      <c r="G360" t="s">
        <v>2250</v>
      </c>
      <c r="H360" s="108">
        <v>44175</v>
      </c>
      <c r="I360" s="108">
        <v>44217</v>
      </c>
      <c r="J360" t="s">
        <v>2251</v>
      </c>
      <c r="K360" t="s">
        <v>2252</v>
      </c>
      <c r="L360" t="s">
        <v>2252</v>
      </c>
      <c r="M360" t="s">
        <v>2253</v>
      </c>
      <c r="N360" t="s">
        <v>2683</v>
      </c>
    </row>
    <row r="361" spans="1:14" x14ac:dyDescent="0.25">
      <c r="A361" t="s">
        <v>2944</v>
      </c>
      <c r="B361" t="s">
        <v>2945</v>
      </c>
      <c r="C361" t="s">
        <v>176</v>
      </c>
      <c r="D361" s="13">
        <v>10158610</v>
      </c>
      <c r="E361" t="s">
        <v>2249</v>
      </c>
      <c r="F361" t="s">
        <v>2250</v>
      </c>
      <c r="G361" t="s">
        <v>2250</v>
      </c>
      <c r="H361" s="108">
        <v>44154</v>
      </c>
      <c r="I361" s="108">
        <v>44200</v>
      </c>
      <c r="J361" t="s">
        <v>2251</v>
      </c>
      <c r="K361" t="s">
        <v>2252</v>
      </c>
      <c r="L361" t="s">
        <v>2252</v>
      </c>
      <c r="M361" t="s">
        <v>2265</v>
      </c>
      <c r="N361" t="s">
        <v>2683</v>
      </c>
    </row>
    <row r="362" spans="1:14" x14ac:dyDescent="0.25">
      <c r="A362" t="s">
        <v>2946</v>
      </c>
      <c r="B362" t="s">
        <v>2947</v>
      </c>
      <c r="C362" t="s">
        <v>177</v>
      </c>
      <c r="D362" s="13">
        <v>10158609</v>
      </c>
      <c r="E362" t="s">
        <v>2249</v>
      </c>
      <c r="F362" t="s">
        <v>2250</v>
      </c>
      <c r="G362" t="s">
        <v>2250</v>
      </c>
      <c r="H362" s="108">
        <v>44103</v>
      </c>
      <c r="I362" s="108">
        <v>44147</v>
      </c>
      <c r="J362" t="s">
        <v>2251</v>
      </c>
      <c r="K362" t="s">
        <v>2252</v>
      </c>
      <c r="L362" t="s">
        <v>2252</v>
      </c>
      <c r="M362" t="s">
        <v>2253</v>
      </c>
      <c r="N362" t="s">
        <v>2683</v>
      </c>
    </row>
    <row r="363" spans="1:14" x14ac:dyDescent="0.25">
      <c r="A363" t="s">
        <v>2948</v>
      </c>
      <c r="B363" t="s">
        <v>2949</v>
      </c>
      <c r="C363" t="s">
        <v>134</v>
      </c>
      <c r="D363" s="13">
        <v>10156984</v>
      </c>
      <c r="E363" t="s">
        <v>2249</v>
      </c>
      <c r="F363" t="s">
        <v>2250</v>
      </c>
      <c r="G363" t="s">
        <v>2250</v>
      </c>
      <c r="H363" s="108">
        <v>44105</v>
      </c>
      <c r="I363" s="108">
        <v>44136</v>
      </c>
      <c r="J363" t="s">
        <v>2251</v>
      </c>
      <c r="K363" t="s">
        <v>2252</v>
      </c>
      <c r="L363" t="s">
        <v>2252</v>
      </c>
      <c r="M363" t="s">
        <v>2253</v>
      </c>
      <c r="N363" t="s">
        <v>2683</v>
      </c>
    </row>
    <row r="364" spans="1:14" x14ac:dyDescent="0.25">
      <c r="A364" t="s">
        <v>2950</v>
      </c>
      <c r="B364" t="s">
        <v>2951</v>
      </c>
      <c r="C364" t="s">
        <v>216</v>
      </c>
      <c r="D364" s="13">
        <v>10156994</v>
      </c>
      <c r="E364" t="s">
        <v>2249</v>
      </c>
      <c r="F364" t="s">
        <v>2250</v>
      </c>
      <c r="G364" t="s">
        <v>2250</v>
      </c>
      <c r="H364" s="108">
        <v>44103</v>
      </c>
      <c r="I364" s="108">
        <v>44152</v>
      </c>
      <c r="J364" t="s">
        <v>2251</v>
      </c>
      <c r="K364" t="s">
        <v>2252</v>
      </c>
      <c r="L364" t="s">
        <v>2252</v>
      </c>
      <c r="M364" t="s">
        <v>2253</v>
      </c>
      <c r="N364" t="s">
        <v>2683</v>
      </c>
    </row>
    <row r="365" spans="1:14" x14ac:dyDescent="0.25">
      <c r="A365" t="s">
        <v>2952</v>
      </c>
      <c r="B365" t="s">
        <v>2953</v>
      </c>
      <c r="C365" t="s">
        <v>162</v>
      </c>
      <c r="D365" s="13">
        <v>10156976</v>
      </c>
      <c r="E365" t="s">
        <v>2249</v>
      </c>
      <c r="F365" t="s">
        <v>2250</v>
      </c>
      <c r="G365" t="s">
        <v>2250</v>
      </c>
      <c r="H365" s="108">
        <v>44126</v>
      </c>
      <c r="I365" s="108">
        <v>44161</v>
      </c>
      <c r="J365" t="s">
        <v>2251</v>
      </c>
      <c r="K365" t="s">
        <v>2252</v>
      </c>
      <c r="L365" t="s">
        <v>2252</v>
      </c>
      <c r="M365" t="s">
        <v>2253</v>
      </c>
      <c r="N365" t="s">
        <v>2683</v>
      </c>
    </row>
    <row r="366" spans="1:14" x14ac:dyDescent="0.25">
      <c r="A366" t="s">
        <v>2954</v>
      </c>
      <c r="B366" t="s">
        <v>2955</v>
      </c>
      <c r="C366" t="s">
        <v>134</v>
      </c>
      <c r="D366" s="13">
        <v>10157051</v>
      </c>
      <c r="E366" t="s">
        <v>2249</v>
      </c>
      <c r="F366" t="s">
        <v>2250</v>
      </c>
      <c r="G366" t="s">
        <v>2250</v>
      </c>
      <c r="H366" s="108">
        <v>44147</v>
      </c>
      <c r="I366" s="108">
        <v>44165</v>
      </c>
      <c r="J366" t="s">
        <v>2251</v>
      </c>
      <c r="K366" t="s">
        <v>2252</v>
      </c>
      <c r="L366" t="s">
        <v>2252</v>
      </c>
      <c r="M366" t="s">
        <v>2265</v>
      </c>
      <c r="N366" t="s">
        <v>2683</v>
      </c>
    </row>
    <row r="367" spans="1:14" x14ac:dyDescent="0.25">
      <c r="A367" t="s">
        <v>2956</v>
      </c>
      <c r="B367" t="s">
        <v>2957</v>
      </c>
      <c r="C367" t="s">
        <v>162</v>
      </c>
      <c r="D367" s="13">
        <v>10156986</v>
      </c>
      <c r="E367" t="s">
        <v>2249</v>
      </c>
      <c r="F367" t="s">
        <v>2250</v>
      </c>
      <c r="G367" t="s">
        <v>2250</v>
      </c>
      <c r="H367" s="108">
        <v>44124</v>
      </c>
      <c r="I367" s="108">
        <v>44151</v>
      </c>
      <c r="J367" t="s">
        <v>2251</v>
      </c>
      <c r="K367" t="s">
        <v>2252</v>
      </c>
      <c r="L367" t="s">
        <v>2252</v>
      </c>
      <c r="M367" t="s">
        <v>2253</v>
      </c>
      <c r="N367" t="s">
        <v>2683</v>
      </c>
    </row>
    <row r="368" spans="1:14" x14ac:dyDescent="0.25">
      <c r="A368" t="s">
        <v>2958</v>
      </c>
      <c r="B368" t="s">
        <v>2959</v>
      </c>
      <c r="C368" t="s">
        <v>162</v>
      </c>
      <c r="D368" s="13">
        <v>10169913</v>
      </c>
      <c r="E368" t="s">
        <v>2249</v>
      </c>
      <c r="F368" t="s">
        <v>2250</v>
      </c>
      <c r="G368" t="s">
        <v>2250</v>
      </c>
      <c r="H368" s="108">
        <v>44168</v>
      </c>
      <c r="I368" s="108">
        <v>44209</v>
      </c>
      <c r="J368" t="s">
        <v>2251</v>
      </c>
      <c r="K368" t="s">
        <v>2252</v>
      </c>
      <c r="L368" t="s">
        <v>2252</v>
      </c>
      <c r="M368" t="s">
        <v>2253</v>
      </c>
      <c r="N368" t="s">
        <v>2683</v>
      </c>
    </row>
    <row r="369" spans="1:14" x14ac:dyDescent="0.25">
      <c r="A369" t="s">
        <v>2960</v>
      </c>
      <c r="B369" t="s">
        <v>2961</v>
      </c>
      <c r="C369" t="s">
        <v>220</v>
      </c>
      <c r="D369" s="13">
        <v>10165081</v>
      </c>
      <c r="E369" t="s">
        <v>2249</v>
      </c>
      <c r="F369" t="s">
        <v>2250</v>
      </c>
      <c r="G369" t="s">
        <v>2250</v>
      </c>
      <c r="H369" s="108">
        <v>44138</v>
      </c>
      <c r="I369" s="108">
        <v>44166</v>
      </c>
      <c r="J369" t="s">
        <v>2251</v>
      </c>
      <c r="K369" t="s">
        <v>2252</v>
      </c>
      <c r="L369" t="s">
        <v>2252</v>
      </c>
      <c r="M369" t="s">
        <v>2253</v>
      </c>
      <c r="N369" t="s">
        <v>2683</v>
      </c>
    </row>
    <row r="370" spans="1:14" x14ac:dyDescent="0.25">
      <c r="A370" t="s">
        <v>2962</v>
      </c>
      <c r="B370" t="s">
        <v>2963</v>
      </c>
      <c r="C370" t="s">
        <v>83</v>
      </c>
      <c r="D370" s="13">
        <v>10158547</v>
      </c>
      <c r="E370" t="s">
        <v>2249</v>
      </c>
      <c r="F370" t="s">
        <v>2250</v>
      </c>
      <c r="G370" t="s">
        <v>2250</v>
      </c>
      <c r="H370" s="108">
        <v>44112</v>
      </c>
      <c r="I370" s="108">
        <v>44151</v>
      </c>
      <c r="J370" t="s">
        <v>2251</v>
      </c>
      <c r="K370" t="s">
        <v>2252</v>
      </c>
      <c r="L370" t="s">
        <v>2252</v>
      </c>
      <c r="M370" t="s">
        <v>2253</v>
      </c>
      <c r="N370" t="s">
        <v>2683</v>
      </c>
    </row>
    <row r="371" spans="1:14" x14ac:dyDescent="0.25">
      <c r="A371" t="s">
        <v>2964</v>
      </c>
      <c r="B371" t="s">
        <v>2965</v>
      </c>
      <c r="C371" t="s">
        <v>83</v>
      </c>
      <c r="D371" s="13">
        <v>10158571</v>
      </c>
      <c r="E371" t="s">
        <v>2249</v>
      </c>
      <c r="F371" t="s">
        <v>2250</v>
      </c>
      <c r="G371" t="s">
        <v>2250</v>
      </c>
      <c r="H371" s="108">
        <v>44152</v>
      </c>
      <c r="I371" s="108">
        <v>44200</v>
      </c>
      <c r="J371" t="s">
        <v>2251</v>
      </c>
      <c r="K371" t="s">
        <v>2252</v>
      </c>
      <c r="L371" t="s">
        <v>2252</v>
      </c>
      <c r="M371" t="s">
        <v>2265</v>
      </c>
      <c r="N371" t="s">
        <v>2683</v>
      </c>
    </row>
    <row r="372" spans="1:14" x14ac:dyDescent="0.25">
      <c r="A372" t="s">
        <v>2966</v>
      </c>
      <c r="B372" t="s">
        <v>2967</v>
      </c>
      <c r="C372" t="s">
        <v>83</v>
      </c>
      <c r="D372" s="13">
        <v>10158580</v>
      </c>
      <c r="E372" t="s">
        <v>2249</v>
      </c>
      <c r="F372" t="s">
        <v>2250</v>
      </c>
      <c r="G372" t="s">
        <v>2250</v>
      </c>
      <c r="H372" s="108">
        <v>44173</v>
      </c>
      <c r="I372" s="108">
        <v>44209</v>
      </c>
      <c r="J372" t="s">
        <v>2251</v>
      </c>
      <c r="K372" t="s">
        <v>2252</v>
      </c>
      <c r="L372" t="s">
        <v>2252</v>
      </c>
      <c r="M372" t="s">
        <v>2253</v>
      </c>
      <c r="N372" t="s">
        <v>2683</v>
      </c>
    </row>
    <row r="373" spans="1:14" x14ac:dyDescent="0.25">
      <c r="A373" t="s">
        <v>2968</v>
      </c>
      <c r="B373" t="s">
        <v>2969</v>
      </c>
      <c r="C373" t="s">
        <v>133</v>
      </c>
      <c r="D373" s="13">
        <v>10158601</v>
      </c>
      <c r="E373" t="s">
        <v>2249</v>
      </c>
      <c r="F373" t="s">
        <v>2250</v>
      </c>
      <c r="G373" t="s">
        <v>2250</v>
      </c>
      <c r="H373" s="108">
        <v>44161</v>
      </c>
      <c r="I373" s="108">
        <v>44209</v>
      </c>
      <c r="J373" t="s">
        <v>2251</v>
      </c>
      <c r="K373" t="s">
        <v>2252</v>
      </c>
      <c r="L373" t="s">
        <v>2252</v>
      </c>
      <c r="M373" t="s">
        <v>2265</v>
      </c>
      <c r="N373" t="s">
        <v>2683</v>
      </c>
    </row>
    <row r="374" spans="1:14" x14ac:dyDescent="0.25">
      <c r="A374" t="s">
        <v>2970</v>
      </c>
      <c r="B374" t="s">
        <v>2971</v>
      </c>
      <c r="C374" t="s">
        <v>83</v>
      </c>
      <c r="D374" s="13">
        <v>10158617</v>
      </c>
      <c r="E374" t="s">
        <v>2249</v>
      </c>
      <c r="F374" t="s">
        <v>2250</v>
      </c>
      <c r="G374" t="s">
        <v>2250</v>
      </c>
      <c r="H374" s="108">
        <v>44105</v>
      </c>
      <c r="I374" s="108">
        <v>44146</v>
      </c>
      <c r="J374" t="s">
        <v>2251</v>
      </c>
      <c r="K374" t="s">
        <v>2252</v>
      </c>
      <c r="L374" t="s">
        <v>2252</v>
      </c>
      <c r="M374" t="s">
        <v>2253</v>
      </c>
      <c r="N374" t="s">
        <v>2683</v>
      </c>
    </row>
    <row r="375" spans="1:14" x14ac:dyDescent="0.25">
      <c r="A375" t="s">
        <v>2972</v>
      </c>
      <c r="B375" t="s">
        <v>2973</v>
      </c>
      <c r="C375" t="s">
        <v>133</v>
      </c>
      <c r="D375" s="13">
        <v>10158615</v>
      </c>
      <c r="E375" t="s">
        <v>2249</v>
      </c>
      <c r="F375" t="s">
        <v>2250</v>
      </c>
      <c r="G375" t="s">
        <v>2250</v>
      </c>
      <c r="H375" s="108">
        <v>44152</v>
      </c>
      <c r="I375" s="108">
        <v>44200</v>
      </c>
      <c r="J375" t="s">
        <v>2251</v>
      </c>
      <c r="K375" t="s">
        <v>2252</v>
      </c>
      <c r="L375" t="s">
        <v>2252</v>
      </c>
      <c r="M375" t="s">
        <v>2265</v>
      </c>
      <c r="N375" t="s">
        <v>2683</v>
      </c>
    </row>
    <row r="376" spans="1:14" x14ac:dyDescent="0.25">
      <c r="A376" t="s">
        <v>2974</v>
      </c>
      <c r="B376" t="s">
        <v>2975</v>
      </c>
      <c r="C376" t="s">
        <v>133</v>
      </c>
      <c r="D376" s="13">
        <v>10158600</v>
      </c>
      <c r="E376" t="s">
        <v>2249</v>
      </c>
      <c r="F376" t="s">
        <v>2250</v>
      </c>
      <c r="G376" t="s">
        <v>2250</v>
      </c>
      <c r="H376" s="108">
        <v>44112</v>
      </c>
      <c r="I376" s="108">
        <v>44154</v>
      </c>
      <c r="J376" t="s">
        <v>2251</v>
      </c>
      <c r="K376" t="s">
        <v>2252</v>
      </c>
      <c r="L376" t="s">
        <v>2252</v>
      </c>
      <c r="M376" t="s">
        <v>2253</v>
      </c>
      <c r="N376" t="s">
        <v>2683</v>
      </c>
    </row>
    <row r="377" spans="1:14" x14ac:dyDescent="0.25">
      <c r="A377" t="s">
        <v>2976</v>
      </c>
      <c r="B377" t="s">
        <v>2977</v>
      </c>
      <c r="C377" t="s">
        <v>133</v>
      </c>
      <c r="D377" s="13">
        <v>10158625</v>
      </c>
      <c r="E377" t="s">
        <v>2249</v>
      </c>
      <c r="F377" t="s">
        <v>2250</v>
      </c>
      <c r="G377" t="s">
        <v>2250</v>
      </c>
      <c r="H377" s="108">
        <v>44103</v>
      </c>
      <c r="I377" s="108">
        <v>44145</v>
      </c>
      <c r="J377" t="s">
        <v>2251</v>
      </c>
      <c r="K377" t="s">
        <v>2252</v>
      </c>
      <c r="L377" t="s">
        <v>2252</v>
      </c>
      <c r="M377" t="s">
        <v>2253</v>
      </c>
      <c r="N377" t="s">
        <v>2683</v>
      </c>
    </row>
    <row r="378" spans="1:14" x14ac:dyDescent="0.25">
      <c r="A378" t="s">
        <v>2978</v>
      </c>
      <c r="B378" t="s">
        <v>2979</v>
      </c>
      <c r="C378" t="s">
        <v>83</v>
      </c>
      <c r="D378" s="13">
        <v>10158561</v>
      </c>
      <c r="E378" t="s">
        <v>2249</v>
      </c>
      <c r="F378" t="s">
        <v>2250</v>
      </c>
      <c r="G378" t="s">
        <v>2250</v>
      </c>
      <c r="H378" s="108">
        <v>44110</v>
      </c>
      <c r="I378" s="108">
        <v>44147</v>
      </c>
      <c r="J378" t="s">
        <v>2251</v>
      </c>
      <c r="K378" t="s">
        <v>2252</v>
      </c>
      <c r="L378" t="s">
        <v>2252</v>
      </c>
      <c r="M378" t="s">
        <v>2253</v>
      </c>
      <c r="N378" t="s">
        <v>2683</v>
      </c>
    </row>
    <row r="379" spans="1:14" x14ac:dyDescent="0.25">
      <c r="A379" t="s">
        <v>2980</v>
      </c>
      <c r="B379" t="s">
        <v>2981</v>
      </c>
      <c r="C379" t="s">
        <v>133</v>
      </c>
      <c r="D379" s="13">
        <v>10158570</v>
      </c>
      <c r="E379" t="s">
        <v>2249</v>
      </c>
      <c r="F379" t="s">
        <v>2250</v>
      </c>
      <c r="G379" t="s">
        <v>2250</v>
      </c>
      <c r="H379" s="108">
        <v>44154</v>
      </c>
      <c r="I379" s="108">
        <v>44175</v>
      </c>
      <c r="J379" t="s">
        <v>2251</v>
      </c>
      <c r="K379" t="s">
        <v>2252</v>
      </c>
      <c r="L379" t="s">
        <v>2252</v>
      </c>
      <c r="M379" t="s">
        <v>2265</v>
      </c>
      <c r="N379" t="s">
        <v>2683</v>
      </c>
    </row>
    <row r="380" spans="1:14" x14ac:dyDescent="0.25">
      <c r="A380" t="s">
        <v>2982</v>
      </c>
      <c r="B380" t="s">
        <v>2983</v>
      </c>
      <c r="C380" t="s">
        <v>133</v>
      </c>
      <c r="D380" s="13">
        <v>10158543</v>
      </c>
      <c r="E380" t="s">
        <v>2249</v>
      </c>
      <c r="F380" t="s">
        <v>2250</v>
      </c>
      <c r="G380" t="s">
        <v>2250</v>
      </c>
      <c r="H380" s="108">
        <v>44105</v>
      </c>
      <c r="I380" s="108">
        <v>44145</v>
      </c>
      <c r="J380" t="s">
        <v>2251</v>
      </c>
      <c r="K380" t="s">
        <v>2252</v>
      </c>
      <c r="L380" t="s">
        <v>2252</v>
      </c>
      <c r="M380" t="s">
        <v>2253</v>
      </c>
      <c r="N380" t="s">
        <v>2683</v>
      </c>
    </row>
    <row r="381" spans="1:14" x14ac:dyDescent="0.25">
      <c r="A381" t="s">
        <v>2984</v>
      </c>
      <c r="B381" t="s">
        <v>2985</v>
      </c>
      <c r="C381" t="s">
        <v>85</v>
      </c>
      <c r="D381" s="13">
        <v>10157187</v>
      </c>
      <c r="E381" t="s">
        <v>2249</v>
      </c>
      <c r="F381" t="s">
        <v>2250</v>
      </c>
      <c r="G381" t="s">
        <v>2250</v>
      </c>
      <c r="H381" s="108">
        <v>44110</v>
      </c>
      <c r="I381" s="108">
        <v>44158</v>
      </c>
      <c r="J381" t="s">
        <v>2251</v>
      </c>
      <c r="K381" t="s">
        <v>2252</v>
      </c>
      <c r="L381" t="s">
        <v>2252</v>
      </c>
      <c r="M381" t="s">
        <v>2253</v>
      </c>
      <c r="N381" t="s">
        <v>2683</v>
      </c>
    </row>
    <row r="382" spans="1:14" x14ac:dyDescent="0.25">
      <c r="A382" t="s">
        <v>2986</v>
      </c>
      <c r="B382" t="s">
        <v>2987</v>
      </c>
      <c r="C382" t="s">
        <v>210</v>
      </c>
      <c r="D382" s="13">
        <v>10157188</v>
      </c>
      <c r="E382" t="s">
        <v>2249</v>
      </c>
      <c r="F382" t="s">
        <v>2250</v>
      </c>
      <c r="G382" t="s">
        <v>2250</v>
      </c>
      <c r="H382" s="108">
        <v>44117</v>
      </c>
      <c r="I382" s="108">
        <v>44154</v>
      </c>
      <c r="J382" t="s">
        <v>2251</v>
      </c>
      <c r="K382" t="s">
        <v>2252</v>
      </c>
      <c r="L382" t="s">
        <v>2252</v>
      </c>
      <c r="M382" t="s">
        <v>2253</v>
      </c>
      <c r="N382" t="s">
        <v>2683</v>
      </c>
    </row>
    <row r="383" spans="1:14" x14ac:dyDescent="0.25">
      <c r="A383" t="s">
        <v>2988</v>
      </c>
      <c r="B383" t="s">
        <v>2989</v>
      </c>
      <c r="C383" t="s">
        <v>210</v>
      </c>
      <c r="D383" s="13">
        <v>10157189</v>
      </c>
      <c r="E383" t="s">
        <v>2249</v>
      </c>
      <c r="F383" t="s">
        <v>2250</v>
      </c>
      <c r="G383" t="s">
        <v>2250</v>
      </c>
      <c r="H383" s="108">
        <v>44119</v>
      </c>
      <c r="I383" s="108">
        <v>44158</v>
      </c>
      <c r="J383" t="s">
        <v>2251</v>
      </c>
      <c r="K383" t="s">
        <v>2252</v>
      </c>
      <c r="L383" t="s">
        <v>2252</v>
      </c>
      <c r="M383" t="s">
        <v>2253</v>
      </c>
      <c r="N383" t="s">
        <v>2683</v>
      </c>
    </row>
    <row r="384" spans="1:14" x14ac:dyDescent="0.25">
      <c r="A384" t="s">
        <v>2990</v>
      </c>
      <c r="B384" t="s">
        <v>2991</v>
      </c>
      <c r="C384" t="s">
        <v>85</v>
      </c>
      <c r="D384" s="13">
        <v>10162730</v>
      </c>
      <c r="E384" t="s">
        <v>2249</v>
      </c>
      <c r="F384" t="s">
        <v>2250</v>
      </c>
      <c r="G384" t="s">
        <v>2250</v>
      </c>
      <c r="H384" s="108">
        <v>44112</v>
      </c>
      <c r="I384" s="108">
        <v>44157</v>
      </c>
      <c r="J384" t="s">
        <v>2251</v>
      </c>
      <c r="K384" t="s">
        <v>2252</v>
      </c>
      <c r="L384" t="s">
        <v>2252</v>
      </c>
      <c r="M384" t="s">
        <v>2253</v>
      </c>
      <c r="N384" t="s">
        <v>2683</v>
      </c>
    </row>
    <row r="385" spans="1:14" x14ac:dyDescent="0.25">
      <c r="A385" t="s">
        <v>2992</v>
      </c>
      <c r="B385" t="s">
        <v>2993</v>
      </c>
      <c r="C385" t="s">
        <v>85</v>
      </c>
      <c r="D385" s="13">
        <v>10157191</v>
      </c>
      <c r="E385" t="s">
        <v>2249</v>
      </c>
      <c r="F385" t="s">
        <v>2250</v>
      </c>
      <c r="G385" t="s">
        <v>2250</v>
      </c>
      <c r="H385" s="108">
        <v>44124</v>
      </c>
      <c r="I385" s="108">
        <v>44161</v>
      </c>
      <c r="J385" t="s">
        <v>2251</v>
      </c>
      <c r="K385" t="s">
        <v>2252</v>
      </c>
      <c r="L385" t="s">
        <v>2252</v>
      </c>
      <c r="M385" t="s">
        <v>2253</v>
      </c>
      <c r="N385" t="s">
        <v>2683</v>
      </c>
    </row>
    <row r="386" spans="1:14" x14ac:dyDescent="0.25">
      <c r="A386" t="s">
        <v>2994</v>
      </c>
      <c r="B386" t="s">
        <v>2995</v>
      </c>
      <c r="C386" t="s">
        <v>210</v>
      </c>
      <c r="D386" s="13">
        <v>10160596</v>
      </c>
      <c r="E386" t="s">
        <v>2249</v>
      </c>
      <c r="F386" t="s">
        <v>2250</v>
      </c>
      <c r="G386" t="s">
        <v>2250</v>
      </c>
      <c r="H386" s="108">
        <v>44126</v>
      </c>
      <c r="I386" s="108">
        <v>44165</v>
      </c>
      <c r="J386" t="s">
        <v>2251</v>
      </c>
      <c r="K386" t="s">
        <v>2252</v>
      </c>
      <c r="L386" t="s">
        <v>2252</v>
      </c>
      <c r="M386" t="s">
        <v>2253</v>
      </c>
      <c r="N386" t="s">
        <v>2683</v>
      </c>
    </row>
    <row r="387" spans="1:14" x14ac:dyDescent="0.25">
      <c r="A387" t="s">
        <v>2996</v>
      </c>
      <c r="B387" t="s">
        <v>2997</v>
      </c>
      <c r="C387" t="s">
        <v>210</v>
      </c>
      <c r="D387" s="13">
        <v>10157192</v>
      </c>
      <c r="E387" t="s">
        <v>2249</v>
      </c>
      <c r="F387" t="s">
        <v>2250</v>
      </c>
      <c r="G387" t="s">
        <v>2250</v>
      </c>
      <c r="H387" s="108">
        <v>44126</v>
      </c>
      <c r="I387" s="108">
        <v>44157</v>
      </c>
      <c r="J387" t="s">
        <v>2251</v>
      </c>
      <c r="K387" t="s">
        <v>2252</v>
      </c>
      <c r="L387" t="s">
        <v>2252</v>
      </c>
      <c r="M387" t="s">
        <v>2253</v>
      </c>
      <c r="N387" t="s">
        <v>2683</v>
      </c>
    </row>
    <row r="388" spans="1:14" x14ac:dyDescent="0.25">
      <c r="A388" t="s">
        <v>2998</v>
      </c>
      <c r="B388" t="s">
        <v>2999</v>
      </c>
      <c r="C388" t="s">
        <v>210</v>
      </c>
      <c r="D388" s="13">
        <v>10157193</v>
      </c>
      <c r="E388" t="s">
        <v>2249</v>
      </c>
      <c r="F388" t="s">
        <v>2250</v>
      </c>
      <c r="G388" t="s">
        <v>2250</v>
      </c>
      <c r="H388" s="108">
        <v>44125</v>
      </c>
      <c r="I388" s="108">
        <v>44165</v>
      </c>
      <c r="J388" t="s">
        <v>2251</v>
      </c>
      <c r="K388" t="s">
        <v>2252</v>
      </c>
      <c r="L388" t="s">
        <v>2252</v>
      </c>
      <c r="M388" t="s">
        <v>2253</v>
      </c>
      <c r="N388" t="s">
        <v>2683</v>
      </c>
    </row>
    <row r="389" spans="1:14" x14ac:dyDescent="0.25">
      <c r="A389" t="s">
        <v>3000</v>
      </c>
      <c r="B389" t="s">
        <v>3001</v>
      </c>
      <c r="C389" t="s">
        <v>160</v>
      </c>
      <c r="D389" s="13">
        <v>10157194</v>
      </c>
      <c r="E389" t="s">
        <v>2249</v>
      </c>
      <c r="F389" t="s">
        <v>2250</v>
      </c>
      <c r="G389" t="s">
        <v>2250</v>
      </c>
      <c r="H389" s="108">
        <v>44174</v>
      </c>
      <c r="I389" s="108">
        <v>44221</v>
      </c>
      <c r="J389" t="s">
        <v>2251</v>
      </c>
      <c r="K389" t="s">
        <v>2252</v>
      </c>
      <c r="L389" t="s">
        <v>2252</v>
      </c>
      <c r="M389" t="s">
        <v>2253</v>
      </c>
      <c r="N389" t="s">
        <v>2683</v>
      </c>
    </row>
    <row r="390" spans="1:14" x14ac:dyDescent="0.25">
      <c r="A390" t="s">
        <v>3002</v>
      </c>
      <c r="B390" t="s">
        <v>3003</v>
      </c>
      <c r="C390" t="s">
        <v>102</v>
      </c>
      <c r="D390" s="13">
        <v>10157195</v>
      </c>
      <c r="E390" t="s">
        <v>2249</v>
      </c>
      <c r="F390" t="s">
        <v>2250</v>
      </c>
      <c r="G390" t="s">
        <v>2250</v>
      </c>
      <c r="H390" s="108">
        <v>44145</v>
      </c>
      <c r="I390" s="108">
        <v>44172</v>
      </c>
      <c r="J390" t="s">
        <v>2251</v>
      </c>
      <c r="K390" t="s">
        <v>2252</v>
      </c>
      <c r="L390" t="s">
        <v>2252</v>
      </c>
      <c r="M390" t="s">
        <v>2265</v>
      </c>
      <c r="N390" t="s">
        <v>2683</v>
      </c>
    </row>
    <row r="391" spans="1:14" x14ac:dyDescent="0.25">
      <c r="A391" t="s">
        <v>3004</v>
      </c>
      <c r="B391" t="s">
        <v>3005</v>
      </c>
      <c r="C391" t="s">
        <v>160</v>
      </c>
      <c r="D391" s="13">
        <v>10158304</v>
      </c>
      <c r="E391" t="s">
        <v>2249</v>
      </c>
      <c r="F391" t="s">
        <v>2250</v>
      </c>
      <c r="G391" t="s">
        <v>2250</v>
      </c>
      <c r="H391" s="108">
        <v>44110</v>
      </c>
      <c r="I391" s="108">
        <v>44154</v>
      </c>
      <c r="J391" t="s">
        <v>2251</v>
      </c>
      <c r="K391" t="s">
        <v>2252</v>
      </c>
      <c r="L391" t="s">
        <v>2252</v>
      </c>
      <c r="M391" t="s">
        <v>2253</v>
      </c>
      <c r="N391" t="s">
        <v>2683</v>
      </c>
    </row>
    <row r="392" spans="1:14" x14ac:dyDescent="0.25">
      <c r="A392" t="s">
        <v>3006</v>
      </c>
      <c r="B392" t="s">
        <v>3007</v>
      </c>
      <c r="C392" t="s">
        <v>210</v>
      </c>
      <c r="D392" s="13">
        <v>10157196</v>
      </c>
      <c r="E392" t="s">
        <v>2249</v>
      </c>
      <c r="F392" t="s">
        <v>2250</v>
      </c>
      <c r="G392" t="s">
        <v>2250</v>
      </c>
      <c r="H392" s="108">
        <v>44105</v>
      </c>
      <c r="I392" s="108">
        <v>44157</v>
      </c>
      <c r="J392" t="s">
        <v>2251</v>
      </c>
      <c r="K392" t="s">
        <v>2252</v>
      </c>
      <c r="L392" t="s">
        <v>2252</v>
      </c>
      <c r="M392" t="s">
        <v>2253</v>
      </c>
      <c r="N392" t="s">
        <v>2683</v>
      </c>
    </row>
    <row r="393" spans="1:14" x14ac:dyDescent="0.25">
      <c r="A393" t="s">
        <v>3008</v>
      </c>
      <c r="B393" t="s">
        <v>3009</v>
      </c>
      <c r="C393" t="s">
        <v>102</v>
      </c>
      <c r="D393" s="13">
        <v>10172295</v>
      </c>
      <c r="E393" t="s">
        <v>2249</v>
      </c>
      <c r="F393" t="s">
        <v>2250</v>
      </c>
      <c r="G393" t="s">
        <v>2250</v>
      </c>
      <c r="H393" s="108">
        <v>44168</v>
      </c>
      <c r="I393" s="108">
        <v>44215</v>
      </c>
      <c r="J393" t="s">
        <v>2251</v>
      </c>
      <c r="K393" t="s">
        <v>2252</v>
      </c>
      <c r="L393" t="s">
        <v>2252</v>
      </c>
      <c r="M393" t="s">
        <v>2253</v>
      </c>
      <c r="N393" t="s">
        <v>2683</v>
      </c>
    </row>
    <row r="394" spans="1:14" x14ac:dyDescent="0.25">
      <c r="A394" t="s">
        <v>3010</v>
      </c>
      <c r="B394" t="s">
        <v>3011</v>
      </c>
      <c r="C394" t="s">
        <v>202</v>
      </c>
      <c r="D394" s="13">
        <v>10156856</v>
      </c>
      <c r="E394" t="s">
        <v>2249</v>
      </c>
      <c r="F394" t="s">
        <v>2250</v>
      </c>
      <c r="G394" t="s">
        <v>2250</v>
      </c>
      <c r="H394" s="108">
        <v>44126</v>
      </c>
      <c r="I394" s="108">
        <v>44179</v>
      </c>
      <c r="J394" t="s">
        <v>2251</v>
      </c>
      <c r="K394" t="s">
        <v>2252</v>
      </c>
      <c r="L394" t="s">
        <v>2252</v>
      </c>
      <c r="M394" t="s">
        <v>2253</v>
      </c>
      <c r="N394" t="s">
        <v>2683</v>
      </c>
    </row>
    <row r="395" spans="1:14" x14ac:dyDescent="0.25">
      <c r="A395" t="s">
        <v>3012</v>
      </c>
      <c r="B395" t="s">
        <v>3013</v>
      </c>
      <c r="C395" t="s">
        <v>86</v>
      </c>
      <c r="D395" s="13">
        <v>10162672</v>
      </c>
      <c r="E395" t="s">
        <v>2249</v>
      </c>
      <c r="F395" t="s">
        <v>2250</v>
      </c>
      <c r="G395" t="s">
        <v>2250</v>
      </c>
      <c r="H395" s="108">
        <v>44152</v>
      </c>
      <c r="I395" s="108">
        <v>44182</v>
      </c>
      <c r="J395" t="s">
        <v>2251</v>
      </c>
      <c r="K395" t="s">
        <v>2252</v>
      </c>
      <c r="L395" t="s">
        <v>2252</v>
      </c>
      <c r="M395" t="s">
        <v>2265</v>
      </c>
      <c r="N395" t="s">
        <v>2683</v>
      </c>
    </row>
    <row r="396" spans="1:14" x14ac:dyDescent="0.25">
      <c r="A396" t="s">
        <v>3014</v>
      </c>
      <c r="B396" t="s">
        <v>3015</v>
      </c>
      <c r="C396" t="s">
        <v>211</v>
      </c>
      <c r="D396" s="13">
        <v>10157197</v>
      </c>
      <c r="E396" t="s">
        <v>2249</v>
      </c>
      <c r="F396" t="s">
        <v>2250</v>
      </c>
      <c r="G396" t="s">
        <v>2250</v>
      </c>
      <c r="H396" s="108">
        <v>44105</v>
      </c>
      <c r="I396" s="108">
        <v>44147</v>
      </c>
      <c r="J396" t="s">
        <v>2251</v>
      </c>
      <c r="K396" t="s">
        <v>2252</v>
      </c>
      <c r="L396" t="s">
        <v>2252</v>
      </c>
      <c r="M396" t="s">
        <v>2253</v>
      </c>
      <c r="N396" t="s">
        <v>2683</v>
      </c>
    </row>
    <row r="397" spans="1:14" x14ac:dyDescent="0.25">
      <c r="A397" t="s">
        <v>3016</v>
      </c>
      <c r="B397" t="s">
        <v>3017</v>
      </c>
      <c r="C397" t="s">
        <v>211</v>
      </c>
      <c r="D397" s="13">
        <v>10157198</v>
      </c>
      <c r="E397" t="s">
        <v>2249</v>
      </c>
      <c r="F397" t="s">
        <v>2250</v>
      </c>
      <c r="G397" t="s">
        <v>2250</v>
      </c>
      <c r="H397" s="108">
        <v>44117</v>
      </c>
      <c r="I397" s="108">
        <v>44158</v>
      </c>
      <c r="J397" t="s">
        <v>2251</v>
      </c>
      <c r="K397" t="s">
        <v>2252</v>
      </c>
      <c r="L397" t="s">
        <v>2252</v>
      </c>
      <c r="M397" t="s">
        <v>2253</v>
      </c>
      <c r="N397" t="s">
        <v>2683</v>
      </c>
    </row>
    <row r="398" spans="1:14" x14ac:dyDescent="0.25">
      <c r="A398" t="s">
        <v>3018</v>
      </c>
      <c r="B398" t="s">
        <v>3019</v>
      </c>
      <c r="C398" t="s">
        <v>211</v>
      </c>
      <c r="D398" s="13">
        <v>10157199</v>
      </c>
      <c r="E398" t="s">
        <v>2249</v>
      </c>
      <c r="F398" t="s">
        <v>2250</v>
      </c>
      <c r="G398" t="s">
        <v>2250</v>
      </c>
      <c r="H398" s="108">
        <v>44138</v>
      </c>
      <c r="I398" s="108">
        <v>44166</v>
      </c>
      <c r="J398" t="s">
        <v>2251</v>
      </c>
      <c r="K398" t="s">
        <v>2252</v>
      </c>
      <c r="L398" t="s">
        <v>2252</v>
      </c>
      <c r="M398" t="s">
        <v>2253</v>
      </c>
      <c r="N398" t="s">
        <v>2683</v>
      </c>
    </row>
    <row r="399" spans="1:14" x14ac:dyDescent="0.25">
      <c r="A399" t="s">
        <v>3020</v>
      </c>
      <c r="B399" t="s">
        <v>3021</v>
      </c>
      <c r="C399" t="s">
        <v>211</v>
      </c>
      <c r="D399" s="13">
        <v>10157200</v>
      </c>
      <c r="E399" t="s">
        <v>2249</v>
      </c>
      <c r="F399" t="s">
        <v>2250</v>
      </c>
      <c r="G399" t="s">
        <v>2250</v>
      </c>
      <c r="H399" s="108">
        <v>44119</v>
      </c>
      <c r="I399" s="108">
        <v>44153</v>
      </c>
      <c r="J399" t="s">
        <v>2251</v>
      </c>
      <c r="K399" t="s">
        <v>2252</v>
      </c>
      <c r="L399" t="s">
        <v>2252</v>
      </c>
      <c r="M399" t="s">
        <v>2253</v>
      </c>
      <c r="N399" t="s">
        <v>2683</v>
      </c>
    </row>
    <row r="400" spans="1:14" x14ac:dyDescent="0.25">
      <c r="A400" t="s">
        <v>3022</v>
      </c>
      <c r="B400" t="s">
        <v>3023</v>
      </c>
      <c r="C400" t="s">
        <v>211</v>
      </c>
      <c r="D400" s="13">
        <v>10172529</v>
      </c>
      <c r="E400" t="s">
        <v>2249</v>
      </c>
      <c r="F400" t="s">
        <v>2250</v>
      </c>
      <c r="G400" t="s">
        <v>2250</v>
      </c>
      <c r="H400" s="108">
        <v>44175</v>
      </c>
      <c r="I400" s="108">
        <v>44220</v>
      </c>
      <c r="J400" t="s">
        <v>2251</v>
      </c>
      <c r="K400" t="s">
        <v>2252</v>
      </c>
      <c r="L400" t="s">
        <v>2252</v>
      </c>
      <c r="M400" t="s">
        <v>2253</v>
      </c>
      <c r="N400" t="s">
        <v>2683</v>
      </c>
    </row>
    <row r="401" spans="1:14" x14ac:dyDescent="0.25">
      <c r="A401" t="s">
        <v>3024</v>
      </c>
      <c r="B401" t="s">
        <v>3025</v>
      </c>
      <c r="C401" t="s">
        <v>211</v>
      </c>
      <c r="D401" s="13">
        <v>10157201</v>
      </c>
      <c r="E401" t="s">
        <v>2249</v>
      </c>
      <c r="F401" t="s">
        <v>2250</v>
      </c>
      <c r="G401" t="s">
        <v>2250</v>
      </c>
      <c r="H401" s="108">
        <v>44125</v>
      </c>
      <c r="I401" s="108">
        <v>44171</v>
      </c>
      <c r="J401" t="s">
        <v>2251</v>
      </c>
      <c r="K401" t="s">
        <v>2252</v>
      </c>
      <c r="L401" t="s">
        <v>2252</v>
      </c>
      <c r="M401" t="s">
        <v>2253</v>
      </c>
      <c r="N401" t="s">
        <v>2683</v>
      </c>
    </row>
    <row r="402" spans="1:14" x14ac:dyDescent="0.25">
      <c r="A402" t="s">
        <v>3026</v>
      </c>
      <c r="B402" t="s">
        <v>3027</v>
      </c>
      <c r="C402" t="s">
        <v>211</v>
      </c>
      <c r="D402" s="13">
        <v>10157202</v>
      </c>
      <c r="E402" t="s">
        <v>2249</v>
      </c>
      <c r="F402" t="s">
        <v>2250</v>
      </c>
      <c r="G402" t="s">
        <v>2250</v>
      </c>
      <c r="H402" s="108">
        <v>44154</v>
      </c>
      <c r="I402" s="108">
        <v>44182</v>
      </c>
      <c r="J402" t="s">
        <v>2251</v>
      </c>
      <c r="K402" t="s">
        <v>2252</v>
      </c>
      <c r="L402" t="s">
        <v>2252</v>
      </c>
      <c r="M402" t="s">
        <v>2265</v>
      </c>
      <c r="N402" t="s">
        <v>2683</v>
      </c>
    </row>
    <row r="403" spans="1:14" x14ac:dyDescent="0.25">
      <c r="A403" t="s">
        <v>3028</v>
      </c>
      <c r="B403" t="s">
        <v>3029</v>
      </c>
      <c r="C403" t="s">
        <v>211</v>
      </c>
      <c r="D403" s="13">
        <v>10157203</v>
      </c>
      <c r="E403" t="s">
        <v>2249</v>
      </c>
      <c r="F403" t="s">
        <v>2250</v>
      </c>
      <c r="G403" t="s">
        <v>2250</v>
      </c>
      <c r="H403" s="108">
        <v>44125</v>
      </c>
      <c r="I403" s="108">
        <v>44165</v>
      </c>
      <c r="J403" t="s">
        <v>2251</v>
      </c>
      <c r="K403" t="s">
        <v>2252</v>
      </c>
      <c r="L403" t="s">
        <v>2252</v>
      </c>
      <c r="M403" t="s">
        <v>2253</v>
      </c>
      <c r="N403" t="s">
        <v>2683</v>
      </c>
    </row>
    <row r="404" spans="1:14" x14ac:dyDescent="0.25">
      <c r="A404" t="s">
        <v>3030</v>
      </c>
      <c r="B404" t="s">
        <v>3031</v>
      </c>
      <c r="C404" t="s">
        <v>211</v>
      </c>
      <c r="D404" s="13">
        <v>10157205</v>
      </c>
      <c r="E404" t="s">
        <v>2249</v>
      </c>
      <c r="F404" t="s">
        <v>2250</v>
      </c>
      <c r="G404" t="s">
        <v>2250</v>
      </c>
      <c r="H404" s="108">
        <v>44125</v>
      </c>
      <c r="I404" s="108">
        <v>44158</v>
      </c>
      <c r="J404" t="s">
        <v>2251</v>
      </c>
      <c r="K404" t="s">
        <v>2252</v>
      </c>
      <c r="L404" t="s">
        <v>2252</v>
      </c>
      <c r="M404" t="s">
        <v>2253</v>
      </c>
      <c r="N404" t="s">
        <v>2683</v>
      </c>
    </row>
    <row r="405" spans="1:14" x14ac:dyDescent="0.25">
      <c r="A405" t="s">
        <v>3032</v>
      </c>
      <c r="B405" t="s">
        <v>3033</v>
      </c>
      <c r="C405" t="s">
        <v>211</v>
      </c>
      <c r="D405" s="13">
        <v>10160599</v>
      </c>
      <c r="E405" t="s">
        <v>2249</v>
      </c>
      <c r="F405" t="s">
        <v>2250</v>
      </c>
      <c r="G405" t="s">
        <v>2250</v>
      </c>
      <c r="H405" s="108">
        <v>44103</v>
      </c>
      <c r="I405" s="108">
        <v>44157</v>
      </c>
      <c r="J405" t="s">
        <v>2251</v>
      </c>
      <c r="K405" t="s">
        <v>2252</v>
      </c>
      <c r="L405" t="s">
        <v>2252</v>
      </c>
      <c r="M405" t="s">
        <v>2253</v>
      </c>
      <c r="N405" t="s">
        <v>2683</v>
      </c>
    </row>
    <row r="406" spans="1:14" x14ac:dyDescent="0.25">
      <c r="A406" t="s">
        <v>3034</v>
      </c>
      <c r="B406" t="s">
        <v>3035</v>
      </c>
      <c r="C406" t="s">
        <v>211</v>
      </c>
      <c r="D406" s="13">
        <v>10157206</v>
      </c>
      <c r="E406" t="s">
        <v>2249</v>
      </c>
      <c r="F406" t="s">
        <v>2250</v>
      </c>
      <c r="G406" t="s">
        <v>2250</v>
      </c>
      <c r="H406" s="108">
        <v>44159</v>
      </c>
      <c r="I406" s="108">
        <v>44201</v>
      </c>
      <c r="J406" t="s">
        <v>2251</v>
      </c>
      <c r="K406" t="s">
        <v>2252</v>
      </c>
      <c r="L406" t="s">
        <v>2252</v>
      </c>
      <c r="M406" t="s">
        <v>2265</v>
      </c>
      <c r="N406" t="s">
        <v>2683</v>
      </c>
    </row>
    <row r="407" spans="1:14" x14ac:dyDescent="0.25">
      <c r="A407" t="s">
        <v>3036</v>
      </c>
      <c r="B407" t="s">
        <v>3037</v>
      </c>
      <c r="C407" t="s">
        <v>211</v>
      </c>
      <c r="D407" s="13">
        <v>10157207</v>
      </c>
      <c r="E407" t="s">
        <v>2249</v>
      </c>
      <c r="F407" t="s">
        <v>2250</v>
      </c>
      <c r="G407" t="s">
        <v>2250</v>
      </c>
      <c r="H407" s="108">
        <v>44112</v>
      </c>
      <c r="I407" s="108">
        <v>44154</v>
      </c>
      <c r="J407" t="s">
        <v>2251</v>
      </c>
      <c r="K407" t="s">
        <v>2252</v>
      </c>
      <c r="L407" t="s">
        <v>2252</v>
      </c>
      <c r="M407" t="s">
        <v>2253</v>
      </c>
      <c r="N407" t="s">
        <v>2683</v>
      </c>
    </row>
    <row r="408" spans="1:14" x14ac:dyDescent="0.25">
      <c r="A408" t="s">
        <v>3038</v>
      </c>
      <c r="B408" t="s">
        <v>3039</v>
      </c>
      <c r="C408" t="s">
        <v>90</v>
      </c>
      <c r="D408" s="13">
        <v>10158111</v>
      </c>
      <c r="E408" t="s">
        <v>2249</v>
      </c>
      <c r="F408" t="s">
        <v>2250</v>
      </c>
      <c r="G408" t="s">
        <v>2250</v>
      </c>
      <c r="H408" s="108">
        <v>44112</v>
      </c>
      <c r="I408" s="108">
        <v>44159</v>
      </c>
      <c r="J408" t="s">
        <v>2251</v>
      </c>
      <c r="K408" t="s">
        <v>2252</v>
      </c>
      <c r="L408" t="s">
        <v>2252</v>
      </c>
      <c r="M408" t="s">
        <v>2253</v>
      </c>
      <c r="N408" t="s">
        <v>2683</v>
      </c>
    </row>
    <row r="409" spans="1:14" x14ac:dyDescent="0.25">
      <c r="A409" t="s">
        <v>3040</v>
      </c>
      <c r="B409" t="s">
        <v>3041</v>
      </c>
      <c r="C409" t="s">
        <v>90</v>
      </c>
      <c r="D409" s="13">
        <v>10158169</v>
      </c>
      <c r="E409" t="s">
        <v>2249</v>
      </c>
      <c r="F409" t="s">
        <v>2250</v>
      </c>
      <c r="G409" t="s">
        <v>2250</v>
      </c>
      <c r="H409" s="108">
        <v>44103</v>
      </c>
      <c r="I409" s="108">
        <v>44147</v>
      </c>
      <c r="J409" t="s">
        <v>2251</v>
      </c>
      <c r="K409" t="s">
        <v>2252</v>
      </c>
      <c r="L409" t="s">
        <v>2252</v>
      </c>
      <c r="M409" t="s">
        <v>2253</v>
      </c>
      <c r="N409" t="s">
        <v>2683</v>
      </c>
    </row>
    <row r="410" spans="1:14" x14ac:dyDescent="0.25">
      <c r="A410" t="s">
        <v>3042</v>
      </c>
      <c r="B410" t="s">
        <v>3043</v>
      </c>
      <c r="C410" t="s">
        <v>90</v>
      </c>
      <c r="D410" s="13">
        <v>10158171</v>
      </c>
      <c r="E410" t="s">
        <v>2249</v>
      </c>
      <c r="F410" t="s">
        <v>2250</v>
      </c>
      <c r="G410" t="s">
        <v>2250</v>
      </c>
      <c r="H410" s="108">
        <v>44112</v>
      </c>
      <c r="I410" s="108">
        <v>44152</v>
      </c>
      <c r="J410" t="s">
        <v>2251</v>
      </c>
      <c r="K410" t="s">
        <v>2252</v>
      </c>
      <c r="L410" t="s">
        <v>2252</v>
      </c>
      <c r="M410" t="s">
        <v>2253</v>
      </c>
      <c r="N410" t="s">
        <v>2683</v>
      </c>
    </row>
    <row r="411" spans="1:14" x14ac:dyDescent="0.25">
      <c r="A411" t="s">
        <v>3044</v>
      </c>
      <c r="B411" t="s">
        <v>3045</v>
      </c>
      <c r="C411" t="s">
        <v>90</v>
      </c>
      <c r="D411" s="13">
        <v>10158108</v>
      </c>
      <c r="E411" t="s">
        <v>2249</v>
      </c>
      <c r="F411" t="s">
        <v>2250</v>
      </c>
      <c r="G411" t="s">
        <v>2250</v>
      </c>
      <c r="H411" s="108">
        <v>44103</v>
      </c>
      <c r="I411" s="108">
        <v>44144</v>
      </c>
      <c r="J411" t="s">
        <v>2251</v>
      </c>
      <c r="K411" t="s">
        <v>2252</v>
      </c>
      <c r="L411" t="s">
        <v>2252</v>
      </c>
      <c r="M411" t="s">
        <v>2253</v>
      </c>
      <c r="N411" t="s">
        <v>2683</v>
      </c>
    </row>
    <row r="412" spans="1:14" x14ac:dyDescent="0.25">
      <c r="A412" t="s">
        <v>3046</v>
      </c>
      <c r="B412" t="s">
        <v>954</v>
      </c>
      <c r="C412" t="s">
        <v>104</v>
      </c>
      <c r="D412" s="13">
        <v>10162292</v>
      </c>
      <c r="E412" t="s">
        <v>3047</v>
      </c>
      <c r="F412" t="s">
        <v>2250</v>
      </c>
      <c r="G412" t="s">
        <v>2250</v>
      </c>
      <c r="H412" s="108">
        <v>44088</v>
      </c>
      <c r="I412" s="108">
        <v>44089</v>
      </c>
      <c r="J412" t="s">
        <v>2252</v>
      </c>
      <c r="K412" t="s">
        <v>3048</v>
      </c>
      <c r="L412" t="s">
        <v>2252</v>
      </c>
      <c r="M412" t="s">
        <v>2265</v>
      </c>
      <c r="N412" t="s">
        <v>2683</v>
      </c>
    </row>
    <row r="413" spans="1:14" x14ac:dyDescent="0.25">
      <c r="A413" t="s">
        <v>3049</v>
      </c>
      <c r="B413" t="s">
        <v>3050</v>
      </c>
      <c r="C413" t="s">
        <v>90</v>
      </c>
      <c r="D413" s="13">
        <v>10158107</v>
      </c>
      <c r="E413" t="s">
        <v>2249</v>
      </c>
      <c r="F413" t="s">
        <v>2250</v>
      </c>
      <c r="G413" t="s">
        <v>2250</v>
      </c>
      <c r="H413" s="108">
        <v>44174</v>
      </c>
      <c r="I413" s="108">
        <v>44209</v>
      </c>
      <c r="J413" t="s">
        <v>2251</v>
      </c>
      <c r="K413" t="s">
        <v>2252</v>
      </c>
      <c r="L413" t="s">
        <v>2252</v>
      </c>
      <c r="M413" t="s">
        <v>2253</v>
      </c>
      <c r="N413" t="s">
        <v>2683</v>
      </c>
    </row>
    <row r="414" spans="1:14" x14ac:dyDescent="0.25">
      <c r="A414" t="s">
        <v>3051</v>
      </c>
      <c r="B414" t="s">
        <v>3052</v>
      </c>
      <c r="C414" t="s">
        <v>90</v>
      </c>
      <c r="D414" s="13">
        <v>10158173</v>
      </c>
      <c r="E414" t="s">
        <v>2249</v>
      </c>
      <c r="F414" t="s">
        <v>2250</v>
      </c>
      <c r="G414" t="s">
        <v>2250</v>
      </c>
      <c r="H414" s="108">
        <v>44110</v>
      </c>
      <c r="I414" s="108">
        <v>44146</v>
      </c>
      <c r="J414" t="s">
        <v>2251</v>
      </c>
      <c r="K414" t="s">
        <v>2252</v>
      </c>
      <c r="L414" t="s">
        <v>2252</v>
      </c>
      <c r="M414" t="s">
        <v>2253</v>
      </c>
      <c r="N414" t="s">
        <v>2683</v>
      </c>
    </row>
    <row r="415" spans="1:14" x14ac:dyDescent="0.25">
      <c r="A415" t="s">
        <v>3053</v>
      </c>
      <c r="B415" t="s">
        <v>3054</v>
      </c>
      <c r="C415" t="s">
        <v>90</v>
      </c>
      <c r="D415" s="13">
        <v>10158109</v>
      </c>
      <c r="E415" t="s">
        <v>2249</v>
      </c>
      <c r="F415" t="s">
        <v>2250</v>
      </c>
      <c r="G415" t="s">
        <v>2250</v>
      </c>
      <c r="H415" s="108">
        <v>44103</v>
      </c>
      <c r="I415" s="108">
        <v>44119</v>
      </c>
      <c r="J415" t="s">
        <v>2251</v>
      </c>
      <c r="K415" t="s">
        <v>2252</v>
      </c>
      <c r="L415" t="s">
        <v>2252</v>
      </c>
      <c r="M415" t="s">
        <v>2253</v>
      </c>
      <c r="N415" t="s">
        <v>2683</v>
      </c>
    </row>
    <row r="416" spans="1:14" x14ac:dyDescent="0.25">
      <c r="A416" t="s">
        <v>3055</v>
      </c>
      <c r="B416" t="s">
        <v>3056</v>
      </c>
      <c r="C416" t="s">
        <v>90</v>
      </c>
      <c r="D416" s="13">
        <v>10158114</v>
      </c>
      <c r="E416" t="s">
        <v>2249</v>
      </c>
      <c r="F416" t="s">
        <v>2250</v>
      </c>
      <c r="G416" t="s">
        <v>2250</v>
      </c>
      <c r="H416" s="108">
        <v>44110</v>
      </c>
      <c r="I416" s="108">
        <v>44152</v>
      </c>
      <c r="J416" t="s">
        <v>2251</v>
      </c>
      <c r="K416" t="s">
        <v>2252</v>
      </c>
      <c r="L416" t="s">
        <v>2252</v>
      </c>
      <c r="M416" t="s">
        <v>2253</v>
      </c>
      <c r="N416" t="s">
        <v>2683</v>
      </c>
    </row>
    <row r="417" spans="1:14" x14ac:dyDescent="0.25">
      <c r="A417" t="s">
        <v>3057</v>
      </c>
      <c r="B417" t="s">
        <v>3058</v>
      </c>
      <c r="C417" t="s">
        <v>172</v>
      </c>
      <c r="D417" s="13">
        <v>10158104</v>
      </c>
      <c r="E417" t="s">
        <v>2249</v>
      </c>
      <c r="F417" t="s">
        <v>2250</v>
      </c>
      <c r="G417" t="s">
        <v>2250</v>
      </c>
      <c r="H417" s="108">
        <v>44140</v>
      </c>
      <c r="I417" s="108">
        <v>44166</v>
      </c>
      <c r="J417" t="s">
        <v>2251</v>
      </c>
      <c r="K417" t="s">
        <v>2252</v>
      </c>
      <c r="L417" t="s">
        <v>2252</v>
      </c>
      <c r="M417" t="s">
        <v>2265</v>
      </c>
      <c r="N417" t="s">
        <v>2683</v>
      </c>
    </row>
    <row r="418" spans="1:14" x14ac:dyDescent="0.25">
      <c r="A418" t="s">
        <v>3059</v>
      </c>
      <c r="B418" t="s">
        <v>3060</v>
      </c>
      <c r="C418" t="s">
        <v>90</v>
      </c>
      <c r="D418" s="13">
        <v>10161633</v>
      </c>
      <c r="E418" t="s">
        <v>2249</v>
      </c>
      <c r="F418" t="s">
        <v>2250</v>
      </c>
      <c r="G418" t="s">
        <v>2250</v>
      </c>
      <c r="H418" s="108">
        <v>44119</v>
      </c>
      <c r="I418" s="108">
        <v>44153</v>
      </c>
      <c r="J418" t="s">
        <v>2251</v>
      </c>
      <c r="K418" t="s">
        <v>2252</v>
      </c>
      <c r="L418" t="s">
        <v>2252</v>
      </c>
      <c r="M418" t="s">
        <v>2253</v>
      </c>
      <c r="N418" t="s">
        <v>2683</v>
      </c>
    </row>
    <row r="419" spans="1:14" x14ac:dyDescent="0.25">
      <c r="A419" t="s">
        <v>3061</v>
      </c>
      <c r="B419" t="s">
        <v>3062</v>
      </c>
      <c r="C419" t="s">
        <v>90</v>
      </c>
      <c r="D419" s="13">
        <v>10158170</v>
      </c>
      <c r="E419" t="s">
        <v>2249</v>
      </c>
      <c r="F419" t="s">
        <v>2250</v>
      </c>
      <c r="G419" t="s">
        <v>2250</v>
      </c>
      <c r="H419" s="108">
        <v>44139</v>
      </c>
      <c r="I419" s="108">
        <v>44167</v>
      </c>
      <c r="J419" t="s">
        <v>2251</v>
      </c>
      <c r="K419" t="s">
        <v>2252</v>
      </c>
      <c r="L419" t="s">
        <v>2252</v>
      </c>
      <c r="M419" t="s">
        <v>2253</v>
      </c>
      <c r="N419" t="s">
        <v>2683</v>
      </c>
    </row>
    <row r="420" spans="1:14" x14ac:dyDescent="0.25">
      <c r="A420" t="s">
        <v>3063</v>
      </c>
      <c r="B420" t="s">
        <v>3064</v>
      </c>
      <c r="C420" t="s">
        <v>90</v>
      </c>
      <c r="D420" s="13">
        <v>10158110</v>
      </c>
      <c r="E420" t="s">
        <v>2249</v>
      </c>
      <c r="F420" t="s">
        <v>2250</v>
      </c>
      <c r="G420" t="s">
        <v>2250</v>
      </c>
      <c r="H420" s="108">
        <v>44110</v>
      </c>
      <c r="I420" s="108">
        <v>44150</v>
      </c>
      <c r="J420" t="s">
        <v>2251</v>
      </c>
      <c r="K420" t="s">
        <v>2252</v>
      </c>
      <c r="L420" t="s">
        <v>2252</v>
      </c>
      <c r="M420" t="s">
        <v>2253</v>
      </c>
      <c r="N420" t="s">
        <v>2683</v>
      </c>
    </row>
    <row r="421" spans="1:14" x14ac:dyDescent="0.25">
      <c r="A421" t="s">
        <v>3065</v>
      </c>
      <c r="B421" t="s">
        <v>3066</v>
      </c>
      <c r="C421" t="s">
        <v>223</v>
      </c>
      <c r="D421" s="13">
        <v>10157612</v>
      </c>
      <c r="E421" t="s">
        <v>2249</v>
      </c>
      <c r="F421" t="s">
        <v>2250</v>
      </c>
      <c r="G421" t="s">
        <v>2250</v>
      </c>
      <c r="H421" s="108">
        <v>44105</v>
      </c>
      <c r="I421" s="108">
        <v>44123</v>
      </c>
      <c r="J421" t="s">
        <v>2251</v>
      </c>
      <c r="K421" t="s">
        <v>2252</v>
      </c>
      <c r="L421" t="s">
        <v>2252</v>
      </c>
      <c r="M421" t="s">
        <v>2253</v>
      </c>
      <c r="N421" t="s">
        <v>2683</v>
      </c>
    </row>
    <row r="422" spans="1:14" x14ac:dyDescent="0.25">
      <c r="A422" t="s">
        <v>3067</v>
      </c>
      <c r="B422" t="s">
        <v>3068</v>
      </c>
      <c r="C422" t="s">
        <v>91</v>
      </c>
      <c r="D422" s="13">
        <v>10157587</v>
      </c>
      <c r="E422" t="s">
        <v>2249</v>
      </c>
      <c r="F422" t="s">
        <v>2250</v>
      </c>
      <c r="G422" t="s">
        <v>2250</v>
      </c>
      <c r="H422" s="108">
        <v>44105</v>
      </c>
      <c r="I422" s="108">
        <v>44136</v>
      </c>
      <c r="J422" t="s">
        <v>2251</v>
      </c>
      <c r="K422" t="s">
        <v>2252</v>
      </c>
      <c r="L422" t="s">
        <v>2252</v>
      </c>
      <c r="M422" t="s">
        <v>2253</v>
      </c>
      <c r="N422" t="s">
        <v>2683</v>
      </c>
    </row>
    <row r="423" spans="1:14" x14ac:dyDescent="0.25">
      <c r="A423" t="s">
        <v>3069</v>
      </c>
      <c r="B423" t="s">
        <v>3070</v>
      </c>
      <c r="C423" t="s">
        <v>91</v>
      </c>
      <c r="D423" s="13">
        <v>10157620</v>
      </c>
      <c r="E423" t="s">
        <v>2249</v>
      </c>
      <c r="F423" t="s">
        <v>2250</v>
      </c>
      <c r="G423" t="s">
        <v>2250</v>
      </c>
      <c r="H423" s="108">
        <v>44105</v>
      </c>
      <c r="I423" s="108">
        <v>44139</v>
      </c>
      <c r="J423" t="s">
        <v>2251</v>
      </c>
      <c r="K423" t="s">
        <v>2252</v>
      </c>
      <c r="L423" t="s">
        <v>2252</v>
      </c>
      <c r="M423" t="s">
        <v>2253</v>
      </c>
      <c r="N423" t="s">
        <v>2683</v>
      </c>
    </row>
    <row r="424" spans="1:14" x14ac:dyDescent="0.25">
      <c r="A424" t="s">
        <v>3071</v>
      </c>
      <c r="B424" t="s">
        <v>3072</v>
      </c>
      <c r="C424" t="s">
        <v>91</v>
      </c>
      <c r="D424" s="13">
        <v>10157614</v>
      </c>
      <c r="E424" t="s">
        <v>2249</v>
      </c>
      <c r="F424" t="s">
        <v>2250</v>
      </c>
      <c r="G424" t="s">
        <v>2250</v>
      </c>
      <c r="H424" s="108">
        <v>44145</v>
      </c>
      <c r="I424" s="108">
        <v>44171</v>
      </c>
      <c r="J424" t="s">
        <v>2251</v>
      </c>
      <c r="K424" t="s">
        <v>2252</v>
      </c>
      <c r="L424" t="s">
        <v>2252</v>
      </c>
      <c r="M424" t="s">
        <v>2265</v>
      </c>
      <c r="N424" t="s">
        <v>2683</v>
      </c>
    </row>
    <row r="425" spans="1:14" x14ac:dyDescent="0.25">
      <c r="A425" t="s">
        <v>3073</v>
      </c>
      <c r="B425" t="s">
        <v>3074</v>
      </c>
      <c r="C425" t="s">
        <v>91</v>
      </c>
      <c r="D425" s="13">
        <v>10157578</v>
      </c>
      <c r="E425" t="s">
        <v>2249</v>
      </c>
      <c r="F425" t="s">
        <v>2250</v>
      </c>
      <c r="G425" t="s">
        <v>2250</v>
      </c>
      <c r="H425" s="108">
        <v>44159</v>
      </c>
      <c r="I425" s="108">
        <v>44179</v>
      </c>
      <c r="J425" t="s">
        <v>2251</v>
      </c>
      <c r="K425" t="s">
        <v>2252</v>
      </c>
      <c r="L425" t="s">
        <v>2252</v>
      </c>
      <c r="M425" t="s">
        <v>2265</v>
      </c>
      <c r="N425" t="s">
        <v>2683</v>
      </c>
    </row>
    <row r="426" spans="1:14" x14ac:dyDescent="0.25">
      <c r="A426" t="s">
        <v>3075</v>
      </c>
      <c r="B426" t="s">
        <v>3076</v>
      </c>
      <c r="C426" t="s">
        <v>224</v>
      </c>
      <c r="D426" s="13">
        <v>10157639</v>
      </c>
      <c r="E426" t="s">
        <v>2249</v>
      </c>
      <c r="F426" t="s">
        <v>2250</v>
      </c>
      <c r="G426" t="s">
        <v>2250</v>
      </c>
      <c r="H426" s="108">
        <v>44119</v>
      </c>
      <c r="I426" s="108">
        <v>44154</v>
      </c>
      <c r="J426" t="s">
        <v>2251</v>
      </c>
      <c r="K426" t="s">
        <v>2252</v>
      </c>
      <c r="L426" t="s">
        <v>2252</v>
      </c>
      <c r="M426" t="s">
        <v>2253</v>
      </c>
      <c r="N426" t="s">
        <v>2683</v>
      </c>
    </row>
    <row r="427" spans="1:14" x14ac:dyDescent="0.25">
      <c r="A427" t="s">
        <v>3077</v>
      </c>
      <c r="B427" t="s">
        <v>3078</v>
      </c>
      <c r="C427" t="s">
        <v>91</v>
      </c>
      <c r="D427" s="13">
        <v>10157596</v>
      </c>
      <c r="E427" t="s">
        <v>2249</v>
      </c>
      <c r="F427" t="s">
        <v>2250</v>
      </c>
      <c r="G427" t="s">
        <v>2250</v>
      </c>
      <c r="H427" s="108">
        <v>44112</v>
      </c>
      <c r="I427" s="108">
        <v>44151</v>
      </c>
      <c r="J427" t="s">
        <v>2251</v>
      </c>
      <c r="K427" t="s">
        <v>2252</v>
      </c>
      <c r="L427" t="s">
        <v>2252</v>
      </c>
      <c r="M427" t="s">
        <v>2253</v>
      </c>
      <c r="N427" t="s">
        <v>2683</v>
      </c>
    </row>
    <row r="428" spans="1:14" x14ac:dyDescent="0.25">
      <c r="A428" t="s">
        <v>3079</v>
      </c>
      <c r="B428" t="s">
        <v>3080</v>
      </c>
      <c r="C428" t="s">
        <v>223</v>
      </c>
      <c r="D428" s="13">
        <v>10157586</v>
      </c>
      <c r="E428" t="s">
        <v>2249</v>
      </c>
      <c r="F428" t="s">
        <v>2250</v>
      </c>
      <c r="G428" t="s">
        <v>2250</v>
      </c>
      <c r="H428" s="108">
        <v>44103</v>
      </c>
      <c r="I428" s="108">
        <v>44123</v>
      </c>
      <c r="J428" t="s">
        <v>2251</v>
      </c>
      <c r="K428" t="s">
        <v>2252</v>
      </c>
      <c r="L428" t="s">
        <v>2252</v>
      </c>
      <c r="M428" t="s">
        <v>2253</v>
      </c>
      <c r="N428" t="s">
        <v>2683</v>
      </c>
    </row>
    <row r="429" spans="1:14" x14ac:dyDescent="0.25">
      <c r="A429" t="s">
        <v>3081</v>
      </c>
      <c r="B429" t="s">
        <v>3082</v>
      </c>
      <c r="C429" t="s">
        <v>91</v>
      </c>
      <c r="D429" s="13">
        <v>10157613</v>
      </c>
      <c r="E429" t="s">
        <v>2249</v>
      </c>
      <c r="F429" t="s">
        <v>2250</v>
      </c>
      <c r="G429" t="s">
        <v>2250</v>
      </c>
      <c r="H429" s="108">
        <v>44112</v>
      </c>
      <c r="I429" s="108">
        <v>44151</v>
      </c>
      <c r="J429" t="s">
        <v>2251</v>
      </c>
      <c r="K429" t="s">
        <v>2252</v>
      </c>
      <c r="L429" t="s">
        <v>2252</v>
      </c>
      <c r="M429" t="s">
        <v>2253</v>
      </c>
      <c r="N429" t="s">
        <v>2683</v>
      </c>
    </row>
    <row r="430" spans="1:14" x14ac:dyDescent="0.25">
      <c r="A430" t="s">
        <v>3083</v>
      </c>
      <c r="B430" t="s">
        <v>3084</v>
      </c>
      <c r="C430" t="s">
        <v>91</v>
      </c>
      <c r="D430" s="13">
        <v>10157594</v>
      </c>
      <c r="E430" t="s">
        <v>2249</v>
      </c>
      <c r="F430" t="s">
        <v>2250</v>
      </c>
      <c r="G430" t="s">
        <v>2250</v>
      </c>
      <c r="H430" s="108">
        <v>44117</v>
      </c>
      <c r="I430" s="108">
        <v>44153</v>
      </c>
      <c r="J430" t="s">
        <v>2251</v>
      </c>
      <c r="K430" t="s">
        <v>2252</v>
      </c>
      <c r="L430" t="s">
        <v>2252</v>
      </c>
      <c r="M430" t="s">
        <v>2253</v>
      </c>
      <c r="N430" t="s">
        <v>2683</v>
      </c>
    </row>
    <row r="431" spans="1:14" x14ac:dyDescent="0.25">
      <c r="A431" t="s">
        <v>3085</v>
      </c>
      <c r="B431" t="s">
        <v>3086</v>
      </c>
      <c r="C431" t="s">
        <v>91</v>
      </c>
      <c r="D431" s="13">
        <v>10162696</v>
      </c>
      <c r="E431" t="s">
        <v>2249</v>
      </c>
      <c r="F431" t="s">
        <v>2250</v>
      </c>
      <c r="G431" t="s">
        <v>2250</v>
      </c>
      <c r="H431" s="108">
        <v>44145</v>
      </c>
      <c r="I431" s="108">
        <v>44171</v>
      </c>
      <c r="J431" t="s">
        <v>2251</v>
      </c>
      <c r="K431" t="s">
        <v>2252</v>
      </c>
      <c r="L431" t="s">
        <v>2252</v>
      </c>
      <c r="M431" t="s">
        <v>2265</v>
      </c>
      <c r="N431" t="s">
        <v>2683</v>
      </c>
    </row>
    <row r="432" spans="1:14" x14ac:dyDescent="0.25">
      <c r="A432" t="s">
        <v>3087</v>
      </c>
      <c r="B432" t="s">
        <v>3088</v>
      </c>
      <c r="C432" t="s">
        <v>94</v>
      </c>
      <c r="D432" s="13">
        <v>10156924</v>
      </c>
      <c r="E432" t="s">
        <v>2249</v>
      </c>
      <c r="F432" t="s">
        <v>2250</v>
      </c>
      <c r="G432" t="s">
        <v>2250</v>
      </c>
      <c r="H432" s="108">
        <v>44111</v>
      </c>
      <c r="I432" s="108">
        <v>44154</v>
      </c>
      <c r="J432" t="s">
        <v>2251</v>
      </c>
      <c r="K432" t="s">
        <v>2252</v>
      </c>
      <c r="L432" t="s">
        <v>2252</v>
      </c>
      <c r="M432" t="s">
        <v>2253</v>
      </c>
      <c r="N432" t="s">
        <v>2683</v>
      </c>
    </row>
    <row r="433" spans="1:14" x14ac:dyDescent="0.25">
      <c r="A433" t="s">
        <v>3089</v>
      </c>
      <c r="B433" t="s">
        <v>3090</v>
      </c>
      <c r="C433" t="s">
        <v>94</v>
      </c>
      <c r="D433" s="13">
        <v>10156912</v>
      </c>
      <c r="E433" t="s">
        <v>2249</v>
      </c>
      <c r="F433" t="s">
        <v>2250</v>
      </c>
      <c r="G433" t="s">
        <v>2250</v>
      </c>
      <c r="H433" s="108">
        <v>44126</v>
      </c>
      <c r="I433" s="108">
        <v>44159</v>
      </c>
      <c r="J433" t="s">
        <v>2251</v>
      </c>
      <c r="K433" t="s">
        <v>2252</v>
      </c>
      <c r="L433" t="s">
        <v>2252</v>
      </c>
      <c r="M433" t="s">
        <v>2253</v>
      </c>
      <c r="N433" t="s">
        <v>2683</v>
      </c>
    </row>
    <row r="434" spans="1:14" x14ac:dyDescent="0.25">
      <c r="A434" t="s">
        <v>3091</v>
      </c>
      <c r="B434" t="s">
        <v>3092</v>
      </c>
      <c r="C434" t="s">
        <v>94</v>
      </c>
      <c r="D434" s="13">
        <v>10156846</v>
      </c>
      <c r="E434" t="s">
        <v>2249</v>
      </c>
      <c r="F434" t="s">
        <v>2250</v>
      </c>
      <c r="G434" t="s">
        <v>2250</v>
      </c>
      <c r="H434" s="108">
        <v>44124</v>
      </c>
      <c r="I434" s="108">
        <v>44164</v>
      </c>
      <c r="J434" t="s">
        <v>2251</v>
      </c>
      <c r="K434" t="s">
        <v>2252</v>
      </c>
      <c r="L434" t="s">
        <v>2252</v>
      </c>
      <c r="M434" t="s">
        <v>2253</v>
      </c>
      <c r="N434" t="s">
        <v>2683</v>
      </c>
    </row>
    <row r="435" spans="1:14" x14ac:dyDescent="0.25">
      <c r="A435" t="s">
        <v>3093</v>
      </c>
      <c r="B435" t="s">
        <v>3094</v>
      </c>
      <c r="C435" t="s">
        <v>94</v>
      </c>
      <c r="D435" s="13">
        <v>10156918</v>
      </c>
      <c r="E435" t="s">
        <v>2249</v>
      </c>
      <c r="F435" t="s">
        <v>2250</v>
      </c>
      <c r="G435" t="s">
        <v>2250</v>
      </c>
      <c r="H435" s="108">
        <v>44154</v>
      </c>
      <c r="I435" s="108">
        <v>44179</v>
      </c>
      <c r="J435" t="s">
        <v>2251</v>
      </c>
      <c r="K435" t="s">
        <v>2252</v>
      </c>
      <c r="L435" t="s">
        <v>2252</v>
      </c>
      <c r="M435" t="s">
        <v>2265</v>
      </c>
      <c r="N435" t="s">
        <v>2683</v>
      </c>
    </row>
    <row r="436" spans="1:14" x14ac:dyDescent="0.25">
      <c r="A436" t="s">
        <v>3095</v>
      </c>
      <c r="B436" t="s">
        <v>3096</v>
      </c>
      <c r="C436" t="s">
        <v>94</v>
      </c>
      <c r="D436" s="13">
        <v>10156852</v>
      </c>
      <c r="E436" t="s">
        <v>2249</v>
      </c>
      <c r="F436" t="s">
        <v>2250</v>
      </c>
      <c r="G436" t="s">
        <v>2250</v>
      </c>
      <c r="H436" s="108">
        <v>44161</v>
      </c>
      <c r="I436" s="108">
        <v>44213</v>
      </c>
      <c r="J436" t="s">
        <v>2251</v>
      </c>
      <c r="K436" t="s">
        <v>2252</v>
      </c>
      <c r="L436" t="s">
        <v>2252</v>
      </c>
      <c r="M436" t="s">
        <v>2265</v>
      </c>
      <c r="N436" t="s">
        <v>2683</v>
      </c>
    </row>
    <row r="437" spans="1:14" x14ac:dyDescent="0.25">
      <c r="A437" t="s">
        <v>3097</v>
      </c>
      <c r="B437" t="s">
        <v>3098</v>
      </c>
      <c r="C437" t="s">
        <v>77</v>
      </c>
      <c r="D437" s="13">
        <v>10157070</v>
      </c>
      <c r="E437" t="s">
        <v>2249</v>
      </c>
      <c r="F437" t="s">
        <v>2250</v>
      </c>
      <c r="G437" t="s">
        <v>2250</v>
      </c>
      <c r="H437" s="108">
        <v>44166</v>
      </c>
      <c r="I437" s="108">
        <v>44209</v>
      </c>
      <c r="J437" t="s">
        <v>2251</v>
      </c>
      <c r="K437" t="s">
        <v>2252</v>
      </c>
      <c r="L437" t="s">
        <v>2252</v>
      </c>
      <c r="M437" t="s">
        <v>2265</v>
      </c>
      <c r="N437" t="s">
        <v>2683</v>
      </c>
    </row>
    <row r="438" spans="1:14" x14ac:dyDescent="0.25">
      <c r="A438" t="s">
        <v>3099</v>
      </c>
      <c r="B438" t="s">
        <v>3100</v>
      </c>
      <c r="C438" t="s">
        <v>217</v>
      </c>
      <c r="D438" s="13">
        <v>10156981</v>
      </c>
      <c r="E438" t="s">
        <v>2249</v>
      </c>
      <c r="F438" t="s">
        <v>2250</v>
      </c>
      <c r="G438" t="s">
        <v>2250</v>
      </c>
      <c r="H438" s="108">
        <v>44112</v>
      </c>
      <c r="I438" s="108">
        <v>44157</v>
      </c>
      <c r="J438" t="s">
        <v>2251</v>
      </c>
      <c r="K438" t="s">
        <v>2252</v>
      </c>
      <c r="L438" t="s">
        <v>2252</v>
      </c>
      <c r="M438" t="s">
        <v>2253</v>
      </c>
      <c r="N438" t="s">
        <v>2683</v>
      </c>
    </row>
    <row r="439" spans="1:14" x14ac:dyDescent="0.25">
      <c r="A439" t="s">
        <v>3101</v>
      </c>
      <c r="B439" t="s">
        <v>3102</v>
      </c>
      <c r="C439" t="s">
        <v>217</v>
      </c>
      <c r="D439" s="13">
        <v>10157007</v>
      </c>
      <c r="E439" t="s">
        <v>2249</v>
      </c>
      <c r="F439" t="s">
        <v>2250</v>
      </c>
      <c r="G439" t="s">
        <v>2250</v>
      </c>
      <c r="H439" s="108">
        <v>44112</v>
      </c>
      <c r="I439" s="108">
        <v>44154</v>
      </c>
      <c r="J439" t="s">
        <v>2251</v>
      </c>
      <c r="K439" t="s">
        <v>2252</v>
      </c>
      <c r="L439" t="s">
        <v>2252</v>
      </c>
      <c r="M439" t="s">
        <v>2253</v>
      </c>
      <c r="N439" t="s">
        <v>2683</v>
      </c>
    </row>
    <row r="440" spans="1:14" x14ac:dyDescent="0.25">
      <c r="A440" t="s">
        <v>3103</v>
      </c>
      <c r="B440" t="s">
        <v>3104</v>
      </c>
      <c r="C440" t="s">
        <v>217</v>
      </c>
      <c r="D440" s="13">
        <v>10157021</v>
      </c>
      <c r="E440" t="s">
        <v>2249</v>
      </c>
      <c r="F440" t="s">
        <v>2250</v>
      </c>
      <c r="G440" t="s">
        <v>2250</v>
      </c>
      <c r="H440" s="108">
        <v>44161</v>
      </c>
      <c r="I440" s="108">
        <v>44209</v>
      </c>
      <c r="J440" t="s">
        <v>2251</v>
      </c>
      <c r="K440" t="s">
        <v>2252</v>
      </c>
      <c r="L440" t="s">
        <v>2252</v>
      </c>
      <c r="M440" t="s">
        <v>2265</v>
      </c>
      <c r="N440" t="s">
        <v>2683</v>
      </c>
    </row>
    <row r="441" spans="1:14" x14ac:dyDescent="0.25">
      <c r="A441" t="s">
        <v>3105</v>
      </c>
      <c r="B441" t="s">
        <v>3106</v>
      </c>
      <c r="C441" t="s">
        <v>217</v>
      </c>
      <c r="D441" s="13">
        <v>10162732</v>
      </c>
      <c r="E441" t="s">
        <v>2249</v>
      </c>
      <c r="F441" t="s">
        <v>2250</v>
      </c>
      <c r="G441" t="s">
        <v>2250</v>
      </c>
      <c r="H441" s="108">
        <v>44105</v>
      </c>
      <c r="I441" s="108">
        <v>44145</v>
      </c>
      <c r="J441" t="s">
        <v>2251</v>
      </c>
      <c r="K441" t="s">
        <v>2252</v>
      </c>
      <c r="L441" t="s">
        <v>2252</v>
      </c>
      <c r="M441" t="s">
        <v>2253</v>
      </c>
      <c r="N441" t="s">
        <v>2683</v>
      </c>
    </row>
    <row r="442" spans="1:14" x14ac:dyDescent="0.25">
      <c r="A442" t="s">
        <v>3107</v>
      </c>
      <c r="B442" t="s">
        <v>3108</v>
      </c>
      <c r="C442" t="s">
        <v>77</v>
      </c>
      <c r="D442" s="13">
        <v>10172850</v>
      </c>
      <c r="E442" t="s">
        <v>2249</v>
      </c>
      <c r="F442" t="s">
        <v>2250</v>
      </c>
      <c r="G442" t="s">
        <v>2250</v>
      </c>
      <c r="H442" s="108">
        <v>44174</v>
      </c>
      <c r="I442" s="108">
        <v>44215</v>
      </c>
      <c r="J442" t="s">
        <v>2251</v>
      </c>
      <c r="K442" t="s">
        <v>2252</v>
      </c>
      <c r="L442" t="s">
        <v>2252</v>
      </c>
      <c r="M442" t="s">
        <v>2253</v>
      </c>
      <c r="N442" t="s">
        <v>2683</v>
      </c>
    </row>
    <row r="443" spans="1:14" x14ac:dyDescent="0.25">
      <c r="A443" t="s">
        <v>3109</v>
      </c>
      <c r="B443" t="s">
        <v>3110</v>
      </c>
      <c r="C443" t="s">
        <v>77</v>
      </c>
      <c r="D443" s="13">
        <v>10157061</v>
      </c>
      <c r="E443" t="s">
        <v>2249</v>
      </c>
      <c r="F443" t="s">
        <v>2250</v>
      </c>
      <c r="G443" t="s">
        <v>2250</v>
      </c>
      <c r="H443" s="108">
        <v>44105</v>
      </c>
      <c r="I443" s="108">
        <v>44146</v>
      </c>
      <c r="J443" t="s">
        <v>2251</v>
      </c>
      <c r="K443" t="s">
        <v>2252</v>
      </c>
      <c r="L443" t="s">
        <v>2252</v>
      </c>
      <c r="M443" t="s">
        <v>2253</v>
      </c>
      <c r="N443" t="s">
        <v>2683</v>
      </c>
    </row>
    <row r="444" spans="1:14" x14ac:dyDescent="0.25">
      <c r="A444" t="s">
        <v>3111</v>
      </c>
      <c r="B444" t="s">
        <v>3112</v>
      </c>
      <c r="C444" t="s">
        <v>217</v>
      </c>
      <c r="D444" s="13">
        <v>10157072</v>
      </c>
      <c r="E444" t="s">
        <v>2249</v>
      </c>
      <c r="F444" t="s">
        <v>2250</v>
      </c>
      <c r="G444" t="s">
        <v>2250</v>
      </c>
      <c r="H444" s="108">
        <v>44105</v>
      </c>
      <c r="I444" s="108">
        <v>44146</v>
      </c>
      <c r="J444" t="s">
        <v>2251</v>
      </c>
      <c r="K444" t="s">
        <v>2252</v>
      </c>
      <c r="L444" t="s">
        <v>2252</v>
      </c>
      <c r="M444" t="s">
        <v>2253</v>
      </c>
      <c r="N444" t="s">
        <v>2683</v>
      </c>
    </row>
    <row r="445" spans="1:14" x14ac:dyDescent="0.25">
      <c r="A445" t="s">
        <v>3113</v>
      </c>
      <c r="B445" t="s">
        <v>3114</v>
      </c>
      <c r="C445" t="s">
        <v>217</v>
      </c>
      <c r="D445" s="13">
        <v>10157004</v>
      </c>
      <c r="E445" t="s">
        <v>2249</v>
      </c>
      <c r="F445" t="s">
        <v>2250</v>
      </c>
      <c r="G445" t="s">
        <v>2250</v>
      </c>
      <c r="H445" s="108">
        <v>44110</v>
      </c>
      <c r="I445" s="108">
        <v>44146</v>
      </c>
      <c r="J445" t="s">
        <v>2251</v>
      </c>
      <c r="K445" t="s">
        <v>2252</v>
      </c>
      <c r="L445" t="s">
        <v>2252</v>
      </c>
      <c r="M445" t="s">
        <v>2253</v>
      </c>
      <c r="N445" t="s">
        <v>2683</v>
      </c>
    </row>
    <row r="446" spans="1:14" x14ac:dyDescent="0.25">
      <c r="A446" t="s">
        <v>3115</v>
      </c>
      <c r="B446" t="s">
        <v>3116</v>
      </c>
      <c r="C446" t="s">
        <v>217</v>
      </c>
      <c r="D446" s="13">
        <v>10157030</v>
      </c>
      <c r="E446" t="s">
        <v>2249</v>
      </c>
      <c r="F446" t="s">
        <v>2250</v>
      </c>
      <c r="G446" t="s">
        <v>2250</v>
      </c>
      <c r="H446" s="108">
        <v>44166</v>
      </c>
      <c r="I446" s="108">
        <v>44213</v>
      </c>
      <c r="J446" t="s">
        <v>2251</v>
      </c>
      <c r="K446" t="s">
        <v>2252</v>
      </c>
      <c r="L446" t="s">
        <v>2252</v>
      </c>
      <c r="M446" t="s">
        <v>2265</v>
      </c>
      <c r="N446" t="s">
        <v>2683</v>
      </c>
    </row>
    <row r="447" spans="1:14" x14ac:dyDescent="0.25">
      <c r="A447" t="s">
        <v>3117</v>
      </c>
      <c r="B447" t="s">
        <v>3118</v>
      </c>
      <c r="C447" t="s">
        <v>178</v>
      </c>
      <c r="D447" s="13">
        <v>10158582</v>
      </c>
      <c r="E447" t="s">
        <v>2249</v>
      </c>
      <c r="F447" t="s">
        <v>2250</v>
      </c>
      <c r="G447" t="s">
        <v>2250</v>
      </c>
      <c r="H447" s="108">
        <v>44154</v>
      </c>
      <c r="I447" s="108">
        <v>44209</v>
      </c>
      <c r="J447" t="s">
        <v>2251</v>
      </c>
      <c r="K447" t="s">
        <v>2252</v>
      </c>
      <c r="L447" t="s">
        <v>2252</v>
      </c>
      <c r="M447" t="s">
        <v>2265</v>
      </c>
      <c r="N447" t="s">
        <v>2683</v>
      </c>
    </row>
    <row r="448" spans="1:14" x14ac:dyDescent="0.25">
      <c r="A448" t="s">
        <v>3119</v>
      </c>
      <c r="B448" t="s">
        <v>3120</v>
      </c>
      <c r="C448" t="s">
        <v>97</v>
      </c>
      <c r="D448" s="13">
        <v>10158574</v>
      </c>
      <c r="E448" t="s">
        <v>2249</v>
      </c>
      <c r="F448" t="s">
        <v>2250</v>
      </c>
      <c r="G448" t="s">
        <v>2250</v>
      </c>
      <c r="H448" s="108">
        <v>44145</v>
      </c>
      <c r="I448" s="108">
        <v>44180</v>
      </c>
      <c r="J448" t="s">
        <v>2251</v>
      </c>
      <c r="K448" t="s">
        <v>2252</v>
      </c>
      <c r="L448" t="s">
        <v>2252</v>
      </c>
      <c r="M448" t="s">
        <v>2265</v>
      </c>
      <c r="N448" t="s">
        <v>2683</v>
      </c>
    </row>
    <row r="449" spans="1:14" x14ac:dyDescent="0.25">
      <c r="A449" t="s">
        <v>3121</v>
      </c>
      <c r="B449" t="s">
        <v>3122</v>
      </c>
      <c r="C449" t="s">
        <v>97</v>
      </c>
      <c r="D449" s="13">
        <v>10158634</v>
      </c>
      <c r="E449" t="s">
        <v>2249</v>
      </c>
      <c r="F449" t="s">
        <v>2250</v>
      </c>
      <c r="G449" t="s">
        <v>2250</v>
      </c>
      <c r="H449" s="108">
        <v>44173</v>
      </c>
      <c r="I449" s="108">
        <v>44209</v>
      </c>
      <c r="J449" t="s">
        <v>2251</v>
      </c>
      <c r="K449" t="s">
        <v>2252</v>
      </c>
      <c r="L449" t="s">
        <v>2252</v>
      </c>
      <c r="M449" t="s">
        <v>2253</v>
      </c>
      <c r="N449" t="s">
        <v>2683</v>
      </c>
    </row>
    <row r="450" spans="1:14" x14ac:dyDescent="0.25">
      <c r="A450" t="s">
        <v>3123</v>
      </c>
      <c r="B450" t="s">
        <v>3124</v>
      </c>
      <c r="C450" t="s">
        <v>97</v>
      </c>
      <c r="D450" s="13">
        <v>10158585</v>
      </c>
      <c r="E450" t="s">
        <v>2249</v>
      </c>
      <c r="F450" t="s">
        <v>2250</v>
      </c>
      <c r="G450" t="s">
        <v>2250</v>
      </c>
      <c r="H450" s="108">
        <v>44147</v>
      </c>
      <c r="I450" s="108">
        <v>44171</v>
      </c>
      <c r="J450" t="s">
        <v>2251</v>
      </c>
      <c r="K450" t="s">
        <v>2252</v>
      </c>
      <c r="L450" t="s">
        <v>2252</v>
      </c>
      <c r="M450" t="s">
        <v>2265</v>
      </c>
      <c r="N450" t="s">
        <v>2683</v>
      </c>
    </row>
    <row r="451" spans="1:14" x14ac:dyDescent="0.25">
      <c r="A451" t="s">
        <v>3125</v>
      </c>
      <c r="B451" t="s">
        <v>3126</v>
      </c>
      <c r="C451" t="s">
        <v>97</v>
      </c>
      <c r="D451" s="13">
        <v>10164122</v>
      </c>
      <c r="E451" t="s">
        <v>2249</v>
      </c>
      <c r="F451" t="s">
        <v>2250</v>
      </c>
      <c r="G451" t="s">
        <v>2250</v>
      </c>
      <c r="H451" s="108">
        <v>44110</v>
      </c>
      <c r="I451" s="108">
        <v>44157</v>
      </c>
      <c r="J451" t="s">
        <v>2251</v>
      </c>
      <c r="K451" t="s">
        <v>2252</v>
      </c>
      <c r="L451" t="s">
        <v>2252</v>
      </c>
      <c r="M451" t="s">
        <v>2253</v>
      </c>
      <c r="N451" t="s">
        <v>2683</v>
      </c>
    </row>
    <row r="452" spans="1:14" x14ac:dyDescent="0.25">
      <c r="A452" t="s">
        <v>3127</v>
      </c>
      <c r="B452" t="s">
        <v>3128</v>
      </c>
      <c r="C452" t="s">
        <v>97</v>
      </c>
      <c r="D452" s="13">
        <v>10158637</v>
      </c>
      <c r="E452" t="s">
        <v>2249</v>
      </c>
      <c r="F452" t="s">
        <v>2250</v>
      </c>
      <c r="G452" t="s">
        <v>2250</v>
      </c>
      <c r="H452" s="108">
        <v>44168</v>
      </c>
      <c r="I452" s="108">
        <v>44213</v>
      </c>
      <c r="J452" t="s">
        <v>2251</v>
      </c>
      <c r="K452" t="s">
        <v>2252</v>
      </c>
      <c r="L452" t="s">
        <v>2252</v>
      </c>
      <c r="M452" t="s">
        <v>2253</v>
      </c>
      <c r="N452" t="s">
        <v>2683</v>
      </c>
    </row>
    <row r="453" spans="1:14" x14ac:dyDescent="0.25">
      <c r="A453" t="s">
        <v>3129</v>
      </c>
      <c r="B453" t="s">
        <v>3130</v>
      </c>
      <c r="C453" t="s">
        <v>97</v>
      </c>
      <c r="D453" s="13">
        <v>10158593</v>
      </c>
      <c r="E453" t="s">
        <v>2249</v>
      </c>
      <c r="F453" t="s">
        <v>2250</v>
      </c>
      <c r="G453" t="s">
        <v>2250</v>
      </c>
      <c r="H453" s="108">
        <v>44110</v>
      </c>
      <c r="I453" s="108">
        <v>44154</v>
      </c>
      <c r="J453" t="s">
        <v>2251</v>
      </c>
      <c r="K453" t="s">
        <v>2252</v>
      </c>
      <c r="L453" t="s">
        <v>2252</v>
      </c>
      <c r="M453" t="s">
        <v>2253</v>
      </c>
      <c r="N453" t="s">
        <v>2683</v>
      </c>
    </row>
    <row r="454" spans="1:14" x14ac:dyDescent="0.25">
      <c r="A454" t="s">
        <v>3131</v>
      </c>
      <c r="B454" t="s">
        <v>3132</v>
      </c>
      <c r="C454" t="s">
        <v>97</v>
      </c>
      <c r="D454" s="13">
        <v>10158567</v>
      </c>
      <c r="E454" t="s">
        <v>2249</v>
      </c>
      <c r="F454" t="s">
        <v>2250</v>
      </c>
      <c r="G454" t="s">
        <v>2250</v>
      </c>
      <c r="H454" s="108">
        <v>44119</v>
      </c>
      <c r="I454" s="108">
        <v>44151</v>
      </c>
      <c r="J454" t="s">
        <v>2251</v>
      </c>
      <c r="K454" t="s">
        <v>2252</v>
      </c>
      <c r="L454" t="s">
        <v>2252</v>
      </c>
      <c r="M454" t="s">
        <v>2253</v>
      </c>
      <c r="N454" t="s">
        <v>2683</v>
      </c>
    </row>
    <row r="455" spans="1:14" x14ac:dyDescent="0.25">
      <c r="A455" t="s">
        <v>3133</v>
      </c>
      <c r="B455" t="s">
        <v>3134</v>
      </c>
      <c r="C455" t="s">
        <v>179</v>
      </c>
      <c r="D455" s="13">
        <v>10158579</v>
      </c>
      <c r="E455" t="s">
        <v>2249</v>
      </c>
      <c r="F455" t="s">
        <v>2250</v>
      </c>
      <c r="G455" t="s">
        <v>2250</v>
      </c>
      <c r="H455" s="108">
        <v>44117</v>
      </c>
      <c r="I455" s="108">
        <v>44159</v>
      </c>
      <c r="J455" t="s">
        <v>2251</v>
      </c>
      <c r="K455" t="s">
        <v>2252</v>
      </c>
      <c r="L455" t="s">
        <v>2252</v>
      </c>
      <c r="M455" t="s">
        <v>2253</v>
      </c>
      <c r="N455" t="s">
        <v>2683</v>
      </c>
    </row>
    <row r="456" spans="1:14" x14ac:dyDescent="0.25">
      <c r="A456" t="s">
        <v>3135</v>
      </c>
      <c r="B456" t="s">
        <v>3136</v>
      </c>
      <c r="C456" t="s">
        <v>99</v>
      </c>
      <c r="D456" s="13">
        <v>10157617</v>
      </c>
      <c r="E456" t="s">
        <v>2249</v>
      </c>
      <c r="F456" t="s">
        <v>2250</v>
      </c>
      <c r="G456" t="s">
        <v>2250</v>
      </c>
      <c r="H456" s="108">
        <v>44166</v>
      </c>
      <c r="I456" s="108">
        <v>44209</v>
      </c>
      <c r="J456" t="s">
        <v>2251</v>
      </c>
      <c r="K456" t="s">
        <v>2252</v>
      </c>
      <c r="L456" t="s">
        <v>2252</v>
      </c>
      <c r="M456" t="s">
        <v>2265</v>
      </c>
      <c r="N456" t="s">
        <v>2683</v>
      </c>
    </row>
    <row r="457" spans="1:14" x14ac:dyDescent="0.25">
      <c r="A457" t="s">
        <v>3137</v>
      </c>
      <c r="B457" t="s">
        <v>3138</v>
      </c>
      <c r="C457" t="s">
        <v>99</v>
      </c>
      <c r="D457" s="13">
        <v>10157610</v>
      </c>
      <c r="E457" t="s">
        <v>2249</v>
      </c>
      <c r="F457" t="s">
        <v>2250</v>
      </c>
      <c r="G457" t="s">
        <v>2250</v>
      </c>
      <c r="H457" s="108">
        <v>44140</v>
      </c>
      <c r="I457" s="108">
        <v>44171</v>
      </c>
      <c r="J457" t="s">
        <v>2251</v>
      </c>
      <c r="K457" t="s">
        <v>2252</v>
      </c>
      <c r="L457" t="s">
        <v>2252</v>
      </c>
      <c r="M457" t="s">
        <v>2265</v>
      </c>
      <c r="N457" t="s">
        <v>2683</v>
      </c>
    </row>
    <row r="458" spans="1:14" x14ac:dyDescent="0.25">
      <c r="A458" t="s">
        <v>3139</v>
      </c>
      <c r="B458" t="s">
        <v>240</v>
      </c>
      <c r="C458" t="s">
        <v>99</v>
      </c>
      <c r="D458" s="13">
        <v>10159458</v>
      </c>
      <c r="E458" t="s">
        <v>2415</v>
      </c>
      <c r="F458" t="s">
        <v>2250</v>
      </c>
      <c r="G458" t="s">
        <v>2250</v>
      </c>
      <c r="H458" s="108">
        <v>44118</v>
      </c>
      <c r="I458" s="108">
        <v>44154</v>
      </c>
      <c r="J458" t="s">
        <v>945</v>
      </c>
      <c r="K458" t="s">
        <v>2252</v>
      </c>
      <c r="L458" t="s">
        <v>2252</v>
      </c>
      <c r="M458" t="s">
        <v>2253</v>
      </c>
      <c r="N458" t="s">
        <v>2683</v>
      </c>
    </row>
    <row r="459" spans="1:14" x14ac:dyDescent="0.25">
      <c r="A459" t="s">
        <v>3140</v>
      </c>
      <c r="B459" t="s">
        <v>240</v>
      </c>
      <c r="C459" t="s">
        <v>119</v>
      </c>
      <c r="D459" s="13">
        <v>10160387</v>
      </c>
      <c r="E459" t="s">
        <v>2415</v>
      </c>
      <c r="F459" t="s">
        <v>2250</v>
      </c>
      <c r="G459" t="s">
        <v>2250</v>
      </c>
      <c r="H459" s="108">
        <v>44167</v>
      </c>
      <c r="I459" s="108">
        <v>44216</v>
      </c>
      <c r="J459" t="s">
        <v>2251</v>
      </c>
      <c r="K459" t="s">
        <v>2252</v>
      </c>
      <c r="L459" t="s">
        <v>2252</v>
      </c>
      <c r="M459" t="s">
        <v>2253</v>
      </c>
      <c r="N459" t="s">
        <v>2683</v>
      </c>
    </row>
    <row r="460" spans="1:14" x14ac:dyDescent="0.25">
      <c r="A460" t="s">
        <v>3141</v>
      </c>
      <c r="B460" t="s">
        <v>3142</v>
      </c>
      <c r="C460" t="s">
        <v>99</v>
      </c>
      <c r="D460" s="13">
        <v>10157582</v>
      </c>
      <c r="E460" t="s">
        <v>2249</v>
      </c>
      <c r="F460" t="s">
        <v>2250</v>
      </c>
      <c r="G460" t="s">
        <v>2250</v>
      </c>
      <c r="H460" s="108">
        <v>44126</v>
      </c>
      <c r="I460" s="108">
        <v>44157</v>
      </c>
      <c r="J460" t="s">
        <v>2251</v>
      </c>
      <c r="K460" t="s">
        <v>2252</v>
      </c>
      <c r="L460" t="s">
        <v>2252</v>
      </c>
      <c r="M460" t="s">
        <v>2253</v>
      </c>
      <c r="N460" t="s">
        <v>2683</v>
      </c>
    </row>
    <row r="461" spans="1:14" x14ac:dyDescent="0.25">
      <c r="A461" t="s">
        <v>3143</v>
      </c>
      <c r="B461" t="s">
        <v>3144</v>
      </c>
      <c r="C461" t="s">
        <v>99</v>
      </c>
      <c r="D461" s="13">
        <v>10157604</v>
      </c>
      <c r="E461" t="s">
        <v>2249</v>
      </c>
      <c r="F461" t="s">
        <v>2250</v>
      </c>
      <c r="G461" t="s">
        <v>2250</v>
      </c>
      <c r="H461" s="108">
        <v>44138</v>
      </c>
      <c r="I461" s="108">
        <v>44160</v>
      </c>
      <c r="J461" t="s">
        <v>2251</v>
      </c>
      <c r="K461" t="s">
        <v>2252</v>
      </c>
      <c r="L461" t="s">
        <v>2252</v>
      </c>
      <c r="M461" t="s">
        <v>2253</v>
      </c>
      <c r="N461" t="s">
        <v>2683</v>
      </c>
    </row>
    <row r="462" spans="1:14" x14ac:dyDescent="0.25">
      <c r="A462" t="s">
        <v>3145</v>
      </c>
      <c r="B462" t="s">
        <v>3146</v>
      </c>
      <c r="C462" t="s">
        <v>99</v>
      </c>
      <c r="D462" s="13">
        <v>10157624</v>
      </c>
      <c r="E462" t="s">
        <v>2249</v>
      </c>
      <c r="F462" t="s">
        <v>2250</v>
      </c>
      <c r="G462" t="s">
        <v>2250</v>
      </c>
      <c r="H462" s="108">
        <v>44103</v>
      </c>
      <c r="I462" s="108">
        <v>44138</v>
      </c>
      <c r="J462" t="s">
        <v>2251</v>
      </c>
      <c r="K462" t="s">
        <v>2252</v>
      </c>
      <c r="L462" t="s">
        <v>2252</v>
      </c>
      <c r="M462" t="s">
        <v>2253</v>
      </c>
      <c r="N462" t="s">
        <v>2683</v>
      </c>
    </row>
    <row r="463" spans="1:14" x14ac:dyDescent="0.25">
      <c r="A463" t="s">
        <v>3147</v>
      </c>
      <c r="B463" t="s">
        <v>3148</v>
      </c>
      <c r="C463" t="s">
        <v>99</v>
      </c>
      <c r="D463" s="13">
        <v>10162439</v>
      </c>
      <c r="E463" t="s">
        <v>2878</v>
      </c>
      <c r="F463" t="s">
        <v>2250</v>
      </c>
      <c r="G463" t="s">
        <v>2250</v>
      </c>
      <c r="H463" s="108">
        <v>44173</v>
      </c>
      <c r="I463" s="108">
        <v>44209</v>
      </c>
      <c r="J463" t="s">
        <v>2252</v>
      </c>
      <c r="K463" t="s">
        <v>2252</v>
      </c>
      <c r="L463" t="s">
        <v>2252</v>
      </c>
      <c r="M463" t="s">
        <v>2253</v>
      </c>
      <c r="N463" t="s">
        <v>2683</v>
      </c>
    </row>
    <row r="464" spans="1:14" x14ac:dyDescent="0.25">
      <c r="A464" t="s">
        <v>3149</v>
      </c>
      <c r="B464" t="s">
        <v>3150</v>
      </c>
      <c r="C464" t="s">
        <v>104</v>
      </c>
      <c r="D464" s="13">
        <v>10156975</v>
      </c>
      <c r="E464" t="s">
        <v>2249</v>
      </c>
      <c r="F464" t="s">
        <v>2250</v>
      </c>
      <c r="G464" t="s">
        <v>2250</v>
      </c>
      <c r="H464" s="108">
        <v>44175</v>
      </c>
      <c r="I464" s="108">
        <v>44213</v>
      </c>
      <c r="J464" t="s">
        <v>2251</v>
      </c>
      <c r="K464" t="s">
        <v>2252</v>
      </c>
      <c r="L464" t="s">
        <v>2252</v>
      </c>
      <c r="M464" t="s">
        <v>2253</v>
      </c>
      <c r="N464" t="s">
        <v>2683</v>
      </c>
    </row>
    <row r="465" spans="1:14" x14ac:dyDescent="0.25">
      <c r="A465" t="s">
        <v>3151</v>
      </c>
      <c r="B465" t="s">
        <v>3152</v>
      </c>
      <c r="C465" t="s">
        <v>104</v>
      </c>
      <c r="D465" s="13">
        <v>10157071</v>
      </c>
      <c r="E465" t="s">
        <v>2249</v>
      </c>
      <c r="F465" t="s">
        <v>2250</v>
      </c>
      <c r="G465" t="s">
        <v>2250</v>
      </c>
      <c r="H465" s="108">
        <v>44168</v>
      </c>
      <c r="I465" s="108">
        <v>44213</v>
      </c>
      <c r="J465" t="s">
        <v>2251</v>
      </c>
      <c r="K465" t="s">
        <v>2252</v>
      </c>
      <c r="L465" t="s">
        <v>2252</v>
      </c>
      <c r="M465" t="s">
        <v>2253</v>
      </c>
      <c r="N465" t="s">
        <v>2683</v>
      </c>
    </row>
    <row r="466" spans="1:14" x14ac:dyDescent="0.25">
      <c r="A466" t="s">
        <v>3153</v>
      </c>
      <c r="B466" t="s">
        <v>3154</v>
      </c>
      <c r="C466" t="s">
        <v>104</v>
      </c>
      <c r="D466" s="13">
        <v>10157016</v>
      </c>
      <c r="E466" t="s">
        <v>2249</v>
      </c>
      <c r="F466" t="s">
        <v>2250</v>
      </c>
      <c r="G466" t="s">
        <v>2250</v>
      </c>
      <c r="H466" s="108">
        <v>44110</v>
      </c>
      <c r="I466" s="108">
        <v>44154</v>
      </c>
      <c r="J466" t="s">
        <v>2251</v>
      </c>
      <c r="K466" t="s">
        <v>2252</v>
      </c>
      <c r="L466" t="s">
        <v>2252</v>
      </c>
      <c r="M466" t="s">
        <v>2253</v>
      </c>
      <c r="N466" t="s">
        <v>2683</v>
      </c>
    </row>
    <row r="467" spans="1:14" x14ac:dyDescent="0.25">
      <c r="A467" t="s">
        <v>3155</v>
      </c>
      <c r="B467" t="s">
        <v>3156</v>
      </c>
      <c r="C467" t="s">
        <v>104</v>
      </c>
      <c r="D467" s="13">
        <v>10157010</v>
      </c>
      <c r="E467" t="s">
        <v>2249</v>
      </c>
      <c r="F467" t="s">
        <v>2250</v>
      </c>
      <c r="G467" t="s">
        <v>2250</v>
      </c>
      <c r="H467" s="108">
        <v>44103</v>
      </c>
      <c r="I467" s="108">
        <v>44146</v>
      </c>
      <c r="J467" t="s">
        <v>2251</v>
      </c>
      <c r="K467" t="s">
        <v>2252</v>
      </c>
      <c r="L467" t="s">
        <v>2252</v>
      </c>
      <c r="M467" t="s">
        <v>2253</v>
      </c>
      <c r="N467" t="s">
        <v>2683</v>
      </c>
    </row>
    <row r="468" spans="1:14" x14ac:dyDescent="0.25">
      <c r="A468" t="s">
        <v>3157</v>
      </c>
      <c r="B468" t="s">
        <v>240</v>
      </c>
      <c r="C468" t="s">
        <v>127</v>
      </c>
      <c r="D468" s="13">
        <v>10159069</v>
      </c>
      <c r="E468" t="s">
        <v>2415</v>
      </c>
      <c r="F468" t="s">
        <v>2250</v>
      </c>
      <c r="G468" t="s">
        <v>2250</v>
      </c>
      <c r="H468" s="108">
        <v>44181</v>
      </c>
      <c r="I468" s="108">
        <v>44230</v>
      </c>
      <c r="J468" t="s">
        <v>2251</v>
      </c>
      <c r="K468" t="s">
        <v>2252</v>
      </c>
      <c r="L468" t="s">
        <v>2252</v>
      </c>
      <c r="M468" t="s">
        <v>2253</v>
      </c>
      <c r="N468" t="s">
        <v>2683</v>
      </c>
    </row>
    <row r="469" spans="1:14" x14ac:dyDescent="0.25">
      <c r="A469" t="s">
        <v>3158</v>
      </c>
      <c r="B469" t="s">
        <v>3159</v>
      </c>
      <c r="C469" t="s">
        <v>104</v>
      </c>
      <c r="D469" s="13">
        <v>10169652</v>
      </c>
      <c r="E469" t="s">
        <v>2249</v>
      </c>
      <c r="F469" t="s">
        <v>2250</v>
      </c>
      <c r="G469" t="s">
        <v>2250</v>
      </c>
      <c r="H469" s="108">
        <v>44159</v>
      </c>
      <c r="I469" s="108">
        <v>44200</v>
      </c>
      <c r="J469" t="s">
        <v>2251</v>
      </c>
      <c r="K469" t="s">
        <v>2252</v>
      </c>
      <c r="L469" t="s">
        <v>2252</v>
      </c>
      <c r="M469" t="s">
        <v>2265</v>
      </c>
      <c r="N469" t="s">
        <v>2683</v>
      </c>
    </row>
    <row r="470" spans="1:14" x14ac:dyDescent="0.25">
      <c r="A470" t="s">
        <v>3160</v>
      </c>
      <c r="B470" t="s">
        <v>3161</v>
      </c>
      <c r="C470" t="s">
        <v>104</v>
      </c>
      <c r="D470" s="13">
        <v>10157062</v>
      </c>
      <c r="E470" t="s">
        <v>2249</v>
      </c>
      <c r="F470" t="s">
        <v>2250</v>
      </c>
      <c r="G470" t="s">
        <v>2250</v>
      </c>
      <c r="H470" s="108">
        <v>44105</v>
      </c>
      <c r="I470" s="108">
        <v>44146</v>
      </c>
      <c r="J470" t="s">
        <v>2251</v>
      </c>
      <c r="K470" t="s">
        <v>2252</v>
      </c>
      <c r="L470" t="s">
        <v>2252</v>
      </c>
      <c r="M470" t="s">
        <v>2253</v>
      </c>
      <c r="N470" t="s">
        <v>2683</v>
      </c>
    </row>
    <row r="471" spans="1:14" x14ac:dyDescent="0.25">
      <c r="A471" t="s">
        <v>3162</v>
      </c>
      <c r="B471" t="s">
        <v>3163</v>
      </c>
      <c r="C471" t="s">
        <v>104</v>
      </c>
      <c r="D471" s="13">
        <v>10168336</v>
      </c>
      <c r="E471" t="s">
        <v>2249</v>
      </c>
      <c r="F471" t="s">
        <v>2250</v>
      </c>
      <c r="G471" t="s">
        <v>2250</v>
      </c>
      <c r="H471" s="108">
        <v>44140</v>
      </c>
      <c r="I471" s="108">
        <v>44165</v>
      </c>
      <c r="J471" t="s">
        <v>2251</v>
      </c>
      <c r="K471" t="s">
        <v>2252</v>
      </c>
      <c r="L471" t="s">
        <v>2252</v>
      </c>
      <c r="M471" t="s">
        <v>2265</v>
      </c>
      <c r="N471" t="s">
        <v>2683</v>
      </c>
    </row>
    <row r="472" spans="1:14" x14ac:dyDescent="0.25">
      <c r="A472" t="s">
        <v>3164</v>
      </c>
      <c r="B472" t="s">
        <v>3165</v>
      </c>
      <c r="C472" t="s">
        <v>104</v>
      </c>
      <c r="D472" s="13">
        <v>10157019</v>
      </c>
      <c r="E472" t="s">
        <v>2249</v>
      </c>
      <c r="F472" t="s">
        <v>2250</v>
      </c>
      <c r="G472" t="s">
        <v>2250</v>
      </c>
      <c r="H472" s="108">
        <v>44126</v>
      </c>
      <c r="I472" s="108">
        <v>44160</v>
      </c>
      <c r="J472" t="s">
        <v>2251</v>
      </c>
      <c r="K472" t="s">
        <v>2252</v>
      </c>
      <c r="L472" t="s">
        <v>2252</v>
      </c>
      <c r="M472" t="s">
        <v>2253</v>
      </c>
      <c r="N472" t="s">
        <v>2683</v>
      </c>
    </row>
    <row r="473" spans="1:14" x14ac:dyDescent="0.25">
      <c r="A473" t="s">
        <v>3166</v>
      </c>
      <c r="B473" t="s">
        <v>3167</v>
      </c>
      <c r="C473" t="s">
        <v>104</v>
      </c>
      <c r="D473" s="13">
        <v>10157059</v>
      </c>
      <c r="E473" t="s">
        <v>2249</v>
      </c>
      <c r="F473" t="s">
        <v>2250</v>
      </c>
      <c r="G473" t="s">
        <v>2250</v>
      </c>
      <c r="H473" s="108">
        <v>44154</v>
      </c>
      <c r="I473" s="108">
        <v>44200</v>
      </c>
      <c r="J473" t="s">
        <v>2251</v>
      </c>
      <c r="K473" t="s">
        <v>2252</v>
      </c>
      <c r="L473" t="s">
        <v>2252</v>
      </c>
      <c r="M473" t="s">
        <v>2265</v>
      </c>
      <c r="N473" t="s">
        <v>2683</v>
      </c>
    </row>
    <row r="474" spans="1:14" x14ac:dyDescent="0.25">
      <c r="A474" t="s">
        <v>3168</v>
      </c>
      <c r="B474" t="s">
        <v>240</v>
      </c>
      <c r="C474" t="s">
        <v>149</v>
      </c>
      <c r="D474" s="13">
        <v>10159071</v>
      </c>
      <c r="E474" t="s">
        <v>2415</v>
      </c>
      <c r="F474" t="s">
        <v>2250</v>
      </c>
      <c r="G474" t="s">
        <v>2250</v>
      </c>
      <c r="H474" s="108">
        <v>44082</v>
      </c>
      <c r="I474" s="108">
        <v>44138</v>
      </c>
      <c r="J474" t="s">
        <v>945</v>
      </c>
      <c r="K474" t="s">
        <v>2252</v>
      </c>
      <c r="L474" t="s">
        <v>2252</v>
      </c>
      <c r="M474" t="s">
        <v>2253</v>
      </c>
      <c r="N474" t="s">
        <v>2683</v>
      </c>
    </row>
    <row r="475" spans="1:14" x14ac:dyDescent="0.25">
      <c r="A475" t="s">
        <v>3169</v>
      </c>
      <c r="B475" t="s">
        <v>3170</v>
      </c>
      <c r="C475" t="s">
        <v>104</v>
      </c>
      <c r="D475" s="13">
        <v>10167513</v>
      </c>
      <c r="E475" t="s">
        <v>2249</v>
      </c>
      <c r="F475" t="s">
        <v>2250</v>
      </c>
      <c r="G475" t="s">
        <v>2250</v>
      </c>
      <c r="H475" s="108">
        <v>44147</v>
      </c>
      <c r="I475" s="108">
        <v>44175</v>
      </c>
      <c r="J475" t="s">
        <v>2251</v>
      </c>
      <c r="K475" t="s">
        <v>2252</v>
      </c>
      <c r="L475" t="s">
        <v>2252</v>
      </c>
      <c r="M475" t="s">
        <v>2265</v>
      </c>
      <c r="N475" t="s">
        <v>2683</v>
      </c>
    </row>
    <row r="476" spans="1:14" x14ac:dyDescent="0.25">
      <c r="A476" t="s">
        <v>3171</v>
      </c>
      <c r="B476" t="s">
        <v>3172</v>
      </c>
      <c r="C476" t="s">
        <v>104</v>
      </c>
      <c r="D476" s="13">
        <v>10157048</v>
      </c>
      <c r="E476" t="s">
        <v>2249</v>
      </c>
      <c r="F476" t="s">
        <v>2250</v>
      </c>
      <c r="G476" t="s">
        <v>2250</v>
      </c>
      <c r="H476" s="108">
        <v>44154</v>
      </c>
      <c r="I476" s="108">
        <v>44180</v>
      </c>
      <c r="J476" t="s">
        <v>2251</v>
      </c>
      <c r="K476" t="s">
        <v>2252</v>
      </c>
      <c r="L476" t="s">
        <v>2252</v>
      </c>
      <c r="M476" t="s">
        <v>2265</v>
      </c>
      <c r="N476" t="s">
        <v>2683</v>
      </c>
    </row>
    <row r="477" spans="1:14" x14ac:dyDescent="0.25">
      <c r="A477" t="s">
        <v>3173</v>
      </c>
      <c r="B477" t="s">
        <v>3174</v>
      </c>
      <c r="C477" t="s">
        <v>104</v>
      </c>
      <c r="D477" s="13">
        <v>10157049</v>
      </c>
      <c r="E477" t="s">
        <v>2249</v>
      </c>
      <c r="F477" t="s">
        <v>2250</v>
      </c>
      <c r="G477" t="s">
        <v>2250</v>
      </c>
      <c r="H477" s="108">
        <v>44119</v>
      </c>
      <c r="I477" s="108">
        <v>44154</v>
      </c>
      <c r="J477" t="s">
        <v>2251</v>
      </c>
      <c r="K477" t="s">
        <v>2252</v>
      </c>
      <c r="L477" t="s">
        <v>2252</v>
      </c>
      <c r="M477" t="s">
        <v>2253</v>
      </c>
      <c r="N477" t="s">
        <v>2683</v>
      </c>
    </row>
    <row r="478" spans="1:14" x14ac:dyDescent="0.25">
      <c r="A478" t="s">
        <v>3175</v>
      </c>
      <c r="B478" t="s">
        <v>3176</v>
      </c>
      <c r="C478" t="s">
        <v>104</v>
      </c>
      <c r="D478" s="13">
        <v>10157080</v>
      </c>
      <c r="E478" t="s">
        <v>2249</v>
      </c>
      <c r="F478" t="s">
        <v>2250</v>
      </c>
      <c r="G478" t="s">
        <v>2250</v>
      </c>
      <c r="H478" s="108">
        <v>44168</v>
      </c>
      <c r="I478" s="108">
        <v>44209</v>
      </c>
      <c r="J478" t="s">
        <v>2251</v>
      </c>
      <c r="K478" t="s">
        <v>2252</v>
      </c>
      <c r="L478" t="s">
        <v>2252</v>
      </c>
      <c r="M478" t="s">
        <v>2253</v>
      </c>
      <c r="N478" t="s">
        <v>2683</v>
      </c>
    </row>
    <row r="479" spans="1:14" x14ac:dyDescent="0.25">
      <c r="A479" t="s">
        <v>3177</v>
      </c>
      <c r="B479" t="s">
        <v>2975</v>
      </c>
      <c r="C479" t="s">
        <v>104</v>
      </c>
      <c r="D479" s="13">
        <v>10157054</v>
      </c>
      <c r="E479" t="s">
        <v>2249</v>
      </c>
      <c r="F479" t="s">
        <v>2250</v>
      </c>
      <c r="G479" t="s">
        <v>2250</v>
      </c>
      <c r="H479" s="108">
        <v>44147</v>
      </c>
      <c r="I479" s="108">
        <v>44167</v>
      </c>
      <c r="J479" t="s">
        <v>2251</v>
      </c>
      <c r="K479" t="s">
        <v>2252</v>
      </c>
      <c r="L479" t="s">
        <v>2252</v>
      </c>
      <c r="M479" t="s">
        <v>2265</v>
      </c>
      <c r="N479" t="s">
        <v>2683</v>
      </c>
    </row>
    <row r="480" spans="1:14" x14ac:dyDescent="0.25">
      <c r="A480" t="s">
        <v>3178</v>
      </c>
      <c r="B480" t="s">
        <v>3179</v>
      </c>
      <c r="C480" t="s">
        <v>146</v>
      </c>
      <c r="D480" s="13">
        <v>10156974</v>
      </c>
      <c r="E480" t="s">
        <v>2249</v>
      </c>
      <c r="F480" t="s">
        <v>2250</v>
      </c>
      <c r="G480" t="s">
        <v>2250</v>
      </c>
      <c r="H480" s="108">
        <v>44105</v>
      </c>
      <c r="I480" s="108">
        <v>44158</v>
      </c>
      <c r="J480" t="s">
        <v>2251</v>
      </c>
      <c r="K480" t="s">
        <v>2252</v>
      </c>
      <c r="L480" t="s">
        <v>2252</v>
      </c>
      <c r="M480" t="s">
        <v>2253</v>
      </c>
      <c r="N480" t="s">
        <v>2683</v>
      </c>
    </row>
    <row r="481" spans="1:14" x14ac:dyDescent="0.25">
      <c r="A481" t="s">
        <v>3180</v>
      </c>
      <c r="B481" t="s">
        <v>3181</v>
      </c>
      <c r="C481" t="s">
        <v>146</v>
      </c>
      <c r="D481" s="13">
        <v>10156996</v>
      </c>
      <c r="E481" t="s">
        <v>2249</v>
      </c>
      <c r="F481" t="s">
        <v>2250</v>
      </c>
      <c r="G481" t="s">
        <v>2250</v>
      </c>
      <c r="H481" s="108">
        <v>44110</v>
      </c>
      <c r="I481" s="108">
        <v>44151</v>
      </c>
      <c r="J481" t="s">
        <v>2251</v>
      </c>
      <c r="K481" t="s">
        <v>2252</v>
      </c>
      <c r="L481" t="s">
        <v>2252</v>
      </c>
      <c r="M481" t="s">
        <v>2253</v>
      </c>
      <c r="N481" t="s">
        <v>2683</v>
      </c>
    </row>
    <row r="482" spans="1:14" x14ac:dyDescent="0.25">
      <c r="A482" t="s">
        <v>3182</v>
      </c>
      <c r="B482" t="s">
        <v>3183</v>
      </c>
      <c r="C482" t="s">
        <v>104</v>
      </c>
      <c r="D482" s="13">
        <v>10166880</v>
      </c>
      <c r="E482" t="s">
        <v>2249</v>
      </c>
      <c r="F482" t="s">
        <v>2250</v>
      </c>
      <c r="G482" t="s">
        <v>2250</v>
      </c>
      <c r="H482" s="108">
        <v>44110</v>
      </c>
      <c r="I482" s="108">
        <v>44146</v>
      </c>
      <c r="J482" t="s">
        <v>2251</v>
      </c>
      <c r="K482" t="s">
        <v>2252</v>
      </c>
      <c r="L482" t="s">
        <v>2252</v>
      </c>
      <c r="M482" t="s">
        <v>2253</v>
      </c>
      <c r="N482" t="s">
        <v>2683</v>
      </c>
    </row>
    <row r="483" spans="1:14" x14ac:dyDescent="0.25">
      <c r="A483" t="s">
        <v>3184</v>
      </c>
      <c r="B483" t="s">
        <v>3185</v>
      </c>
      <c r="C483" t="s">
        <v>104</v>
      </c>
      <c r="D483" s="13">
        <v>10156977</v>
      </c>
      <c r="E483" t="s">
        <v>2249</v>
      </c>
      <c r="F483" t="s">
        <v>2250</v>
      </c>
      <c r="G483" t="s">
        <v>2250</v>
      </c>
      <c r="H483" s="108">
        <v>44110</v>
      </c>
      <c r="I483" s="108">
        <v>44139</v>
      </c>
      <c r="J483" t="s">
        <v>2251</v>
      </c>
      <c r="K483" t="s">
        <v>2252</v>
      </c>
      <c r="L483" t="s">
        <v>2252</v>
      </c>
      <c r="M483" t="s">
        <v>2253</v>
      </c>
      <c r="N483" t="s">
        <v>2683</v>
      </c>
    </row>
    <row r="484" spans="1:14" x14ac:dyDescent="0.25">
      <c r="A484" t="s">
        <v>3186</v>
      </c>
      <c r="B484" t="s">
        <v>3187</v>
      </c>
      <c r="C484" t="s">
        <v>104</v>
      </c>
      <c r="D484" s="13">
        <v>10167517</v>
      </c>
      <c r="E484" t="s">
        <v>2249</v>
      </c>
      <c r="F484" t="s">
        <v>2250</v>
      </c>
      <c r="G484" t="s">
        <v>2250</v>
      </c>
      <c r="H484" s="108">
        <v>44145</v>
      </c>
      <c r="I484" s="108">
        <v>44164</v>
      </c>
      <c r="J484" t="s">
        <v>2251</v>
      </c>
      <c r="K484" t="s">
        <v>2252</v>
      </c>
      <c r="L484" t="s">
        <v>2252</v>
      </c>
      <c r="M484" t="s">
        <v>2265</v>
      </c>
      <c r="N484" t="s">
        <v>2683</v>
      </c>
    </row>
    <row r="485" spans="1:14" x14ac:dyDescent="0.25">
      <c r="A485" t="s">
        <v>3188</v>
      </c>
      <c r="B485" t="s">
        <v>3189</v>
      </c>
      <c r="C485" t="s">
        <v>146</v>
      </c>
      <c r="D485" s="13">
        <v>10157073</v>
      </c>
      <c r="E485" t="s">
        <v>2249</v>
      </c>
      <c r="F485" t="s">
        <v>2250</v>
      </c>
      <c r="G485" t="s">
        <v>2250</v>
      </c>
      <c r="H485" s="108">
        <v>44119</v>
      </c>
      <c r="I485" s="108">
        <v>44157</v>
      </c>
      <c r="J485" t="s">
        <v>2251</v>
      </c>
      <c r="K485" t="s">
        <v>2252</v>
      </c>
      <c r="L485" t="s">
        <v>2252</v>
      </c>
      <c r="M485" t="s">
        <v>2253</v>
      </c>
      <c r="N485" t="s">
        <v>2683</v>
      </c>
    </row>
    <row r="486" spans="1:14" x14ac:dyDescent="0.25">
      <c r="A486" t="s">
        <v>3190</v>
      </c>
      <c r="B486" t="s">
        <v>3191</v>
      </c>
      <c r="C486" t="s">
        <v>104</v>
      </c>
      <c r="D486" s="13">
        <v>10157009</v>
      </c>
      <c r="E486" t="s">
        <v>2249</v>
      </c>
      <c r="F486" t="s">
        <v>2250</v>
      </c>
      <c r="G486" t="s">
        <v>2250</v>
      </c>
      <c r="H486" s="108">
        <v>44174</v>
      </c>
      <c r="I486" s="108">
        <v>44209</v>
      </c>
      <c r="J486" t="s">
        <v>2251</v>
      </c>
      <c r="K486" t="s">
        <v>2252</v>
      </c>
      <c r="L486" t="s">
        <v>2252</v>
      </c>
      <c r="M486" t="s">
        <v>2253</v>
      </c>
      <c r="N486" t="s">
        <v>2683</v>
      </c>
    </row>
    <row r="487" spans="1:14" x14ac:dyDescent="0.25">
      <c r="A487" t="s">
        <v>3192</v>
      </c>
      <c r="B487" t="s">
        <v>3193</v>
      </c>
      <c r="C487" t="s">
        <v>104</v>
      </c>
      <c r="D487" s="13">
        <v>10165083</v>
      </c>
      <c r="E487" t="s">
        <v>2249</v>
      </c>
      <c r="F487" t="s">
        <v>2250</v>
      </c>
      <c r="G487" t="s">
        <v>2250</v>
      </c>
      <c r="H487" s="108">
        <v>44112</v>
      </c>
      <c r="I487" s="108">
        <v>44159</v>
      </c>
      <c r="J487" t="s">
        <v>2251</v>
      </c>
      <c r="K487" t="s">
        <v>2252</v>
      </c>
      <c r="L487" t="s">
        <v>2252</v>
      </c>
      <c r="M487" t="s">
        <v>2253</v>
      </c>
      <c r="N487" t="s">
        <v>2683</v>
      </c>
    </row>
    <row r="488" spans="1:14" x14ac:dyDescent="0.25">
      <c r="A488" t="s">
        <v>3194</v>
      </c>
      <c r="B488" t="s">
        <v>240</v>
      </c>
      <c r="C488" t="s">
        <v>106</v>
      </c>
      <c r="D488" s="13">
        <v>10159659</v>
      </c>
      <c r="E488" t="s">
        <v>2415</v>
      </c>
      <c r="F488" t="s">
        <v>2250</v>
      </c>
      <c r="G488" t="s">
        <v>2250</v>
      </c>
      <c r="H488" s="108">
        <v>44180</v>
      </c>
      <c r="I488" s="108">
        <v>44221</v>
      </c>
      <c r="J488" t="s">
        <v>2251</v>
      </c>
      <c r="K488" t="s">
        <v>2252</v>
      </c>
      <c r="L488" t="s">
        <v>2252</v>
      </c>
      <c r="M488" t="s">
        <v>2253</v>
      </c>
      <c r="N488" t="s">
        <v>2683</v>
      </c>
    </row>
    <row r="489" spans="1:14" x14ac:dyDescent="0.25">
      <c r="A489" t="s">
        <v>3195</v>
      </c>
      <c r="B489" t="s">
        <v>3196</v>
      </c>
      <c r="C489" t="s">
        <v>104</v>
      </c>
      <c r="D489" s="13">
        <v>10157060</v>
      </c>
      <c r="E489" t="s">
        <v>2249</v>
      </c>
      <c r="F489" t="s">
        <v>2250</v>
      </c>
      <c r="G489" t="s">
        <v>2250</v>
      </c>
      <c r="H489" s="108">
        <v>44112</v>
      </c>
      <c r="I489" s="108">
        <v>44151</v>
      </c>
      <c r="J489" t="s">
        <v>2251</v>
      </c>
      <c r="K489" t="s">
        <v>2252</v>
      </c>
      <c r="L489" t="s">
        <v>2252</v>
      </c>
      <c r="M489" t="s">
        <v>2253</v>
      </c>
      <c r="N489" t="s">
        <v>2683</v>
      </c>
    </row>
    <row r="490" spans="1:14" x14ac:dyDescent="0.25">
      <c r="A490" t="s">
        <v>3197</v>
      </c>
      <c r="B490" t="s">
        <v>3198</v>
      </c>
      <c r="C490" t="s">
        <v>104</v>
      </c>
      <c r="D490" s="13">
        <v>10157006</v>
      </c>
      <c r="E490" t="s">
        <v>2249</v>
      </c>
      <c r="F490" t="s">
        <v>2250</v>
      </c>
      <c r="G490" t="s">
        <v>2250</v>
      </c>
      <c r="H490" s="108">
        <v>44124</v>
      </c>
      <c r="I490" s="108">
        <v>44157</v>
      </c>
      <c r="J490" t="s">
        <v>2251</v>
      </c>
      <c r="K490" t="s">
        <v>2252</v>
      </c>
      <c r="L490" t="s">
        <v>2252</v>
      </c>
      <c r="M490" t="s">
        <v>2253</v>
      </c>
      <c r="N490" t="s">
        <v>2683</v>
      </c>
    </row>
    <row r="491" spans="1:14" x14ac:dyDescent="0.25">
      <c r="A491" t="s">
        <v>3199</v>
      </c>
      <c r="B491" t="s">
        <v>3200</v>
      </c>
      <c r="C491" t="s">
        <v>227</v>
      </c>
      <c r="D491" s="13">
        <v>10156622</v>
      </c>
      <c r="E491" t="s">
        <v>2249</v>
      </c>
      <c r="F491" t="s">
        <v>2250</v>
      </c>
      <c r="G491" t="s">
        <v>2250</v>
      </c>
      <c r="H491" s="108">
        <v>44138</v>
      </c>
      <c r="I491" s="108">
        <v>44167</v>
      </c>
      <c r="J491" t="s">
        <v>2251</v>
      </c>
      <c r="K491" t="s">
        <v>2252</v>
      </c>
      <c r="L491" t="s">
        <v>2252</v>
      </c>
      <c r="M491" t="s">
        <v>2253</v>
      </c>
      <c r="N491" t="s">
        <v>2683</v>
      </c>
    </row>
    <row r="492" spans="1:14" x14ac:dyDescent="0.25">
      <c r="A492" t="s">
        <v>3201</v>
      </c>
      <c r="B492" t="s">
        <v>3202</v>
      </c>
      <c r="C492" t="s">
        <v>169</v>
      </c>
      <c r="D492" s="13">
        <v>10156618</v>
      </c>
      <c r="E492" t="s">
        <v>2249</v>
      </c>
      <c r="F492" t="s">
        <v>2250</v>
      </c>
      <c r="G492" t="s">
        <v>2250</v>
      </c>
      <c r="H492" s="108">
        <v>44126</v>
      </c>
      <c r="I492" s="108">
        <v>44157</v>
      </c>
      <c r="J492" t="s">
        <v>2251</v>
      </c>
      <c r="K492" t="s">
        <v>2252</v>
      </c>
      <c r="L492" t="s">
        <v>2252</v>
      </c>
      <c r="M492" t="s">
        <v>2253</v>
      </c>
      <c r="N492" t="s">
        <v>2683</v>
      </c>
    </row>
    <row r="493" spans="1:14" x14ac:dyDescent="0.25">
      <c r="A493" t="s">
        <v>3203</v>
      </c>
      <c r="B493" t="s">
        <v>3204</v>
      </c>
      <c r="C493" t="s">
        <v>227</v>
      </c>
      <c r="D493" s="13">
        <v>10156639</v>
      </c>
      <c r="E493" t="s">
        <v>2249</v>
      </c>
      <c r="F493" t="s">
        <v>2250</v>
      </c>
      <c r="G493" t="s">
        <v>2250</v>
      </c>
      <c r="H493" s="108">
        <v>44105</v>
      </c>
      <c r="I493" s="108">
        <v>44145</v>
      </c>
      <c r="J493" t="s">
        <v>2251</v>
      </c>
      <c r="K493" t="s">
        <v>2252</v>
      </c>
      <c r="L493" t="s">
        <v>2252</v>
      </c>
      <c r="M493" t="s">
        <v>2253</v>
      </c>
      <c r="N493" t="s">
        <v>2683</v>
      </c>
    </row>
    <row r="494" spans="1:14" x14ac:dyDescent="0.25">
      <c r="A494" t="s">
        <v>3205</v>
      </c>
      <c r="B494" t="s">
        <v>3206</v>
      </c>
      <c r="C494" t="s">
        <v>169</v>
      </c>
      <c r="D494" s="13">
        <v>10156641</v>
      </c>
      <c r="E494" t="s">
        <v>2249</v>
      </c>
      <c r="F494" t="s">
        <v>2250</v>
      </c>
      <c r="G494" t="s">
        <v>2250</v>
      </c>
      <c r="H494" s="108">
        <v>44145</v>
      </c>
      <c r="I494" s="108">
        <v>44165</v>
      </c>
      <c r="J494" t="s">
        <v>2251</v>
      </c>
      <c r="K494" t="s">
        <v>2252</v>
      </c>
      <c r="L494" t="s">
        <v>2252</v>
      </c>
      <c r="M494" t="s">
        <v>2265</v>
      </c>
      <c r="N494" t="s">
        <v>2683</v>
      </c>
    </row>
    <row r="495" spans="1:14" x14ac:dyDescent="0.25">
      <c r="A495" t="s">
        <v>3207</v>
      </c>
      <c r="B495" t="s">
        <v>3208</v>
      </c>
      <c r="C495" t="s">
        <v>106</v>
      </c>
      <c r="D495" s="13">
        <v>10158540</v>
      </c>
      <c r="E495" t="s">
        <v>2249</v>
      </c>
      <c r="F495" t="s">
        <v>2250</v>
      </c>
      <c r="G495" t="s">
        <v>2250</v>
      </c>
      <c r="H495" s="108">
        <v>44166</v>
      </c>
      <c r="I495" s="108">
        <v>44209</v>
      </c>
      <c r="J495" t="s">
        <v>2251</v>
      </c>
      <c r="K495" t="s">
        <v>2252</v>
      </c>
      <c r="L495" t="s">
        <v>2252</v>
      </c>
      <c r="M495" t="s">
        <v>2265</v>
      </c>
      <c r="N495" t="s">
        <v>2683</v>
      </c>
    </row>
    <row r="496" spans="1:14" x14ac:dyDescent="0.25">
      <c r="A496" t="s">
        <v>3209</v>
      </c>
      <c r="B496" t="s">
        <v>3210</v>
      </c>
      <c r="C496" t="s">
        <v>106</v>
      </c>
      <c r="D496" s="13">
        <v>10158546</v>
      </c>
      <c r="E496" t="s">
        <v>2249</v>
      </c>
      <c r="F496" t="s">
        <v>2250</v>
      </c>
      <c r="G496" t="s">
        <v>2250</v>
      </c>
      <c r="H496" s="108">
        <v>44126</v>
      </c>
      <c r="I496" s="108">
        <v>44152</v>
      </c>
      <c r="J496" t="s">
        <v>2251</v>
      </c>
      <c r="K496" t="s">
        <v>2252</v>
      </c>
      <c r="L496" t="s">
        <v>2252</v>
      </c>
      <c r="M496" t="s">
        <v>2253</v>
      </c>
      <c r="N496" t="s">
        <v>2683</v>
      </c>
    </row>
    <row r="497" spans="1:14" x14ac:dyDescent="0.25">
      <c r="A497" t="s">
        <v>3211</v>
      </c>
      <c r="B497" t="s">
        <v>3212</v>
      </c>
      <c r="C497" t="s">
        <v>106</v>
      </c>
      <c r="D497" s="13">
        <v>10158581</v>
      </c>
      <c r="E497" t="s">
        <v>2249</v>
      </c>
      <c r="F497" t="s">
        <v>2250</v>
      </c>
      <c r="G497" t="s">
        <v>2250</v>
      </c>
      <c r="H497" s="108">
        <v>44105</v>
      </c>
      <c r="I497" s="108">
        <v>44150</v>
      </c>
      <c r="J497" t="s">
        <v>2251</v>
      </c>
      <c r="K497" t="s">
        <v>2252</v>
      </c>
      <c r="L497" t="s">
        <v>2252</v>
      </c>
      <c r="M497" t="s">
        <v>2253</v>
      </c>
      <c r="N497" t="s">
        <v>2683</v>
      </c>
    </row>
    <row r="498" spans="1:14" x14ac:dyDescent="0.25">
      <c r="A498" t="s">
        <v>3213</v>
      </c>
      <c r="B498" t="s">
        <v>3214</v>
      </c>
      <c r="C498" t="s">
        <v>106</v>
      </c>
      <c r="D498" s="13">
        <v>10158557</v>
      </c>
      <c r="E498" t="s">
        <v>2249</v>
      </c>
      <c r="F498" t="s">
        <v>2250</v>
      </c>
      <c r="G498" t="s">
        <v>2250</v>
      </c>
      <c r="H498" s="108">
        <v>44154</v>
      </c>
      <c r="I498" s="108">
        <v>44209</v>
      </c>
      <c r="J498" t="s">
        <v>2251</v>
      </c>
      <c r="K498" t="s">
        <v>2252</v>
      </c>
      <c r="L498" t="s">
        <v>2252</v>
      </c>
      <c r="M498" t="s">
        <v>2265</v>
      </c>
      <c r="N498" t="s">
        <v>2683</v>
      </c>
    </row>
    <row r="499" spans="1:14" x14ac:dyDescent="0.25">
      <c r="A499" t="s">
        <v>3215</v>
      </c>
      <c r="B499" t="s">
        <v>3216</v>
      </c>
      <c r="C499" t="s">
        <v>106</v>
      </c>
      <c r="D499" s="13">
        <v>10158544</v>
      </c>
      <c r="E499" t="s">
        <v>2249</v>
      </c>
      <c r="F499" t="s">
        <v>2250</v>
      </c>
      <c r="G499" t="s">
        <v>2250</v>
      </c>
      <c r="H499" s="108">
        <v>44112</v>
      </c>
      <c r="I499" s="108">
        <v>44146</v>
      </c>
      <c r="J499" t="s">
        <v>2251</v>
      </c>
      <c r="K499" t="s">
        <v>2252</v>
      </c>
      <c r="L499" t="s">
        <v>2252</v>
      </c>
      <c r="M499" t="s">
        <v>2253</v>
      </c>
      <c r="N499" t="s">
        <v>2683</v>
      </c>
    </row>
    <row r="500" spans="1:14" x14ac:dyDescent="0.25">
      <c r="A500" t="s">
        <v>3217</v>
      </c>
      <c r="B500" t="s">
        <v>3218</v>
      </c>
      <c r="C500" t="s">
        <v>106</v>
      </c>
      <c r="D500" s="13">
        <v>10158606</v>
      </c>
      <c r="E500" t="s">
        <v>2249</v>
      </c>
      <c r="F500" t="s">
        <v>2250</v>
      </c>
      <c r="G500" t="s">
        <v>2250</v>
      </c>
      <c r="H500" s="108">
        <v>44110</v>
      </c>
      <c r="I500" s="108">
        <v>44150</v>
      </c>
      <c r="J500" t="s">
        <v>2251</v>
      </c>
      <c r="K500" t="s">
        <v>2252</v>
      </c>
      <c r="L500" t="s">
        <v>2252</v>
      </c>
      <c r="M500" t="s">
        <v>2253</v>
      </c>
      <c r="N500" t="s">
        <v>2683</v>
      </c>
    </row>
    <row r="501" spans="1:14" x14ac:dyDescent="0.25">
      <c r="A501" t="s">
        <v>3219</v>
      </c>
      <c r="B501" t="s">
        <v>3220</v>
      </c>
      <c r="C501" t="s">
        <v>106</v>
      </c>
      <c r="D501" s="13">
        <v>10172076</v>
      </c>
      <c r="E501" t="s">
        <v>2249</v>
      </c>
      <c r="F501" t="s">
        <v>2250</v>
      </c>
      <c r="G501" t="s">
        <v>2250</v>
      </c>
      <c r="H501" s="108">
        <v>44175</v>
      </c>
      <c r="I501" s="108">
        <v>44213</v>
      </c>
      <c r="J501" t="s">
        <v>2251</v>
      </c>
      <c r="K501" t="s">
        <v>2252</v>
      </c>
      <c r="L501" t="s">
        <v>2252</v>
      </c>
      <c r="M501" t="s">
        <v>2253</v>
      </c>
      <c r="N501" t="s">
        <v>2683</v>
      </c>
    </row>
    <row r="502" spans="1:14" x14ac:dyDescent="0.25">
      <c r="A502" t="s">
        <v>3221</v>
      </c>
      <c r="B502" t="s">
        <v>3222</v>
      </c>
      <c r="C502" t="s">
        <v>106</v>
      </c>
      <c r="D502" s="13">
        <v>10158596</v>
      </c>
      <c r="E502" t="s">
        <v>2249</v>
      </c>
      <c r="F502" t="s">
        <v>2250</v>
      </c>
      <c r="G502" t="s">
        <v>2250</v>
      </c>
      <c r="H502" s="108">
        <v>44159</v>
      </c>
      <c r="I502" s="108">
        <v>44200</v>
      </c>
      <c r="J502" t="s">
        <v>2251</v>
      </c>
      <c r="K502" t="s">
        <v>2252</v>
      </c>
      <c r="L502" t="s">
        <v>2252</v>
      </c>
      <c r="M502" t="s">
        <v>2265</v>
      </c>
      <c r="N502" t="s">
        <v>2683</v>
      </c>
    </row>
    <row r="503" spans="1:14" x14ac:dyDescent="0.25">
      <c r="A503" t="s">
        <v>3223</v>
      </c>
      <c r="B503" t="s">
        <v>3224</v>
      </c>
      <c r="C503" t="s">
        <v>106</v>
      </c>
      <c r="D503" s="13">
        <v>10158552</v>
      </c>
      <c r="E503" t="s">
        <v>2249</v>
      </c>
      <c r="F503" t="s">
        <v>2250</v>
      </c>
      <c r="G503" t="s">
        <v>2250</v>
      </c>
      <c r="H503" s="108">
        <v>44117</v>
      </c>
      <c r="I503" s="108">
        <v>44146</v>
      </c>
      <c r="J503" t="s">
        <v>2251</v>
      </c>
      <c r="K503" t="s">
        <v>2252</v>
      </c>
      <c r="L503" t="s">
        <v>2252</v>
      </c>
      <c r="M503" t="s">
        <v>2253</v>
      </c>
      <c r="N503" t="s">
        <v>2683</v>
      </c>
    </row>
    <row r="504" spans="1:14" x14ac:dyDescent="0.25">
      <c r="A504" t="s">
        <v>3225</v>
      </c>
      <c r="B504" t="s">
        <v>3226</v>
      </c>
      <c r="C504" t="s">
        <v>106</v>
      </c>
      <c r="D504" s="13">
        <v>10158556</v>
      </c>
      <c r="E504" t="s">
        <v>2249</v>
      </c>
      <c r="F504" t="s">
        <v>2250</v>
      </c>
      <c r="G504" t="s">
        <v>2250</v>
      </c>
      <c r="H504" s="108">
        <v>44147</v>
      </c>
      <c r="I504" s="108">
        <v>44179</v>
      </c>
      <c r="J504" t="s">
        <v>2251</v>
      </c>
      <c r="K504" t="s">
        <v>2252</v>
      </c>
      <c r="L504" t="s">
        <v>2252</v>
      </c>
      <c r="M504" t="s">
        <v>2265</v>
      </c>
      <c r="N504" t="s">
        <v>2683</v>
      </c>
    </row>
    <row r="505" spans="1:14" x14ac:dyDescent="0.25">
      <c r="A505" t="s">
        <v>3227</v>
      </c>
      <c r="B505" t="s">
        <v>3228</v>
      </c>
      <c r="C505" t="s">
        <v>106</v>
      </c>
      <c r="D505" s="13">
        <v>10158595</v>
      </c>
      <c r="E505" t="s">
        <v>2249</v>
      </c>
      <c r="F505" t="s">
        <v>2250</v>
      </c>
      <c r="G505" t="s">
        <v>2250</v>
      </c>
      <c r="H505" s="108">
        <v>44147</v>
      </c>
      <c r="I505" s="108">
        <v>44171</v>
      </c>
      <c r="J505" t="s">
        <v>2251</v>
      </c>
      <c r="K505" t="s">
        <v>2252</v>
      </c>
      <c r="L505" t="s">
        <v>2252</v>
      </c>
      <c r="M505" t="s">
        <v>2265</v>
      </c>
      <c r="N505" t="s">
        <v>2683</v>
      </c>
    </row>
    <row r="506" spans="1:14" x14ac:dyDescent="0.25">
      <c r="A506" t="s">
        <v>3229</v>
      </c>
      <c r="B506" t="s">
        <v>3230</v>
      </c>
      <c r="C506" t="s">
        <v>106</v>
      </c>
      <c r="D506" s="13">
        <v>10158562</v>
      </c>
      <c r="E506" t="s">
        <v>2249</v>
      </c>
      <c r="F506" t="s">
        <v>2250</v>
      </c>
      <c r="G506" t="s">
        <v>2250</v>
      </c>
      <c r="H506" s="108">
        <v>44138</v>
      </c>
      <c r="I506" s="108">
        <v>44172</v>
      </c>
      <c r="J506" t="s">
        <v>2251</v>
      </c>
      <c r="K506" t="s">
        <v>2252</v>
      </c>
      <c r="L506" t="s">
        <v>2252</v>
      </c>
      <c r="M506" t="s">
        <v>2253</v>
      </c>
      <c r="N506" t="s">
        <v>2683</v>
      </c>
    </row>
    <row r="507" spans="1:14" x14ac:dyDescent="0.25">
      <c r="A507" t="s">
        <v>3231</v>
      </c>
      <c r="B507" t="s">
        <v>3232</v>
      </c>
      <c r="C507" t="s">
        <v>106</v>
      </c>
      <c r="D507" s="13">
        <v>10158628</v>
      </c>
      <c r="E507" t="s">
        <v>2249</v>
      </c>
      <c r="F507" t="s">
        <v>2250</v>
      </c>
      <c r="G507" t="s">
        <v>2250</v>
      </c>
      <c r="H507" s="108">
        <v>44145</v>
      </c>
      <c r="I507" s="108">
        <v>44178</v>
      </c>
      <c r="J507" t="s">
        <v>2251</v>
      </c>
      <c r="K507" t="s">
        <v>2252</v>
      </c>
      <c r="L507" t="s">
        <v>2252</v>
      </c>
      <c r="M507" t="s">
        <v>2265</v>
      </c>
      <c r="N507" t="s">
        <v>2683</v>
      </c>
    </row>
    <row r="508" spans="1:14" x14ac:dyDescent="0.25">
      <c r="A508" t="s">
        <v>3233</v>
      </c>
      <c r="B508" t="s">
        <v>3234</v>
      </c>
      <c r="C508" t="s">
        <v>203</v>
      </c>
      <c r="D508" s="13">
        <v>10156897</v>
      </c>
      <c r="E508" t="s">
        <v>2249</v>
      </c>
      <c r="F508" t="s">
        <v>2250</v>
      </c>
      <c r="G508" t="s">
        <v>2250</v>
      </c>
      <c r="H508" s="108">
        <v>44147</v>
      </c>
      <c r="I508" s="108">
        <v>44171</v>
      </c>
      <c r="J508" t="s">
        <v>2251</v>
      </c>
      <c r="K508" t="s">
        <v>2252</v>
      </c>
      <c r="L508" t="s">
        <v>2252</v>
      </c>
      <c r="M508" t="s">
        <v>2265</v>
      </c>
      <c r="N508" t="s">
        <v>2683</v>
      </c>
    </row>
    <row r="509" spans="1:14" x14ac:dyDescent="0.25">
      <c r="A509" t="s">
        <v>3235</v>
      </c>
      <c r="B509" t="s">
        <v>3236</v>
      </c>
      <c r="C509" t="s">
        <v>95</v>
      </c>
      <c r="D509" s="13">
        <v>10156867</v>
      </c>
      <c r="E509" t="s">
        <v>2249</v>
      </c>
      <c r="F509" t="s">
        <v>2250</v>
      </c>
      <c r="G509" t="s">
        <v>2250</v>
      </c>
      <c r="H509" s="108">
        <v>44119</v>
      </c>
      <c r="I509" s="108">
        <v>44161</v>
      </c>
      <c r="J509" t="s">
        <v>2251</v>
      </c>
      <c r="K509" t="s">
        <v>2252</v>
      </c>
      <c r="L509" t="s">
        <v>2252</v>
      </c>
      <c r="M509" t="s">
        <v>2253</v>
      </c>
      <c r="N509" t="s">
        <v>2683</v>
      </c>
    </row>
    <row r="510" spans="1:14" x14ac:dyDescent="0.25">
      <c r="A510" t="s">
        <v>3237</v>
      </c>
      <c r="B510" t="s">
        <v>3238</v>
      </c>
      <c r="C510" t="s">
        <v>107</v>
      </c>
      <c r="D510" s="13">
        <v>10157017</v>
      </c>
      <c r="E510" t="s">
        <v>2249</v>
      </c>
      <c r="F510" t="s">
        <v>2250</v>
      </c>
      <c r="G510" t="s">
        <v>2250</v>
      </c>
      <c r="H510" s="108">
        <v>44105</v>
      </c>
      <c r="I510" s="108">
        <v>44146</v>
      </c>
      <c r="J510" t="s">
        <v>2251</v>
      </c>
      <c r="K510" t="s">
        <v>2252</v>
      </c>
      <c r="L510" t="s">
        <v>2252</v>
      </c>
      <c r="M510" t="s">
        <v>2253</v>
      </c>
      <c r="N510" t="s">
        <v>2683</v>
      </c>
    </row>
    <row r="511" spans="1:14" x14ac:dyDescent="0.25">
      <c r="A511" t="s">
        <v>3239</v>
      </c>
      <c r="B511" t="s">
        <v>3240</v>
      </c>
      <c r="C511" t="s">
        <v>108</v>
      </c>
      <c r="D511" s="13">
        <v>10157050</v>
      </c>
      <c r="E511" t="s">
        <v>2249</v>
      </c>
      <c r="F511" t="s">
        <v>2250</v>
      </c>
      <c r="G511" t="s">
        <v>2250</v>
      </c>
      <c r="H511" s="108">
        <v>44112</v>
      </c>
      <c r="I511" s="108">
        <v>44153</v>
      </c>
      <c r="J511" t="s">
        <v>2251</v>
      </c>
      <c r="K511" t="s">
        <v>2252</v>
      </c>
      <c r="L511" t="s">
        <v>2252</v>
      </c>
      <c r="M511" t="s">
        <v>2253</v>
      </c>
      <c r="N511" t="s">
        <v>2683</v>
      </c>
    </row>
    <row r="512" spans="1:14" x14ac:dyDescent="0.25">
      <c r="A512" t="s">
        <v>3241</v>
      </c>
      <c r="B512" t="s">
        <v>3242</v>
      </c>
      <c r="C512" t="s">
        <v>108</v>
      </c>
      <c r="D512" s="13">
        <v>10156997</v>
      </c>
      <c r="E512" t="s">
        <v>2249</v>
      </c>
      <c r="F512" t="s">
        <v>2250</v>
      </c>
      <c r="G512" t="s">
        <v>2250</v>
      </c>
      <c r="H512" s="108">
        <v>44103</v>
      </c>
      <c r="I512" s="108">
        <v>44139</v>
      </c>
      <c r="J512" t="s">
        <v>2251</v>
      </c>
      <c r="K512" t="s">
        <v>2252</v>
      </c>
      <c r="L512" t="s">
        <v>2252</v>
      </c>
      <c r="M512" t="s">
        <v>2253</v>
      </c>
      <c r="N512" t="s">
        <v>2683</v>
      </c>
    </row>
    <row r="513" spans="1:14" x14ac:dyDescent="0.25">
      <c r="A513" t="s">
        <v>3243</v>
      </c>
      <c r="B513" t="s">
        <v>240</v>
      </c>
      <c r="C513" t="s">
        <v>129</v>
      </c>
      <c r="D513" s="13">
        <v>10160806</v>
      </c>
      <c r="E513" t="s">
        <v>2415</v>
      </c>
      <c r="F513" t="s">
        <v>2250</v>
      </c>
      <c r="G513" t="s">
        <v>2250</v>
      </c>
      <c r="H513" s="108">
        <v>44180</v>
      </c>
      <c r="I513" s="108">
        <v>44223</v>
      </c>
      <c r="J513" t="s">
        <v>2251</v>
      </c>
      <c r="K513" t="s">
        <v>2252</v>
      </c>
      <c r="L513" t="s">
        <v>2252</v>
      </c>
      <c r="M513" t="s">
        <v>2253</v>
      </c>
      <c r="N513" t="s">
        <v>2683</v>
      </c>
    </row>
    <row r="514" spans="1:14" x14ac:dyDescent="0.25">
      <c r="A514" t="s">
        <v>3244</v>
      </c>
      <c r="B514" t="s">
        <v>3245</v>
      </c>
      <c r="C514" t="s">
        <v>108</v>
      </c>
      <c r="D514" s="13">
        <v>10157028</v>
      </c>
      <c r="E514" t="s">
        <v>2249</v>
      </c>
      <c r="F514" t="s">
        <v>2250</v>
      </c>
      <c r="G514" t="s">
        <v>2250</v>
      </c>
      <c r="H514" s="108">
        <v>44138</v>
      </c>
      <c r="I514" s="108">
        <v>44168</v>
      </c>
      <c r="J514" t="s">
        <v>2251</v>
      </c>
      <c r="K514" t="s">
        <v>2252</v>
      </c>
      <c r="L514" t="s">
        <v>2252</v>
      </c>
      <c r="M514" t="s">
        <v>2253</v>
      </c>
      <c r="N514" t="s">
        <v>2683</v>
      </c>
    </row>
    <row r="515" spans="1:14" x14ac:dyDescent="0.25">
      <c r="A515" t="s">
        <v>3246</v>
      </c>
      <c r="B515" t="s">
        <v>3247</v>
      </c>
      <c r="C515" t="s">
        <v>108</v>
      </c>
      <c r="D515" s="13">
        <v>10156979</v>
      </c>
      <c r="E515" t="s">
        <v>2249</v>
      </c>
      <c r="F515" t="s">
        <v>2250</v>
      </c>
      <c r="G515" t="s">
        <v>2250</v>
      </c>
      <c r="H515" s="108">
        <v>44124</v>
      </c>
      <c r="I515" s="108">
        <v>44157</v>
      </c>
      <c r="J515" t="s">
        <v>2251</v>
      </c>
      <c r="K515" t="s">
        <v>2252</v>
      </c>
      <c r="L515" t="s">
        <v>2252</v>
      </c>
      <c r="M515" t="s">
        <v>2253</v>
      </c>
      <c r="N515" t="s">
        <v>2683</v>
      </c>
    </row>
    <row r="516" spans="1:14" x14ac:dyDescent="0.25">
      <c r="A516" t="s">
        <v>3248</v>
      </c>
      <c r="B516" t="s">
        <v>3249</v>
      </c>
      <c r="C516" t="s">
        <v>108</v>
      </c>
      <c r="D516" s="13">
        <v>10157041</v>
      </c>
      <c r="E516" t="s">
        <v>2249</v>
      </c>
      <c r="F516" t="s">
        <v>2250</v>
      </c>
      <c r="G516" t="s">
        <v>2250</v>
      </c>
      <c r="H516" s="108">
        <v>44117</v>
      </c>
      <c r="I516" s="108">
        <v>44157</v>
      </c>
      <c r="J516" t="s">
        <v>2251</v>
      </c>
      <c r="K516" t="s">
        <v>2252</v>
      </c>
      <c r="L516" t="s">
        <v>2252</v>
      </c>
      <c r="M516" t="s">
        <v>2253</v>
      </c>
      <c r="N516" t="s">
        <v>2683</v>
      </c>
    </row>
    <row r="517" spans="1:14" x14ac:dyDescent="0.25">
      <c r="A517" t="s">
        <v>3250</v>
      </c>
      <c r="B517" t="s">
        <v>3251</v>
      </c>
      <c r="C517" t="s">
        <v>108</v>
      </c>
      <c r="D517" s="13">
        <v>10157055</v>
      </c>
      <c r="E517" t="s">
        <v>2249</v>
      </c>
      <c r="F517" t="s">
        <v>2250</v>
      </c>
      <c r="G517" t="s">
        <v>2250</v>
      </c>
      <c r="H517" s="108">
        <v>44119</v>
      </c>
      <c r="I517" s="108">
        <v>44153</v>
      </c>
      <c r="J517" t="s">
        <v>2251</v>
      </c>
      <c r="K517" t="s">
        <v>2252</v>
      </c>
      <c r="L517" t="s">
        <v>2252</v>
      </c>
      <c r="M517" t="s">
        <v>2253</v>
      </c>
      <c r="N517" t="s">
        <v>2683</v>
      </c>
    </row>
    <row r="518" spans="1:14" x14ac:dyDescent="0.25">
      <c r="A518" t="s">
        <v>3252</v>
      </c>
      <c r="B518" t="s">
        <v>3253</v>
      </c>
      <c r="C518" t="s">
        <v>108</v>
      </c>
      <c r="D518" s="13">
        <v>10157026</v>
      </c>
      <c r="E518" t="s">
        <v>2249</v>
      </c>
      <c r="F518" t="s">
        <v>2250</v>
      </c>
      <c r="G518" t="s">
        <v>2250</v>
      </c>
      <c r="H518" s="108">
        <v>44110</v>
      </c>
      <c r="I518" s="108">
        <v>44147</v>
      </c>
      <c r="J518" t="s">
        <v>2251</v>
      </c>
      <c r="K518" t="s">
        <v>2252</v>
      </c>
      <c r="L518" t="s">
        <v>2252</v>
      </c>
      <c r="M518" t="s">
        <v>2253</v>
      </c>
      <c r="N518" t="s">
        <v>2683</v>
      </c>
    </row>
    <row r="519" spans="1:14" x14ac:dyDescent="0.25">
      <c r="A519" t="s">
        <v>3254</v>
      </c>
      <c r="B519" t="s">
        <v>3255</v>
      </c>
      <c r="C519" t="s">
        <v>108</v>
      </c>
      <c r="D519" s="13">
        <v>10173653</v>
      </c>
      <c r="E519" t="s">
        <v>2249</v>
      </c>
      <c r="F519" t="s">
        <v>2250</v>
      </c>
      <c r="G519" t="s">
        <v>2250</v>
      </c>
      <c r="H519" s="108">
        <v>44175</v>
      </c>
      <c r="I519" s="108">
        <v>44209</v>
      </c>
      <c r="J519" t="s">
        <v>2251</v>
      </c>
      <c r="K519" t="s">
        <v>2252</v>
      </c>
      <c r="L519" t="s">
        <v>2252</v>
      </c>
      <c r="M519" t="s">
        <v>2253</v>
      </c>
      <c r="N519" t="s">
        <v>2683</v>
      </c>
    </row>
    <row r="520" spans="1:14" x14ac:dyDescent="0.25">
      <c r="A520" t="s">
        <v>3256</v>
      </c>
      <c r="B520" t="s">
        <v>3257</v>
      </c>
      <c r="C520" t="s">
        <v>108</v>
      </c>
      <c r="D520" s="13">
        <v>10157044</v>
      </c>
      <c r="E520" t="s">
        <v>2249</v>
      </c>
      <c r="F520" t="s">
        <v>2250</v>
      </c>
      <c r="G520" t="s">
        <v>2250</v>
      </c>
      <c r="H520" s="108">
        <v>44119</v>
      </c>
      <c r="I520" s="108">
        <v>44157</v>
      </c>
      <c r="J520" t="s">
        <v>2251</v>
      </c>
      <c r="K520" t="s">
        <v>2252</v>
      </c>
      <c r="L520" t="s">
        <v>2252</v>
      </c>
      <c r="M520" t="s">
        <v>2253</v>
      </c>
      <c r="N520" t="s">
        <v>2683</v>
      </c>
    </row>
    <row r="521" spans="1:14" x14ac:dyDescent="0.25">
      <c r="A521" t="s">
        <v>3258</v>
      </c>
      <c r="B521" t="s">
        <v>3259</v>
      </c>
      <c r="C521" t="s">
        <v>108</v>
      </c>
      <c r="D521" s="13">
        <v>10157025</v>
      </c>
      <c r="E521" t="s">
        <v>2249</v>
      </c>
      <c r="F521" t="s">
        <v>2250</v>
      </c>
      <c r="G521" t="s">
        <v>2250</v>
      </c>
      <c r="H521" s="108">
        <v>44103</v>
      </c>
      <c r="I521" s="108">
        <v>44146</v>
      </c>
      <c r="J521" t="s">
        <v>2251</v>
      </c>
      <c r="K521" t="s">
        <v>2252</v>
      </c>
      <c r="L521" t="s">
        <v>2252</v>
      </c>
      <c r="M521" t="s">
        <v>2253</v>
      </c>
      <c r="N521" t="s">
        <v>2683</v>
      </c>
    </row>
    <row r="522" spans="1:14" x14ac:dyDescent="0.25">
      <c r="A522" t="s">
        <v>3260</v>
      </c>
      <c r="B522" t="s">
        <v>3261</v>
      </c>
      <c r="C522" t="s">
        <v>108</v>
      </c>
      <c r="D522" s="13">
        <v>10157031</v>
      </c>
      <c r="E522" t="s">
        <v>2249</v>
      </c>
      <c r="F522" t="s">
        <v>2250</v>
      </c>
      <c r="G522" t="s">
        <v>2250</v>
      </c>
      <c r="H522" s="108">
        <v>44147</v>
      </c>
      <c r="I522" s="108">
        <v>44182</v>
      </c>
      <c r="J522" t="s">
        <v>2251</v>
      </c>
      <c r="K522" t="s">
        <v>2252</v>
      </c>
      <c r="L522" t="s">
        <v>2252</v>
      </c>
      <c r="M522" t="s">
        <v>2265</v>
      </c>
      <c r="N522" t="s">
        <v>2683</v>
      </c>
    </row>
    <row r="523" spans="1:14" x14ac:dyDescent="0.25">
      <c r="A523" t="s">
        <v>3262</v>
      </c>
      <c r="B523" t="s">
        <v>3263</v>
      </c>
      <c r="C523" t="s">
        <v>108</v>
      </c>
      <c r="D523" s="13">
        <v>10157033</v>
      </c>
      <c r="E523" t="s">
        <v>2249</v>
      </c>
      <c r="F523" t="s">
        <v>2250</v>
      </c>
      <c r="G523" t="s">
        <v>2250</v>
      </c>
      <c r="H523" s="108">
        <v>44152</v>
      </c>
      <c r="I523" s="108">
        <v>44213</v>
      </c>
      <c r="J523" t="s">
        <v>2251</v>
      </c>
      <c r="K523" t="s">
        <v>2252</v>
      </c>
      <c r="L523" t="s">
        <v>2252</v>
      </c>
      <c r="M523" t="s">
        <v>2265</v>
      </c>
      <c r="N523" t="s">
        <v>2683</v>
      </c>
    </row>
    <row r="524" spans="1:14" x14ac:dyDescent="0.25">
      <c r="A524" t="s">
        <v>3264</v>
      </c>
      <c r="B524" t="s">
        <v>3265</v>
      </c>
      <c r="C524" t="s">
        <v>113</v>
      </c>
      <c r="D524" s="13">
        <v>10157208</v>
      </c>
      <c r="E524" t="s">
        <v>2249</v>
      </c>
      <c r="F524" t="s">
        <v>2250</v>
      </c>
      <c r="G524" t="s">
        <v>2250</v>
      </c>
      <c r="H524" s="108">
        <v>44105</v>
      </c>
      <c r="I524" s="108">
        <v>44153</v>
      </c>
      <c r="J524" t="s">
        <v>2251</v>
      </c>
      <c r="K524" t="s">
        <v>2252</v>
      </c>
      <c r="L524" t="s">
        <v>2252</v>
      </c>
      <c r="M524" t="s">
        <v>2253</v>
      </c>
      <c r="N524" t="s">
        <v>2683</v>
      </c>
    </row>
    <row r="525" spans="1:14" x14ac:dyDescent="0.25">
      <c r="A525" t="s">
        <v>3266</v>
      </c>
      <c r="B525" t="s">
        <v>3267</v>
      </c>
      <c r="C525" t="s">
        <v>73</v>
      </c>
      <c r="D525" s="13">
        <v>10157209</v>
      </c>
      <c r="E525" t="s">
        <v>2249</v>
      </c>
      <c r="F525" t="s">
        <v>2250</v>
      </c>
      <c r="G525" t="s">
        <v>2250</v>
      </c>
      <c r="H525" s="108">
        <v>44110</v>
      </c>
      <c r="I525" s="108">
        <v>44154</v>
      </c>
      <c r="J525" t="s">
        <v>2251</v>
      </c>
      <c r="K525" t="s">
        <v>2252</v>
      </c>
      <c r="L525" t="s">
        <v>2252</v>
      </c>
      <c r="M525" t="s">
        <v>2253</v>
      </c>
      <c r="N525" t="s">
        <v>2683</v>
      </c>
    </row>
    <row r="526" spans="1:14" x14ac:dyDescent="0.25">
      <c r="A526" t="s">
        <v>3268</v>
      </c>
      <c r="B526" t="s">
        <v>3269</v>
      </c>
      <c r="C526" t="s">
        <v>113</v>
      </c>
      <c r="D526" s="13">
        <v>10157210</v>
      </c>
      <c r="E526" t="s">
        <v>2249</v>
      </c>
      <c r="F526" t="s">
        <v>2250</v>
      </c>
      <c r="G526" t="s">
        <v>2250</v>
      </c>
      <c r="H526" s="108">
        <v>44112</v>
      </c>
      <c r="I526" s="108">
        <v>44159</v>
      </c>
      <c r="J526" t="s">
        <v>2251</v>
      </c>
      <c r="K526" t="s">
        <v>2252</v>
      </c>
      <c r="L526" t="s">
        <v>2252</v>
      </c>
      <c r="M526" t="s">
        <v>2253</v>
      </c>
      <c r="N526" t="s">
        <v>2683</v>
      </c>
    </row>
    <row r="527" spans="1:14" x14ac:dyDescent="0.25">
      <c r="A527" t="s">
        <v>3270</v>
      </c>
      <c r="B527" t="s">
        <v>3271</v>
      </c>
      <c r="C527" t="s">
        <v>113</v>
      </c>
      <c r="D527" s="13">
        <v>10157211</v>
      </c>
      <c r="E527" t="s">
        <v>2249</v>
      </c>
      <c r="F527" t="s">
        <v>2250</v>
      </c>
      <c r="G527" t="s">
        <v>2250</v>
      </c>
      <c r="H527" s="108">
        <v>44154</v>
      </c>
      <c r="I527" s="108">
        <v>44209</v>
      </c>
      <c r="J527" t="s">
        <v>2251</v>
      </c>
      <c r="K527" t="s">
        <v>2252</v>
      </c>
      <c r="L527" t="s">
        <v>2252</v>
      </c>
      <c r="M527" t="s">
        <v>2265</v>
      </c>
      <c r="N527" t="s">
        <v>2683</v>
      </c>
    </row>
    <row r="528" spans="1:14" x14ac:dyDescent="0.25">
      <c r="A528" t="s">
        <v>3272</v>
      </c>
      <c r="B528" t="s">
        <v>3273</v>
      </c>
      <c r="C528" t="s">
        <v>113</v>
      </c>
      <c r="D528" s="13">
        <v>10157212</v>
      </c>
      <c r="E528" t="s">
        <v>2249</v>
      </c>
      <c r="F528" t="s">
        <v>2250</v>
      </c>
      <c r="G528" t="s">
        <v>2250</v>
      </c>
      <c r="H528" s="108">
        <v>44161</v>
      </c>
      <c r="I528" s="108">
        <v>44209</v>
      </c>
      <c r="J528" t="s">
        <v>2251</v>
      </c>
      <c r="K528" t="s">
        <v>2252</v>
      </c>
      <c r="L528" t="s">
        <v>2252</v>
      </c>
      <c r="M528" t="s">
        <v>2265</v>
      </c>
      <c r="N528" t="s">
        <v>2683</v>
      </c>
    </row>
    <row r="529" spans="1:14" x14ac:dyDescent="0.25">
      <c r="A529" t="s">
        <v>3274</v>
      </c>
      <c r="B529" t="s">
        <v>3275</v>
      </c>
      <c r="C529" t="s">
        <v>113</v>
      </c>
      <c r="D529" s="13">
        <v>10157213</v>
      </c>
      <c r="E529" t="s">
        <v>2249</v>
      </c>
      <c r="F529" t="s">
        <v>2250</v>
      </c>
      <c r="G529" t="s">
        <v>2250</v>
      </c>
      <c r="H529" s="108">
        <v>44167</v>
      </c>
      <c r="I529" s="108">
        <v>44213</v>
      </c>
      <c r="J529" t="s">
        <v>2251</v>
      </c>
      <c r="K529" t="s">
        <v>2252</v>
      </c>
      <c r="L529" t="s">
        <v>2252</v>
      </c>
      <c r="M529" t="s">
        <v>2253</v>
      </c>
      <c r="N529" t="s">
        <v>2683</v>
      </c>
    </row>
    <row r="530" spans="1:14" x14ac:dyDescent="0.25">
      <c r="A530" t="s">
        <v>3276</v>
      </c>
      <c r="B530" t="s">
        <v>3277</v>
      </c>
      <c r="C530" t="s">
        <v>73</v>
      </c>
      <c r="D530" s="13">
        <v>10157214</v>
      </c>
      <c r="E530" t="s">
        <v>2249</v>
      </c>
      <c r="F530" t="s">
        <v>2250</v>
      </c>
      <c r="G530" t="s">
        <v>2250</v>
      </c>
      <c r="H530" s="108">
        <v>44145</v>
      </c>
      <c r="I530" s="108">
        <v>44171</v>
      </c>
      <c r="J530" t="s">
        <v>2251</v>
      </c>
      <c r="K530" t="s">
        <v>2252</v>
      </c>
      <c r="L530" t="s">
        <v>2252</v>
      </c>
      <c r="M530" t="s">
        <v>2265</v>
      </c>
      <c r="N530" t="s">
        <v>2683</v>
      </c>
    </row>
    <row r="531" spans="1:14" x14ac:dyDescent="0.25">
      <c r="A531" t="s">
        <v>3278</v>
      </c>
      <c r="B531" t="s">
        <v>3279</v>
      </c>
      <c r="C531" t="s">
        <v>113</v>
      </c>
      <c r="D531" s="13">
        <v>10162731</v>
      </c>
      <c r="E531" t="s">
        <v>2249</v>
      </c>
      <c r="F531" t="s">
        <v>2250</v>
      </c>
      <c r="G531" t="s">
        <v>2250</v>
      </c>
      <c r="H531" s="108">
        <v>44152</v>
      </c>
      <c r="I531" s="108">
        <v>44213</v>
      </c>
      <c r="J531" t="s">
        <v>2251</v>
      </c>
      <c r="K531" t="s">
        <v>2252</v>
      </c>
      <c r="L531" t="s">
        <v>2252</v>
      </c>
      <c r="M531" t="s">
        <v>2265</v>
      </c>
      <c r="N531" t="s">
        <v>2683</v>
      </c>
    </row>
    <row r="532" spans="1:14" x14ac:dyDescent="0.25">
      <c r="A532" t="s">
        <v>3280</v>
      </c>
      <c r="B532" t="s">
        <v>3281</v>
      </c>
      <c r="C532" t="s">
        <v>113</v>
      </c>
      <c r="D532" s="13">
        <v>10157215</v>
      </c>
      <c r="E532" t="s">
        <v>2249</v>
      </c>
      <c r="F532" t="s">
        <v>2250</v>
      </c>
      <c r="G532" t="s">
        <v>2250</v>
      </c>
      <c r="H532" s="108">
        <v>44167</v>
      </c>
      <c r="I532" s="108">
        <v>44209</v>
      </c>
      <c r="J532" t="s">
        <v>2251</v>
      </c>
      <c r="K532" t="s">
        <v>2252</v>
      </c>
      <c r="L532" t="s">
        <v>2252</v>
      </c>
      <c r="M532" t="s">
        <v>2253</v>
      </c>
      <c r="N532" t="s">
        <v>2683</v>
      </c>
    </row>
    <row r="533" spans="1:14" x14ac:dyDescent="0.25">
      <c r="A533" t="s">
        <v>3282</v>
      </c>
      <c r="B533" t="s">
        <v>3283</v>
      </c>
      <c r="C533" t="s">
        <v>113</v>
      </c>
      <c r="D533" s="13">
        <v>10157216</v>
      </c>
      <c r="E533" t="s">
        <v>2249</v>
      </c>
      <c r="F533" t="s">
        <v>2250</v>
      </c>
      <c r="G533" t="s">
        <v>2250</v>
      </c>
      <c r="H533" s="108">
        <v>44117</v>
      </c>
      <c r="I533" s="108">
        <v>44154</v>
      </c>
      <c r="J533" t="s">
        <v>2251</v>
      </c>
      <c r="K533" t="s">
        <v>2252</v>
      </c>
      <c r="L533" t="s">
        <v>2252</v>
      </c>
      <c r="M533" t="s">
        <v>2253</v>
      </c>
      <c r="N533" t="s">
        <v>2683</v>
      </c>
    </row>
    <row r="534" spans="1:14" x14ac:dyDescent="0.25">
      <c r="A534" t="s">
        <v>3284</v>
      </c>
      <c r="B534" t="s">
        <v>3285</v>
      </c>
      <c r="C534" t="s">
        <v>113</v>
      </c>
      <c r="D534" s="13">
        <v>10157217</v>
      </c>
      <c r="E534" t="s">
        <v>2249</v>
      </c>
      <c r="F534" t="s">
        <v>2250</v>
      </c>
      <c r="G534" t="s">
        <v>2250</v>
      </c>
      <c r="H534" s="108">
        <v>44145</v>
      </c>
      <c r="I534" s="108">
        <v>44174</v>
      </c>
      <c r="J534" t="s">
        <v>2251</v>
      </c>
      <c r="K534" t="s">
        <v>2252</v>
      </c>
      <c r="L534" t="s">
        <v>2252</v>
      </c>
      <c r="M534" t="s">
        <v>2265</v>
      </c>
      <c r="N534" t="s">
        <v>2683</v>
      </c>
    </row>
    <row r="535" spans="1:14" x14ac:dyDescent="0.25">
      <c r="A535" t="s">
        <v>3286</v>
      </c>
      <c r="B535" t="s">
        <v>3287</v>
      </c>
      <c r="C535" t="s">
        <v>113</v>
      </c>
      <c r="D535" s="13">
        <v>10157218</v>
      </c>
      <c r="E535" t="s">
        <v>2249</v>
      </c>
      <c r="F535" t="s">
        <v>2250</v>
      </c>
      <c r="G535" t="s">
        <v>2250</v>
      </c>
      <c r="H535" s="108">
        <v>44145</v>
      </c>
      <c r="I535" s="108">
        <v>44165</v>
      </c>
      <c r="J535" t="s">
        <v>2251</v>
      </c>
      <c r="K535" t="s">
        <v>2252</v>
      </c>
      <c r="L535" t="s">
        <v>2252</v>
      </c>
      <c r="M535" t="s">
        <v>2265</v>
      </c>
      <c r="N535" t="s">
        <v>2683</v>
      </c>
    </row>
    <row r="536" spans="1:14" x14ac:dyDescent="0.25">
      <c r="A536" t="s">
        <v>3288</v>
      </c>
      <c r="B536" t="s">
        <v>3289</v>
      </c>
      <c r="C536" t="s">
        <v>209</v>
      </c>
      <c r="D536" s="13">
        <v>10157219</v>
      </c>
      <c r="E536" t="s">
        <v>2249</v>
      </c>
      <c r="F536" t="s">
        <v>2250</v>
      </c>
      <c r="G536" t="s">
        <v>2250</v>
      </c>
      <c r="H536" s="108">
        <v>44110</v>
      </c>
      <c r="I536" s="108">
        <v>44152</v>
      </c>
      <c r="J536" t="s">
        <v>2251</v>
      </c>
      <c r="K536" t="s">
        <v>2252</v>
      </c>
      <c r="L536" t="s">
        <v>2252</v>
      </c>
      <c r="M536" t="s">
        <v>2253</v>
      </c>
      <c r="N536" t="s">
        <v>2683</v>
      </c>
    </row>
    <row r="537" spans="1:14" x14ac:dyDescent="0.25">
      <c r="A537" t="s">
        <v>3290</v>
      </c>
      <c r="B537" t="s">
        <v>3291</v>
      </c>
      <c r="C537" t="s">
        <v>113</v>
      </c>
      <c r="D537" s="13">
        <v>10157220</v>
      </c>
      <c r="E537" t="s">
        <v>2249</v>
      </c>
      <c r="F537" t="s">
        <v>2250</v>
      </c>
      <c r="G537" t="s">
        <v>2250</v>
      </c>
      <c r="H537" s="108">
        <v>44119</v>
      </c>
      <c r="I537" s="108">
        <v>44160</v>
      </c>
      <c r="J537" t="s">
        <v>2251</v>
      </c>
      <c r="K537" t="s">
        <v>2252</v>
      </c>
      <c r="L537" t="s">
        <v>2252</v>
      </c>
      <c r="M537" t="s">
        <v>2253</v>
      </c>
      <c r="N537" t="s">
        <v>2683</v>
      </c>
    </row>
    <row r="538" spans="1:14" x14ac:dyDescent="0.25">
      <c r="A538" t="s">
        <v>3292</v>
      </c>
      <c r="B538" t="s">
        <v>3293</v>
      </c>
      <c r="C538" t="s">
        <v>113</v>
      </c>
      <c r="D538" s="13">
        <v>10157221</v>
      </c>
      <c r="E538" t="s">
        <v>2249</v>
      </c>
      <c r="F538" t="s">
        <v>2250</v>
      </c>
      <c r="G538" t="s">
        <v>2250</v>
      </c>
      <c r="H538" s="108">
        <v>44138</v>
      </c>
      <c r="I538" s="108">
        <v>44161</v>
      </c>
      <c r="J538" t="s">
        <v>2251</v>
      </c>
      <c r="K538" t="s">
        <v>2252</v>
      </c>
      <c r="L538" t="s">
        <v>2252</v>
      </c>
      <c r="M538" t="s">
        <v>2253</v>
      </c>
      <c r="N538" t="s">
        <v>2683</v>
      </c>
    </row>
    <row r="539" spans="1:14" x14ac:dyDescent="0.25">
      <c r="A539" t="s">
        <v>3294</v>
      </c>
      <c r="B539" t="s">
        <v>3295</v>
      </c>
      <c r="C539" t="s">
        <v>113</v>
      </c>
      <c r="D539" s="13">
        <v>10157222</v>
      </c>
      <c r="E539" t="s">
        <v>2249</v>
      </c>
      <c r="F539" t="s">
        <v>2250</v>
      </c>
      <c r="G539" t="s">
        <v>2250</v>
      </c>
      <c r="H539" s="108">
        <v>44105</v>
      </c>
      <c r="I539" s="108">
        <v>44140</v>
      </c>
      <c r="J539" t="s">
        <v>2251</v>
      </c>
      <c r="K539" t="s">
        <v>2252</v>
      </c>
      <c r="L539" t="s">
        <v>2252</v>
      </c>
      <c r="M539" t="s">
        <v>2253</v>
      </c>
      <c r="N539" t="s">
        <v>2683</v>
      </c>
    </row>
    <row r="540" spans="1:14" x14ac:dyDescent="0.25">
      <c r="A540" t="s">
        <v>3296</v>
      </c>
      <c r="B540" t="s">
        <v>3297</v>
      </c>
      <c r="C540" t="s">
        <v>209</v>
      </c>
      <c r="D540" s="13">
        <v>10157223</v>
      </c>
      <c r="E540" t="s">
        <v>2249</v>
      </c>
      <c r="F540" t="s">
        <v>2250</v>
      </c>
      <c r="G540" t="s">
        <v>2250</v>
      </c>
      <c r="H540" s="108">
        <v>44112</v>
      </c>
      <c r="I540" s="108">
        <v>44153</v>
      </c>
      <c r="J540" t="s">
        <v>2251</v>
      </c>
      <c r="K540" t="s">
        <v>2252</v>
      </c>
      <c r="L540" t="s">
        <v>2252</v>
      </c>
      <c r="M540" t="s">
        <v>2253</v>
      </c>
      <c r="N540" t="s">
        <v>2683</v>
      </c>
    </row>
    <row r="541" spans="1:14" x14ac:dyDescent="0.25">
      <c r="A541" t="s">
        <v>3298</v>
      </c>
      <c r="B541" t="s">
        <v>3299</v>
      </c>
      <c r="C541" t="s">
        <v>113</v>
      </c>
      <c r="D541" s="13">
        <v>10157224</v>
      </c>
      <c r="E541" t="s">
        <v>2249</v>
      </c>
      <c r="F541" t="s">
        <v>2250</v>
      </c>
      <c r="G541" t="s">
        <v>2250</v>
      </c>
      <c r="H541" s="108">
        <v>44119</v>
      </c>
      <c r="I541" s="108">
        <v>44160</v>
      </c>
      <c r="J541" t="s">
        <v>2251</v>
      </c>
      <c r="K541" t="s">
        <v>2252</v>
      </c>
      <c r="L541" t="s">
        <v>2252</v>
      </c>
      <c r="M541" t="s">
        <v>2253</v>
      </c>
      <c r="N541" t="s">
        <v>2683</v>
      </c>
    </row>
    <row r="542" spans="1:14" x14ac:dyDescent="0.25">
      <c r="A542" t="s">
        <v>3300</v>
      </c>
      <c r="B542" t="s">
        <v>3301</v>
      </c>
      <c r="C542" t="s">
        <v>113</v>
      </c>
      <c r="D542" s="13">
        <v>10157225</v>
      </c>
      <c r="E542" t="s">
        <v>2249</v>
      </c>
      <c r="F542" t="s">
        <v>2250</v>
      </c>
      <c r="G542" t="s">
        <v>2250</v>
      </c>
      <c r="H542" s="108">
        <v>44105</v>
      </c>
      <c r="I542" s="108">
        <v>44124</v>
      </c>
      <c r="J542" t="s">
        <v>2251</v>
      </c>
      <c r="K542" t="s">
        <v>2252</v>
      </c>
      <c r="L542" t="s">
        <v>2252</v>
      </c>
      <c r="M542" t="s">
        <v>2253</v>
      </c>
      <c r="N542" t="s">
        <v>2683</v>
      </c>
    </row>
    <row r="543" spans="1:14" x14ac:dyDescent="0.25">
      <c r="A543" t="s">
        <v>3302</v>
      </c>
      <c r="B543" t="s">
        <v>3303</v>
      </c>
      <c r="C543" t="s">
        <v>116</v>
      </c>
      <c r="D543" s="13">
        <v>10158123</v>
      </c>
      <c r="E543" t="s">
        <v>2249</v>
      </c>
      <c r="F543" t="s">
        <v>2250</v>
      </c>
      <c r="G543" t="s">
        <v>2250</v>
      </c>
      <c r="H543" s="108">
        <v>44119</v>
      </c>
      <c r="I543" s="108">
        <v>44152</v>
      </c>
      <c r="J543" t="s">
        <v>2251</v>
      </c>
      <c r="K543" t="s">
        <v>2252</v>
      </c>
      <c r="L543" t="s">
        <v>2252</v>
      </c>
      <c r="M543" t="s">
        <v>2253</v>
      </c>
      <c r="N543" t="s">
        <v>2683</v>
      </c>
    </row>
    <row r="544" spans="1:14" x14ac:dyDescent="0.25">
      <c r="A544" t="s">
        <v>3304</v>
      </c>
      <c r="B544" t="s">
        <v>3305</v>
      </c>
      <c r="C544" t="s">
        <v>116</v>
      </c>
      <c r="D544" s="13">
        <v>10158121</v>
      </c>
      <c r="E544" t="s">
        <v>2249</v>
      </c>
      <c r="F544" t="s">
        <v>2250</v>
      </c>
      <c r="G544" t="s">
        <v>2250</v>
      </c>
      <c r="H544" s="108">
        <v>44133</v>
      </c>
      <c r="I544" s="108">
        <v>44157</v>
      </c>
      <c r="J544" t="s">
        <v>2251</v>
      </c>
      <c r="K544" t="s">
        <v>2252</v>
      </c>
      <c r="L544" t="s">
        <v>2252</v>
      </c>
      <c r="M544" t="s">
        <v>2253</v>
      </c>
      <c r="N544" t="s">
        <v>2683</v>
      </c>
    </row>
    <row r="545" spans="1:14" x14ac:dyDescent="0.25">
      <c r="A545" t="s">
        <v>3306</v>
      </c>
      <c r="B545" t="s">
        <v>3307</v>
      </c>
      <c r="C545" t="s">
        <v>116</v>
      </c>
      <c r="D545" s="13">
        <v>10158124</v>
      </c>
      <c r="E545" t="s">
        <v>2249</v>
      </c>
      <c r="F545" t="s">
        <v>2250</v>
      </c>
      <c r="G545" t="s">
        <v>2250</v>
      </c>
      <c r="H545" s="108">
        <v>44166</v>
      </c>
      <c r="I545" s="108">
        <v>44209</v>
      </c>
      <c r="J545" t="s">
        <v>2251</v>
      </c>
      <c r="K545" t="s">
        <v>2252</v>
      </c>
      <c r="L545" t="s">
        <v>2252</v>
      </c>
      <c r="M545" t="s">
        <v>2265</v>
      </c>
      <c r="N545" t="s">
        <v>2683</v>
      </c>
    </row>
    <row r="546" spans="1:14" x14ac:dyDescent="0.25">
      <c r="A546" t="s">
        <v>3308</v>
      </c>
      <c r="B546" t="s">
        <v>3309</v>
      </c>
      <c r="C546" t="s">
        <v>115</v>
      </c>
      <c r="D546" s="13">
        <v>10158116</v>
      </c>
      <c r="E546" t="s">
        <v>2249</v>
      </c>
      <c r="F546" t="s">
        <v>2250</v>
      </c>
      <c r="G546" t="s">
        <v>2250</v>
      </c>
      <c r="H546" s="108">
        <v>44140</v>
      </c>
      <c r="I546" s="108">
        <v>44172</v>
      </c>
      <c r="J546" t="s">
        <v>2251</v>
      </c>
      <c r="K546" t="s">
        <v>2252</v>
      </c>
      <c r="L546" t="s">
        <v>2252</v>
      </c>
      <c r="M546" t="s">
        <v>2265</v>
      </c>
      <c r="N546" t="s">
        <v>2683</v>
      </c>
    </row>
    <row r="547" spans="1:14" x14ac:dyDescent="0.25">
      <c r="A547" t="s">
        <v>3310</v>
      </c>
      <c r="B547" t="s">
        <v>3311</v>
      </c>
      <c r="C547" t="s">
        <v>117</v>
      </c>
      <c r="D547" s="13">
        <v>10158138</v>
      </c>
      <c r="E547" t="s">
        <v>2249</v>
      </c>
      <c r="F547" t="s">
        <v>2250</v>
      </c>
      <c r="G547" t="s">
        <v>2250</v>
      </c>
      <c r="H547" s="108">
        <v>44138</v>
      </c>
      <c r="I547" s="108">
        <v>44161</v>
      </c>
      <c r="J547" t="s">
        <v>2251</v>
      </c>
      <c r="K547" t="s">
        <v>2252</v>
      </c>
      <c r="L547" t="s">
        <v>2252</v>
      </c>
      <c r="M547" t="s">
        <v>2253</v>
      </c>
      <c r="N547" t="s">
        <v>2683</v>
      </c>
    </row>
    <row r="548" spans="1:14" x14ac:dyDescent="0.25">
      <c r="A548" t="s">
        <v>3312</v>
      </c>
      <c r="B548" t="s">
        <v>3313</v>
      </c>
      <c r="C548" t="s">
        <v>117</v>
      </c>
      <c r="D548" s="13">
        <v>10158136</v>
      </c>
      <c r="E548" t="s">
        <v>2249</v>
      </c>
      <c r="F548" t="s">
        <v>2250</v>
      </c>
      <c r="G548" t="s">
        <v>2250</v>
      </c>
      <c r="H548" s="108">
        <v>44161</v>
      </c>
      <c r="I548" s="108">
        <v>44209</v>
      </c>
      <c r="J548" t="s">
        <v>2251</v>
      </c>
      <c r="K548" t="s">
        <v>2252</v>
      </c>
      <c r="L548" t="s">
        <v>2252</v>
      </c>
      <c r="M548" t="s">
        <v>2265</v>
      </c>
      <c r="N548" t="s">
        <v>2683</v>
      </c>
    </row>
    <row r="549" spans="1:14" x14ac:dyDescent="0.25">
      <c r="A549" t="s">
        <v>3314</v>
      </c>
      <c r="B549" t="s">
        <v>3315</v>
      </c>
      <c r="C549" t="s">
        <v>117</v>
      </c>
      <c r="D549" s="13">
        <v>10158131</v>
      </c>
      <c r="E549" t="s">
        <v>2249</v>
      </c>
      <c r="F549" t="s">
        <v>2250</v>
      </c>
      <c r="G549" t="s">
        <v>2250</v>
      </c>
      <c r="H549" s="108">
        <v>44152</v>
      </c>
      <c r="I549" s="108">
        <v>44200</v>
      </c>
      <c r="J549" t="s">
        <v>2251</v>
      </c>
      <c r="K549" t="s">
        <v>2252</v>
      </c>
      <c r="L549" t="s">
        <v>2252</v>
      </c>
      <c r="M549" t="s">
        <v>2265</v>
      </c>
      <c r="N549" t="s">
        <v>2683</v>
      </c>
    </row>
    <row r="550" spans="1:14" x14ac:dyDescent="0.25">
      <c r="A550" t="s">
        <v>3316</v>
      </c>
      <c r="B550" t="s">
        <v>3317</v>
      </c>
      <c r="C550" t="s">
        <v>117</v>
      </c>
      <c r="D550" s="13">
        <v>10158129</v>
      </c>
      <c r="E550" t="s">
        <v>2249</v>
      </c>
      <c r="F550" t="s">
        <v>2250</v>
      </c>
      <c r="G550" t="s">
        <v>2250</v>
      </c>
      <c r="H550" s="108">
        <v>44161</v>
      </c>
      <c r="I550" s="108">
        <v>44209</v>
      </c>
      <c r="J550" t="s">
        <v>2251</v>
      </c>
      <c r="K550" t="s">
        <v>2252</v>
      </c>
      <c r="L550" t="s">
        <v>2252</v>
      </c>
      <c r="M550" t="s">
        <v>2265</v>
      </c>
      <c r="N550" t="s">
        <v>2683</v>
      </c>
    </row>
    <row r="551" spans="1:14" x14ac:dyDescent="0.25">
      <c r="A551" t="s">
        <v>3318</v>
      </c>
      <c r="B551" t="s">
        <v>3319</v>
      </c>
      <c r="C551" t="s">
        <v>124</v>
      </c>
      <c r="D551" s="13">
        <v>10158553</v>
      </c>
      <c r="E551" t="s">
        <v>2249</v>
      </c>
      <c r="F551" t="s">
        <v>2250</v>
      </c>
      <c r="G551" t="s">
        <v>2250</v>
      </c>
      <c r="H551" s="108">
        <v>44152</v>
      </c>
      <c r="I551" s="108">
        <v>44213</v>
      </c>
      <c r="J551" t="s">
        <v>2251</v>
      </c>
      <c r="K551" t="s">
        <v>2252</v>
      </c>
      <c r="L551" t="s">
        <v>2252</v>
      </c>
      <c r="M551" t="s">
        <v>2265</v>
      </c>
      <c r="N551" t="s">
        <v>2683</v>
      </c>
    </row>
    <row r="552" spans="1:14" x14ac:dyDescent="0.25">
      <c r="A552" t="s">
        <v>3320</v>
      </c>
      <c r="B552" t="s">
        <v>3321</v>
      </c>
      <c r="C552" t="s">
        <v>124</v>
      </c>
      <c r="D552" s="13">
        <v>10158554</v>
      </c>
      <c r="E552" t="s">
        <v>2249</v>
      </c>
      <c r="F552" t="s">
        <v>2250</v>
      </c>
      <c r="G552" t="s">
        <v>2250</v>
      </c>
      <c r="H552" s="108">
        <v>44173</v>
      </c>
      <c r="I552" s="108">
        <v>44209</v>
      </c>
      <c r="J552" t="s">
        <v>2251</v>
      </c>
      <c r="K552" t="s">
        <v>2252</v>
      </c>
      <c r="L552" t="s">
        <v>2252</v>
      </c>
      <c r="M552" t="s">
        <v>2253</v>
      </c>
      <c r="N552" t="s">
        <v>2683</v>
      </c>
    </row>
    <row r="553" spans="1:14" x14ac:dyDescent="0.25">
      <c r="A553" t="s">
        <v>3322</v>
      </c>
      <c r="B553" t="s">
        <v>3323</v>
      </c>
      <c r="C553" t="s">
        <v>124</v>
      </c>
      <c r="D553" s="13">
        <v>10158597</v>
      </c>
      <c r="E553" t="s">
        <v>2249</v>
      </c>
      <c r="F553" t="s">
        <v>2250</v>
      </c>
      <c r="G553" t="s">
        <v>2250</v>
      </c>
      <c r="H553" s="108">
        <v>44145</v>
      </c>
      <c r="I553" s="108">
        <v>44172</v>
      </c>
      <c r="J553" t="s">
        <v>2251</v>
      </c>
      <c r="K553" t="s">
        <v>2252</v>
      </c>
      <c r="L553" t="s">
        <v>2252</v>
      </c>
      <c r="M553" t="s">
        <v>2265</v>
      </c>
      <c r="N553" t="s">
        <v>2683</v>
      </c>
    </row>
    <row r="554" spans="1:14" x14ac:dyDescent="0.25">
      <c r="A554" t="s">
        <v>3324</v>
      </c>
      <c r="B554" t="s">
        <v>3325</v>
      </c>
      <c r="C554" t="s">
        <v>124</v>
      </c>
      <c r="D554" s="13">
        <v>10158568</v>
      </c>
      <c r="E554" t="s">
        <v>2249</v>
      </c>
      <c r="F554" t="s">
        <v>2250</v>
      </c>
      <c r="G554" t="s">
        <v>2250</v>
      </c>
      <c r="H554" s="108">
        <v>44147</v>
      </c>
      <c r="I554" s="108">
        <v>44171</v>
      </c>
      <c r="J554" t="s">
        <v>2251</v>
      </c>
      <c r="K554" t="s">
        <v>2252</v>
      </c>
      <c r="L554" t="s">
        <v>2252</v>
      </c>
      <c r="M554" t="s">
        <v>2265</v>
      </c>
      <c r="N554" t="s">
        <v>2683</v>
      </c>
    </row>
    <row r="555" spans="1:14" x14ac:dyDescent="0.25">
      <c r="A555" t="s">
        <v>3326</v>
      </c>
      <c r="B555" t="s">
        <v>3327</v>
      </c>
      <c r="C555" t="s">
        <v>124</v>
      </c>
      <c r="D555" s="13">
        <v>10158613</v>
      </c>
      <c r="E555" t="s">
        <v>2249</v>
      </c>
      <c r="F555" t="s">
        <v>2250</v>
      </c>
      <c r="G555" t="s">
        <v>2250</v>
      </c>
      <c r="H555" s="108">
        <v>44175</v>
      </c>
      <c r="I555" s="108">
        <v>44217</v>
      </c>
      <c r="J555" t="s">
        <v>2251</v>
      </c>
      <c r="K555" t="s">
        <v>2252</v>
      </c>
      <c r="L555" t="s">
        <v>2252</v>
      </c>
      <c r="M555" t="s">
        <v>2253</v>
      </c>
      <c r="N555" t="s">
        <v>2683</v>
      </c>
    </row>
    <row r="556" spans="1:14" x14ac:dyDescent="0.25">
      <c r="A556" t="s">
        <v>3328</v>
      </c>
      <c r="B556" t="s">
        <v>240</v>
      </c>
      <c r="C556" t="s">
        <v>212</v>
      </c>
      <c r="D556" s="13">
        <v>10160445</v>
      </c>
      <c r="E556" t="s">
        <v>2415</v>
      </c>
      <c r="F556" t="s">
        <v>2250</v>
      </c>
      <c r="G556" t="s">
        <v>2250</v>
      </c>
      <c r="H556" s="108">
        <v>44076</v>
      </c>
      <c r="I556" s="108">
        <v>44112</v>
      </c>
      <c r="J556" t="s">
        <v>2251</v>
      </c>
      <c r="K556" t="s">
        <v>2252</v>
      </c>
      <c r="L556" t="s">
        <v>2252</v>
      </c>
      <c r="M556" t="s">
        <v>2253</v>
      </c>
      <c r="N556" t="s">
        <v>2683</v>
      </c>
    </row>
    <row r="557" spans="1:14" x14ac:dyDescent="0.25">
      <c r="A557" t="s">
        <v>3329</v>
      </c>
      <c r="B557" t="s">
        <v>240</v>
      </c>
      <c r="C557" t="s">
        <v>130</v>
      </c>
      <c r="D557" s="13">
        <v>10160807</v>
      </c>
      <c r="E557" t="s">
        <v>2415</v>
      </c>
      <c r="F557" t="s">
        <v>2250</v>
      </c>
      <c r="G557" t="s">
        <v>2250</v>
      </c>
      <c r="H557" s="108">
        <v>44138</v>
      </c>
      <c r="I557" s="108">
        <v>44186</v>
      </c>
      <c r="J557" t="s">
        <v>2251</v>
      </c>
      <c r="K557" t="s">
        <v>2252</v>
      </c>
      <c r="L557" t="s">
        <v>2252</v>
      </c>
      <c r="M557" t="s">
        <v>2253</v>
      </c>
      <c r="N557" t="s">
        <v>2683</v>
      </c>
    </row>
    <row r="558" spans="1:14" x14ac:dyDescent="0.25">
      <c r="A558" t="s">
        <v>3330</v>
      </c>
      <c r="B558" t="s">
        <v>3331</v>
      </c>
      <c r="C558" t="s">
        <v>124</v>
      </c>
      <c r="D558" s="13">
        <v>10158572</v>
      </c>
      <c r="E558" t="s">
        <v>2249</v>
      </c>
      <c r="F558" t="s">
        <v>2250</v>
      </c>
      <c r="G558" t="s">
        <v>2250</v>
      </c>
      <c r="H558" s="108">
        <v>44173</v>
      </c>
      <c r="I558" s="108">
        <v>44209</v>
      </c>
      <c r="J558" t="s">
        <v>2251</v>
      </c>
      <c r="K558" t="s">
        <v>2252</v>
      </c>
      <c r="L558" t="s">
        <v>2252</v>
      </c>
      <c r="M558" t="s">
        <v>2253</v>
      </c>
      <c r="N558" t="s">
        <v>2683</v>
      </c>
    </row>
    <row r="559" spans="1:14" x14ac:dyDescent="0.25">
      <c r="A559" t="s">
        <v>3332</v>
      </c>
      <c r="B559" t="s">
        <v>3333</v>
      </c>
      <c r="C559" t="s">
        <v>124</v>
      </c>
      <c r="D559" s="13">
        <v>10158560</v>
      </c>
      <c r="E559" t="s">
        <v>2249</v>
      </c>
      <c r="F559" t="s">
        <v>2250</v>
      </c>
      <c r="G559" t="s">
        <v>2250</v>
      </c>
      <c r="H559" s="108">
        <v>44168</v>
      </c>
      <c r="I559" s="108">
        <v>44209</v>
      </c>
      <c r="J559" t="s">
        <v>2251</v>
      </c>
      <c r="K559" t="s">
        <v>2252</v>
      </c>
      <c r="L559" t="s">
        <v>2252</v>
      </c>
      <c r="M559" t="s">
        <v>2253</v>
      </c>
      <c r="N559" t="s">
        <v>2683</v>
      </c>
    </row>
    <row r="560" spans="1:14" x14ac:dyDescent="0.25">
      <c r="A560" t="s">
        <v>3334</v>
      </c>
      <c r="B560" t="s">
        <v>3335</v>
      </c>
      <c r="C560" t="s">
        <v>207</v>
      </c>
      <c r="D560" s="13">
        <v>10156866</v>
      </c>
      <c r="E560" t="s">
        <v>2249</v>
      </c>
      <c r="F560" t="s">
        <v>2250</v>
      </c>
      <c r="G560" t="s">
        <v>2250</v>
      </c>
      <c r="H560" s="108">
        <v>44103</v>
      </c>
      <c r="I560" s="108">
        <v>44144</v>
      </c>
      <c r="J560" t="s">
        <v>2251</v>
      </c>
      <c r="K560" t="s">
        <v>2252</v>
      </c>
      <c r="L560" t="s">
        <v>2252</v>
      </c>
      <c r="M560" t="s">
        <v>2253</v>
      </c>
      <c r="N560" t="s">
        <v>2683</v>
      </c>
    </row>
    <row r="561" spans="1:14" x14ac:dyDescent="0.25">
      <c r="A561" t="s">
        <v>3336</v>
      </c>
      <c r="B561" t="s">
        <v>3337</v>
      </c>
      <c r="C561" t="s">
        <v>207</v>
      </c>
      <c r="D561" s="13">
        <v>10158414</v>
      </c>
      <c r="E561" t="s">
        <v>2249</v>
      </c>
      <c r="F561" t="s">
        <v>2250</v>
      </c>
      <c r="G561" t="s">
        <v>2250</v>
      </c>
      <c r="H561" s="108">
        <v>44112</v>
      </c>
      <c r="I561" s="108">
        <v>44160</v>
      </c>
      <c r="J561" t="s">
        <v>2251</v>
      </c>
      <c r="K561" t="s">
        <v>2252</v>
      </c>
      <c r="L561" t="s">
        <v>2252</v>
      </c>
      <c r="M561" t="s">
        <v>2253</v>
      </c>
      <c r="N561" t="s">
        <v>2683</v>
      </c>
    </row>
    <row r="562" spans="1:14" x14ac:dyDescent="0.25">
      <c r="A562" t="s">
        <v>3338</v>
      </c>
      <c r="B562" t="s">
        <v>3339</v>
      </c>
      <c r="C562" t="s">
        <v>127</v>
      </c>
      <c r="D562" s="13">
        <v>10158291</v>
      </c>
      <c r="E562" t="s">
        <v>2249</v>
      </c>
      <c r="F562" t="s">
        <v>2250</v>
      </c>
      <c r="G562" t="s">
        <v>2250</v>
      </c>
      <c r="H562" s="108">
        <v>44140</v>
      </c>
      <c r="I562" s="108">
        <v>44213</v>
      </c>
      <c r="J562" t="s">
        <v>2251</v>
      </c>
      <c r="K562" t="s">
        <v>2252</v>
      </c>
      <c r="L562" t="s">
        <v>2252</v>
      </c>
      <c r="M562" t="s">
        <v>2265</v>
      </c>
      <c r="N562" t="s">
        <v>2683</v>
      </c>
    </row>
    <row r="563" spans="1:14" x14ac:dyDescent="0.25">
      <c r="A563" t="s">
        <v>3340</v>
      </c>
      <c r="B563" t="s">
        <v>3341</v>
      </c>
      <c r="C563" t="s">
        <v>127</v>
      </c>
      <c r="D563" s="13">
        <v>10156855</v>
      </c>
      <c r="E563" t="s">
        <v>2249</v>
      </c>
      <c r="F563" t="s">
        <v>2250</v>
      </c>
      <c r="G563" t="s">
        <v>2250</v>
      </c>
      <c r="H563" s="108">
        <v>44159</v>
      </c>
      <c r="I563" s="108">
        <v>44216</v>
      </c>
      <c r="J563" t="s">
        <v>2251</v>
      </c>
      <c r="K563" t="s">
        <v>2252</v>
      </c>
      <c r="L563" t="s">
        <v>2252</v>
      </c>
      <c r="M563" t="s">
        <v>2265</v>
      </c>
      <c r="N563" t="s">
        <v>2683</v>
      </c>
    </row>
    <row r="564" spans="1:14" x14ac:dyDescent="0.25">
      <c r="A564" t="s">
        <v>3342</v>
      </c>
      <c r="B564" t="s">
        <v>3343</v>
      </c>
      <c r="C564" t="s">
        <v>127</v>
      </c>
      <c r="D564" s="13">
        <v>10156898</v>
      </c>
      <c r="E564" t="s">
        <v>2249</v>
      </c>
      <c r="F564" t="s">
        <v>2250</v>
      </c>
      <c r="G564" t="s">
        <v>2250</v>
      </c>
      <c r="H564" s="108">
        <v>44166</v>
      </c>
      <c r="I564" s="108">
        <v>44217</v>
      </c>
      <c r="J564" t="s">
        <v>2251</v>
      </c>
      <c r="K564" t="s">
        <v>2252</v>
      </c>
      <c r="L564" t="s">
        <v>2252</v>
      </c>
      <c r="M564" t="s">
        <v>2265</v>
      </c>
      <c r="N564" t="s">
        <v>2683</v>
      </c>
    </row>
    <row r="565" spans="1:14" x14ac:dyDescent="0.25">
      <c r="A565" t="s">
        <v>3344</v>
      </c>
      <c r="B565" t="s">
        <v>3345</v>
      </c>
      <c r="C565" t="s">
        <v>127</v>
      </c>
      <c r="D565" s="13">
        <v>10156865</v>
      </c>
      <c r="E565" t="s">
        <v>2249</v>
      </c>
      <c r="F565" t="s">
        <v>2250</v>
      </c>
      <c r="G565" t="s">
        <v>2250</v>
      </c>
      <c r="H565" s="108">
        <v>44140</v>
      </c>
      <c r="I565" s="108">
        <v>44166</v>
      </c>
      <c r="J565" t="s">
        <v>2251</v>
      </c>
      <c r="K565" t="s">
        <v>2252</v>
      </c>
      <c r="L565" t="s">
        <v>2252</v>
      </c>
      <c r="M565" t="s">
        <v>2265</v>
      </c>
      <c r="N565" t="s">
        <v>2683</v>
      </c>
    </row>
    <row r="566" spans="1:14" x14ac:dyDescent="0.25">
      <c r="A566" t="s">
        <v>3346</v>
      </c>
      <c r="B566" t="s">
        <v>3347</v>
      </c>
      <c r="C566" t="s">
        <v>127</v>
      </c>
      <c r="D566" s="13">
        <v>10156890</v>
      </c>
      <c r="E566" t="s">
        <v>2249</v>
      </c>
      <c r="F566" t="s">
        <v>2250</v>
      </c>
      <c r="G566" t="s">
        <v>2250</v>
      </c>
      <c r="H566" s="108">
        <v>44154</v>
      </c>
      <c r="I566" s="108">
        <v>44209</v>
      </c>
      <c r="J566" t="s">
        <v>2251</v>
      </c>
      <c r="K566" t="s">
        <v>2252</v>
      </c>
      <c r="L566" t="s">
        <v>2252</v>
      </c>
      <c r="M566" t="s">
        <v>2265</v>
      </c>
      <c r="N566" t="s">
        <v>2683</v>
      </c>
    </row>
    <row r="567" spans="1:14" x14ac:dyDescent="0.25">
      <c r="A567" t="s">
        <v>3348</v>
      </c>
      <c r="B567" t="s">
        <v>3349</v>
      </c>
      <c r="C567" t="s">
        <v>127</v>
      </c>
      <c r="D567" s="13">
        <v>10156887</v>
      </c>
      <c r="E567" t="s">
        <v>2249</v>
      </c>
      <c r="F567" t="s">
        <v>2250</v>
      </c>
      <c r="G567" t="s">
        <v>2250</v>
      </c>
      <c r="H567" s="108">
        <v>44159</v>
      </c>
      <c r="I567" s="108">
        <v>44201</v>
      </c>
      <c r="J567" t="s">
        <v>2251</v>
      </c>
      <c r="K567" t="s">
        <v>2252</v>
      </c>
      <c r="L567" t="s">
        <v>2252</v>
      </c>
      <c r="M567" t="s">
        <v>2265</v>
      </c>
      <c r="N567" t="s">
        <v>2683</v>
      </c>
    </row>
    <row r="568" spans="1:14" x14ac:dyDescent="0.25">
      <c r="A568" t="s">
        <v>3350</v>
      </c>
      <c r="B568" t="s">
        <v>3351</v>
      </c>
      <c r="C568" t="s">
        <v>173</v>
      </c>
      <c r="D568" s="13">
        <v>10158149</v>
      </c>
      <c r="E568" t="s">
        <v>2249</v>
      </c>
      <c r="F568" t="s">
        <v>2250</v>
      </c>
      <c r="G568" t="s">
        <v>2250</v>
      </c>
      <c r="H568" s="108">
        <v>44173</v>
      </c>
      <c r="I568" s="108">
        <v>44213</v>
      </c>
      <c r="J568" t="s">
        <v>2251</v>
      </c>
      <c r="K568" t="s">
        <v>2252</v>
      </c>
      <c r="L568" t="s">
        <v>2252</v>
      </c>
      <c r="M568" t="s">
        <v>2253</v>
      </c>
      <c r="N568" t="s">
        <v>2683</v>
      </c>
    </row>
    <row r="569" spans="1:14" x14ac:dyDescent="0.25">
      <c r="A569" t="s">
        <v>3352</v>
      </c>
      <c r="B569" t="s">
        <v>3353</v>
      </c>
      <c r="C569" t="s">
        <v>173</v>
      </c>
      <c r="D569" s="13">
        <v>10158150</v>
      </c>
      <c r="E569" t="s">
        <v>2249</v>
      </c>
      <c r="F569" t="s">
        <v>2250</v>
      </c>
      <c r="G569" t="s">
        <v>2250</v>
      </c>
      <c r="H569" s="108">
        <v>44166</v>
      </c>
      <c r="I569" s="108">
        <v>44213</v>
      </c>
      <c r="J569" t="s">
        <v>2251</v>
      </c>
      <c r="K569" t="s">
        <v>2252</v>
      </c>
      <c r="L569" t="s">
        <v>2252</v>
      </c>
      <c r="M569" t="s">
        <v>2265</v>
      </c>
      <c r="N569" t="s">
        <v>2683</v>
      </c>
    </row>
    <row r="570" spans="1:14" x14ac:dyDescent="0.25">
      <c r="A570" t="s">
        <v>3354</v>
      </c>
      <c r="B570" t="s">
        <v>3355</v>
      </c>
      <c r="C570" t="s">
        <v>173</v>
      </c>
      <c r="D570" s="13">
        <v>10158143</v>
      </c>
      <c r="E570" t="s">
        <v>2249</v>
      </c>
      <c r="F570" t="s">
        <v>2250</v>
      </c>
      <c r="G570" t="s">
        <v>2250</v>
      </c>
      <c r="H570" s="108">
        <v>44125</v>
      </c>
      <c r="I570" s="108">
        <v>44151</v>
      </c>
      <c r="J570" t="s">
        <v>2251</v>
      </c>
      <c r="K570" t="s">
        <v>2252</v>
      </c>
      <c r="L570" t="s">
        <v>2252</v>
      </c>
      <c r="M570" t="s">
        <v>2253</v>
      </c>
      <c r="N570" t="s">
        <v>2683</v>
      </c>
    </row>
    <row r="571" spans="1:14" x14ac:dyDescent="0.25">
      <c r="A571" t="s">
        <v>3356</v>
      </c>
      <c r="B571" t="s">
        <v>3357</v>
      </c>
      <c r="C571" t="s">
        <v>173</v>
      </c>
      <c r="D571" s="13">
        <v>10158145</v>
      </c>
      <c r="E571" t="s">
        <v>2249</v>
      </c>
      <c r="F571" t="s">
        <v>2250</v>
      </c>
      <c r="G571" t="s">
        <v>2250</v>
      </c>
      <c r="H571" s="108">
        <v>44145</v>
      </c>
      <c r="I571" s="108">
        <v>44174</v>
      </c>
      <c r="J571" t="s">
        <v>2251</v>
      </c>
      <c r="K571" t="s">
        <v>2252</v>
      </c>
      <c r="L571" t="s">
        <v>2252</v>
      </c>
      <c r="M571" t="s">
        <v>2265</v>
      </c>
      <c r="N571" t="s">
        <v>2683</v>
      </c>
    </row>
    <row r="572" spans="1:14" x14ac:dyDescent="0.25">
      <c r="A572" t="s">
        <v>3358</v>
      </c>
      <c r="B572" t="s">
        <v>3359</v>
      </c>
      <c r="C572" t="s">
        <v>144</v>
      </c>
      <c r="D572" s="13">
        <v>10155345</v>
      </c>
      <c r="E572" t="s">
        <v>2385</v>
      </c>
      <c r="F572" t="s">
        <v>2250</v>
      </c>
      <c r="G572" t="s">
        <v>2250</v>
      </c>
      <c r="H572" s="108">
        <v>44118</v>
      </c>
      <c r="I572" s="108">
        <v>44153</v>
      </c>
      <c r="J572" t="s">
        <v>2252</v>
      </c>
      <c r="K572" t="s">
        <v>2252</v>
      </c>
      <c r="L572" t="s">
        <v>2252</v>
      </c>
      <c r="M572" t="s">
        <v>2253</v>
      </c>
      <c r="N572" t="s">
        <v>2683</v>
      </c>
    </row>
    <row r="573" spans="1:14" x14ac:dyDescent="0.25">
      <c r="A573" t="s">
        <v>3360</v>
      </c>
      <c r="B573" t="s">
        <v>3361</v>
      </c>
      <c r="C573" t="s">
        <v>173</v>
      </c>
      <c r="D573" s="13">
        <v>10158144</v>
      </c>
      <c r="E573" t="s">
        <v>2249</v>
      </c>
      <c r="F573" t="s">
        <v>2250</v>
      </c>
      <c r="G573" t="s">
        <v>2250</v>
      </c>
      <c r="H573" s="108">
        <v>44140</v>
      </c>
      <c r="I573" s="108">
        <v>44171</v>
      </c>
      <c r="J573" t="s">
        <v>2251</v>
      </c>
      <c r="K573" t="s">
        <v>2252</v>
      </c>
      <c r="L573" t="s">
        <v>2252</v>
      </c>
      <c r="M573" t="s">
        <v>2265</v>
      </c>
      <c r="N573" t="s">
        <v>2683</v>
      </c>
    </row>
    <row r="574" spans="1:14" x14ac:dyDescent="0.25">
      <c r="A574" t="s">
        <v>3362</v>
      </c>
      <c r="B574" t="s">
        <v>3363</v>
      </c>
      <c r="C574" t="s">
        <v>128</v>
      </c>
      <c r="D574" s="13">
        <v>10156906</v>
      </c>
      <c r="E574" t="s">
        <v>2249</v>
      </c>
      <c r="F574" t="s">
        <v>2250</v>
      </c>
      <c r="G574" t="s">
        <v>2250</v>
      </c>
      <c r="H574" s="108">
        <v>44126</v>
      </c>
      <c r="I574" s="108">
        <v>44160</v>
      </c>
      <c r="J574" t="s">
        <v>2251</v>
      </c>
      <c r="K574" t="s">
        <v>2252</v>
      </c>
      <c r="L574" t="s">
        <v>2252</v>
      </c>
      <c r="M574" t="s">
        <v>2253</v>
      </c>
      <c r="N574" t="s">
        <v>2683</v>
      </c>
    </row>
    <row r="575" spans="1:14" x14ac:dyDescent="0.25">
      <c r="A575" t="s">
        <v>3364</v>
      </c>
      <c r="B575" t="s">
        <v>3365</v>
      </c>
      <c r="C575" t="s">
        <v>128</v>
      </c>
      <c r="D575" s="13">
        <v>10156893</v>
      </c>
      <c r="E575" t="s">
        <v>2249</v>
      </c>
      <c r="F575" t="s">
        <v>2250</v>
      </c>
      <c r="G575" t="s">
        <v>2250</v>
      </c>
      <c r="H575" s="108">
        <v>44124</v>
      </c>
      <c r="I575" s="108">
        <v>44161</v>
      </c>
      <c r="J575" t="s">
        <v>2251</v>
      </c>
      <c r="K575" t="s">
        <v>2252</v>
      </c>
      <c r="L575" t="s">
        <v>2252</v>
      </c>
      <c r="M575" t="s">
        <v>2253</v>
      </c>
      <c r="N575" t="s">
        <v>2683</v>
      </c>
    </row>
    <row r="576" spans="1:14" x14ac:dyDescent="0.25">
      <c r="A576" t="s">
        <v>3366</v>
      </c>
      <c r="B576" t="s">
        <v>3367</v>
      </c>
      <c r="C576" t="s">
        <v>128</v>
      </c>
      <c r="D576" s="13">
        <v>10156888</v>
      </c>
      <c r="E576" t="s">
        <v>2249</v>
      </c>
      <c r="F576" t="s">
        <v>2250</v>
      </c>
      <c r="G576" t="s">
        <v>2250</v>
      </c>
      <c r="H576" s="108">
        <v>44145</v>
      </c>
      <c r="I576" s="108">
        <v>44168</v>
      </c>
      <c r="J576" t="s">
        <v>2251</v>
      </c>
      <c r="K576" t="s">
        <v>2252</v>
      </c>
      <c r="L576" t="s">
        <v>2252</v>
      </c>
      <c r="M576" t="s">
        <v>2265</v>
      </c>
      <c r="N576" t="s">
        <v>2683</v>
      </c>
    </row>
    <row r="577" spans="1:14" x14ac:dyDescent="0.25">
      <c r="A577" t="s">
        <v>3368</v>
      </c>
      <c r="B577" t="s">
        <v>3369</v>
      </c>
      <c r="C577" t="s">
        <v>104</v>
      </c>
      <c r="D577" s="13">
        <v>10155321</v>
      </c>
      <c r="E577" t="s">
        <v>2385</v>
      </c>
      <c r="F577" t="s">
        <v>2250</v>
      </c>
      <c r="G577" t="s">
        <v>2250</v>
      </c>
      <c r="H577" s="108">
        <v>44125</v>
      </c>
      <c r="I577" s="108">
        <v>44154</v>
      </c>
      <c r="J577" t="s">
        <v>2252</v>
      </c>
      <c r="K577" t="s">
        <v>2252</v>
      </c>
      <c r="L577" t="s">
        <v>2252</v>
      </c>
      <c r="M577" t="s">
        <v>2253</v>
      </c>
      <c r="N577" t="s">
        <v>2683</v>
      </c>
    </row>
    <row r="578" spans="1:14" x14ac:dyDescent="0.25">
      <c r="A578" t="s">
        <v>3370</v>
      </c>
      <c r="B578" t="s">
        <v>3371</v>
      </c>
      <c r="C578" t="s">
        <v>129</v>
      </c>
      <c r="D578" s="13">
        <v>10158156</v>
      </c>
      <c r="E578" t="s">
        <v>2249</v>
      </c>
      <c r="F578" t="s">
        <v>2250</v>
      </c>
      <c r="G578" t="s">
        <v>2250</v>
      </c>
      <c r="H578" s="108">
        <v>44161</v>
      </c>
      <c r="I578" s="108">
        <v>44209</v>
      </c>
      <c r="J578" t="s">
        <v>2251</v>
      </c>
      <c r="K578" t="s">
        <v>2252</v>
      </c>
      <c r="L578" t="s">
        <v>2252</v>
      </c>
      <c r="M578" t="s">
        <v>2265</v>
      </c>
      <c r="N578" t="s">
        <v>2683</v>
      </c>
    </row>
    <row r="579" spans="1:14" x14ac:dyDescent="0.25">
      <c r="A579" t="s">
        <v>3372</v>
      </c>
      <c r="B579" t="s">
        <v>3373</v>
      </c>
      <c r="C579" t="s">
        <v>129</v>
      </c>
      <c r="D579" s="13">
        <v>10158157</v>
      </c>
      <c r="E579" t="s">
        <v>2249</v>
      </c>
      <c r="F579" t="s">
        <v>2250</v>
      </c>
      <c r="G579" t="s">
        <v>2250</v>
      </c>
      <c r="H579" s="108">
        <v>44159</v>
      </c>
      <c r="I579" s="108">
        <v>44180</v>
      </c>
      <c r="J579" t="s">
        <v>2251</v>
      </c>
      <c r="K579" t="s">
        <v>2252</v>
      </c>
      <c r="L579" t="s">
        <v>2252</v>
      </c>
      <c r="M579" t="s">
        <v>2265</v>
      </c>
      <c r="N579" t="s">
        <v>2683</v>
      </c>
    </row>
    <row r="580" spans="1:14" x14ac:dyDescent="0.25">
      <c r="A580" t="s">
        <v>3374</v>
      </c>
      <c r="B580" t="s">
        <v>240</v>
      </c>
      <c r="C580" t="s">
        <v>160</v>
      </c>
      <c r="D580" s="13">
        <v>10160318</v>
      </c>
      <c r="E580" t="s">
        <v>2415</v>
      </c>
      <c r="F580" t="s">
        <v>2250</v>
      </c>
      <c r="G580" t="s">
        <v>2250</v>
      </c>
      <c r="H580" s="108">
        <v>44174</v>
      </c>
      <c r="I580" s="108">
        <v>44221</v>
      </c>
      <c r="J580" t="s">
        <v>2251</v>
      </c>
      <c r="K580" t="s">
        <v>2252</v>
      </c>
      <c r="L580" t="s">
        <v>2252</v>
      </c>
      <c r="M580" t="s">
        <v>2253</v>
      </c>
      <c r="N580" t="s">
        <v>2683</v>
      </c>
    </row>
    <row r="581" spans="1:14" x14ac:dyDescent="0.25">
      <c r="A581" t="s">
        <v>3375</v>
      </c>
      <c r="B581" t="s">
        <v>3376</v>
      </c>
      <c r="C581" t="s">
        <v>130</v>
      </c>
      <c r="D581" s="13">
        <v>10158162</v>
      </c>
      <c r="E581" t="s">
        <v>2249</v>
      </c>
      <c r="F581" t="s">
        <v>2250</v>
      </c>
      <c r="G581" t="s">
        <v>2250</v>
      </c>
      <c r="H581" s="108">
        <v>44168</v>
      </c>
      <c r="I581" s="108">
        <v>44209</v>
      </c>
      <c r="J581" t="s">
        <v>2251</v>
      </c>
      <c r="K581" t="s">
        <v>2252</v>
      </c>
      <c r="L581" t="s">
        <v>2252</v>
      </c>
      <c r="M581" t="s">
        <v>2253</v>
      </c>
      <c r="N581" t="s">
        <v>2683</v>
      </c>
    </row>
    <row r="582" spans="1:14" x14ac:dyDescent="0.25">
      <c r="A582" t="s">
        <v>3377</v>
      </c>
      <c r="B582" t="s">
        <v>240</v>
      </c>
      <c r="C582" t="s">
        <v>127</v>
      </c>
      <c r="D582" s="13">
        <v>10159076</v>
      </c>
      <c r="E582" t="s">
        <v>2415</v>
      </c>
      <c r="F582" t="s">
        <v>2250</v>
      </c>
      <c r="G582" t="s">
        <v>2250</v>
      </c>
      <c r="H582" s="108">
        <v>44180</v>
      </c>
      <c r="I582" s="108">
        <v>44222</v>
      </c>
      <c r="J582" t="s">
        <v>2251</v>
      </c>
      <c r="K582" t="s">
        <v>2252</v>
      </c>
      <c r="L582" t="s">
        <v>2252</v>
      </c>
      <c r="M582" t="s">
        <v>2253</v>
      </c>
      <c r="N582" t="s">
        <v>2683</v>
      </c>
    </row>
    <row r="583" spans="1:14" x14ac:dyDescent="0.25">
      <c r="A583" t="s">
        <v>3378</v>
      </c>
      <c r="B583" t="s">
        <v>240</v>
      </c>
      <c r="C583" t="s">
        <v>127</v>
      </c>
      <c r="D583" s="13">
        <v>10159399</v>
      </c>
      <c r="E583" t="s">
        <v>2415</v>
      </c>
      <c r="F583" t="s">
        <v>2250</v>
      </c>
      <c r="G583" t="s">
        <v>2250</v>
      </c>
      <c r="H583" s="108">
        <v>44083</v>
      </c>
      <c r="I583" s="108">
        <v>44139</v>
      </c>
      <c r="J583" t="s">
        <v>2251</v>
      </c>
      <c r="K583" t="s">
        <v>2252</v>
      </c>
      <c r="L583" t="s">
        <v>2252</v>
      </c>
      <c r="M583" t="s">
        <v>2253</v>
      </c>
      <c r="N583" t="s">
        <v>2683</v>
      </c>
    </row>
    <row r="584" spans="1:14" x14ac:dyDescent="0.25">
      <c r="A584" t="s">
        <v>3379</v>
      </c>
      <c r="B584" t="s">
        <v>240</v>
      </c>
      <c r="C584" t="s">
        <v>113</v>
      </c>
      <c r="D584" s="13">
        <v>10160248</v>
      </c>
      <c r="E584" t="s">
        <v>2415</v>
      </c>
      <c r="F584" t="s">
        <v>2250</v>
      </c>
      <c r="G584" t="s">
        <v>2250</v>
      </c>
      <c r="H584" s="108">
        <v>44186</v>
      </c>
      <c r="I584" s="108">
        <v>44224</v>
      </c>
      <c r="J584" t="s">
        <v>2251</v>
      </c>
      <c r="K584" t="s">
        <v>2252</v>
      </c>
      <c r="L584" t="s">
        <v>2252</v>
      </c>
      <c r="M584" t="s">
        <v>2253</v>
      </c>
      <c r="N584" t="s">
        <v>2683</v>
      </c>
    </row>
    <row r="585" spans="1:14" x14ac:dyDescent="0.25">
      <c r="A585" t="s">
        <v>3380</v>
      </c>
      <c r="B585" t="s">
        <v>3381</v>
      </c>
      <c r="C585" t="s">
        <v>130</v>
      </c>
      <c r="D585" s="13">
        <v>10158160</v>
      </c>
      <c r="E585" t="s">
        <v>2249</v>
      </c>
      <c r="F585" t="s">
        <v>2250</v>
      </c>
      <c r="G585" t="s">
        <v>2250</v>
      </c>
      <c r="H585" s="108">
        <v>44140</v>
      </c>
      <c r="I585" s="108">
        <v>44168</v>
      </c>
      <c r="J585" t="s">
        <v>2251</v>
      </c>
      <c r="K585" t="s">
        <v>2252</v>
      </c>
      <c r="L585" t="s">
        <v>2252</v>
      </c>
      <c r="M585" t="s">
        <v>2265</v>
      </c>
      <c r="N585" t="s">
        <v>2683</v>
      </c>
    </row>
    <row r="586" spans="1:14" x14ac:dyDescent="0.25">
      <c r="A586" t="s">
        <v>3382</v>
      </c>
      <c r="B586" t="s">
        <v>240</v>
      </c>
      <c r="C586" t="s">
        <v>153</v>
      </c>
      <c r="D586" s="13">
        <v>10158704</v>
      </c>
      <c r="E586" t="s">
        <v>2415</v>
      </c>
      <c r="F586" t="s">
        <v>2250</v>
      </c>
      <c r="G586" t="s">
        <v>2250</v>
      </c>
      <c r="H586" s="108">
        <v>44126</v>
      </c>
      <c r="I586" s="108">
        <v>44172</v>
      </c>
      <c r="J586" t="s">
        <v>2251</v>
      </c>
      <c r="K586" t="s">
        <v>2252</v>
      </c>
      <c r="L586" t="s">
        <v>2252</v>
      </c>
      <c r="M586" t="s">
        <v>2253</v>
      </c>
      <c r="N586" t="s">
        <v>2683</v>
      </c>
    </row>
    <row r="587" spans="1:14" x14ac:dyDescent="0.25">
      <c r="A587" t="s">
        <v>3383</v>
      </c>
      <c r="B587" t="s">
        <v>240</v>
      </c>
      <c r="C587" t="s">
        <v>173</v>
      </c>
      <c r="D587" s="13">
        <v>10160811</v>
      </c>
      <c r="E587" t="s">
        <v>2415</v>
      </c>
      <c r="F587" t="s">
        <v>2250</v>
      </c>
      <c r="G587" t="s">
        <v>2250</v>
      </c>
      <c r="H587" s="108">
        <v>44124</v>
      </c>
      <c r="I587" s="108">
        <v>44153</v>
      </c>
      <c r="J587" t="s">
        <v>2251</v>
      </c>
      <c r="K587" t="s">
        <v>2252</v>
      </c>
      <c r="L587" t="s">
        <v>2252</v>
      </c>
      <c r="M587" t="s">
        <v>2253</v>
      </c>
      <c r="N587" t="s">
        <v>2683</v>
      </c>
    </row>
    <row r="588" spans="1:14" x14ac:dyDescent="0.25">
      <c r="A588" t="s">
        <v>3384</v>
      </c>
      <c r="B588" t="s">
        <v>240</v>
      </c>
      <c r="C588" t="s">
        <v>92</v>
      </c>
      <c r="D588" s="13">
        <v>10159004</v>
      </c>
      <c r="E588" t="s">
        <v>2415</v>
      </c>
      <c r="F588" t="s">
        <v>2250</v>
      </c>
      <c r="G588" t="s">
        <v>2250</v>
      </c>
      <c r="H588" s="108">
        <v>44075</v>
      </c>
      <c r="I588" s="108">
        <v>44103</v>
      </c>
      <c r="J588" t="s">
        <v>2251</v>
      </c>
      <c r="K588" t="s">
        <v>2252</v>
      </c>
      <c r="L588" t="s">
        <v>2252</v>
      </c>
      <c r="M588" t="s">
        <v>2253</v>
      </c>
      <c r="N588" t="s">
        <v>2683</v>
      </c>
    </row>
    <row r="589" spans="1:14" x14ac:dyDescent="0.25">
      <c r="A589" t="s">
        <v>3385</v>
      </c>
      <c r="B589" t="s">
        <v>240</v>
      </c>
      <c r="C589" t="s">
        <v>211</v>
      </c>
      <c r="D589" s="13">
        <v>10159836</v>
      </c>
      <c r="E589" t="s">
        <v>2415</v>
      </c>
      <c r="F589" t="s">
        <v>2250</v>
      </c>
      <c r="G589" t="s">
        <v>2250</v>
      </c>
      <c r="H589" s="108">
        <v>44181</v>
      </c>
      <c r="I589" s="108">
        <v>44225</v>
      </c>
      <c r="J589" t="s">
        <v>2251</v>
      </c>
      <c r="K589" t="s">
        <v>2252</v>
      </c>
      <c r="L589" t="s">
        <v>2252</v>
      </c>
      <c r="M589" t="s">
        <v>2253</v>
      </c>
      <c r="N589" t="s">
        <v>2683</v>
      </c>
    </row>
    <row r="590" spans="1:14" x14ac:dyDescent="0.25">
      <c r="A590" t="s">
        <v>3386</v>
      </c>
      <c r="B590" t="s">
        <v>240</v>
      </c>
      <c r="C590" t="s">
        <v>116</v>
      </c>
      <c r="D590" s="13">
        <v>10160812</v>
      </c>
      <c r="E590" t="s">
        <v>2415</v>
      </c>
      <c r="F590" t="s">
        <v>2250</v>
      </c>
      <c r="G590" t="s">
        <v>2250</v>
      </c>
      <c r="H590" s="108">
        <v>44173</v>
      </c>
      <c r="I590" s="108">
        <v>44216</v>
      </c>
      <c r="J590" t="s">
        <v>2251</v>
      </c>
      <c r="K590" t="s">
        <v>2252</v>
      </c>
      <c r="L590" t="s">
        <v>2252</v>
      </c>
      <c r="M590" t="s">
        <v>2253</v>
      </c>
      <c r="N590" t="s">
        <v>2683</v>
      </c>
    </row>
    <row r="591" spans="1:14" x14ac:dyDescent="0.25">
      <c r="A591" t="s">
        <v>3387</v>
      </c>
      <c r="B591" t="s">
        <v>3388</v>
      </c>
      <c r="C591" t="s">
        <v>228</v>
      </c>
      <c r="D591" s="13">
        <v>10156646</v>
      </c>
      <c r="E591" t="s">
        <v>2249</v>
      </c>
      <c r="F591" t="s">
        <v>2250</v>
      </c>
      <c r="G591" t="s">
        <v>2250</v>
      </c>
      <c r="H591" s="108">
        <v>44174</v>
      </c>
      <c r="I591" s="108">
        <v>44213</v>
      </c>
      <c r="J591" t="s">
        <v>2251</v>
      </c>
      <c r="K591" t="s">
        <v>2252</v>
      </c>
      <c r="L591" t="s">
        <v>2252</v>
      </c>
      <c r="M591" t="s">
        <v>2253</v>
      </c>
      <c r="N591" t="s">
        <v>2683</v>
      </c>
    </row>
    <row r="592" spans="1:14" x14ac:dyDescent="0.25">
      <c r="A592" t="s">
        <v>3389</v>
      </c>
      <c r="B592" t="s">
        <v>3390</v>
      </c>
      <c r="C592" t="s">
        <v>141</v>
      </c>
      <c r="D592" s="13">
        <v>10156647</v>
      </c>
      <c r="E592" t="s">
        <v>2249</v>
      </c>
      <c r="F592" t="s">
        <v>2250</v>
      </c>
      <c r="G592" t="s">
        <v>2250</v>
      </c>
      <c r="H592" s="108">
        <v>44112</v>
      </c>
      <c r="I592" s="108">
        <v>44152</v>
      </c>
      <c r="J592" t="s">
        <v>2251</v>
      </c>
      <c r="K592" t="s">
        <v>2252</v>
      </c>
      <c r="L592" t="s">
        <v>2252</v>
      </c>
      <c r="M592" t="s">
        <v>2253</v>
      </c>
      <c r="N592" t="s">
        <v>2683</v>
      </c>
    </row>
    <row r="593" spans="1:14" x14ac:dyDescent="0.25">
      <c r="A593" t="s">
        <v>3391</v>
      </c>
      <c r="B593" t="s">
        <v>240</v>
      </c>
      <c r="C593" t="s">
        <v>223</v>
      </c>
      <c r="D593" s="13">
        <v>10159463</v>
      </c>
      <c r="E593" t="s">
        <v>2415</v>
      </c>
      <c r="F593" t="s">
        <v>2250</v>
      </c>
      <c r="G593" t="s">
        <v>2250</v>
      </c>
      <c r="H593" s="108">
        <v>44182</v>
      </c>
      <c r="I593" s="108">
        <v>44223</v>
      </c>
      <c r="J593" t="s">
        <v>2251</v>
      </c>
      <c r="K593" t="s">
        <v>2252</v>
      </c>
      <c r="L593" t="s">
        <v>2252</v>
      </c>
      <c r="M593" t="s">
        <v>2253</v>
      </c>
      <c r="N593" t="s">
        <v>2683</v>
      </c>
    </row>
    <row r="594" spans="1:14" x14ac:dyDescent="0.25">
      <c r="A594" t="s">
        <v>3392</v>
      </c>
      <c r="B594" t="s">
        <v>240</v>
      </c>
      <c r="C594" t="s">
        <v>127</v>
      </c>
      <c r="D594" s="13">
        <v>10159082</v>
      </c>
      <c r="E594" t="s">
        <v>2415</v>
      </c>
      <c r="F594" t="s">
        <v>2250</v>
      </c>
      <c r="G594" t="s">
        <v>2250</v>
      </c>
      <c r="H594" s="108">
        <v>44167</v>
      </c>
      <c r="I594" s="108">
        <v>44208</v>
      </c>
      <c r="J594" t="s">
        <v>2251</v>
      </c>
      <c r="K594" t="s">
        <v>2252</v>
      </c>
      <c r="L594" t="s">
        <v>2252</v>
      </c>
      <c r="M594" t="s">
        <v>2253</v>
      </c>
      <c r="N594" t="s">
        <v>2683</v>
      </c>
    </row>
    <row r="595" spans="1:14" x14ac:dyDescent="0.25">
      <c r="A595" t="s">
        <v>3393</v>
      </c>
      <c r="B595" t="s">
        <v>3394</v>
      </c>
      <c r="C595" t="s">
        <v>144</v>
      </c>
      <c r="D595" s="13">
        <v>10157619</v>
      </c>
      <c r="E595" t="s">
        <v>2249</v>
      </c>
      <c r="F595" t="s">
        <v>2250</v>
      </c>
      <c r="G595" t="s">
        <v>2250</v>
      </c>
      <c r="H595" s="108">
        <v>44152</v>
      </c>
      <c r="I595" s="108">
        <v>44173</v>
      </c>
      <c r="J595" t="s">
        <v>2251</v>
      </c>
      <c r="K595" t="s">
        <v>2252</v>
      </c>
      <c r="L595" t="s">
        <v>2252</v>
      </c>
      <c r="M595" t="s">
        <v>2265</v>
      </c>
      <c r="N595" t="s">
        <v>2683</v>
      </c>
    </row>
    <row r="596" spans="1:14" x14ac:dyDescent="0.25">
      <c r="A596" t="s">
        <v>3395</v>
      </c>
      <c r="B596" t="s">
        <v>240</v>
      </c>
      <c r="C596" t="s">
        <v>144</v>
      </c>
      <c r="D596" s="13">
        <v>10159464</v>
      </c>
      <c r="E596" t="s">
        <v>2415</v>
      </c>
      <c r="F596" t="s">
        <v>2250</v>
      </c>
      <c r="G596" t="s">
        <v>2250</v>
      </c>
      <c r="H596" s="108">
        <v>44084</v>
      </c>
      <c r="I596" s="108">
        <v>44118</v>
      </c>
      <c r="J596" t="s">
        <v>2251</v>
      </c>
      <c r="K596" t="s">
        <v>2252</v>
      </c>
      <c r="L596" t="s">
        <v>2252</v>
      </c>
      <c r="M596" t="s">
        <v>2253</v>
      </c>
      <c r="N596" t="s">
        <v>2683</v>
      </c>
    </row>
    <row r="597" spans="1:14" x14ac:dyDescent="0.25">
      <c r="A597" t="s">
        <v>3396</v>
      </c>
      <c r="B597" t="s">
        <v>3397</v>
      </c>
      <c r="C597" t="s">
        <v>144</v>
      </c>
      <c r="D597" s="13">
        <v>10157635</v>
      </c>
      <c r="E597" t="s">
        <v>2249</v>
      </c>
      <c r="F597" t="s">
        <v>2250</v>
      </c>
      <c r="G597" t="s">
        <v>2250</v>
      </c>
      <c r="H597" s="108">
        <v>44117</v>
      </c>
      <c r="I597" s="108">
        <v>44153</v>
      </c>
      <c r="J597" t="s">
        <v>2251</v>
      </c>
      <c r="K597" t="s">
        <v>2252</v>
      </c>
      <c r="L597" t="s">
        <v>2252</v>
      </c>
      <c r="M597" t="s">
        <v>2253</v>
      </c>
      <c r="N597" t="s">
        <v>2683</v>
      </c>
    </row>
    <row r="598" spans="1:14" x14ac:dyDescent="0.25">
      <c r="A598" t="s">
        <v>3398</v>
      </c>
      <c r="B598" t="s">
        <v>3399</v>
      </c>
      <c r="C598" t="s">
        <v>144</v>
      </c>
      <c r="D598" s="13">
        <v>10157603</v>
      </c>
      <c r="E598" t="s">
        <v>2249</v>
      </c>
      <c r="F598" t="s">
        <v>2250</v>
      </c>
      <c r="G598" t="s">
        <v>2250</v>
      </c>
      <c r="H598" s="108">
        <v>44110</v>
      </c>
      <c r="I598" s="108">
        <v>44146</v>
      </c>
      <c r="J598" t="s">
        <v>2251</v>
      </c>
      <c r="K598" t="s">
        <v>2252</v>
      </c>
      <c r="L598" t="s">
        <v>2252</v>
      </c>
      <c r="M598" t="s">
        <v>2253</v>
      </c>
      <c r="N598" t="s">
        <v>2683</v>
      </c>
    </row>
    <row r="599" spans="1:14" x14ac:dyDescent="0.25">
      <c r="A599" t="s">
        <v>3400</v>
      </c>
      <c r="B599" t="s">
        <v>3401</v>
      </c>
      <c r="C599" t="s">
        <v>144</v>
      </c>
      <c r="D599" s="13">
        <v>10157611</v>
      </c>
      <c r="E599" t="s">
        <v>2249</v>
      </c>
      <c r="F599" t="s">
        <v>2250</v>
      </c>
      <c r="G599" t="s">
        <v>2250</v>
      </c>
      <c r="H599" s="108">
        <v>44140</v>
      </c>
      <c r="I599" s="108">
        <v>44171</v>
      </c>
      <c r="J599" t="s">
        <v>2251</v>
      </c>
      <c r="K599" t="s">
        <v>2252</v>
      </c>
      <c r="L599" t="s">
        <v>2252</v>
      </c>
      <c r="M599" t="s">
        <v>2265</v>
      </c>
      <c r="N599" t="s">
        <v>2683</v>
      </c>
    </row>
    <row r="600" spans="1:14" x14ac:dyDescent="0.25">
      <c r="A600" t="s">
        <v>3402</v>
      </c>
      <c r="B600" t="s">
        <v>3403</v>
      </c>
      <c r="C600" t="s">
        <v>144</v>
      </c>
      <c r="D600" s="13">
        <v>10157618</v>
      </c>
      <c r="E600" t="s">
        <v>2249</v>
      </c>
      <c r="F600" t="s">
        <v>2250</v>
      </c>
      <c r="G600" t="s">
        <v>2250</v>
      </c>
      <c r="H600" s="108">
        <v>44126</v>
      </c>
      <c r="I600" s="108">
        <v>44151</v>
      </c>
      <c r="J600" t="s">
        <v>2251</v>
      </c>
      <c r="K600" t="s">
        <v>2252</v>
      </c>
      <c r="L600" t="s">
        <v>2252</v>
      </c>
      <c r="M600" t="s">
        <v>2253</v>
      </c>
      <c r="N600" t="s">
        <v>2683</v>
      </c>
    </row>
    <row r="601" spans="1:14" x14ac:dyDescent="0.25">
      <c r="A601" t="s">
        <v>3404</v>
      </c>
      <c r="B601" t="s">
        <v>240</v>
      </c>
      <c r="C601" t="s">
        <v>113</v>
      </c>
      <c r="D601" s="13">
        <v>10160063</v>
      </c>
      <c r="E601" t="s">
        <v>2415</v>
      </c>
      <c r="F601" t="s">
        <v>2250</v>
      </c>
      <c r="G601" t="s">
        <v>2250</v>
      </c>
      <c r="H601" s="108">
        <v>44089</v>
      </c>
      <c r="I601" s="108">
        <v>44141</v>
      </c>
      <c r="J601" t="s">
        <v>2251</v>
      </c>
      <c r="K601" t="s">
        <v>2252</v>
      </c>
      <c r="L601" t="s">
        <v>2252</v>
      </c>
      <c r="M601" t="s">
        <v>2253</v>
      </c>
      <c r="N601" t="s">
        <v>2683</v>
      </c>
    </row>
    <row r="602" spans="1:14" x14ac:dyDescent="0.25">
      <c r="A602" t="s">
        <v>3405</v>
      </c>
      <c r="B602" t="s">
        <v>3406</v>
      </c>
      <c r="C602" t="s">
        <v>144</v>
      </c>
      <c r="D602" s="13">
        <v>10157626</v>
      </c>
      <c r="E602" t="s">
        <v>2249</v>
      </c>
      <c r="F602" t="s">
        <v>2250</v>
      </c>
      <c r="G602" t="s">
        <v>2250</v>
      </c>
      <c r="H602" s="108">
        <v>44145</v>
      </c>
      <c r="I602" s="108">
        <v>44178</v>
      </c>
      <c r="J602" t="s">
        <v>2251</v>
      </c>
      <c r="K602" t="s">
        <v>2252</v>
      </c>
      <c r="L602" t="s">
        <v>2252</v>
      </c>
      <c r="M602" t="s">
        <v>2265</v>
      </c>
      <c r="N602" t="s">
        <v>2683</v>
      </c>
    </row>
    <row r="603" spans="1:14" x14ac:dyDescent="0.25">
      <c r="A603" t="s">
        <v>3407</v>
      </c>
      <c r="B603" t="s">
        <v>3408</v>
      </c>
      <c r="C603" t="s">
        <v>144</v>
      </c>
      <c r="D603" s="13">
        <v>10157607</v>
      </c>
      <c r="E603" t="s">
        <v>2249</v>
      </c>
      <c r="F603" t="s">
        <v>2250</v>
      </c>
      <c r="G603" t="s">
        <v>2250</v>
      </c>
      <c r="H603" s="108">
        <v>44112</v>
      </c>
      <c r="I603" s="108">
        <v>44152</v>
      </c>
      <c r="J603" t="s">
        <v>2251</v>
      </c>
      <c r="K603" t="s">
        <v>2252</v>
      </c>
      <c r="L603" t="s">
        <v>2252</v>
      </c>
      <c r="M603" t="s">
        <v>2253</v>
      </c>
      <c r="N603" t="s">
        <v>2683</v>
      </c>
    </row>
    <row r="604" spans="1:14" x14ac:dyDescent="0.25">
      <c r="A604" t="s">
        <v>3409</v>
      </c>
      <c r="B604" t="s">
        <v>240</v>
      </c>
      <c r="C604" t="s">
        <v>209</v>
      </c>
      <c r="D604" s="13">
        <v>10160045</v>
      </c>
      <c r="E604" t="s">
        <v>2415</v>
      </c>
      <c r="F604" t="s">
        <v>2250</v>
      </c>
      <c r="G604" t="s">
        <v>2250</v>
      </c>
      <c r="H604" s="108">
        <v>44131</v>
      </c>
      <c r="I604" s="108">
        <v>44166</v>
      </c>
      <c r="J604" t="s">
        <v>2251</v>
      </c>
      <c r="K604" t="s">
        <v>2252</v>
      </c>
      <c r="L604" t="s">
        <v>2252</v>
      </c>
      <c r="M604" t="s">
        <v>2253</v>
      </c>
      <c r="N604" t="s">
        <v>2683</v>
      </c>
    </row>
    <row r="605" spans="1:14" x14ac:dyDescent="0.25">
      <c r="A605" t="s">
        <v>3410</v>
      </c>
      <c r="B605" t="s">
        <v>240</v>
      </c>
      <c r="C605" t="s">
        <v>113</v>
      </c>
      <c r="D605" s="13">
        <v>10159995</v>
      </c>
      <c r="E605" t="s">
        <v>2415</v>
      </c>
      <c r="F605" t="s">
        <v>2250</v>
      </c>
      <c r="G605" t="s">
        <v>2250</v>
      </c>
      <c r="H605" s="108">
        <v>44097</v>
      </c>
      <c r="I605" s="108">
        <v>44139</v>
      </c>
      <c r="J605" t="s">
        <v>2251</v>
      </c>
      <c r="K605" t="s">
        <v>2252</v>
      </c>
      <c r="L605" t="s">
        <v>2252</v>
      </c>
      <c r="M605" t="s">
        <v>2253</v>
      </c>
      <c r="N605" t="s">
        <v>2683</v>
      </c>
    </row>
    <row r="606" spans="1:14" x14ac:dyDescent="0.25">
      <c r="A606" t="s">
        <v>3411</v>
      </c>
      <c r="B606" t="s">
        <v>3412</v>
      </c>
      <c r="C606" t="s">
        <v>147</v>
      </c>
      <c r="D606" s="13">
        <v>10156626</v>
      </c>
      <c r="E606" t="s">
        <v>2249</v>
      </c>
      <c r="F606" t="s">
        <v>2250</v>
      </c>
      <c r="G606" t="s">
        <v>2250</v>
      </c>
      <c r="H606" s="108">
        <v>44105</v>
      </c>
      <c r="I606" s="108">
        <v>44123</v>
      </c>
      <c r="J606" t="s">
        <v>2251</v>
      </c>
      <c r="K606" t="s">
        <v>2252</v>
      </c>
      <c r="L606" t="s">
        <v>2252</v>
      </c>
      <c r="M606" t="s">
        <v>2253</v>
      </c>
      <c r="N606" t="s">
        <v>2683</v>
      </c>
    </row>
    <row r="607" spans="1:14" x14ac:dyDescent="0.25">
      <c r="A607" t="s">
        <v>3413</v>
      </c>
      <c r="B607" t="s">
        <v>240</v>
      </c>
      <c r="C607" t="s">
        <v>164</v>
      </c>
      <c r="D607" s="13">
        <v>10159872</v>
      </c>
      <c r="E607" t="s">
        <v>2415</v>
      </c>
      <c r="F607" t="s">
        <v>2250</v>
      </c>
      <c r="G607" t="s">
        <v>2250</v>
      </c>
      <c r="H607" s="108">
        <v>44186</v>
      </c>
      <c r="I607" s="108">
        <v>44224</v>
      </c>
      <c r="J607" t="s">
        <v>2251</v>
      </c>
      <c r="K607" t="s">
        <v>2252</v>
      </c>
      <c r="L607" t="s">
        <v>2252</v>
      </c>
      <c r="M607" t="s">
        <v>2253</v>
      </c>
      <c r="N607" t="s">
        <v>2683</v>
      </c>
    </row>
    <row r="608" spans="1:14" x14ac:dyDescent="0.25">
      <c r="A608" t="s">
        <v>3414</v>
      </c>
      <c r="B608" t="s">
        <v>240</v>
      </c>
      <c r="C608" t="s">
        <v>71</v>
      </c>
      <c r="D608" s="13">
        <v>10159466</v>
      </c>
      <c r="E608" t="s">
        <v>2415</v>
      </c>
      <c r="F608" t="s">
        <v>2250</v>
      </c>
      <c r="G608" t="s">
        <v>2250</v>
      </c>
      <c r="H608" s="108">
        <v>44167</v>
      </c>
      <c r="I608" s="108">
        <v>44216</v>
      </c>
      <c r="J608" t="s">
        <v>945</v>
      </c>
      <c r="K608" t="s">
        <v>2252</v>
      </c>
      <c r="L608" t="s">
        <v>2252</v>
      </c>
      <c r="M608" t="s">
        <v>2253</v>
      </c>
      <c r="N608" t="s">
        <v>2683</v>
      </c>
    </row>
    <row r="609" spans="1:14" x14ac:dyDescent="0.25">
      <c r="A609" t="s">
        <v>3415</v>
      </c>
      <c r="B609" t="s">
        <v>240</v>
      </c>
      <c r="C609" t="s">
        <v>226</v>
      </c>
      <c r="D609" s="13">
        <v>10161269</v>
      </c>
      <c r="E609" t="s">
        <v>2415</v>
      </c>
      <c r="F609" t="s">
        <v>2250</v>
      </c>
      <c r="G609" t="s">
        <v>2250</v>
      </c>
      <c r="H609" s="108">
        <v>44111</v>
      </c>
      <c r="I609" s="108">
        <v>44140</v>
      </c>
      <c r="J609" t="s">
        <v>2251</v>
      </c>
      <c r="K609" t="s">
        <v>2252</v>
      </c>
      <c r="L609" t="s">
        <v>2252</v>
      </c>
      <c r="M609" t="s">
        <v>2253</v>
      </c>
      <c r="N609" t="s">
        <v>2683</v>
      </c>
    </row>
    <row r="610" spans="1:14" x14ac:dyDescent="0.25">
      <c r="A610" t="s">
        <v>3416</v>
      </c>
      <c r="B610" t="s">
        <v>3417</v>
      </c>
      <c r="C610" t="s">
        <v>106</v>
      </c>
      <c r="D610" s="13">
        <v>10172031</v>
      </c>
      <c r="E610" t="s">
        <v>2415</v>
      </c>
      <c r="F610" t="s">
        <v>2250</v>
      </c>
      <c r="G610" t="s">
        <v>2250</v>
      </c>
      <c r="H610" s="108">
        <v>44167</v>
      </c>
      <c r="I610" s="108">
        <v>44200</v>
      </c>
      <c r="J610" t="s">
        <v>2251</v>
      </c>
      <c r="K610" t="s">
        <v>2252</v>
      </c>
      <c r="L610" t="s">
        <v>2252</v>
      </c>
      <c r="M610" t="s">
        <v>2253</v>
      </c>
      <c r="N610" t="s">
        <v>2683</v>
      </c>
    </row>
    <row r="611" spans="1:14" x14ac:dyDescent="0.25">
      <c r="A611" t="s">
        <v>3418</v>
      </c>
      <c r="B611" t="s">
        <v>240</v>
      </c>
      <c r="C611" t="s">
        <v>113</v>
      </c>
      <c r="D611" s="13">
        <v>10160158</v>
      </c>
      <c r="E611" t="s">
        <v>2415</v>
      </c>
      <c r="F611" t="s">
        <v>2250</v>
      </c>
      <c r="G611" t="s">
        <v>2250</v>
      </c>
      <c r="H611" s="108">
        <v>44181</v>
      </c>
      <c r="I611" s="108">
        <v>44222</v>
      </c>
      <c r="J611" t="s">
        <v>2251</v>
      </c>
      <c r="K611" t="s">
        <v>2252</v>
      </c>
      <c r="L611" t="s">
        <v>2252</v>
      </c>
      <c r="M611" t="s">
        <v>2253</v>
      </c>
      <c r="N611" t="s">
        <v>2683</v>
      </c>
    </row>
    <row r="612" spans="1:14" x14ac:dyDescent="0.25">
      <c r="A612" t="s">
        <v>3419</v>
      </c>
      <c r="B612" t="s">
        <v>240</v>
      </c>
      <c r="C612" t="s">
        <v>113</v>
      </c>
      <c r="D612" s="13">
        <v>10160018</v>
      </c>
      <c r="E612" t="s">
        <v>2415</v>
      </c>
      <c r="F612" t="s">
        <v>2250</v>
      </c>
      <c r="G612" t="s">
        <v>2250</v>
      </c>
      <c r="H612" s="108">
        <v>44090</v>
      </c>
      <c r="I612" s="108">
        <v>44133</v>
      </c>
      <c r="J612" t="s">
        <v>2251</v>
      </c>
      <c r="K612" t="s">
        <v>2252</v>
      </c>
      <c r="L612" t="s">
        <v>2252</v>
      </c>
      <c r="M612" t="s">
        <v>2253</v>
      </c>
      <c r="N612" t="s">
        <v>2683</v>
      </c>
    </row>
    <row r="613" spans="1:14" x14ac:dyDescent="0.25">
      <c r="A613" t="s">
        <v>3420</v>
      </c>
      <c r="B613" t="s">
        <v>240</v>
      </c>
      <c r="C613" t="s">
        <v>149</v>
      </c>
      <c r="D613" s="13">
        <v>10159087</v>
      </c>
      <c r="E613" t="s">
        <v>2415</v>
      </c>
      <c r="F613" t="s">
        <v>2250</v>
      </c>
      <c r="G613" t="s">
        <v>2250</v>
      </c>
      <c r="H613" s="108">
        <v>44083</v>
      </c>
      <c r="I613" s="108">
        <v>44130</v>
      </c>
      <c r="J613" t="s">
        <v>2251</v>
      </c>
      <c r="K613" t="s">
        <v>2252</v>
      </c>
      <c r="L613" t="s">
        <v>2252</v>
      </c>
      <c r="M613" t="s">
        <v>2253</v>
      </c>
      <c r="N613" t="s">
        <v>2683</v>
      </c>
    </row>
    <row r="614" spans="1:14" x14ac:dyDescent="0.25">
      <c r="A614" t="s">
        <v>3421</v>
      </c>
      <c r="B614" t="s">
        <v>240</v>
      </c>
      <c r="C614" t="s">
        <v>155</v>
      </c>
      <c r="D614" s="13">
        <v>10160359</v>
      </c>
      <c r="E614" t="s">
        <v>2415</v>
      </c>
      <c r="F614" t="s">
        <v>2250</v>
      </c>
      <c r="G614" t="s">
        <v>2250</v>
      </c>
      <c r="H614" s="108">
        <v>44111</v>
      </c>
      <c r="I614" s="108">
        <v>44152</v>
      </c>
      <c r="J614" t="s">
        <v>2251</v>
      </c>
      <c r="K614" t="s">
        <v>2252</v>
      </c>
      <c r="L614" t="s">
        <v>2252</v>
      </c>
      <c r="M614" t="s">
        <v>2253</v>
      </c>
      <c r="N614" t="s">
        <v>2683</v>
      </c>
    </row>
    <row r="615" spans="1:14" x14ac:dyDescent="0.25">
      <c r="A615" t="s">
        <v>3422</v>
      </c>
      <c r="B615" t="s">
        <v>3423</v>
      </c>
      <c r="C615" t="s">
        <v>151</v>
      </c>
      <c r="D615" s="13">
        <v>10158602</v>
      </c>
      <c r="E615" t="s">
        <v>2249</v>
      </c>
      <c r="F615" t="s">
        <v>2250</v>
      </c>
      <c r="G615" t="s">
        <v>2250</v>
      </c>
      <c r="H615" s="108">
        <v>44119</v>
      </c>
      <c r="I615" s="108">
        <v>44151</v>
      </c>
      <c r="J615" t="s">
        <v>2251</v>
      </c>
      <c r="K615" t="s">
        <v>2252</v>
      </c>
      <c r="L615" t="s">
        <v>2252</v>
      </c>
      <c r="M615" t="s">
        <v>2253</v>
      </c>
      <c r="N615" t="s">
        <v>2683</v>
      </c>
    </row>
    <row r="616" spans="1:14" x14ac:dyDescent="0.25">
      <c r="A616" t="s">
        <v>3424</v>
      </c>
      <c r="B616" t="s">
        <v>3425</v>
      </c>
      <c r="C616" t="s">
        <v>151</v>
      </c>
      <c r="D616" s="13">
        <v>10158607</v>
      </c>
      <c r="E616" t="s">
        <v>2249</v>
      </c>
      <c r="F616" t="s">
        <v>2250</v>
      </c>
      <c r="G616" t="s">
        <v>2250</v>
      </c>
      <c r="H616" s="108">
        <v>44161</v>
      </c>
      <c r="I616" s="108">
        <v>44213</v>
      </c>
      <c r="J616" t="s">
        <v>2251</v>
      </c>
      <c r="K616" t="s">
        <v>2252</v>
      </c>
      <c r="L616" t="s">
        <v>2252</v>
      </c>
      <c r="M616" t="s">
        <v>2265</v>
      </c>
      <c r="N616" t="s">
        <v>2683</v>
      </c>
    </row>
    <row r="617" spans="1:14" x14ac:dyDescent="0.25">
      <c r="A617" t="s">
        <v>3426</v>
      </c>
      <c r="B617" t="s">
        <v>3427</v>
      </c>
      <c r="C617" t="s">
        <v>151</v>
      </c>
      <c r="D617" s="13">
        <v>10158598</v>
      </c>
      <c r="E617" t="s">
        <v>2249</v>
      </c>
      <c r="F617" t="s">
        <v>2250</v>
      </c>
      <c r="G617" t="s">
        <v>2250</v>
      </c>
      <c r="H617" s="108">
        <v>44154</v>
      </c>
      <c r="I617" s="108">
        <v>44200</v>
      </c>
      <c r="J617" t="s">
        <v>2251</v>
      </c>
      <c r="K617" t="s">
        <v>2252</v>
      </c>
      <c r="L617" t="s">
        <v>2252</v>
      </c>
      <c r="M617" t="s">
        <v>2265</v>
      </c>
      <c r="N617" t="s">
        <v>2683</v>
      </c>
    </row>
    <row r="618" spans="1:14" x14ac:dyDescent="0.25">
      <c r="A618" t="s">
        <v>3428</v>
      </c>
      <c r="B618" t="s">
        <v>240</v>
      </c>
      <c r="C618" t="s">
        <v>90</v>
      </c>
      <c r="D618" s="13">
        <v>10160819</v>
      </c>
      <c r="E618" t="s">
        <v>2415</v>
      </c>
      <c r="F618" t="s">
        <v>2250</v>
      </c>
      <c r="G618" t="s">
        <v>2250</v>
      </c>
      <c r="H618" s="108">
        <v>44168</v>
      </c>
      <c r="I618" s="108">
        <v>44208</v>
      </c>
      <c r="J618" t="s">
        <v>945</v>
      </c>
      <c r="K618" t="s">
        <v>2252</v>
      </c>
      <c r="L618" t="s">
        <v>2252</v>
      </c>
      <c r="M618" t="s">
        <v>2253</v>
      </c>
      <c r="N618" t="s">
        <v>2683</v>
      </c>
    </row>
    <row r="619" spans="1:14" x14ac:dyDescent="0.25">
      <c r="A619" t="s">
        <v>3429</v>
      </c>
      <c r="B619" t="s">
        <v>3430</v>
      </c>
      <c r="C619" t="s">
        <v>151</v>
      </c>
      <c r="D619" s="13">
        <v>10158635</v>
      </c>
      <c r="E619" t="s">
        <v>2249</v>
      </c>
      <c r="F619" t="s">
        <v>2250</v>
      </c>
      <c r="G619" t="s">
        <v>2250</v>
      </c>
      <c r="H619" s="108">
        <v>44112</v>
      </c>
      <c r="I619" s="108">
        <v>44159</v>
      </c>
      <c r="J619" t="s">
        <v>2251</v>
      </c>
      <c r="K619" t="s">
        <v>2252</v>
      </c>
      <c r="L619" t="s">
        <v>2252</v>
      </c>
      <c r="M619" t="s">
        <v>2253</v>
      </c>
      <c r="N619" t="s">
        <v>2683</v>
      </c>
    </row>
    <row r="620" spans="1:14" x14ac:dyDescent="0.25">
      <c r="A620" t="s">
        <v>3431</v>
      </c>
      <c r="B620" t="s">
        <v>240</v>
      </c>
      <c r="C620" t="s">
        <v>116</v>
      </c>
      <c r="D620" s="13">
        <v>10160820</v>
      </c>
      <c r="E620" t="s">
        <v>2415</v>
      </c>
      <c r="F620" t="s">
        <v>2250</v>
      </c>
      <c r="G620" t="s">
        <v>2250</v>
      </c>
      <c r="H620" s="108">
        <v>44081</v>
      </c>
      <c r="I620" s="108">
        <v>44116</v>
      </c>
      <c r="J620" t="s">
        <v>2251</v>
      </c>
      <c r="K620" t="s">
        <v>2252</v>
      </c>
      <c r="L620" t="s">
        <v>2252</v>
      </c>
      <c r="M620" t="s">
        <v>2253</v>
      </c>
      <c r="N620" t="s">
        <v>2683</v>
      </c>
    </row>
    <row r="621" spans="1:14" x14ac:dyDescent="0.25">
      <c r="A621" t="s">
        <v>3432</v>
      </c>
      <c r="B621" t="s">
        <v>3433</v>
      </c>
      <c r="C621" t="s">
        <v>151</v>
      </c>
      <c r="D621" s="13">
        <v>10158604</v>
      </c>
      <c r="E621" t="s">
        <v>2249</v>
      </c>
      <c r="F621" t="s">
        <v>2250</v>
      </c>
      <c r="G621" t="s">
        <v>2250</v>
      </c>
      <c r="H621" s="108">
        <v>44175</v>
      </c>
      <c r="I621" s="108">
        <v>44213</v>
      </c>
      <c r="J621" t="s">
        <v>2251</v>
      </c>
      <c r="K621" t="s">
        <v>2252</v>
      </c>
      <c r="L621" t="s">
        <v>2252</v>
      </c>
      <c r="M621" t="s">
        <v>2253</v>
      </c>
      <c r="N621" t="s">
        <v>2683</v>
      </c>
    </row>
    <row r="622" spans="1:14" x14ac:dyDescent="0.25">
      <c r="A622" t="s">
        <v>3434</v>
      </c>
      <c r="B622" t="s">
        <v>3435</v>
      </c>
      <c r="C622" t="s">
        <v>151</v>
      </c>
      <c r="D622" s="13">
        <v>10158555</v>
      </c>
      <c r="E622" t="s">
        <v>2249</v>
      </c>
      <c r="F622" t="s">
        <v>2250</v>
      </c>
      <c r="G622" t="s">
        <v>2250</v>
      </c>
      <c r="H622" s="108">
        <v>44126</v>
      </c>
      <c r="I622" s="108">
        <v>44160</v>
      </c>
      <c r="J622" t="s">
        <v>2251</v>
      </c>
      <c r="K622" t="s">
        <v>2252</v>
      </c>
      <c r="L622" t="s">
        <v>2252</v>
      </c>
      <c r="M622" t="s">
        <v>2253</v>
      </c>
      <c r="N622" t="s">
        <v>2683</v>
      </c>
    </row>
    <row r="623" spans="1:14" x14ac:dyDescent="0.25">
      <c r="A623" t="s">
        <v>3436</v>
      </c>
      <c r="B623" t="s">
        <v>3437</v>
      </c>
      <c r="C623" t="s">
        <v>151</v>
      </c>
      <c r="D623" s="13">
        <v>10158638</v>
      </c>
      <c r="E623" t="s">
        <v>2249</v>
      </c>
      <c r="F623" t="s">
        <v>2250</v>
      </c>
      <c r="G623" t="s">
        <v>2250</v>
      </c>
      <c r="H623" s="108">
        <v>44105</v>
      </c>
      <c r="I623" s="108">
        <v>44139</v>
      </c>
      <c r="J623" t="s">
        <v>2251</v>
      </c>
      <c r="K623" t="s">
        <v>2252</v>
      </c>
      <c r="L623" t="s">
        <v>2252</v>
      </c>
      <c r="M623" t="s">
        <v>2253</v>
      </c>
      <c r="N623" t="s">
        <v>2683</v>
      </c>
    </row>
    <row r="624" spans="1:14" x14ac:dyDescent="0.25">
      <c r="A624" t="s">
        <v>3438</v>
      </c>
      <c r="B624" t="s">
        <v>3439</v>
      </c>
      <c r="C624" t="s">
        <v>151</v>
      </c>
      <c r="D624" s="13">
        <v>10158611</v>
      </c>
      <c r="E624" t="s">
        <v>2249</v>
      </c>
      <c r="F624" t="s">
        <v>2250</v>
      </c>
      <c r="G624" t="s">
        <v>2250</v>
      </c>
      <c r="H624" s="108">
        <v>44103</v>
      </c>
      <c r="I624" s="108">
        <v>44145</v>
      </c>
      <c r="J624" t="s">
        <v>2251</v>
      </c>
      <c r="K624" t="s">
        <v>2252</v>
      </c>
      <c r="L624" t="s">
        <v>2252</v>
      </c>
      <c r="M624" t="s">
        <v>2253</v>
      </c>
      <c r="N624" t="s">
        <v>2683</v>
      </c>
    </row>
    <row r="625" spans="1:14" x14ac:dyDescent="0.25">
      <c r="A625" t="s">
        <v>3440</v>
      </c>
      <c r="B625" t="s">
        <v>240</v>
      </c>
      <c r="C625" t="s">
        <v>172</v>
      </c>
      <c r="D625" s="13">
        <v>10160821</v>
      </c>
      <c r="E625" t="s">
        <v>2415</v>
      </c>
      <c r="F625" t="s">
        <v>2250</v>
      </c>
      <c r="G625" t="s">
        <v>2250</v>
      </c>
      <c r="H625" s="108">
        <v>44088</v>
      </c>
      <c r="I625" s="108">
        <v>44118</v>
      </c>
      <c r="J625" t="s">
        <v>2251</v>
      </c>
      <c r="K625" t="s">
        <v>2252</v>
      </c>
      <c r="L625" t="s">
        <v>2252</v>
      </c>
      <c r="M625" t="s">
        <v>2253</v>
      </c>
      <c r="N625" t="s">
        <v>2683</v>
      </c>
    </row>
    <row r="626" spans="1:14" x14ac:dyDescent="0.25">
      <c r="A626" t="s">
        <v>3441</v>
      </c>
      <c r="B626" t="s">
        <v>3442</v>
      </c>
      <c r="C626" t="s">
        <v>151</v>
      </c>
      <c r="D626" s="13">
        <v>10158619</v>
      </c>
      <c r="E626" t="s">
        <v>2249</v>
      </c>
      <c r="F626" t="s">
        <v>2250</v>
      </c>
      <c r="G626" t="s">
        <v>2250</v>
      </c>
      <c r="H626" s="108">
        <v>44152</v>
      </c>
      <c r="I626" s="108">
        <v>44182</v>
      </c>
      <c r="J626" t="s">
        <v>2251</v>
      </c>
      <c r="K626" t="s">
        <v>2252</v>
      </c>
      <c r="L626" t="s">
        <v>2252</v>
      </c>
      <c r="M626" t="s">
        <v>2265</v>
      </c>
      <c r="N626" t="s">
        <v>2683</v>
      </c>
    </row>
    <row r="627" spans="1:14" x14ac:dyDescent="0.25">
      <c r="A627" t="s">
        <v>3443</v>
      </c>
      <c r="B627" t="s">
        <v>3444</v>
      </c>
      <c r="C627" t="s">
        <v>106</v>
      </c>
      <c r="D627" s="13">
        <v>10155858</v>
      </c>
      <c r="E627" t="s">
        <v>2385</v>
      </c>
      <c r="F627" t="s">
        <v>2250</v>
      </c>
      <c r="G627" t="s">
        <v>2250</v>
      </c>
      <c r="H627" s="108">
        <v>44132</v>
      </c>
      <c r="I627" s="108">
        <v>44161</v>
      </c>
      <c r="J627" t="s">
        <v>2252</v>
      </c>
      <c r="K627" t="s">
        <v>2252</v>
      </c>
      <c r="L627" t="s">
        <v>2252</v>
      </c>
      <c r="M627" t="s">
        <v>2253</v>
      </c>
      <c r="N627" t="s">
        <v>2683</v>
      </c>
    </row>
    <row r="628" spans="1:14" x14ac:dyDescent="0.25">
      <c r="A628" t="s">
        <v>3445</v>
      </c>
      <c r="B628" t="s">
        <v>240</v>
      </c>
      <c r="C628" t="s">
        <v>223</v>
      </c>
      <c r="D628" s="13">
        <v>10159468</v>
      </c>
      <c r="E628" t="s">
        <v>2415</v>
      </c>
      <c r="F628" t="s">
        <v>2250</v>
      </c>
      <c r="G628" t="s">
        <v>2250</v>
      </c>
      <c r="H628" s="108">
        <v>44096</v>
      </c>
      <c r="I628" s="108">
        <v>44125</v>
      </c>
      <c r="J628" t="s">
        <v>2251</v>
      </c>
      <c r="K628" t="s">
        <v>2252</v>
      </c>
      <c r="L628" t="s">
        <v>2252</v>
      </c>
      <c r="M628" t="s">
        <v>2253</v>
      </c>
      <c r="N628" t="s">
        <v>2683</v>
      </c>
    </row>
    <row r="629" spans="1:14" x14ac:dyDescent="0.25">
      <c r="A629" t="s">
        <v>3446</v>
      </c>
      <c r="B629" t="s">
        <v>3447</v>
      </c>
      <c r="C629" t="s">
        <v>151</v>
      </c>
      <c r="D629" s="13">
        <v>10158590</v>
      </c>
      <c r="E629" t="s">
        <v>2249</v>
      </c>
      <c r="F629" t="s">
        <v>2250</v>
      </c>
      <c r="G629" t="s">
        <v>2250</v>
      </c>
      <c r="H629" s="108">
        <v>44117</v>
      </c>
      <c r="I629" s="108">
        <v>44158</v>
      </c>
      <c r="J629" t="s">
        <v>2251</v>
      </c>
      <c r="K629" t="s">
        <v>2252</v>
      </c>
      <c r="L629" t="s">
        <v>2252</v>
      </c>
      <c r="M629" t="s">
        <v>2253</v>
      </c>
      <c r="N629" t="s">
        <v>2683</v>
      </c>
    </row>
    <row r="630" spans="1:14" x14ac:dyDescent="0.25">
      <c r="A630" t="s">
        <v>3448</v>
      </c>
      <c r="B630" t="s">
        <v>240</v>
      </c>
      <c r="C630" t="s">
        <v>113</v>
      </c>
      <c r="D630" s="13">
        <v>10160150</v>
      </c>
      <c r="E630" t="s">
        <v>2415</v>
      </c>
      <c r="F630" t="s">
        <v>2250</v>
      </c>
      <c r="G630" t="s">
        <v>2250</v>
      </c>
      <c r="H630" s="108">
        <v>44125</v>
      </c>
      <c r="I630" s="108">
        <v>44148</v>
      </c>
      <c r="J630" t="s">
        <v>2251</v>
      </c>
      <c r="K630" t="s">
        <v>2252</v>
      </c>
      <c r="L630" t="s">
        <v>2252</v>
      </c>
      <c r="M630" t="s">
        <v>2253</v>
      </c>
      <c r="N630" t="s">
        <v>2683</v>
      </c>
    </row>
    <row r="631" spans="1:14" x14ac:dyDescent="0.25">
      <c r="A631" t="s">
        <v>3449</v>
      </c>
      <c r="B631" t="s">
        <v>240</v>
      </c>
      <c r="C631" t="s">
        <v>104</v>
      </c>
      <c r="D631" s="13">
        <v>10158970</v>
      </c>
      <c r="E631" t="s">
        <v>2415</v>
      </c>
      <c r="F631" t="s">
        <v>2250</v>
      </c>
      <c r="G631" t="s">
        <v>2250</v>
      </c>
      <c r="H631" s="108">
        <v>44117</v>
      </c>
      <c r="I631" s="108">
        <v>44176</v>
      </c>
      <c r="J631" t="s">
        <v>2251</v>
      </c>
      <c r="K631" t="s">
        <v>2252</v>
      </c>
      <c r="L631" t="s">
        <v>2252</v>
      </c>
      <c r="M631" t="s">
        <v>2253</v>
      </c>
      <c r="N631" t="s">
        <v>2683</v>
      </c>
    </row>
    <row r="632" spans="1:14" x14ac:dyDescent="0.25">
      <c r="A632" t="s">
        <v>3450</v>
      </c>
      <c r="B632" t="s">
        <v>240</v>
      </c>
      <c r="C632" t="s">
        <v>144</v>
      </c>
      <c r="D632" s="13">
        <v>10159469</v>
      </c>
      <c r="E632" t="s">
        <v>2415</v>
      </c>
      <c r="F632" t="s">
        <v>2250</v>
      </c>
      <c r="G632" t="s">
        <v>2250</v>
      </c>
      <c r="H632" s="108">
        <v>44180</v>
      </c>
      <c r="I632" s="108">
        <v>44221</v>
      </c>
      <c r="J632" t="s">
        <v>2251</v>
      </c>
      <c r="K632" t="s">
        <v>2252</v>
      </c>
      <c r="L632" t="s">
        <v>2252</v>
      </c>
      <c r="M632" t="s">
        <v>2253</v>
      </c>
      <c r="N632" t="s">
        <v>2683</v>
      </c>
    </row>
    <row r="633" spans="1:14" x14ac:dyDescent="0.25">
      <c r="A633" t="s">
        <v>3451</v>
      </c>
      <c r="B633" t="s">
        <v>240</v>
      </c>
      <c r="C633" t="s">
        <v>214</v>
      </c>
      <c r="D633" s="13">
        <v>10160184</v>
      </c>
      <c r="E633" t="s">
        <v>2415</v>
      </c>
      <c r="F633" t="s">
        <v>2250</v>
      </c>
      <c r="G633" t="s">
        <v>2250</v>
      </c>
      <c r="H633" s="108">
        <v>44076</v>
      </c>
      <c r="I633" s="108">
        <v>44113</v>
      </c>
      <c r="J633" t="s">
        <v>2251</v>
      </c>
      <c r="K633" t="s">
        <v>2252</v>
      </c>
      <c r="L633" t="s">
        <v>2252</v>
      </c>
      <c r="M633" t="s">
        <v>2253</v>
      </c>
      <c r="N633" t="s">
        <v>2683</v>
      </c>
    </row>
    <row r="634" spans="1:14" x14ac:dyDescent="0.25">
      <c r="A634" t="s">
        <v>3452</v>
      </c>
      <c r="B634" t="s">
        <v>240</v>
      </c>
      <c r="C634" t="s">
        <v>228</v>
      </c>
      <c r="D634" s="13">
        <v>10161440</v>
      </c>
      <c r="E634" t="s">
        <v>2415</v>
      </c>
      <c r="F634" t="s">
        <v>2250</v>
      </c>
      <c r="G634" t="s">
        <v>2250</v>
      </c>
      <c r="H634" s="108">
        <v>44119</v>
      </c>
      <c r="I634" s="108">
        <v>44161</v>
      </c>
      <c r="J634" t="s">
        <v>2251</v>
      </c>
      <c r="K634" t="s">
        <v>2252</v>
      </c>
      <c r="L634" t="s">
        <v>2252</v>
      </c>
      <c r="M634" t="s">
        <v>2253</v>
      </c>
      <c r="N634" t="s">
        <v>2683</v>
      </c>
    </row>
    <row r="635" spans="1:14" x14ac:dyDescent="0.25">
      <c r="A635" t="s">
        <v>3453</v>
      </c>
      <c r="B635" t="s">
        <v>240</v>
      </c>
      <c r="C635" t="s">
        <v>163</v>
      </c>
      <c r="D635" s="13">
        <v>10158877</v>
      </c>
      <c r="E635" t="s">
        <v>2415</v>
      </c>
      <c r="F635" t="s">
        <v>2250</v>
      </c>
      <c r="G635" t="s">
        <v>2250</v>
      </c>
      <c r="H635" s="108">
        <v>44105</v>
      </c>
      <c r="I635" s="108">
        <v>44179</v>
      </c>
      <c r="J635" t="s">
        <v>2251</v>
      </c>
      <c r="K635" t="s">
        <v>2252</v>
      </c>
      <c r="L635" t="s">
        <v>2252</v>
      </c>
      <c r="M635" t="s">
        <v>2253</v>
      </c>
      <c r="N635" t="s">
        <v>2683</v>
      </c>
    </row>
    <row r="636" spans="1:14" x14ac:dyDescent="0.25">
      <c r="A636" t="s">
        <v>3454</v>
      </c>
      <c r="B636" t="s">
        <v>3455</v>
      </c>
      <c r="C636" t="s">
        <v>153</v>
      </c>
      <c r="D636" s="13">
        <v>10157074</v>
      </c>
      <c r="E636" t="s">
        <v>2249</v>
      </c>
      <c r="F636" t="s">
        <v>2250</v>
      </c>
      <c r="G636" t="s">
        <v>2250</v>
      </c>
      <c r="H636" s="108">
        <v>44117</v>
      </c>
      <c r="I636" s="108">
        <v>44146</v>
      </c>
      <c r="J636" t="s">
        <v>2251</v>
      </c>
      <c r="K636" t="s">
        <v>2252</v>
      </c>
      <c r="L636" t="s">
        <v>2252</v>
      </c>
      <c r="M636" t="s">
        <v>2253</v>
      </c>
      <c r="N636" t="s">
        <v>2683</v>
      </c>
    </row>
    <row r="637" spans="1:14" x14ac:dyDescent="0.25">
      <c r="A637" t="s">
        <v>3456</v>
      </c>
      <c r="B637" t="s">
        <v>3457</v>
      </c>
      <c r="C637" t="s">
        <v>153</v>
      </c>
      <c r="D637" s="13">
        <v>10157078</v>
      </c>
      <c r="E637" t="s">
        <v>2249</v>
      </c>
      <c r="F637" t="s">
        <v>2250</v>
      </c>
      <c r="G637" t="s">
        <v>2250</v>
      </c>
      <c r="H637" s="108">
        <v>44119</v>
      </c>
      <c r="I637" s="108">
        <v>44151</v>
      </c>
      <c r="J637" t="s">
        <v>2251</v>
      </c>
      <c r="K637" t="s">
        <v>2252</v>
      </c>
      <c r="L637" t="s">
        <v>2252</v>
      </c>
      <c r="M637" t="s">
        <v>2253</v>
      </c>
      <c r="N637" t="s">
        <v>2683</v>
      </c>
    </row>
    <row r="638" spans="1:14" x14ac:dyDescent="0.25">
      <c r="A638" t="s">
        <v>3458</v>
      </c>
      <c r="B638" t="s">
        <v>3459</v>
      </c>
      <c r="C638" t="s">
        <v>153</v>
      </c>
      <c r="D638" s="13">
        <v>10157081</v>
      </c>
      <c r="E638" t="s">
        <v>2249</v>
      </c>
      <c r="F638" t="s">
        <v>2250</v>
      </c>
      <c r="G638" t="s">
        <v>2250</v>
      </c>
      <c r="H638" s="108">
        <v>44103</v>
      </c>
      <c r="I638" s="108">
        <v>44140</v>
      </c>
      <c r="J638" t="s">
        <v>2251</v>
      </c>
      <c r="K638" t="s">
        <v>2252</v>
      </c>
      <c r="L638" t="s">
        <v>2252</v>
      </c>
      <c r="M638" t="s">
        <v>2253</v>
      </c>
      <c r="N638" t="s">
        <v>2683</v>
      </c>
    </row>
    <row r="639" spans="1:14" x14ac:dyDescent="0.25">
      <c r="A639" t="s">
        <v>3460</v>
      </c>
      <c r="B639" t="s">
        <v>240</v>
      </c>
      <c r="C639" t="s">
        <v>163</v>
      </c>
      <c r="D639" s="13">
        <v>10158773</v>
      </c>
      <c r="E639" t="s">
        <v>2415</v>
      </c>
      <c r="F639" t="s">
        <v>2250</v>
      </c>
      <c r="G639" t="s">
        <v>2250</v>
      </c>
      <c r="H639" s="108">
        <v>44167</v>
      </c>
      <c r="I639" s="108">
        <v>44217</v>
      </c>
      <c r="J639" t="s">
        <v>2251</v>
      </c>
      <c r="K639" t="s">
        <v>2252</v>
      </c>
      <c r="L639" t="s">
        <v>2252</v>
      </c>
      <c r="M639" t="s">
        <v>2253</v>
      </c>
      <c r="N639" t="s">
        <v>2683</v>
      </c>
    </row>
    <row r="640" spans="1:14" x14ac:dyDescent="0.25">
      <c r="A640" t="s">
        <v>3461</v>
      </c>
      <c r="B640" t="s">
        <v>3462</v>
      </c>
      <c r="C640" t="s">
        <v>153</v>
      </c>
      <c r="D640" s="13">
        <v>10155797</v>
      </c>
      <c r="E640" t="s">
        <v>2358</v>
      </c>
      <c r="F640" t="s">
        <v>2250</v>
      </c>
      <c r="G640" t="s">
        <v>2250</v>
      </c>
      <c r="H640" s="108">
        <v>44104</v>
      </c>
      <c r="I640" s="108">
        <v>44160</v>
      </c>
      <c r="J640" t="s">
        <v>2252</v>
      </c>
      <c r="K640" t="s">
        <v>2252</v>
      </c>
      <c r="L640" t="s">
        <v>2252</v>
      </c>
      <c r="M640" t="s">
        <v>2253</v>
      </c>
      <c r="N640" t="s">
        <v>2683</v>
      </c>
    </row>
    <row r="641" spans="1:14" x14ac:dyDescent="0.25">
      <c r="A641" t="s">
        <v>3463</v>
      </c>
      <c r="B641" t="s">
        <v>240</v>
      </c>
      <c r="C641" t="s">
        <v>223</v>
      </c>
      <c r="D641" s="13">
        <v>10159470</v>
      </c>
      <c r="E641" t="s">
        <v>2415</v>
      </c>
      <c r="F641" t="s">
        <v>2250</v>
      </c>
      <c r="G641" t="s">
        <v>2250</v>
      </c>
      <c r="H641" s="108">
        <v>44124</v>
      </c>
      <c r="I641" s="108">
        <v>44158</v>
      </c>
      <c r="J641" t="s">
        <v>2251</v>
      </c>
      <c r="K641" t="s">
        <v>2252</v>
      </c>
      <c r="L641" t="s">
        <v>2252</v>
      </c>
      <c r="M641" t="s">
        <v>2253</v>
      </c>
      <c r="N641" t="s">
        <v>2683</v>
      </c>
    </row>
    <row r="642" spans="1:14" x14ac:dyDescent="0.25">
      <c r="A642" t="s">
        <v>3464</v>
      </c>
      <c r="B642" t="s">
        <v>240</v>
      </c>
      <c r="C642" t="s">
        <v>141</v>
      </c>
      <c r="D642" s="13">
        <v>10161356</v>
      </c>
      <c r="E642" t="s">
        <v>2415</v>
      </c>
      <c r="F642" t="s">
        <v>2250</v>
      </c>
      <c r="G642" t="s">
        <v>2250</v>
      </c>
      <c r="H642" s="108">
        <v>44104</v>
      </c>
      <c r="I642" s="108">
        <v>44137</v>
      </c>
      <c r="J642" t="s">
        <v>2251</v>
      </c>
      <c r="K642" t="s">
        <v>2252</v>
      </c>
      <c r="L642" t="s">
        <v>2252</v>
      </c>
      <c r="M642" t="s">
        <v>2253</v>
      </c>
      <c r="N642" t="s">
        <v>2683</v>
      </c>
    </row>
    <row r="643" spans="1:14" x14ac:dyDescent="0.25">
      <c r="A643" t="s">
        <v>3465</v>
      </c>
      <c r="B643" t="s">
        <v>3466</v>
      </c>
      <c r="C643" t="s">
        <v>161</v>
      </c>
      <c r="D643" s="13">
        <v>10156604</v>
      </c>
      <c r="E643" t="s">
        <v>2249</v>
      </c>
      <c r="F643" t="s">
        <v>2250</v>
      </c>
      <c r="G643" t="s">
        <v>2250</v>
      </c>
      <c r="H643" s="108">
        <v>44140</v>
      </c>
      <c r="I643" s="108">
        <v>44164</v>
      </c>
      <c r="J643" t="s">
        <v>2251</v>
      </c>
      <c r="K643" t="s">
        <v>2252</v>
      </c>
      <c r="L643" t="s">
        <v>2252</v>
      </c>
      <c r="M643" t="s">
        <v>2265</v>
      </c>
      <c r="N643" t="s">
        <v>2683</v>
      </c>
    </row>
    <row r="644" spans="1:14" x14ac:dyDescent="0.25">
      <c r="A644" t="s">
        <v>3467</v>
      </c>
      <c r="B644" t="s">
        <v>240</v>
      </c>
      <c r="C644" t="s">
        <v>104</v>
      </c>
      <c r="D644" s="13">
        <v>10158664</v>
      </c>
      <c r="E644" t="s">
        <v>2415</v>
      </c>
      <c r="F644" t="s">
        <v>2250</v>
      </c>
      <c r="G644" t="s">
        <v>2250</v>
      </c>
      <c r="H644" s="108">
        <v>44118</v>
      </c>
      <c r="I644" s="108">
        <v>44153</v>
      </c>
      <c r="J644" t="s">
        <v>2251</v>
      </c>
      <c r="K644" t="s">
        <v>2252</v>
      </c>
      <c r="L644" t="s">
        <v>2252</v>
      </c>
      <c r="M644" t="s">
        <v>2253</v>
      </c>
      <c r="N644" t="s">
        <v>2683</v>
      </c>
    </row>
    <row r="645" spans="1:14" x14ac:dyDescent="0.25">
      <c r="A645" t="s">
        <v>3468</v>
      </c>
      <c r="B645" t="s">
        <v>240</v>
      </c>
      <c r="C645" t="s">
        <v>147</v>
      </c>
      <c r="D645" s="13">
        <v>10161143</v>
      </c>
      <c r="E645" t="s">
        <v>2415</v>
      </c>
      <c r="F645" t="s">
        <v>2250</v>
      </c>
      <c r="G645" t="s">
        <v>2250</v>
      </c>
      <c r="H645" s="108">
        <v>44117</v>
      </c>
      <c r="I645" s="108">
        <v>44201</v>
      </c>
      <c r="J645" t="s">
        <v>945</v>
      </c>
      <c r="K645" t="s">
        <v>2252</v>
      </c>
      <c r="L645" t="s">
        <v>2252</v>
      </c>
      <c r="M645" t="s">
        <v>2253</v>
      </c>
      <c r="N645" t="s">
        <v>2683</v>
      </c>
    </row>
    <row r="646" spans="1:14" x14ac:dyDescent="0.25">
      <c r="A646" t="s">
        <v>3469</v>
      </c>
      <c r="B646" t="s">
        <v>240</v>
      </c>
      <c r="C646" t="s">
        <v>173</v>
      </c>
      <c r="D646" s="13">
        <v>10160830</v>
      </c>
      <c r="E646" t="s">
        <v>2415</v>
      </c>
      <c r="F646" t="s">
        <v>2250</v>
      </c>
      <c r="G646" t="s">
        <v>2250</v>
      </c>
      <c r="H646" s="108">
        <v>44175</v>
      </c>
      <c r="I646" s="108">
        <v>44221</v>
      </c>
      <c r="J646" t="s">
        <v>2251</v>
      </c>
      <c r="K646" t="s">
        <v>2252</v>
      </c>
      <c r="L646" t="s">
        <v>2252</v>
      </c>
      <c r="M646" t="s">
        <v>2253</v>
      </c>
      <c r="N646" t="s">
        <v>2683</v>
      </c>
    </row>
    <row r="647" spans="1:14" x14ac:dyDescent="0.25">
      <c r="A647" t="s">
        <v>3470</v>
      </c>
      <c r="B647" t="s">
        <v>3471</v>
      </c>
      <c r="C647" t="s">
        <v>161</v>
      </c>
      <c r="D647" s="13">
        <v>10156630</v>
      </c>
      <c r="E647" t="s">
        <v>2249</v>
      </c>
      <c r="F647" t="s">
        <v>2250</v>
      </c>
      <c r="G647" t="s">
        <v>2250</v>
      </c>
      <c r="H647" s="108">
        <v>44112</v>
      </c>
      <c r="I647" s="108">
        <v>44157</v>
      </c>
      <c r="J647" t="s">
        <v>2251</v>
      </c>
      <c r="K647" t="s">
        <v>2252</v>
      </c>
      <c r="L647" t="s">
        <v>2252</v>
      </c>
      <c r="M647" t="s">
        <v>2253</v>
      </c>
      <c r="N647" t="s">
        <v>2683</v>
      </c>
    </row>
    <row r="648" spans="1:14" x14ac:dyDescent="0.25">
      <c r="A648" t="s">
        <v>3472</v>
      </c>
      <c r="B648" t="s">
        <v>240</v>
      </c>
      <c r="C648" t="s">
        <v>111</v>
      </c>
      <c r="D648" s="13">
        <v>10159100</v>
      </c>
      <c r="E648" t="s">
        <v>2415</v>
      </c>
      <c r="F648" t="s">
        <v>2250</v>
      </c>
      <c r="G648" t="s">
        <v>2250</v>
      </c>
      <c r="H648" s="108">
        <v>44180</v>
      </c>
      <c r="I648" s="108">
        <v>44224</v>
      </c>
      <c r="J648" t="s">
        <v>945</v>
      </c>
      <c r="K648" t="s">
        <v>2252</v>
      </c>
      <c r="L648" t="s">
        <v>2252</v>
      </c>
      <c r="M648" t="s">
        <v>2253</v>
      </c>
      <c r="N648" t="s">
        <v>2683</v>
      </c>
    </row>
    <row r="649" spans="1:14" x14ac:dyDescent="0.25">
      <c r="A649" t="s">
        <v>3473</v>
      </c>
      <c r="B649" t="s">
        <v>240</v>
      </c>
      <c r="C649" t="s">
        <v>153</v>
      </c>
      <c r="D649" s="13">
        <v>10158876</v>
      </c>
      <c r="E649" t="s">
        <v>2415</v>
      </c>
      <c r="F649" t="s">
        <v>2250</v>
      </c>
      <c r="G649" t="s">
        <v>2250</v>
      </c>
      <c r="H649" s="108">
        <v>44173</v>
      </c>
      <c r="I649" s="108">
        <v>44211</v>
      </c>
      <c r="J649" t="s">
        <v>2251</v>
      </c>
      <c r="K649" t="s">
        <v>2252</v>
      </c>
      <c r="L649" t="s">
        <v>2252</v>
      </c>
      <c r="M649" t="s">
        <v>2253</v>
      </c>
      <c r="N649" t="s">
        <v>2683</v>
      </c>
    </row>
    <row r="650" spans="1:14" x14ac:dyDescent="0.25">
      <c r="A650" t="s">
        <v>3474</v>
      </c>
      <c r="B650" t="s">
        <v>240</v>
      </c>
      <c r="C650" t="s">
        <v>113</v>
      </c>
      <c r="D650" s="13">
        <v>10160186</v>
      </c>
      <c r="E650" t="s">
        <v>2415</v>
      </c>
      <c r="F650" t="s">
        <v>2250</v>
      </c>
      <c r="G650" t="s">
        <v>3475</v>
      </c>
      <c r="H650" s="108">
        <v>44089</v>
      </c>
      <c r="I650" s="108"/>
      <c r="J650" t="s">
        <v>2251</v>
      </c>
      <c r="K650" t="s">
        <v>2252</v>
      </c>
      <c r="L650" t="s">
        <v>2250</v>
      </c>
      <c r="M650" t="s">
        <v>2253</v>
      </c>
      <c r="N650" t="s">
        <v>2683</v>
      </c>
    </row>
    <row r="651" spans="1:14" x14ac:dyDescent="0.25">
      <c r="A651" t="s">
        <v>3476</v>
      </c>
      <c r="B651" t="s">
        <v>240</v>
      </c>
      <c r="C651" t="s">
        <v>147</v>
      </c>
      <c r="D651" s="13">
        <v>10161049</v>
      </c>
      <c r="E651" t="s">
        <v>2415</v>
      </c>
      <c r="F651" t="s">
        <v>2250</v>
      </c>
      <c r="G651" t="s">
        <v>2250</v>
      </c>
      <c r="H651" s="108">
        <v>44102</v>
      </c>
      <c r="I651" s="108">
        <v>44148</v>
      </c>
      <c r="J651" t="s">
        <v>2251</v>
      </c>
      <c r="K651" t="s">
        <v>2252</v>
      </c>
      <c r="L651" t="s">
        <v>2252</v>
      </c>
      <c r="M651" t="s">
        <v>2253</v>
      </c>
      <c r="N651" t="s">
        <v>2683</v>
      </c>
    </row>
    <row r="652" spans="1:14" x14ac:dyDescent="0.25">
      <c r="A652" t="s">
        <v>3477</v>
      </c>
      <c r="B652" t="s">
        <v>240</v>
      </c>
      <c r="C652" t="s">
        <v>147</v>
      </c>
      <c r="D652" s="13">
        <v>10161376</v>
      </c>
      <c r="E652" t="s">
        <v>2415</v>
      </c>
      <c r="F652" t="s">
        <v>2250</v>
      </c>
      <c r="G652" t="s">
        <v>2250</v>
      </c>
      <c r="H652" s="108">
        <v>44173</v>
      </c>
      <c r="I652" s="108">
        <v>44211</v>
      </c>
      <c r="J652" t="s">
        <v>2251</v>
      </c>
      <c r="K652" t="s">
        <v>2252</v>
      </c>
      <c r="L652" t="s">
        <v>2252</v>
      </c>
      <c r="M652" t="s">
        <v>2253</v>
      </c>
      <c r="N652" t="s">
        <v>2683</v>
      </c>
    </row>
    <row r="653" spans="1:14" x14ac:dyDescent="0.25">
      <c r="A653" t="s">
        <v>3478</v>
      </c>
      <c r="B653" t="s">
        <v>240</v>
      </c>
      <c r="C653" t="s">
        <v>147</v>
      </c>
      <c r="D653" s="13">
        <v>10161429</v>
      </c>
      <c r="E653" t="s">
        <v>2415</v>
      </c>
      <c r="F653" t="s">
        <v>2250</v>
      </c>
      <c r="G653" t="s">
        <v>2250</v>
      </c>
      <c r="H653" s="108">
        <v>44125</v>
      </c>
      <c r="I653" s="108">
        <v>44159</v>
      </c>
      <c r="J653" t="s">
        <v>2251</v>
      </c>
      <c r="K653" t="s">
        <v>2252</v>
      </c>
      <c r="L653" t="s">
        <v>2252</v>
      </c>
      <c r="M653" t="s">
        <v>2253</v>
      </c>
      <c r="N653" t="s">
        <v>2683</v>
      </c>
    </row>
    <row r="654" spans="1:14" x14ac:dyDescent="0.25">
      <c r="A654" t="s">
        <v>3479</v>
      </c>
      <c r="B654" t="s">
        <v>3480</v>
      </c>
      <c r="C654" t="s">
        <v>163</v>
      </c>
      <c r="D654" s="13">
        <v>10156987</v>
      </c>
      <c r="E654" t="s">
        <v>2249</v>
      </c>
      <c r="F654" t="s">
        <v>2250</v>
      </c>
      <c r="G654" t="s">
        <v>2250</v>
      </c>
      <c r="H654" s="108">
        <v>44124</v>
      </c>
      <c r="I654" s="108">
        <v>44157</v>
      </c>
      <c r="J654" t="s">
        <v>2251</v>
      </c>
      <c r="K654" t="s">
        <v>2252</v>
      </c>
      <c r="L654" t="s">
        <v>2252</v>
      </c>
      <c r="M654" t="s">
        <v>2253</v>
      </c>
      <c r="N654" t="s">
        <v>2683</v>
      </c>
    </row>
    <row r="655" spans="1:14" x14ac:dyDescent="0.25">
      <c r="A655" t="s">
        <v>3481</v>
      </c>
      <c r="B655" t="s">
        <v>240</v>
      </c>
      <c r="C655" t="s">
        <v>104</v>
      </c>
      <c r="D655" s="13">
        <v>10158913</v>
      </c>
      <c r="E655" t="s">
        <v>2415</v>
      </c>
      <c r="F655" t="s">
        <v>2250</v>
      </c>
      <c r="G655" t="s">
        <v>2250</v>
      </c>
      <c r="H655" s="108">
        <v>44167</v>
      </c>
      <c r="I655" s="108">
        <v>44215</v>
      </c>
      <c r="J655" t="s">
        <v>2251</v>
      </c>
      <c r="K655" t="s">
        <v>2252</v>
      </c>
      <c r="L655" t="s">
        <v>2252</v>
      </c>
      <c r="M655" t="s">
        <v>2253</v>
      </c>
      <c r="N655" t="s">
        <v>2683</v>
      </c>
    </row>
    <row r="656" spans="1:14" x14ac:dyDescent="0.25">
      <c r="A656" t="s">
        <v>3482</v>
      </c>
      <c r="B656" t="s">
        <v>240</v>
      </c>
      <c r="C656" t="s">
        <v>115</v>
      </c>
      <c r="D656" s="13">
        <v>10160833</v>
      </c>
      <c r="E656" t="s">
        <v>2415</v>
      </c>
      <c r="F656" t="s">
        <v>2250</v>
      </c>
      <c r="G656" t="s">
        <v>2250</v>
      </c>
      <c r="H656" s="108">
        <v>44174</v>
      </c>
      <c r="I656" s="108">
        <v>44217</v>
      </c>
      <c r="J656" t="s">
        <v>2251</v>
      </c>
      <c r="K656" t="s">
        <v>2252</v>
      </c>
      <c r="L656" t="s">
        <v>2252</v>
      </c>
      <c r="M656" t="s">
        <v>2253</v>
      </c>
      <c r="N656" t="s">
        <v>2683</v>
      </c>
    </row>
    <row r="657" spans="1:14" x14ac:dyDescent="0.25">
      <c r="A657" t="s">
        <v>3483</v>
      </c>
      <c r="B657" t="s">
        <v>3484</v>
      </c>
      <c r="C657" t="s">
        <v>163</v>
      </c>
      <c r="D657" s="13">
        <v>10157015</v>
      </c>
      <c r="E657" t="s">
        <v>2249</v>
      </c>
      <c r="F657" t="s">
        <v>2250</v>
      </c>
      <c r="G657" t="s">
        <v>2250</v>
      </c>
      <c r="H657" s="108">
        <v>44152</v>
      </c>
      <c r="I657" s="108">
        <v>44178</v>
      </c>
      <c r="J657" t="s">
        <v>2251</v>
      </c>
      <c r="K657" t="s">
        <v>2252</v>
      </c>
      <c r="L657" t="s">
        <v>2252</v>
      </c>
      <c r="M657" t="s">
        <v>2265</v>
      </c>
      <c r="N657" t="s">
        <v>2683</v>
      </c>
    </row>
    <row r="658" spans="1:14" x14ac:dyDescent="0.25">
      <c r="A658" t="s">
        <v>3485</v>
      </c>
      <c r="B658" t="s">
        <v>240</v>
      </c>
      <c r="C658" t="s">
        <v>76</v>
      </c>
      <c r="D658" s="13">
        <v>10159103</v>
      </c>
      <c r="E658" t="s">
        <v>2415</v>
      </c>
      <c r="F658" t="s">
        <v>2250</v>
      </c>
      <c r="G658" t="s">
        <v>2250</v>
      </c>
      <c r="H658" s="108">
        <v>44173</v>
      </c>
      <c r="I658" s="108">
        <v>44221</v>
      </c>
      <c r="J658" t="s">
        <v>2251</v>
      </c>
      <c r="K658" t="s">
        <v>2252</v>
      </c>
      <c r="L658" t="s">
        <v>2252</v>
      </c>
      <c r="M658" t="s">
        <v>2253</v>
      </c>
      <c r="N658" t="s">
        <v>2683</v>
      </c>
    </row>
    <row r="659" spans="1:14" x14ac:dyDescent="0.25">
      <c r="A659" t="s">
        <v>3486</v>
      </c>
      <c r="B659" t="s">
        <v>240</v>
      </c>
      <c r="C659" t="s">
        <v>104</v>
      </c>
      <c r="D659" s="13">
        <v>10158735</v>
      </c>
      <c r="E659" t="s">
        <v>2415</v>
      </c>
      <c r="F659" t="s">
        <v>2250</v>
      </c>
      <c r="G659" t="s">
        <v>2250</v>
      </c>
      <c r="H659" s="108">
        <v>44076</v>
      </c>
      <c r="I659" s="108">
        <v>44110</v>
      </c>
      <c r="J659" t="s">
        <v>2251</v>
      </c>
      <c r="K659" t="s">
        <v>2252</v>
      </c>
      <c r="L659" t="s">
        <v>2252</v>
      </c>
      <c r="M659" t="s">
        <v>2253</v>
      </c>
      <c r="N659" t="s">
        <v>2683</v>
      </c>
    </row>
    <row r="660" spans="1:14" x14ac:dyDescent="0.25">
      <c r="A660" t="s">
        <v>3487</v>
      </c>
      <c r="B660" t="s">
        <v>3488</v>
      </c>
      <c r="C660" t="s">
        <v>163</v>
      </c>
      <c r="D660" s="13">
        <v>10156989</v>
      </c>
      <c r="E660" t="s">
        <v>2249</v>
      </c>
      <c r="F660" t="s">
        <v>2250</v>
      </c>
      <c r="G660" t="s">
        <v>2250</v>
      </c>
      <c r="H660" s="108">
        <v>44126</v>
      </c>
      <c r="I660" s="108">
        <v>44158</v>
      </c>
      <c r="J660" t="s">
        <v>2251</v>
      </c>
      <c r="K660" t="s">
        <v>2252</v>
      </c>
      <c r="L660" t="s">
        <v>2252</v>
      </c>
      <c r="M660" t="s">
        <v>2253</v>
      </c>
      <c r="N660" t="s">
        <v>2683</v>
      </c>
    </row>
    <row r="661" spans="1:14" x14ac:dyDescent="0.25">
      <c r="A661" t="s">
        <v>3489</v>
      </c>
      <c r="B661" t="s">
        <v>3490</v>
      </c>
      <c r="C661" t="s">
        <v>163</v>
      </c>
      <c r="D661" s="13">
        <v>10157000</v>
      </c>
      <c r="E661" t="s">
        <v>2249</v>
      </c>
      <c r="F661" t="s">
        <v>2250</v>
      </c>
      <c r="G661" t="s">
        <v>2250</v>
      </c>
      <c r="H661" s="108">
        <v>44168</v>
      </c>
      <c r="I661" s="108">
        <v>44209</v>
      </c>
      <c r="J661" t="s">
        <v>2251</v>
      </c>
      <c r="K661" t="s">
        <v>2252</v>
      </c>
      <c r="L661" t="s">
        <v>2252</v>
      </c>
      <c r="M661" t="s">
        <v>2253</v>
      </c>
      <c r="N661" t="s">
        <v>2683</v>
      </c>
    </row>
    <row r="662" spans="1:14" x14ac:dyDescent="0.25">
      <c r="A662" t="s">
        <v>3491</v>
      </c>
      <c r="B662" t="s">
        <v>3492</v>
      </c>
      <c r="C662" t="s">
        <v>163</v>
      </c>
      <c r="D662" s="13">
        <v>10156985</v>
      </c>
      <c r="E662" t="s">
        <v>2249</v>
      </c>
      <c r="F662" t="s">
        <v>2250</v>
      </c>
      <c r="G662" t="s">
        <v>2250</v>
      </c>
      <c r="H662" s="108">
        <v>44124</v>
      </c>
      <c r="I662" s="108">
        <v>44158</v>
      </c>
      <c r="J662" t="s">
        <v>2251</v>
      </c>
      <c r="K662" t="s">
        <v>2252</v>
      </c>
      <c r="L662" t="s">
        <v>2252</v>
      </c>
      <c r="M662" t="s">
        <v>2253</v>
      </c>
      <c r="N662" t="s">
        <v>2683</v>
      </c>
    </row>
    <row r="663" spans="1:14" x14ac:dyDescent="0.25">
      <c r="A663" t="s">
        <v>3493</v>
      </c>
      <c r="B663" t="s">
        <v>240</v>
      </c>
      <c r="C663" t="s">
        <v>116</v>
      </c>
      <c r="D663" s="13">
        <v>10160836</v>
      </c>
      <c r="E663" t="s">
        <v>2415</v>
      </c>
      <c r="F663" t="s">
        <v>2250</v>
      </c>
      <c r="G663" t="s">
        <v>2250</v>
      </c>
      <c r="H663" s="108">
        <v>44117</v>
      </c>
      <c r="I663" s="108">
        <v>44151</v>
      </c>
      <c r="J663" t="s">
        <v>2251</v>
      </c>
      <c r="K663" t="s">
        <v>2252</v>
      </c>
      <c r="L663" t="s">
        <v>2252</v>
      </c>
      <c r="M663" t="s">
        <v>2253</v>
      </c>
      <c r="N663" t="s">
        <v>2683</v>
      </c>
    </row>
    <row r="664" spans="1:14" x14ac:dyDescent="0.25">
      <c r="A664" t="s">
        <v>3494</v>
      </c>
      <c r="B664" t="s">
        <v>240</v>
      </c>
      <c r="C664" t="s">
        <v>81</v>
      </c>
      <c r="D664" s="13">
        <v>10160237</v>
      </c>
      <c r="E664" t="s">
        <v>2415</v>
      </c>
      <c r="F664" t="s">
        <v>2250</v>
      </c>
      <c r="G664" t="s">
        <v>2250</v>
      </c>
      <c r="H664" s="108">
        <v>44180</v>
      </c>
      <c r="I664" s="108">
        <v>44221</v>
      </c>
      <c r="J664" t="s">
        <v>2251</v>
      </c>
      <c r="K664" t="s">
        <v>2252</v>
      </c>
      <c r="L664" t="s">
        <v>2252</v>
      </c>
      <c r="M664" t="s">
        <v>2253</v>
      </c>
      <c r="N664" t="s">
        <v>2683</v>
      </c>
    </row>
    <row r="665" spans="1:14" x14ac:dyDescent="0.25">
      <c r="A665" t="s">
        <v>3495</v>
      </c>
      <c r="B665" t="s">
        <v>3496</v>
      </c>
      <c r="C665" t="s">
        <v>165</v>
      </c>
      <c r="D665" s="13">
        <v>10157615</v>
      </c>
      <c r="E665" t="s">
        <v>2249</v>
      </c>
      <c r="F665" t="s">
        <v>2250</v>
      </c>
      <c r="G665" t="s">
        <v>2250</v>
      </c>
      <c r="H665" s="108">
        <v>44166</v>
      </c>
      <c r="I665" s="108">
        <v>44209</v>
      </c>
      <c r="J665" t="s">
        <v>2251</v>
      </c>
      <c r="K665" t="s">
        <v>2252</v>
      </c>
      <c r="L665" t="s">
        <v>2252</v>
      </c>
      <c r="M665" t="s">
        <v>2265</v>
      </c>
      <c r="N665" t="s">
        <v>2683</v>
      </c>
    </row>
    <row r="666" spans="1:14" x14ac:dyDescent="0.25">
      <c r="A666" t="s">
        <v>3497</v>
      </c>
      <c r="B666" t="s">
        <v>3498</v>
      </c>
      <c r="C666" t="s">
        <v>165</v>
      </c>
      <c r="D666" s="13">
        <v>10157608</v>
      </c>
      <c r="E666" t="s">
        <v>2249</v>
      </c>
      <c r="F666" t="s">
        <v>2250</v>
      </c>
      <c r="G666" t="s">
        <v>2250</v>
      </c>
      <c r="H666" s="108">
        <v>44152</v>
      </c>
      <c r="I666" s="108">
        <v>44172</v>
      </c>
      <c r="J666" t="s">
        <v>2251</v>
      </c>
      <c r="K666" t="s">
        <v>2252</v>
      </c>
      <c r="L666" t="s">
        <v>2252</v>
      </c>
      <c r="M666" t="s">
        <v>2265</v>
      </c>
      <c r="N666" t="s">
        <v>2683</v>
      </c>
    </row>
    <row r="667" spans="1:14" x14ac:dyDescent="0.25">
      <c r="A667" t="s">
        <v>3499</v>
      </c>
      <c r="B667" t="s">
        <v>3500</v>
      </c>
      <c r="C667" t="s">
        <v>165</v>
      </c>
      <c r="D667" s="13">
        <v>10157602</v>
      </c>
      <c r="E667" t="s">
        <v>2249</v>
      </c>
      <c r="F667" t="s">
        <v>2250</v>
      </c>
      <c r="G667" t="s">
        <v>2250</v>
      </c>
      <c r="H667" s="108">
        <v>44154</v>
      </c>
      <c r="I667" s="108">
        <v>44171</v>
      </c>
      <c r="J667" t="s">
        <v>2251</v>
      </c>
      <c r="K667" t="s">
        <v>2252</v>
      </c>
      <c r="L667" t="s">
        <v>2252</v>
      </c>
      <c r="M667" t="s">
        <v>2265</v>
      </c>
      <c r="N667" t="s">
        <v>2683</v>
      </c>
    </row>
    <row r="668" spans="1:14" x14ac:dyDescent="0.25">
      <c r="A668" t="s">
        <v>3501</v>
      </c>
      <c r="B668" t="s">
        <v>240</v>
      </c>
      <c r="C668" t="s">
        <v>166</v>
      </c>
      <c r="D668" s="13">
        <v>10159886</v>
      </c>
      <c r="E668" t="s">
        <v>2415</v>
      </c>
      <c r="F668" t="s">
        <v>2250</v>
      </c>
      <c r="G668" t="s">
        <v>2250</v>
      </c>
      <c r="H668" s="108">
        <v>44180</v>
      </c>
      <c r="I668" s="108">
        <v>44222</v>
      </c>
      <c r="J668" t="s">
        <v>2251</v>
      </c>
      <c r="K668" t="s">
        <v>2252</v>
      </c>
      <c r="L668" t="s">
        <v>2252</v>
      </c>
      <c r="M668" t="s">
        <v>2253</v>
      </c>
      <c r="N668" t="s">
        <v>2683</v>
      </c>
    </row>
    <row r="669" spans="1:14" x14ac:dyDescent="0.25">
      <c r="A669" t="s">
        <v>3502</v>
      </c>
      <c r="B669" t="s">
        <v>240</v>
      </c>
      <c r="C669" t="s">
        <v>211</v>
      </c>
      <c r="D669" s="13">
        <v>10159840</v>
      </c>
      <c r="E669" t="s">
        <v>2415</v>
      </c>
      <c r="F669" t="s">
        <v>2250</v>
      </c>
      <c r="G669" t="s">
        <v>2250</v>
      </c>
      <c r="H669" s="108">
        <v>44132</v>
      </c>
      <c r="I669" s="108">
        <v>44165</v>
      </c>
      <c r="J669" t="s">
        <v>2251</v>
      </c>
      <c r="K669" t="s">
        <v>2252</v>
      </c>
      <c r="L669" t="s">
        <v>2252</v>
      </c>
      <c r="M669" t="s">
        <v>2253</v>
      </c>
      <c r="N669" t="s">
        <v>2683</v>
      </c>
    </row>
    <row r="670" spans="1:14" x14ac:dyDescent="0.25">
      <c r="A670" t="s">
        <v>3503</v>
      </c>
      <c r="B670" t="s">
        <v>240</v>
      </c>
      <c r="C670" t="s">
        <v>214</v>
      </c>
      <c r="D670" s="13">
        <v>10160469</v>
      </c>
      <c r="E670" t="s">
        <v>2415</v>
      </c>
      <c r="F670" t="s">
        <v>2250</v>
      </c>
      <c r="G670" t="s">
        <v>2250</v>
      </c>
      <c r="H670" s="108">
        <v>44117</v>
      </c>
      <c r="I670" s="108">
        <v>44153</v>
      </c>
      <c r="J670" t="s">
        <v>2251</v>
      </c>
      <c r="K670" t="s">
        <v>2252</v>
      </c>
      <c r="L670" t="s">
        <v>2252</v>
      </c>
      <c r="M670" t="s">
        <v>2253</v>
      </c>
      <c r="N670" t="s">
        <v>2683</v>
      </c>
    </row>
    <row r="671" spans="1:14" x14ac:dyDescent="0.25">
      <c r="A671" t="s">
        <v>3504</v>
      </c>
      <c r="B671" t="s">
        <v>240</v>
      </c>
      <c r="C671" t="s">
        <v>155</v>
      </c>
      <c r="D671" s="13">
        <v>10160360</v>
      </c>
      <c r="E671" t="s">
        <v>2415</v>
      </c>
      <c r="F671" t="s">
        <v>2250</v>
      </c>
      <c r="G671" t="s">
        <v>2250</v>
      </c>
      <c r="H671" s="108">
        <v>44182</v>
      </c>
      <c r="I671" s="108">
        <v>44223</v>
      </c>
      <c r="J671" t="s">
        <v>2251</v>
      </c>
      <c r="K671" t="s">
        <v>2252</v>
      </c>
      <c r="L671" t="s">
        <v>2252</v>
      </c>
      <c r="M671" t="s">
        <v>2253</v>
      </c>
      <c r="N671" t="s">
        <v>2683</v>
      </c>
    </row>
    <row r="672" spans="1:14" x14ac:dyDescent="0.25">
      <c r="A672" t="s">
        <v>3505</v>
      </c>
      <c r="B672" t="s">
        <v>240</v>
      </c>
      <c r="C672" t="s">
        <v>183</v>
      </c>
      <c r="D672" s="13">
        <v>10160641</v>
      </c>
      <c r="E672" t="s">
        <v>2415</v>
      </c>
      <c r="F672" t="s">
        <v>2250</v>
      </c>
      <c r="G672" t="s">
        <v>2250</v>
      </c>
      <c r="H672" s="108">
        <v>44124</v>
      </c>
      <c r="I672" s="108">
        <v>44153</v>
      </c>
      <c r="J672" t="s">
        <v>2251</v>
      </c>
      <c r="K672" t="s">
        <v>2252</v>
      </c>
      <c r="L672" t="s">
        <v>2252</v>
      </c>
      <c r="M672" t="s">
        <v>2253</v>
      </c>
      <c r="N672" t="s">
        <v>2683</v>
      </c>
    </row>
    <row r="673" spans="1:14" x14ac:dyDescent="0.25">
      <c r="A673" t="s">
        <v>3506</v>
      </c>
      <c r="B673" t="s">
        <v>240</v>
      </c>
      <c r="C673" t="s">
        <v>164</v>
      </c>
      <c r="D673" s="13">
        <v>10160292</v>
      </c>
      <c r="E673" t="s">
        <v>2415</v>
      </c>
      <c r="F673" t="s">
        <v>2250</v>
      </c>
      <c r="G673" t="s">
        <v>2250</v>
      </c>
      <c r="H673" s="108">
        <v>44181</v>
      </c>
      <c r="I673" s="108">
        <v>44230</v>
      </c>
      <c r="J673" t="s">
        <v>2251</v>
      </c>
      <c r="K673" t="s">
        <v>2252</v>
      </c>
      <c r="L673" t="s">
        <v>2252</v>
      </c>
      <c r="M673" t="s">
        <v>2253</v>
      </c>
      <c r="N673" t="s">
        <v>2683</v>
      </c>
    </row>
    <row r="674" spans="1:14" x14ac:dyDescent="0.25">
      <c r="A674" t="s">
        <v>3507</v>
      </c>
      <c r="B674" t="s">
        <v>240</v>
      </c>
      <c r="C674" t="s">
        <v>131</v>
      </c>
      <c r="D674" s="13">
        <v>10160006</v>
      </c>
      <c r="E674" t="s">
        <v>2415</v>
      </c>
      <c r="F674" t="s">
        <v>2250</v>
      </c>
      <c r="G674" t="s">
        <v>2250</v>
      </c>
      <c r="H674" s="108">
        <v>44138</v>
      </c>
      <c r="I674" s="108">
        <v>44194</v>
      </c>
      <c r="J674" t="s">
        <v>945</v>
      </c>
      <c r="K674" t="s">
        <v>2252</v>
      </c>
      <c r="L674" t="s">
        <v>2252</v>
      </c>
      <c r="M674" t="s">
        <v>2253</v>
      </c>
      <c r="N674" t="s">
        <v>2683</v>
      </c>
    </row>
    <row r="675" spans="1:14" x14ac:dyDescent="0.25">
      <c r="A675" t="s">
        <v>3508</v>
      </c>
      <c r="B675" t="s">
        <v>240</v>
      </c>
      <c r="C675" t="s">
        <v>71</v>
      </c>
      <c r="D675" s="13">
        <v>10159476</v>
      </c>
      <c r="E675" t="s">
        <v>2415</v>
      </c>
      <c r="F675" t="s">
        <v>2250</v>
      </c>
      <c r="G675" t="s">
        <v>2250</v>
      </c>
      <c r="H675" s="108">
        <v>44138</v>
      </c>
      <c r="I675" s="108">
        <v>44165</v>
      </c>
      <c r="J675" t="s">
        <v>2251</v>
      </c>
      <c r="K675" t="s">
        <v>2252</v>
      </c>
      <c r="L675" t="s">
        <v>2252</v>
      </c>
      <c r="M675" t="s">
        <v>2253</v>
      </c>
      <c r="N675" t="s">
        <v>2683</v>
      </c>
    </row>
    <row r="676" spans="1:14" x14ac:dyDescent="0.25">
      <c r="A676" t="s">
        <v>3509</v>
      </c>
      <c r="B676" t="s">
        <v>240</v>
      </c>
      <c r="C676" t="s">
        <v>90</v>
      </c>
      <c r="D676" s="13">
        <v>10160840</v>
      </c>
      <c r="E676" t="s">
        <v>2415</v>
      </c>
      <c r="F676" t="s">
        <v>2250</v>
      </c>
      <c r="G676" t="s">
        <v>2250</v>
      </c>
      <c r="H676" s="108">
        <v>44138</v>
      </c>
      <c r="I676" s="108">
        <v>44162</v>
      </c>
      <c r="J676" t="s">
        <v>2251</v>
      </c>
      <c r="K676" t="s">
        <v>2252</v>
      </c>
      <c r="L676" t="s">
        <v>2252</v>
      </c>
      <c r="M676" t="s">
        <v>2253</v>
      </c>
      <c r="N676" t="s">
        <v>2683</v>
      </c>
    </row>
    <row r="677" spans="1:14" x14ac:dyDescent="0.25">
      <c r="A677" t="s">
        <v>3510</v>
      </c>
      <c r="B677" t="s">
        <v>240</v>
      </c>
      <c r="C677" t="s">
        <v>90</v>
      </c>
      <c r="D677" s="13">
        <v>10160842</v>
      </c>
      <c r="E677" t="s">
        <v>2415</v>
      </c>
      <c r="F677" t="s">
        <v>2250</v>
      </c>
      <c r="G677" t="s">
        <v>2250</v>
      </c>
      <c r="H677" s="108">
        <v>44175</v>
      </c>
      <c r="I677" s="108">
        <v>44210</v>
      </c>
      <c r="J677" t="s">
        <v>2251</v>
      </c>
      <c r="K677" t="s">
        <v>2252</v>
      </c>
      <c r="L677" t="s">
        <v>2252</v>
      </c>
      <c r="M677" t="s">
        <v>2253</v>
      </c>
      <c r="N677" t="s">
        <v>2683</v>
      </c>
    </row>
    <row r="678" spans="1:14" x14ac:dyDescent="0.25">
      <c r="A678" t="s">
        <v>3511</v>
      </c>
      <c r="B678" t="s">
        <v>240</v>
      </c>
      <c r="C678" t="s">
        <v>118</v>
      </c>
      <c r="D678" s="13">
        <v>10160057</v>
      </c>
      <c r="E678" t="s">
        <v>2415</v>
      </c>
      <c r="F678" t="s">
        <v>2250</v>
      </c>
      <c r="G678" t="s">
        <v>2250</v>
      </c>
      <c r="H678" s="108">
        <v>44179</v>
      </c>
      <c r="I678" s="108">
        <v>44222</v>
      </c>
      <c r="J678" t="s">
        <v>2251</v>
      </c>
      <c r="K678" t="s">
        <v>2252</v>
      </c>
      <c r="L678" t="s">
        <v>2252</v>
      </c>
      <c r="M678" t="s">
        <v>2253</v>
      </c>
      <c r="N678" t="s">
        <v>2683</v>
      </c>
    </row>
    <row r="679" spans="1:14" x14ac:dyDescent="0.25">
      <c r="A679" t="s">
        <v>3512</v>
      </c>
      <c r="B679" t="s">
        <v>240</v>
      </c>
      <c r="C679" t="s">
        <v>138</v>
      </c>
      <c r="D679" s="13">
        <v>10159107</v>
      </c>
      <c r="E679" t="s">
        <v>2415</v>
      </c>
      <c r="F679" t="s">
        <v>2250</v>
      </c>
      <c r="G679" t="s">
        <v>2250</v>
      </c>
      <c r="H679" s="108">
        <v>44089</v>
      </c>
      <c r="I679" s="108">
        <v>44126</v>
      </c>
      <c r="J679" t="s">
        <v>2251</v>
      </c>
      <c r="K679" t="s">
        <v>2252</v>
      </c>
      <c r="L679" t="s">
        <v>2252</v>
      </c>
      <c r="M679" t="s">
        <v>2253</v>
      </c>
      <c r="N679" t="s">
        <v>2683</v>
      </c>
    </row>
    <row r="680" spans="1:14" x14ac:dyDescent="0.25">
      <c r="A680" t="s">
        <v>3513</v>
      </c>
      <c r="B680" t="s">
        <v>240</v>
      </c>
      <c r="C680" t="s">
        <v>113</v>
      </c>
      <c r="D680" s="13">
        <v>10160304</v>
      </c>
      <c r="E680" t="s">
        <v>2415</v>
      </c>
      <c r="F680" t="s">
        <v>2250</v>
      </c>
      <c r="G680" t="s">
        <v>2250</v>
      </c>
      <c r="H680" s="108">
        <v>44097</v>
      </c>
      <c r="I680" s="108">
        <v>44152</v>
      </c>
      <c r="J680" t="s">
        <v>945</v>
      </c>
      <c r="K680" t="s">
        <v>2252</v>
      </c>
      <c r="L680" t="s">
        <v>2252</v>
      </c>
      <c r="M680" t="s">
        <v>2253</v>
      </c>
      <c r="N680" t="s">
        <v>2683</v>
      </c>
    </row>
    <row r="681" spans="1:14" x14ac:dyDescent="0.25">
      <c r="A681" t="s">
        <v>3514</v>
      </c>
      <c r="B681" t="s">
        <v>240</v>
      </c>
      <c r="C681" t="s">
        <v>147</v>
      </c>
      <c r="D681" s="13">
        <v>10161155</v>
      </c>
      <c r="E681" t="s">
        <v>2415</v>
      </c>
      <c r="F681" t="s">
        <v>2250</v>
      </c>
      <c r="G681" t="s">
        <v>2250</v>
      </c>
      <c r="H681" s="108">
        <v>44174</v>
      </c>
      <c r="I681" s="108">
        <v>44217</v>
      </c>
      <c r="J681" t="s">
        <v>2251</v>
      </c>
      <c r="K681" t="s">
        <v>2252</v>
      </c>
      <c r="L681" t="s">
        <v>2252</v>
      </c>
      <c r="M681" t="s">
        <v>2253</v>
      </c>
      <c r="N681" t="s">
        <v>2683</v>
      </c>
    </row>
    <row r="682" spans="1:14" x14ac:dyDescent="0.25">
      <c r="A682" t="s">
        <v>3515</v>
      </c>
      <c r="B682" t="s">
        <v>240</v>
      </c>
      <c r="C682" t="s">
        <v>80</v>
      </c>
      <c r="D682" s="13">
        <v>10158957</v>
      </c>
      <c r="E682" t="s">
        <v>2415</v>
      </c>
      <c r="F682" t="s">
        <v>2250</v>
      </c>
      <c r="G682" t="s">
        <v>2250</v>
      </c>
      <c r="H682" s="108">
        <v>44125</v>
      </c>
      <c r="I682" s="108">
        <v>44176</v>
      </c>
      <c r="J682" t="s">
        <v>2251</v>
      </c>
      <c r="K682" t="s">
        <v>2252</v>
      </c>
      <c r="L682" t="s">
        <v>2252</v>
      </c>
      <c r="M682" t="s">
        <v>2253</v>
      </c>
      <c r="N682" t="s">
        <v>2683</v>
      </c>
    </row>
    <row r="683" spans="1:14" x14ac:dyDescent="0.25">
      <c r="A683" t="s">
        <v>3516</v>
      </c>
      <c r="B683" t="s">
        <v>240</v>
      </c>
      <c r="C683" t="s">
        <v>74</v>
      </c>
      <c r="D683" s="13">
        <v>10160339</v>
      </c>
      <c r="E683" t="s">
        <v>2415</v>
      </c>
      <c r="F683" t="s">
        <v>2250</v>
      </c>
      <c r="G683" t="s">
        <v>2250</v>
      </c>
      <c r="H683" s="108">
        <v>44109</v>
      </c>
      <c r="I683" s="108">
        <v>44138</v>
      </c>
      <c r="J683" t="s">
        <v>2251</v>
      </c>
      <c r="K683" t="s">
        <v>2252</v>
      </c>
      <c r="L683" t="s">
        <v>2252</v>
      </c>
      <c r="M683" t="s">
        <v>2253</v>
      </c>
      <c r="N683" t="s">
        <v>2683</v>
      </c>
    </row>
    <row r="684" spans="1:14" x14ac:dyDescent="0.25">
      <c r="A684" t="s">
        <v>3517</v>
      </c>
      <c r="B684" t="s">
        <v>240</v>
      </c>
      <c r="C684" t="s">
        <v>113</v>
      </c>
      <c r="D684" s="13">
        <v>10160296</v>
      </c>
      <c r="E684" t="s">
        <v>2415</v>
      </c>
      <c r="F684" t="s">
        <v>2250</v>
      </c>
      <c r="G684" t="s">
        <v>2250</v>
      </c>
      <c r="H684" s="108">
        <v>44083</v>
      </c>
      <c r="I684" s="108">
        <v>44152</v>
      </c>
      <c r="J684" t="s">
        <v>2251</v>
      </c>
      <c r="K684" t="s">
        <v>2252</v>
      </c>
      <c r="L684" t="s">
        <v>2252</v>
      </c>
      <c r="M684" t="s">
        <v>2253</v>
      </c>
      <c r="N684" t="s">
        <v>2683</v>
      </c>
    </row>
    <row r="685" spans="1:14" x14ac:dyDescent="0.25">
      <c r="A685" t="s">
        <v>3518</v>
      </c>
      <c r="B685" t="s">
        <v>240</v>
      </c>
      <c r="C685" t="s">
        <v>173</v>
      </c>
      <c r="D685" s="13">
        <v>10160843</v>
      </c>
      <c r="E685" t="s">
        <v>2415</v>
      </c>
      <c r="F685" t="s">
        <v>2250</v>
      </c>
      <c r="G685" t="s">
        <v>2250</v>
      </c>
      <c r="H685" s="108">
        <v>44096</v>
      </c>
      <c r="I685" s="108">
        <v>44126</v>
      </c>
      <c r="J685" t="s">
        <v>2251</v>
      </c>
      <c r="K685" t="s">
        <v>2252</v>
      </c>
      <c r="L685" t="s">
        <v>2252</v>
      </c>
      <c r="M685" t="s">
        <v>2253</v>
      </c>
      <c r="N685" t="s">
        <v>2683</v>
      </c>
    </row>
    <row r="686" spans="1:14" x14ac:dyDescent="0.25">
      <c r="A686" t="s">
        <v>3519</v>
      </c>
      <c r="B686" t="s">
        <v>3520</v>
      </c>
      <c r="C686" t="s">
        <v>198</v>
      </c>
      <c r="D686" s="13">
        <v>10172491</v>
      </c>
      <c r="E686" t="s">
        <v>2385</v>
      </c>
      <c r="F686" t="s">
        <v>2250</v>
      </c>
      <c r="G686" t="s">
        <v>2250</v>
      </c>
      <c r="H686" s="108">
        <v>44175</v>
      </c>
      <c r="I686" s="108">
        <v>44215</v>
      </c>
      <c r="J686" t="s">
        <v>2252</v>
      </c>
      <c r="K686" t="s">
        <v>2252</v>
      </c>
      <c r="L686" t="s">
        <v>2252</v>
      </c>
      <c r="M686" t="s">
        <v>2253</v>
      </c>
      <c r="N686" t="s">
        <v>2683</v>
      </c>
    </row>
    <row r="687" spans="1:14" x14ac:dyDescent="0.25">
      <c r="A687" t="s">
        <v>3521</v>
      </c>
      <c r="B687" t="s">
        <v>240</v>
      </c>
      <c r="C687" t="s">
        <v>217</v>
      </c>
      <c r="D687" s="13">
        <v>10158903</v>
      </c>
      <c r="E687" t="s">
        <v>2415</v>
      </c>
      <c r="F687" t="s">
        <v>2250</v>
      </c>
      <c r="G687" t="s">
        <v>2250</v>
      </c>
      <c r="H687" s="108">
        <v>44117</v>
      </c>
      <c r="I687" s="108">
        <v>44179</v>
      </c>
      <c r="J687" t="s">
        <v>2251</v>
      </c>
      <c r="K687" t="s">
        <v>2252</v>
      </c>
      <c r="L687" t="s">
        <v>2252</v>
      </c>
      <c r="M687" t="s">
        <v>2253</v>
      </c>
      <c r="N687" t="s">
        <v>2683</v>
      </c>
    </row>
    <row r="688" spans="1:14" x14ac:dyDescent="0.25">
      <c r="A688" t="s">
        <v>3522</v>
      </c>
      <c r="B688" t="s">
        <v>240</v>
      </c>
      <c r="C688" t="s">
        <v>147</v>
      </c>
      <c r="D688" s="13">
        <v>10161162</v>
      </c>
      <c r="E688" t="s">
        <v>2415</v>
      </c>
      <c r="F688" t="s">
        <v>2250</v>
      </c>
      <c r="G688" t="s">
        <v>2250</v>
      </c>
      <c r="H688" s="108">
        <v>44174</v>
      </c>
      <c r="I688" s="108">
        <v>44216</v>
      </c>
      <c r="J688" t="s">
        <v>2251</v>
      </c>
      <c r="K688" t="s">
        <v>2252</v>
      </c>
      <c r="L688" t="s">
        <v>2252</v>
      </c>
      <c r="M688" t="s">
        <v>2253</v>
      </c>
      <c r="N688" t="s">
        <v>2683</v>
      </c>
    </row>
    <row r="689" spans="1:14" x14ac:dyDescent="0.25">
      <c r="A689" t="s">
        <v>3523</v>
      </c>
      <c r="B689" t="s">
        <v>240</v>
      </c>
      <c r="C689" t="s">
        <v>94</v>
      </c>
      <c r="D689" s="13">
        <v>10159111</v>
      </c>
      <c r="E689" t="s">
        <v>2415</v>
      </c>
      <c r="F689" t="s">
        <v>2250</v>
      </c>
      <c r="G689" t="s">
        <v>2250</v>
      </c>
      <c r="H689" s="108">
        <v>44103</v>
      </c>
      <c r="I689" s="108">
        <v>44141</v>
      </c>
      <c r="J689" t="s">
        <v>2251</v>
      </c>
      <c r="K689" t="s">
        <v>2252</v>
      </c>
      <c r="L689" t="s">
        <v>2252</v>
      </c>
      <c r="M689" t="s">
        <v>2253</v>
      </c>
      <c r="N689" t="s">
        <v>2683</v>
      </c>
    </row>
    <row r="690" spans="1:14" x14ac:dyDescent="0.25">
      <c r="A690" t="s">
        <v>3524</v>
      </c>
      <c r="B690" t="s">
        <v>3525</v>
      </c>
      <c r="C690" t="s">
        <v>97</v>
      </c>
      <c r="D690" s="13">
        <v>10155256</v>
      </c>
      <c r="E690" t="s">
        <v>2385</v>
      </c>
      <c r="F690" t="s">
        <v>2250</v>
      </c>
      <c r="G690" t="s">
        <v>2250</v>
      </c>
      <c r="H690" s="108">
        <v>44110</v>
      </c>
      <c r="I690" s="108">
        <v>44152</v>
      </c>
      <c r="J690" t="s">
        <v>2252</v>
      </c>
      <c r="K690" t="s">
        <v>2252</v>
      </c>
      <c r="L690" t="s">
        <v>2252</v>
      </c>
      <c r="M690" t="s">
        <v>2253</v>
      </c>
      <c r="N690" t="s">
        <v>2683</v>
      </c>
    </row>
    <row r="691" spans="1:14" x14ac:dyDescent="0.25">
      <c r="A691" t="s">
        <v>3526</v>
      </c>
      <c r="B691" t="s">
        <v>240</v>
      </c>
      <c r="C691" t="s">
        <v>82</v>
      </c>
      <c r="D691" s="13">
        <v>10159008</v>
      </c>
      <c r="E691" t="s">
        <v>2415</v>
      </c>
      <c r="F691" t="s">
        <v>2250</v>
      </c>
      <c r="G691" t="s">
        <v>2250</v>
      </c>
      <c r="H691" s="108">
        <v>44083</v>
      </c>
      <c r="I691" s="108">
        <v>44113</v>
      </c>
      <c r="J691" t="s">
        <v>2251</v>
      </c>
      <c r="K691" t="s">
        <v>2252</v>
      </c>
      <c r="L691" t="s">
        <v>2252</v>
      </c>
      <c r="M691" t="s">
        <v>2253</v>
      </c>
      <c r="N691" t="s">
        <v>2683</v>
      </c>
    </row>
    <row r="692" spans="1:14" x14ac:dyDescent="0.25">
      <c r="A692" t="s">
        <v>3527</v>
      </c>
      <c r="B692" t="s">
        <v>240</v>
      </c>
      <c r="C692" t="s">
        <v>80</v>
      </c>
      <c r="D692" s="13">
        <v>10158880</v>
      </c>
      <c r="E692" t="s">
        <v>2415</v>
      </c>
      <c r="F692" t="s">
        <v>2250</v>
      </c>
      <c r="G692" t="s">
        <v>2250</v>
      </c>
      <c r="H692" s="108">
        <v>44174</v>
      </c>
      <c r="I692" s="108">
        <v>44232</v>
      </c>
      <c r="J692" t="s">
        <v>2251</v>
      </c>
      <c r="K692" t="s">
        <v>2252</v>
      </c>
      <c r="L692" t="s">
        <v>2252</v>
      </c>
      <c r="M692" t="s">
        <v>2253</v>
      </c>
      <c r="N692" t="s">
        <v>2683</v>
      </c>
    </row>
    <row r="693" spans="1:14" x14ac:dyDescent="0.25">
      <c r="A693" t="s">
        <v>3528</v>
      </c>
      <c r="B693" t="s">
        <v>3529</v>
      </c>
      <c r="C693" t="s">
        <v>176</v>
      </c>
      <c r="D693" s="13">
        <v>10155257</v>
      </c>
      <c r="E693" t="s">
        <v>2385</v>
      </c>
      <c r="F693" t="s">
        <v>2250</v>
      </c>
      <c r="G693" t="s">
        <v>2250</v>
      </c>
      <c r="H693" s="108">
        <v>44118</v>
      </c>
      <c r="I693" s="108">
        <v>44152</v>
      </c>
      <c r="J693" t="s">
        <v>2252</v>
      </c>
      <c r="K693" t="s">
        <v>2252</v>
      </c>
      <c r="L693" t="s">
        <v>2252</v>
      </c>
      <c r="M693" t="s">
        <v>2253</v>
      </c>
      <c r="N693" t="s">
        <v>2683</v>
      </c>
    </row>
    <row r="694" spans="1:14" x14ac:dyDescent="0.25">
      <c r="A694" t="s">
        <v>3530</v>
      </c>
      <c r="B694" t="s">
        <v>240</v>
      </c>
      <c r="C694" t="s">
        <v>131</v>
      </c>
      <c r="D694" s="13">
        <v>10160301</v>
      </c>
      <c r="E694" t="s">
        <v>2415</v>
      </c>
      <c r="F694" t="s">
        <v>2250</v>
      </c>
      <c r="G694" t="s">
        <v>2250</v>
      </c>
      <c r="H694" s="108">
        <v>44075</v>
      </c>
      <c r="I694" s="108">
        <v>44119</v>
      </c>
      <c r="J694" t="s">
        <v>2251</v>
      </c>
      <c r="K694" t="s">
        <v>2252</v>
      </c>
      <c r="L694" t="s">
        <v>2252</v>
      </c>
      <c r="M694" t="s">
        <v>2253</v>
      </c>
      <c r="N694" t="s">
        <v>2683</v>
      </c>
    </row>
    <row r="695" spans="1:14" x14ac:dyDescent="0.25">
      <c r="A695" t="s">
        <v>3531</v>
      </c>
      <c r="B695" t="s">
        <v>3532</v>
      </c>
      <c r="C695" t="s">
        <v>210</v>
      </c>
      <c r="D695" s="13">
        <v>10165071</v>
      </c>
      <c r="E695" t="s">
        <v>2249</v>
      </c>
      <c r="F695" t="s">
        <v>2250</v>
      </c>
      <c r="G695" t="s">
        <v>2250</v>
      </c>
      <c r="H695" s="108">
        <v>44126</v>
      </c>
      <c r="I695" s="108">
        <v>44153</v>
      </c>
      <c r="J695" t="s">
        <v>2251</v>
      </c>
      <c r="K695" t="s">
        <v>2252</v>
      </c>
      <c r="L695" t="s">
        <v>2252</v>
      </c>
      <c r="M695" t="s">
        <v>2253</v>
      </c>
      <c r="N695" t="s">
        <v>2683</v>
      </c>
    </row>
    <row r="696" spans="1:14" x14ac:dyDescent="0.25">
      <c r="A696" t="s">
        <v>3533</v>
      </c>
      <c r="B696" t="s">
        <v>3534</v>
      </c>
      <c r="C696" t="s">
        <v>101</v>
      </c>
      <c r="D696" s="13">
        <v>10156784</v>
      </c>
      <c r="E696" t="s">
        <v>2249</v>
      </c>
      <c r="F696" t="s">
        <v>2250</v>
      </c>
      <c r="G696" t="s">
        <v>2250</v>
      </c>
      <c r="H696" s="108">
        <v>44145</v>
      </c>
      <c r="I696" s="108">
        <v>44167</v>
      </c>
      <c r="J696" t="s">
        <v>2251</v>
      </c>
      <c r="K696" t="s">
        <v>2252</v>
      </c>
      <c r="L696" t="s">
        <v>2252</v>
      </c>
      <c r="M696" t="s">
        <v>2265</v>
      </c>
      <c r="N696" t="s">
        <v>2683</v>
      </c>
    </row>
    <row r="697" spans="1:14" x14ac:dyDescent="0.25">
      <c r="A697" t="s">
        <v>3535</v>
      </c>
      <c r="B697" t="s">
        <v>3536</v>
      </c>
      <c r="C697" t="s">
        <v>197</v>
      </c>
      <c r="D697" s="13">
        <v>10156778</v>
      </c>
      <c r="E697" t="s">
        <v>2249</v>
      </c>
      <c r="F697" t="s">
        <v>2250</v>
      </c>
      <c r="G697" t="s">
        <v>2250</v>
      </c>
      <c r="H697" s="108">
        <v>44138</v>
      </c>
      <c r="I697" s="108">
        <v>44174</v>
      </c>
      <c r="J697" t="s">
        <v>2251</v>
      </c>
      <c r="K697" t="s">
        <v>2252</v>
      </c>
      <c r="L697" t="s">
        <v>2252</v>
      </c>
      <c r="M697" t="s">
        <v>2253</v>
      </c>
      <c r="N697" t="s">
        <v>2683</v>
      </c>
    </row>
    <row r="698" spans="1:14" x14ac:dyDescent="0.25">
      <c r="A698" t="s">
        <v>3537</v>
      </c>
      <c r="B698" t="s">
        <v>3538</v>
      </c>
      <c r="C698" t="s">
        <v>184</v>
      </c>
      <c r="D698" s="13">
        <v>10169953</v>
      </c>
      <c r="E698" t="s">
        <v>2385</v>
      </c>
      <c r="F698" t="s">
        <v>2250</v>
      </c>
      <c r="G698" t="s">
        <v>2250</v>
      </c>
      <c r="H698" s="108">
        <v>44159</v>
      </c>
      <c r="I698" s="108">
        <v>44200</v>
      </c>
      <c r="J698" t="s">
        <v>2252</v>
      </c>
      <c r="K698" t="s">
        <v>2252</v>
      </c>
      <c r="L698" t="s">
        <v>2252</v>
      </c>
      <c r="M698" t="s">
        <v>2265</v>
      </c>
      <c r="N698" t="s">
        <v>2683</v>
      </c>
    </row>
    <row r="699" spans="1:14" x14ac:dyDescent="0.25">
      <c r="A699" t="s">
        <v>3539</v>
      </c>
      <c r="B699" t="s">
        <v>3540</v>
      </c>
      <c r="C699" t="s">
        <v>96</v>
      </c>
      <c r="D699" s="13">
        <v>10155281</v>
      </c>
      <c r="E699" t="s">
        <v>2385</v>
      </c>
      <c r="F699" t="s">
        <v>2250</v>
      </c>
      <c r="G699" t="s">
        <v>2250</v>
      </c>
      <c r="H699" s="108">
        <v>44168</v>
      </c>
      <c r="I699" s="108">
        <v>44215</v>
      </c>
      <c r="J699" t="s">
        <v>2252</v>
      </c>
      <c r="K699" t="s">
        <v>2252</v>
      </c>
      <c r="L699" t="s">
        <v>2252</v>
      </c>
      <c r="M699" t="s">
        <v>2253</v>
      </c>
      <c r="N699" t="s">
        <v>2683</v>
      </c>
    </row>
    <row r="700" spans="1:14" x14ac:dyDescent="0.25">
      <c r="A700" t="s">
        <v>3541</v>
      </c>
      <c r="B700" t="s">
        <v>3542</v>
      </c>
      <c r="C700" t="s">
        <v>136</v>
      </c>
      <c r="D700" s="13">
        <v>10155285</v>
      </c>
      <c r="E700" t="s">
        <v>2385</v>
      </c>
      <c r="F700" t="s">
        <v>2250</v>
      </c>
      <c r="G700" t="s">
        <v>2250</v>
      </c>
      <c r="H700" s="108">
        <v>44159</v>
      </c>
      <c r="I700" s="108">
        <v>44215</v>
      </c>
      <c r="J700" t="s">
        <v>2252</v>
      </c>
      <c r="K700" t="s">
        <v>2252</v>
      </c>
      <c r="L700" t="s">
        <v>2252</v>
      </c>
      <c r="M700" t="s">
        <v>2265</v>
      </c>
      <c r="N700" t="s">
        <v>2683</v>
      </c>
    </row>
    <row r="701" spans="1:14" x14ac:dyDescent="0.25">
      <c r="A701" t="s">
        <v>3543</v>
      </c>
      <c r="B701" t="s">
        <v>3544</v>
      </c>
      <c r="C701" t="s">
        <v>158</v>
      </c>
      <c r="D701" s="13">
        <v>10155286</v>
      </c>
      <c r="E701" t="s">
        <v>2385</v>
      </c>
      <c r="F701" t="s">
        <v>2250</v>
      </c>
      <c r="G701" t="s">
        <v>2250</v>
      </c>
      <c r="H701" s="108">
        <v>44167</v>
      </c>
      <c r="I701" s="108">
        <v>44213</v>
      </c>
      <c r="J701" t="s">
        <v>2252</v>
      </c>
      <c r="K701" t="s">
        <v>2252</v>
      </c>
      <c r="L701" t="s">
        <v>2252</v>
      </c>
      <c r="M701" t="s">
        <v>2253</v>
      </c>
      <c r="N701" t="s">
        <v>2683</v>
      </c>
    </row>
    <row r="702" spans="1:14" x14ac:dyDescent="0.25">
      <c r="A702" t="s">
        <v>3545</v>
      </c>
      <c r="B702" t="s">
        <v>3546</v>
      </c>
      <c r="C702" t="s">
        <v>226</v>
      </c>
      <c r="D702" s="13">
        <v>10170522</v>
      </c>
      <c r="E702" t="s">
        <v>2385</v>
      </c>
      <c r="F702" t="s">
        <v>2250</v>
      </c>
      <c r="G702" t="s">
        <v>2250</v>
      </c>
      <c r="H702" s="108">
        <v>44145</v>
      </c>
      <c r="I702" s="108">
        <v>44168</v>
      </c>
      <c r="J702" t="s">
        <v>2252</v>
      </c>
      <c r="K702" t="s">
        <v>2252</v>
      </c>
      <c r="L702" t="s">
        <v>2252</v>
      </c>
      <c r="M702" t="s">
        <v>2265</v>
      </c>
      <c r="N702" t="s">
        <v>2683</v>
      </c>
    </row>
    <row r="703" spans="1:14" x14ac:dyDescent="0.25">
      <c r="A703" t="s">
        <v>3547</v>
      </c>
      <c r="B703" t="s">
        <v>3548</v>
      </c>
      <c r="C703" t="s">
        <v>168</v>
      </c>
      <c r="D703" s="13">
        <v>10155239</v>
      </c>
      <c r="E703" t="s">
        <v>2385</v>
      </c>
      <c r="F703" t="s">
        <v>2250</v>
      </c>
      <c r="G703" t="s">
        <v>2250</v>
      </c>
      <c r="H703" s="108">
        <v>44125</v>
      </c>
      <c r="I703" s="108">
        <v>44157</v>
      </c>
      <c r="J703" t="s">
        <v>2252</v>
      </c>
      <c r="K703" t="s">
        <v>2252</v>
      </c>
      <c r="L703" t="s">
        <v>2252</v>
      </c>
      <c r="M703" t="s">
        <v>2253</v>
      </c>
      <c r="N703" t="s">
        <v>2683</v>
      </c>
    </row>
    <row r="704" spans="1:14" x14ac:dyDescent="0.25">
      <c r="A704" t="s">
        <v>3549</v>
      </c>
      <c r="B704" t="s">
        <v>3550</v>
      </c>
      <c r="C704" t="s">
        <v>213</v>
      </c>
      <c r="D704" s="13">
        <v>10165120</v>
      </c>
      <c r="E704" t="s">
        <v>2385</v>
      </c>
      <c r="F704" t="s">
        <v>2250</v>
      </c>
      <c r="G704" t="s">
        <v>2250</v>
      </c>
      <c r="H704" s="108">
        <v>44139</v>
      </c>
      <c r="I704" s="108">
        <v>44166</v>
      </c>
      <c r="J704" t="s">
        <v>2252</v>
      </c>
      <c r="K704" t="s">
        <v>2252</v>
      </c>
      <c r="L704" t="s">
        <v>2252</v>
      </c>
      <c r="M704" t="s">
        <v>2253</v>
      </c>
      <c r="N704" t="s">
        <v>2683</v>
      </c>
    </row>
    <row r="705" spans="1:14" x14ac:dyDescent="0.25">
      <c r="A705" t="s">
        <v>3551</v>
      </c>
      <c r="B705" t="s">
        <v>3552</v>
      </c>
      <c r="C705" t="s">
        <v>213</v>
      </c>
      <c r="D705" s="13">
        <v>10164364</v>
      </c>
      <c r="E705" t="s">
        <v>2385</v>
      </c>
      <c r="F705" t="s">
        <v>2250</v>
      </c>
      <c r="G705" t="s">
        <v>2250</v>
      </c>
      <c r="H705" s="108">
        <v>44139</v>
      </c>
      <c r="I705" s="108">
        <v>44178</v>
      </c>
      <c r="J705" t="s">
        <v>2252</v>
      </c>
      <c r="K705" t="s">
        <v>2252</v>
      </c>
      <c r="L705" t="s">
        <v>2252</v>
      </c>
      <c r="M705" t="s">
        <v>2253</v>
      </c>
      <c r="N705" t="s">
        <v>2683</v>
      </c>
    </row>
    <row r="706" spans="1:14" x14ac:dyDescent="0.25">
      <c r="A706" t="s">
        <v>3553</v>
      </c>
      <c r="B706" t="s">
        <v>3554</v>
      </c>
      <c r="C706" t="s">
        <v>74</v>
      </c>
      <c r="D706" s="13">
        <v>10155161</v>
      </c>
      <c r="E706" t="s">
        <v>2385</v>
      </c>
      <c r="F706" t="s">
        <v>2250</v>
      </c>
      <c r="G706" t="s">
        <v>2250</v>
      </c>
      <c r="H706" s="108">
        <v>44139</v>
      </c>
      <c r="I706" s="108">
        <v>44164</v>
      </c>
      <c r="J706" t="s">
        <v>2252</v>
      </c>
      <c r="K706" t="s">
        <v>2252</v>
      </c>
      <c r="L706" t="s">
        <v>2252</v>
      </c>
      <c r="M706" t="s">
        <v>2253</v>
      </c>
      <c r="N706" t="s">
        <v>2683</v>
      </c>
    </row>
    <row r="707" spans="1:14" x14ac:dyDescent="0.25">
      <c r="A707" t="s">
        <v>3555</v>
      </c>
      <c r="B707" t="s">
        <v>3556</v>
      </c>
      <c r="C707" t="s">
        <v>81</v>
      </c>
      <c r="D707" s="13">
        <v>10165121</v>
      </c>
      <c r="E707" t="s">
        <v>2385</v>
      </c>
      <c r="F707" t="s">
        <v>2250</v>
      </c>
      <c r="G707" t="s">
        <v>2250</v>
      </c>
      <c r="H707" s="108">
        <v>44111</v>
      </c>
      <c r="I707" s="108">
        <v>44161</v>
      </c>
      <c r="J707" t="s">
        <v>2252</v>
      </c>
      <c r="K707" t="s">
        <v>2252</v>
      </c>
      <c r="L707" t="s">
        <v>2252</v>
      </c>
      <c r="M707" t="s">
        <v>2253</v>
      </c>
      <c r="N707" t="s">
        <v>2683</v>
      </c>
    </row>
    <row r="708" spans="1:14" x14ac:dyDescent="0.25">
      <c r="A708" t="s">
        <v>3557</v>
      </c>
      <c r="B708" t="s">
        <v>3558</v>
      </c>
      <c r="C708" t="s">
        <v>137</v>
      </c>
      <c r="D708" s="13">
        <v>10155162</v>
      </c>
      <c r="E708" t="s">
        <v>2385</v>
      </c>
      <c r="F708" t="s">
        <v>2250</v>
      </c>
      <c r="G708" t="s">
        <v>2250</v>
      </c>
      <c r="H708" s="108">
        <v>44166</v>
      </c>
      <c r="I708" s="108">
        <v>44217</v>
      </c>
      <c r="J708" t="s">
        <v>2252</v>
      </c>
      <c r="K708" t="s">
        <v>2252</v>
      </c>
      <c r="L708" t="s">
        <v>2252</v>
      </c>
      <c r="M708" t="s">
        <v>2265</v>
      </c>
      <c r="N708" t="s">
        <v>2683</v>
      </c>
    </row>
    <row r="709" spans="1:14" x14ac:dyDescent="0.25">
      <c r="A709" t="s">
        <v>3559</v>
      </c>
      <c r="B709" t="s">
        <v>3560</v>
      </c>
      <c r="C709" t="s">
        <v>111</v>
      </c>
      <c r="D709" s="13">
        <v>10155199</v>
      </c>
      <c r="E709" t="s">
        <v>2385</v>
      </c>
      <c r="F709" t="s">
        <v>2250</v>
      </c>
      <c r="G709" t="s">
        <v>2250</v>
      </c>
      <c r="H709" s="108">
        <v>44111</v>
      </c>
      <c r="I709" s="108">
        <v>44147</v>
      </c>
      <c r="J709" t="s">
        <v>2252</v>
      </c>
      <c r="K709" t="s">
        <v>2252</v>
      </c>
      <c r="L709" t="s">
        <v>2252</v>
      </c>
      <c r="M709" t="s">
        <v>2253</v>
      </c>
      <c r="N709" t="s">
        <v>2683</v>
      </c>
    </row>
    <row r="710" spans="1:14" x14ac:dyDescent="0.25">
      <c r="A710" t="s">
        <v>3561</v>
      </c>
      <c r="B710" t="s">
        <v>3562</v>
      </c>
      <c r="C710" t="s">
        <v>177</v>
      </c>
      <c r="D710" s="13">
        <v>10155254</v>
      </c>
      <c r="E710" t="s">
        <v>2385</v>
      </c>
      <c r="F710" t="s">
        <v>2250</v>
      </c>
      <c r="G710" t="s">
        <v>2250</v>
      </c>
      <c r="H710" s="108">
        <v>44104</v>
      </c>
      <c r="I710" s="108">
        <v>44152</v>
      </c>
      <c r="J710" t="s">
        <v>2252</v>
      </c>
      <c r="K710" t="s">
        <v>2252</v>
      </c>
      <c r="L710" t="s">
        <v>2252</v>
      </c>
      <c r="M710" t="s">
        <v>2253</v>
      </c>
      <c r="N710" t="s">
        <v>2683</v>
      </c>
    </row>
    <row r="711" spans="1:14" x14ac:dyDescent="0.25">
      <c r="A711" t="s">
        <v>3563</v>
      </c>
      <c r="B711" t="s">
        <v>3564</v>
      </c>
      <c r="C711" t="s">
        <v>220</v>
      </c>
      <c r="D711" s="13">
        <v>10155318</v>
      </c>
      <c r="E711" t="s">
        <v>2385</v>
      </c>
      <c r="F711" t="s">
        <v>2250</v>
      </c>
      <c r="G711" t="s">
        <v>2250</v>
      </c>
      <c r="H711" s="108">
        <v>44152</v>
      </c>
      <c r="I711" s="108">
        <v>44186</v>
      </c>
      <c r="J711" t="s">
        <v>2252</v>
      </c>
      <c r="K711" t="s">
        <v>2252</v>
      </c>
      <c r="L711" t="s">
        <v>2252</v>
      </c>
      <c r="M711" t="s">
        <v>2265</v>
      </c>
      <c r="N711" t="s">
        <v>2683</v>
      </c>
    </row>
    <row r="712" spans="1:14" x14ac:dyDescent="0.25">
      <c r="A712" t="s">
        <v>3565</v>
      </c>
      <c r="B712" t="s">
        <v>3566</v>
      </c>
      <c r="C712" t="s">
        <v>85</v>
      </c>
      <c r="D712" s="13">
        <v>10168695</v>
      </c>
      <c r="E712" t="s">
        <v>2385</v>
      </c>
      <c r="F712" t="s">
        <v>2250</v>
      </c>
      <c r="G712" t="s">
        <v>2250</v>
      </c>
      <c r="H712" s="108">
        <v>44125</v>
      </c>
      <c r="I712" s="108">
        <v>44158</v>
      </c>
      <c r="J712" t="s">
        <v>2252</v>
      </c>
      <c r="K712" t="s">
        <v>2252</v>
      </c>
      <c r="L712" t="s">
        <v>2252</v>
      </c>
      <c r="M712" t="s">
        <v>2253</v>
      </c>
      <c r="N712" t="s">
        <v>2683</v>
      </c>
    </row>
    <row r="713" spans="1:14" x14ac:dyDescent="0.25">
      <c r="A713" t="s">
        <v>3567</v>
      </c>
      <c r="B713" t="s">
        <v>3568</v>
      </c>
      <c r="C713" t="s">
        <v>211</v>
      </c>
      <c r="D713" s="13">
        <v>10164360</v>
      </c>
      <c r="E713" t="s">
        <v>2385</v>
      </c>
      <c r="F713" t="s">
        <v>2250</v>
      </c>
      <c r="G713" t="s">
        <v>2250</v>
      </c>
      <c r="H713" s="108">
        <v>44125</v>
      </c>
      <c r="I713" s="108">
        <v>44165</v>
      </c>
      <c r="J713" t="s">
        <v>2252</v>
      </c>
      <c r="K713" t="s">
        <v>2252</v>
      </c>
      <c r="L713" t="s">
        <v>2252</v>
      </c>
      <c r="M713" t="s">
        <v>2253</v>
      </c>
      <c r="N713" t="s">
        <v>2683</v>
      </c>
    </row>
    <row r="714" spans="1:14" x14ac:dyDescent="0.25">
      <c r="A714" t="s">
        <v>3569</v>
      </c>
      <c r="B714" t="s">
        <v>3570</v>
      </c>
      <c r="C714" t="s">
        <v>106</v>
      </c>
      <c r="D714" s="13">
        <v>10163206</v>
      </c>
      <c r="E714" t="s">
        <v>2385</v>
      </c>
      <c r="F714" t="s">
        <v>2250</v>
      </c>
      <c r="G714" t="s">
        <v>2250</v>
      </c>
      <c r="H714" s="108">
        <v>44104</v>
      </c>
      <c r="I714" s="108">
        <v>44153</v>
      </c>
      <c r="J714" t="s">
        <v>2252</v>
      </c>
      <c r="K714" t="s">
        <v>2252</v>
      </c>
      <c r="L714" t="s">
        <v>2252</v>
      </c>
      <c r="M714" t="s">
        <v>2253</v>
      </c>
      <c r="N714" t="s">
        <v>2683</v>
      </c>
    </row>
    <row r="715" spans="1:14" x14ac:dyDescent="0.25">
      <c r="A715" t="s">
        <v>3571</v>
      </c>
      <c r="B715" t="s">
        <v>3572</v>
      </c>
      <c r="C715" t="s">
        <v>108</v>
      </c>
      <c r="D715" s="13">
        <v>10158227</v>
      </c>
      <c r="E715" t="s">
        <v>2385</v>
      </c>
      <c r="F715" t="s">
        <v>2250</v>
      </c>
      <c r="G715" t="s">
        <v>2250</v>
      </c>
      <c r="H715" s="108">
        <v>44160</v>
      </c>
      <c r="I715" s="108">
        <v>44200</v>
      </c>
      <c r="J715" t="s">
        <v>2252</v>
      </c>
      <c r="K715" t="s">
        <v>2252</v>
      </c>
      <c r="L715" t="s">
        <v>2252</v>
      </c>
      <c r="M715" t="s">
        <v>2265</v>
      </c>
      <c r="N715" t="s">
        <v>2683</v>
      </c>
    </row>
    <row r="716" spans="1:14" x14ac:dyDescent="0.25">
      <c r="A716" t="s">
        <v>3573</v>
      </c>
      <c r="B716" t="s">
        <v>3574</v>
      </c>
      <c r="C716" t="s">
        <v>117</v>
      </c>
      <c r="D716" s="13">
        <v>10155223</v>
      </c>
      <c r="E716" t="s">
        <v>2385</v>
      </c>
      <c r="F716" t="s">
        <v>2250</v>
      </c>
      <c r="G716" t="s">
        <v>2250</v>
      </c>
      <c r="H716" s="108">
        <v>44111</v>
      </c>
      <c r="I716" s="108">
        <v>44150</v>
      </c>
      <c r="J716" t="s">
        <v>2252</v>
      </c>
      <c r="K716" t="s">
        <v>2252</v>
      </c>
      <c r="L716" t="s">
        <v>2252</v>
      </c>
      <c r="M716" t="s">
        <v>2253</v>
      </c>
      <c r="N716" t="s">
        <v>2683</v>
      </c>
    </row>
    <row r="717" spans="1:14" x14ac:dyDescent="0.25">
      <c r="A717" t="s">
        <v>3575</v>
      </c>
      <c r="B717" t="s">
        <v>3576</v>
      </c>
      <c r="C717" t="s">
        <v>130</v>
      </c>
      <c r="D717" s="13">
        <v>10155224</v>
      </c>
      <c r="E717" t="s">
        <v>2385</v>
      </c>
      <c r="F717" t="s">
        <v>2250</v>
      </c>
      <c r="G717" t="s">
        <v>2250</v>
      </c>
      <c r="H717" s="108">
        <v>44166</v>
      </c>
      <c r="I717" s="108">
        <v>44209</v>
      </c>
      <c r="J717" t="s">
        <v>2252</v>
      </c>
      <c r="K717" t="s">
        <v>2252</v>
      </c>
      <c r="L717" t="s">
        <v>2252</v>
      </c>
      <c r="M717" t="s">
        <v>2265</v>
      </c>
      <c r="N717" t="s">
        <v>2683</v>
      </c>
    </row>
    <row r="718" spans="1:14" x14ac:dyDescent="0.25">
      <c r="A718" t="s">
        <v>3577</v>
      </c>
      <c r="B718" t="s">
        <v>3578</v>
      </c>
      <c r="C718" t="s">
        <v>132</v>
      </c>
      <c r="D718" s="13">
        <v>10155319</v>
      </c>
      <c r="E718" t="s">
        <v>2385</v>
      </c>
      <c r="F718" t="s">
        <v>2250</v>
      </c>
      <c r="G718" t="s">
        <v>2250</v>
      </c>
      <c r="H718" s="108">
        <v>44117</v>
      </c>
      <c r="I718" s="108">
        <v>44146</v>
      </c>
      <c r="J718" t="s">
        <v>2252</v>
      </c>
      <c r="K718" t="s">
        <v>2252</v>
      </c>
      <c r="L718" t="s">
        <v>2252</v>
      </c>
      <c r="M718" t="s">
        <v>2253</v>
      </c>
      <c r="N718" t="s">
        <v>2683</v>
      </c>
    </row>
    <row r="719" spans="1:14" x14ac:dyDescent="0.25">
      <c r="A719" t="s">
        <v>3579</v>
      </c>
      <c r="B719" t="s">
        <v>3580</v>
      </c>
      <c r="C719" t="s">
        <v>144</v>
      </c>
      <c r="D719" s="13">
        <v>10171941</v>
      </c>
      <c r="E719" t="s">
        <v>2385</v>
      </c>
      <c r="F719" t="s">
        <v>2250</v>
      </c>
      <c r="G719" t="s">
        <v>2250</v>
      </c>
      <c r="H719" s="108">
        <v>44167</v>
      </c>
      <c r="I719" s="108">
        <v>44209</v>
      </c>
      <c r="J719" t="s">
        <v>2252</v>
      </c>
      <c r="K719" t="s">
        <v>2252</v>
      </c>
      <c r="L719" t="s">
        <v>2252</v>
      </c>
      <c r="M719" t="s">
        <v>2253</v>
      </c>
      <c r="N719" t="s">
        <v>2683</v>
      </c>
    </row>
    <row r="720" spans="1:14" x14ac:dyDescent="0.25">
      <c r="A720" t="s">
        <v>3581</v>
      </c>
      <c r="B720" t="s">
        <v>3582</v>
      </c>
      <c r="C720" t="s">
        <v>161</v>
      </c>
      <c r="D720" s="13">
        <v>10156610</v>
      </c>
      <c r="E720" t="s">
        <v>2249</v>
      </c>
      <c r="F720" t="s">
        <v>2250</v>
      </c>
      <c r="G720" t="s">
        <v>2250</v>
      </c>
      <c r="H720" s="108">
        <v>44166</v>
      </c>
      <c r="I720" s="108">
        <v>44209</v>
      </c>
      <c r="J720" t="s">
        <v>2251</v>
      </c>
      <c r="K720" t="s">
        <v>2252</v>
      </c>
      <c r="L720" t="s">
        <v>2252</v>
      </c>
      <c r="M720" t="s">
        <v>2265</v>
      </c>
      <c r="N720" t="s">
        <v>2683</v>
      </c>
    </row>
    <row r="721" spans="1:14" x14ac:dyDescent="0.25">
      <c r="A721" t="s">
        <v>3583</v>
      </c>
      <c r="B721" t="s">
        <v>3584</v>
      </c>
      <c r="C721" t="s">
        <v>202</v>
      </c>
      <c r="D721" s="13">
        <v>10158296</v>
      </c>
      <c r="E721" t="s">
        <v>2249</v>
      </c>
      <c r="F721" t="s">
        <v>2250</v>
      </c>
      <c r="G721" t="s">
        <v>2250</v>
      </c>
      <c r="H721" s="108">
        <v>44124</v>
      </c>
      <c r="I721" s="108">
        <v>44182</v>
      </c>
      <c r="J721" t="s">
        <v>2251</v>
      </c>
      <c r="K721" t="s">
        <v>2252</v>
      </c>
      <c r="L721" t="s">
        <v>2252</v>
      </c>
      <c r="M721" t="s">
        <v>2253</v>
      </c>
      <c r="N721" t="s">
        <v>2683</v>
      </c>
    </row>
    <row r="722" spans="1:14" x14ac:dyDescent="0.25">
      <c r="A722" t="s">
        <v>3585</v>
      </c>
      <c r="B722" t="s">
        <v>3586</v>
      </c>
      <c r="C722" t="s">
        <v>129</v>
      </c>
      <c r="D722" s="13">
        <v>10158155</v>
      </c>
      <c r="E722" t="s">
        <v>2249</v>
      </c>
      <c r="F722" t="s">
        <v>2250</v>
      </c>
      <c r="G722" t="s">
        <v>2250</v>
      </c>
      <c r="H722" s="108">
        <v>44140</v>
      </c>
      <c r="I722" s="108">
        <v>44164</v>
      </c>
      <c r="J722" t="s">
        <v>2251</v>
      </c>
      <c r="K722" t="s">
        <v>2252</v>
      </c>
      <c r="L722" t="s">
        <v>2252</v>
      </c>
      <c r="M722" t="s">
        <v>2265</v>
      </c>
      <c r="N722" t="s">
        <v>2683</v>
      </c>
    </row>
    <row r="723" spans="1:14" x14ac:dyDescent="0.25">
      <c r="A723" t="s">
        <v>3587</v>
      </c>
      <c r="B723" t="s">
        <v>3588</v>
      </c>
      <c r="C723" t="s">
        <v>100</v>
      </c>
      <c r="D723" s="13">
        <v>10165970</v>
      </c>
      <c r="E723" t="s">
        <v>2249</v>
      </c>
      <c r="F723" t="s">
        <v>2250</v>
      </c>
      <c r="G723" t="s">
        <v>2250</v>
      </c>
      <c r="H723" s="108">
        <v>44167</v>
      </c>
      <c r="I723" s="108">
        <v>44209</v>
      </c>
      <c r="J723" t="s">
        <v>2251</v>
      </c>
      <c r="K723" t="s">
        <v>2252</v>
      </c>
      <c r="L723" t="s">
        <v>2252</v>
      </c>
      <c r="M723" t="s">
        <v>2253</v>
      </c>
      <c r="N723" t="s">
        <v>2683</v>
      </c>
    </row>
    <row r="724" spans="1:14" x14ac:dyDescent="0.25">
      <c r="A724" t="s">
        <v>3589</v>
      </c>
      <c r="B724" t="s">
        <v>3590</v>
      </c>
      <c r="C724" t="s">
        <v>139</v>
      </c>
      <c r="D724" s="13">
        <v>10156624</v>
      </c>
      <c r="E724" t="s">
        <v>2249</v>
      </c>
      <c r="F724" t="s">
        <v>2250</v>
      </c>
      <c r="G724" t="s">
        <v>2250</v>
      </c>
      <c r="H724" s="108">
        <v>44119</v>
      </c>
      <c r="I724" s="108">
        <v>44151</v>
      </c>
      <c r="J724" t="s">
        <v>2251</v>
      </c>
      <c r="K724" t="s">
        <v>2252</v>
      </c>
      <c r="L724" t="s">
        <v>2252</v>
      </c>
      <c r="M724" t="s">
        <v>2253</v>
      </c>
      <c r="N724" t="s">
        <v>2683</v>
      </c>
    </row>
    <row r="725" spans="1:14" x14ac:dyDescent="0.25">
      <c r="A725" t="s">
        <v>3591</v>
      </c>
      <c r="B725" t="s">
        <v>3592</v>
      </c>
      <c r="C725" t="s">
        <v>97</v>
      </c>
      <c r="D725" s="13">
        <v>10158563</v>
      </c>
      <c r="E725" t="s">
        <v>2249</v>
      </c>
      <c r="F725" t="s">
        <v>2250</v>
      </c>
      <c r="G725" t="s">
        <v>2250</v>
      </c>
      <c r="H725" s="108">
        <v>44124</v>
      </c>
      <c r="I725" s="108">
        <v>44152</v>
      </c>
      <c r="J725" t="s">
        <v>2251</v>
      </c>
      <c r="K725" t="s">
        <v>2252</v>
      </c>
      <c r="L725" t="s">
        <v>2252</v>
      </c>
      <c r="M725" t="s">
        <v>2253</v>
      </c>
      <c r="N725" t="s">
        <v>2683</v>
      </c>
    </row>
    <row r="726" spans="1:14" x14ac:dyDescent="0.25">
      <c r="A726" t="s">
        <v>3593</v>
      </c>
      <c r="B726" t="s">
        <v>3594</v>
      </c>
      <c r="C726" t="s">
        <v>149</v>
      </c>
      <c r="D726" s="13">
        <v>10156883</v>
      </c>
      <c r="E726" t="s">
        <v>2249</v>
      </c>
      <c r="F726" t="s">
        <v>2250</v>
      </c>
      <c r="G726" t="s">
        <v>2250</v>
      </c>
      <c r="H726" s="108">
        <v>44159</v>
      </c>
      <c r="I726" s="108">
        <v>44215</v>
      </c>
      <c r="J726" t="s">
        <v>2251</v>
      </c>
      <c r="K726" t="s">
        <v>2252</v>
      </c>
      <c r="L726" t="s">
        <v>2252</v>
      </c>
      <c r="M726" t="s">
        <v>2265</v>
      </c>
      <c r="N726" t="s">
        <v>2683</v>
      </c>
    </row>
    <row r="727" spans="1:14" x14ac:dyDescent="0.25">
      <c r="A727" t="s">
        <v>3595</v>
      </c>
      <c r="B727" t="s">
        <v>3596</v>
      </c>
      <c r="C727" t="s">
        <v>229</v>
      </c>
      <c r="D727" s="13">
        <v>10156628</v>
      </c>
      <c r="E727" t="s">
        <v>2249</v>
      </c>
      <c r="F727" t="s">
        <v>2250</v>
      </c>
      <c r="G727" t="s">
        <v>2250</v>
      </c>
      <c r="H727" s="108">
        <v>44126</v>
      </c>
      <c r="I727" s="108">
        <v>44158</v>
      </c>
      <c r="J727" t="s">
        <v>2251</v>
      </c>
      <c r="K727" t="s">
        <v>2252</v>
      </c>
      <c r="L727" t="s">
        <v>2252</v>
      </c>
      <c r="M727" t="s">
        <v>2253</v>
      </c>
      <c r="N727" t="s">
        <v>2683</v>
      </c>
    </row>
    <row r="728" spans="1:14" x14ac:dyDescent="0.25">
      <c r="A728" t="s">
        <v>3597</v>
      </c>
      <c r="B728" t="s">
        <v>3598</v>
      </c>
      <c r="C728" t="s">
        <v>104</v>
      </c>
      <c r="D728" s="13">
        <v>10161524</v>
      </c>
      <c r="E728" t="s">
        <v>2878</v>
      </c>
      <c r="F728" t="s">
        <v>2250</v>
      </c>
      <c r="G728" t="s">
        <v>2250</v>
      </c>
      <c r="H728" s="108">
        <v>44117</v>
      </c>
      <c r="I728" s="108">
        <v>44152</v>
      </c>
      <c r="J728" t="s">
        <v>2252</v>
      </c>
      <c r="K728" t="s">
        <v>2252</v>
      </c>
      <c r="L728" t="s">
        <v>2252</v>
      </c>
      <c r="M728" t="s">
        <v>2253</v>
      </c>
      <c r="N728" t="s">
        <v>2683</v>
      </c>
    </row>
    <row r="729" spans="1:14" x14ac:dyDescent="0.25">
      <c r="A729" t="s">
        <v>3599</v>
      </c>
      <c r="B729" t="s">
        <v>3600</v>
      </c>
      <c r="C729" t="s">
        <v>205</v>
      </c>
      <c r="D729" s="13">
        <v>10158300</v>
      </c>
      <c r="E729" t="s">
        <v>2249</v>
      </c>
      <c r="F729" t="s">
        <v>2250</v>
      </c>
      <c r="G729" t="s">
        <v>2250</v>
      </c>
      <c r="H729" s="108">
        <v>44117</v>
      </c>
      <c r="I729" s="108">
        <v>44160</v>
      </c>
      <c r="J729" t="s">
        <v>2251</v>
      </c>
      <c r="K729" t="s">
        <v>2252</v>
      </c>
      <c r="L729" t="s">
        <v>2252</v>
      </c>
      <c r="M729" t="s">
        <v>2253</v>
      </c>
      <c r="N729" t="s">
        <v>2683</v>
      </c>
    </row>
    <row r="730" spans="1:14" x14ac:dyDescent="0.25">
      <c r="A730" t="s">
        <v>3601</v>
      </c>
      <c r="B730" t="s">
        <v>3602</v>
      </c>
      <c r="C730" t="s">
        <v>101</v>
      </c>
      <c r="D730" s="13">
        <v>10156750</v>
      </c>
      <c r="E730" t="s">
        <v>2249</v>
      </c>
      <c r="F730" t="s">
        <v>2250</v>
      </c>
      <c r="G730" t="s">
        <v>2250</v>
      </c>
      <c r="H730" s="108">
        <v>44117</v>
      </c>
      <c r="I730" s="108">
        <v>44160</v>
      </c>
      <c r="J730" t="s">
        <v>2251</v>
      </c>
      <c r="K730" t="s">
        <v>2252</v>
      </c>
      <c r="L730" t="s">
        <v>2252</v>
      </c>
      <c r="M730" t="s">
        <v>2253</v>
      </c>
      <c r="N730" t="s">
        <v>2683</v>
      </c>
    </row>
    <row r="731" spans="1:14" x14ac:dyDescent="0.25">
      <c r="A731" t="s">
        <v>3603</v>
      </c>
      <c r="B731" t="s">
        <v>3604</v>
      </c>
      <c r="C731" t="s">
        <v>113</v>
      </c>
      <c r="D731" s="13">
        <v>10169169</v>
      </c>
      <c r="E731" t="s">
        <v>2385</v>
      </c>
      <c r="F731" t="s">
        <v>2250</v>
      </c>
      <c r="G731" t="s">
        <v>2250</v>
      </c>
      <c r="H731" s="108">
        <v>44161</v>
      </c>
      <c r="I731" s="108">
        <v>44182</v>
      </c>
      <c r="J731" t="s">
        <v>2252</v>
      </c>
      <c r="K731" t="s">
        <v>2252</v>
      </c>
      <c r="L731" t="s">
        <v>2252</v>
      </c>
      <c r="M731" t="s">
        <v>2265</v>
      </c>
      <c r="N731" t="s">
        <v>2683</v>
      </c>
    </row>
    <row r="732" spans="1:14" x14ac:dyDescent="0.25">
      <c r="A732" t="s">
        <v>3605</v>
      </c>
      <c r="B732" t="s">
        <v>3606</v>
      </c>
      <c r="C732" t="s">
        <v>195</v>
      </c>
      <c r="D732" s="13">
        <v>10156731</v>
      </c>
      <c r="E732" t="s">
        <v>2249</v>
      </c>
      <c r="F732" t="s">
        <v>2250</v>
      </c>
      <c r="G732" t="s">
        <v>2250</v>
      </c>
      <c r="H732" s="108">
        <v>44138</v>
      </c>
      <c r="I732" s="108">
        <v>44175</v>
      </c>
      <c r="J732" t="s">
        <v>2251</v>
      </c>
      <c r="K732" t="s">
        <v>2252</v>
      </c>
      <c r="L732" t="s">
        <v>2252</v>
      </c>
      <c r="M732" t="s">
        <v>2253</v>
      </c>
      <c r="N732" t="s">
        <v>2683</v>
      </c>
    </row>
    <row r="733" spans="1:14" x14ac:dyDescent="0.25">
      <c r="A733" t="s">
        <v>3607</v>
      </c>
      <c r="B733" t="s">
        <v>3608</v>
      </c>
      <c r="C733" t="s">
        <v>156</v>
      </c>
      <c r="D733" s="13">
        <v>10157226</v>
      </c>
      <c r="E733" t="s">
        <v>2249</v>
      </c>
      <c r="F733" t="s">
        <v>2250</v>
      </c>
      <c r="G733" t="s">
        <v>2250</v>
      </c>
      <c r="H733" s="108">
        <v>44167</v>
      </c>
      <c r="I733" s="108">
        <v>44213</v>
      </c>
      <c r="J733" t="s">
        <v>2251</v>
      </c>
      <c r="K733" t="s">
        <v>2252</v>
      </c>
      <c r="L733" t="s">
        <v>2252</v>
      </c>
      <c r="M733" t="s">
        <v>2253</v>
      </c>
      <c r="N733" t="s">
        <v>2683</v>
      </c>
    </row>
    <row r="734" spans="1:14" x14ac:dyDescent="0.25">
      <c r="A734" t="s">
        <v>3609</v>
      </c>
      <c r="B734" t="s">
        <v>3610</v>
      </c>
      <c r="C734" t="s">
        <v>135</v>
      </c>
      <c r="D734" s="13">
        <v>10156794</v>
      </c>
      <c r="E734" t="s">
        <v>2249</v>
      </c>
      <c r="F734" t="s">
        <v>2250</v>
      </c>
      <c r="G734" t="s">
        <v>2250</v>
      </c>
      <c r="H734" s="108">
        <v>44152</v>
      </c>
      <c r="I734" s="108">
        <v>44171</v>
      </c>
      <c r="J734" t="s">
        <v>2251</v>
      </c>
      <c r="K734" t="s">
        <v>2252</v>
      </c>
      <c r="L734" t="s">
        <v>2252</v>
      </c>
      <c r="M734" t="s">
        <v>2265</v>
      </c>
      <c r="N734" t="s">
        <v>2683</v>
      </c>
    </row>
    <row r="735" spans="1:14" x14ac:dyDescent="0.25">
      <c r="A735" t="s">
        <v>3611</v>
      </c>
      <c r="B735" t="s">
        <v>3612</v>
      </c>
      <c r="C735" t="s">
        <v>153</v>
      </c>
      <c r="D735" s="13">
        <v>10155320</v>
      </c>
      <c r="E735" t="s">
        <v>2385</v>
      </c>
      <c r="F735" t="s">
        <v>2250</v>
      </c>
      <c r="G735" t="s">
        <v>2250</v>
      </c>
      <c r="H735" s="108">
        <v>44167</v>
      </c>
      <c r="I735" s="108">
        <v>44200</v>
      </c>
      <c r="J735" t="s">
        <v>2252</v>
      </c>
      <c r="K735" t="s">
        <v>2252</v>
      </c>
      <c r="L735" t="s">
        <v>2252</v>
      </c>
      <c r="M735" t="s">
        <v>2265</v>
      </c>
      <c r="N735" t="s">
        <v>2683</v>
      </c>
    </row>
    <row r="736" spans="1:14" x14ac:dyDescent="0.25">
      <c r="A736" t="s">
        <v>3613</v>
      </c>
      <c r="B736" t="s">
        <v>3614</v>
      </c>
      <c r="C736" t="s">
        <v>77</v>
      </c>
      <c r="D736" s="13">
        <v>10155323</v>
      </c>
      <c r="E736" t="s">
        <v>2385</v>
      </c>
      <c r="F736" t="s">
        <v>2250</v>
      </c>
      <c r="G736" t="s">
        <v>2250</v>
      </c>
      <c r="H736" s="108">
        <v>44160</v>
      </c>
      <c r="I736" s="108">
        <v>44188</v>
      </c>
      <c r="J736" t="s">
        <v>2252</v>
      </c>
      <c r="K736" t="s">
        <v>2252</v>
      </c>
      <c r="L736" t="s">
        <v>2252</v>
      </c>
      <c r="M736" t="s">
        <v>2265</v>
      </c>
      <c r="N736" t="s">
        <v>2683</v>
      </c>
    </row>
    <row r="737" spans="1:14" x14ac:dyDescent="0.25">
      <c r="A737" t="s">
        <v>3615</v>
      </c>
      <c r="B737" t="s">
        <v>3616</v>
      </c>
      <c r="C737" t="s">
        <v>106</v>
      </c>
      <c r="D737" s="13">
        <v>10158594</v>
      </c>
      <c r="E737" t="s">
        <v>2249</v>
      </c>
      <c r="F737" t="s">
        <v>2250</v>
      </c>
      <c r="G737" t="s">
        <v>2250</v>
      </c>
      <c r="H737" s="108">
        <v>44152</v>
      </c>
      <c r="I737" s="108">
        <v>44200</v>
      </c>
      <c r="J737" t="s">
        <v>2251</v>
      </c>
      <c r="K737" t="s">
        <v>2252</v>
      </c>
      <c r="L737" t="s">
        <v>2252</v>
      </c>
      <c r="M737" t="s">
        <v>2265</v>
      </c>
      <c r="N737" t="s">
        <v>2683</v>
      </c>
    </row>
    <row r="738" spans="1:14" x14ac:dyDescent="0.25">
      <c r="A738" t="s">
        <v>3617</v>
      </c>
      <c r="B738" t="s">
        <v>3618</v>
      </c>
      <c r="C738" t="s">
        <v>120</v>
      </c>
      <c r="D738" s="13">
        <v>10166916</v>
      </c>
      <c r="E738" t="s">
        <v>2358</v>
      </c>
      <c r="F738" t="s">
        <v>2250</v>
      </c>
      <c r="G738" t="s">
        <v>2250</v>
      </c>
      <c r="H738" s="108">
        <v>44119</v>
      </c>
      <c r="I738" s="108">
        <v>44150</v>
      </c>
      <c r="J738" t="s">
        <v>2252</v>
      </c>
      <c r="K738" t="s">
        <v>2252</v>
      </c>
      <c r="L738" t="s">
        <v>2252</v>
      </c>
      <c r="M738" t="s">
        <v>2253</v>
      </c>
      <c r="N738" t="s">
        <v>2683</v>
      </c>
    </row>
    <row r="739" spans="1:14" x14ac:dyDescent="0.25">
      <c r="A739" t="s">
        <v>3619</v>
      </c>
      <c r="B739" t="s">
        <v>3620</v>
      </c>
      <c r="C739" t="s">
        <v>211</v>
      </c>
      <c r="D739" s="13">
        <v>10157227</v>
      </c>
      <c r="E739" t="s">
        <v>2249</v>
      </c>
      <c r="F739" t="s">
        <v>2250</v>
      </c>
      <c r="G739" t="s">
        <v>2250</v>
      </c>
      <c r="H739" s="108">
        <v>44103</v>
      </c>
      <c r="I739" s="108">
        <v>44139</v>
      </c>
      <c r="J739" t="s">
        <v>2251</v>
      </c>
      <c r="K739" t="s">
        <v>2252</v>
      </c>
      <c r="L739" t="s">
        <v>2252</v>
      </c>
      <c r="M739" t="s">
        <v>2253</v>
      </c>
      <c r="N739" t="s">
        <v>2683</v>
      </c>
    </row>
    <row r="740" spans="1:14" x14ac:dyDescent="0.25">
      <c r="A740" t="s">
        <v>3621</v>
      </c>
      <c r="B740" t="s">
        <v>3622</v>
      </c>
      <c r="C740" t="s">
        <v>76</v>
      </c>
      <c r="D740" s="13">
        <v>10156895</v>
      </c>
      <c r="E740" t="s">
        <v>2249</v>
      </c>
      <c r="F740" t="s">
        <v>2250</v>
      </c>
      <c r="G740" t="s">
        <v>2250</v>
      </c>
      <c r="H740" s="108">
        <v>44117</v>
      </c>
      <c r="I740" s="108">
        <v>44158</v>
      </c>
      <c r="J740" t="s">
        <v>2251</v>
      </c>
      <c r="K740" t="s">
        <v>2252</v>
      </c>
      <c r="L740" t="s">
        <v>2252</v>
      </c>
      <c r="M740" t="s">
        <v>2253</v>
      </c>
      <c r="N740" t="s">
        <v>2683</v>
      </c>
    </row>
    <row r="741" spans="1:14" x14ac:dyDescent="0.25">
      <c r="A741" t="s">
        <v>3623</v>
      </c>
      <c r="B741" t="s">
        <v>3624</v>
      </c>
      <c r="C741" t="s">
        <v>168</v>
      </c>
      <c r="D741" s="13">
        <v>10156668</v>
      </c>
      <c r="E741" t="s">
        <v>2249</v>
      </c>
      <c r="F741" t="s">
        <v>2250</v>
      </c>
      <c r="G741" t="s">
        <v>2250</v>
      </c>
      <c r="H741" s="108">
        <v>44103</v>
      </c>
      <c r="I741" s="108">
        <v>44123</v>
      </c>
      <c r="J741" t="s">
        <v>2251</v>
      </c>
      <c r="K741" t="s">
        <v>2252</v>
      </c>
      <c r="L741" t="s">
        <v>2252</v>
      </c>
      <c r="M741" t="s">
        <v>2253</v>
      </c>
      <c r="N741" t="s">
        <v>2683</v>
      </c>
    </row>
    <row r="742" spans="1:14" x14ac:dyDescent="0.25">
      <c r="A742" t="s">
        <v>3625</v>
      </c>
      <c r="B742" t="s">
        <v>3626</v>
      </c>
      <c r="C742" t="s">
        <v>72</v>
      </c>
      <c r="D742" s="13">
        <v>10156632</v>
      </c>
      <c r="E742" t="s">
        <v>2249</v>
      </c>
      <c r="F742" t="s">
        <v>2250</v>
      </c>
      <c r="G742" t="s">
        <v>2250</v>
      </c>
      <c r="H742" s="108">
        <v>44159</v>
      </c>
      <c r="I742" s="108">
        <v>44200</v>
      </c>
      <c r="J742" t="s">
        <v>2251</v>
      </c>
      <c r="K742" t="s">
        <v>2252</v>
      </c>
      <c r="L742" t="s">
        <v>2252</v>
      </c>
      <c r="M742" t="s">
        <v>2265</v>
      </c>
      <c r="N742" t="s">
        <v>2683</v>
      </c>
    </row>
    <row r="743" spans="1:14" x14ac:dyDescent="0.25">
      <c r="A743" t="s">
        <v>3627</v>
      </c>
      <c r="B743" t="s">
        <v>3628</v>
      </c>
      <c r="C743" t="s">
        <v>223</v>
      </c>
      <c r="D743" s="13">
        <v>10162655</v>
      </c>
      <c r="E743" t="s">
        <v>2249</v>
      </c>
      <c r="F743" t="s">
        <v>2250</v>
      </c>
      <c r="G743" t="s">
        <v>2250</v>
      </c>
      <c r="H743" s="108">
        <v>44138</v>
      </c>
      <c r="I743" s="108">
        <v>44165</v>
      </c>
      <c r="J743" t="s">
        <v>2251</v>
      </c>
      <c r="K743" t="s">
        <v>2252</v>
      </c>
      <c r="L743" t="s">
        <v>2252</v>
      </c>
      <c r="M743" t="s">
        <v>2253</v>
      </c>
      <c r="N743" t="s">
        <v>2683</v>
      </c>
    </row>
    <row r="744" spans="1:14" x14ac:dyDescent="0.25">
      <c r="A744" t="s">
        <v>3629</v>
      </c>
      <c r="B744" t="s">
        <v>3630</v>
      </c>
      <c r="C744" t="s">
        <v>90</v>
      </c>
      <c r="D744" s="13">
        <v>10172294</v>
      </c>
      <c r="E744" t="s">
        <v>2249</v>
      </c>
      <c r="F744" t="s">
        <v>2250</v>
      </c>
      <c r="G744" t="s">
        <v>2250</v>
      </c>
      <c r="H744" s="108">
        <v>44168</v>
      </c>
      <c r="I744" s="108">
        <v>44209</v>
      </c>
      <c r="J744" t="s">
        <v>2251</v>
      </c>
      <c r="K744" t="s">
        <v>2252</v>
      </c>
      <c r="L744" t="s">
        <v>2252</v>
      </c>
      <c r="M744" t="s">
        <v>2253</v>
      </c>
      <c r="N744" t="s">
        <v>2683</v>
      </c>
    </row>
    <row r="745" spans="1:14" x14ac:dyDescent="0.25">
      <c r="A745" t="s">
        <v>3631</v>
      </c>
      <c r="B745" t="s">
        <v>3632</v>
      </c>
      <c r="C745" t="s">
        <v>190</v>
      </c>
      <c r="D745" s="13">
        <v>10156756</v>
      </c>
      <c r="E745" t="s">
        <v>2249</v>
      </c>
      <c r="F745" t="s">
        <v>2250</v>
      </c>
      <c r="G745" t="s">
        <v>2250</v>
      </c>
      <c r="H745" s="108">
        <v>44124</v>
      </c>
      <c r="I745" s="108">
        <v>44157</v>
      </c>
      <c r="J745" t="s">
        <v>2251</v>
      </c>
      <c r="K745" t="s">
        <v>2252</v>
      </c>
      <c r="L745" t="s">
        <v>2252</v>
      </c>
      <c r="M745" t="s">
        <v>2253</v>
      </c>
      <c r="N745" t="s">
        <v>2683</v>
      </c>
    </row>
    <row r="746" spans="1:14" x14ac:dyDescent="0.25">
      <c r="A746" t="s">
        <v>3633</v>
      </c>
      <c r="B746" t="s">
        <v>3634</v>
      </c>
      <c r="C746" t="s">
        <v>179</v>
      </c>
      <c r="D746" s="13">
        <v>10164123</v>
      </c>
      <c r="E746" t="s">
        <v>2249</v>
      </c>
      <c r="F746" t="s">
        <v>2250</v>
      </c>
      <c r="G746" t="s">
        <v>2250</v>
      </c>
      <c r="H746" s="108">
        <v>44140</v>
      </c>
      <c r="I746" s="108">
        <v>44167</v>
      </c>
      <c r="J746" t="s">
        <v>2251</v>
      </c>
      <c r="K746" t="s">
        <v>2252</v>
      </c>
      <c r="L746" t="s">
        <v>2252</v>
      </c>
      <c r="M746" t="s">
        <v>2265</v>
      </c>
      <c r="N746" t="s">
        <v>2683</v>
      </c>
    </row>
    <row r="747" spans="1:14" x14ac:dyDescent="0.25">
      <c r="A747" t="s">
        <v>3635</v>
      </c>
      <c r="B747" t="s">
        <v>3636</v>
      </c>
      <c r="C747" t="s">
        <v>130</v>
      </c>
      <c r="D747" s="13">
        <v>10158161</v>
      </c>
      <c r="E747" t="s">
        <v>2249</v>
      </c>
      <c r="F747" t="s">
        <v>2250</v>
      </c>
      <c r="G747" t="s">
        <v>2250</v>
      </c>
      <c r="H747" s="108">
        <v>44145</v>
      </c>
      <c r="I747" s="108">
        <v>44167</v>
      </c>
      <c r="J747" t="s">
        <v>2251</v>
      </c>
      <c r="K747" t="s">
        <v>2252</v>
      </c>
      <c r="L747" t="s">
        <v>2252</v>
      </c>
      <c r="M747" t="s">
        <v>2265</v>
      </c>
      <c r="N747" t="s">
        <v>2683</v>
      </c>
    </row>
    <row r="748" spans="1:14" x14ac:dyDescent="0.25">
      <c r="A748" t="s">
        <v>3637</v>
      </c>
      <c r="B748" t="s">
        <v>3638</v>
      </c>
      <c r="C748" t="s">
        <v>118</v>
      </c>
      <c r="D748" s="13">
        <v>10157228</v>
      </c>
      <c r="E748" t="s">
        <v>2249</v>
      </c>
      <c r="F748" t="s">
        <v>2250</v>
      </c>
      <c r="G748" t="s">
        <v>2250</v>
      </c>
      <c r="H748" s="108">
        <v>44175</v>
      </c>
      <c r="I748" s="108">
        <v>44213</v>
      </c>
      <c r="J748" t="s">
        <v>2251</v>
      </c>
      <c r="K748" t="s">
        <v>2252</v>
      </c>
      <c r="L748" t="s">
        <v>2252</v>
      </c>
      <c r="M748" t="s">
        <v>2253</v>
      </c>
      <c r="N748" t="s">
        <v>2683</v>
      </c>
    </row>
    <row r="749" spans="1:14" x14ac:dyDescent="0.25">
      <c r="A749" t="s">
        <v>3639</v>
      </c>
      <c r="B749" t="s">
        <v>3640</v>
      </c>
      <c r="C749" t="s">
        <v>153</v>
      </c>
      <c r="D749" s="13">
        <v>10163417</v>
      </c>
      <c r="E749" t="s">
        <v>2887</v>
      </c>
      <c r="F749" t="s">
        <v>2250</v>
      </c>
      <c r="G749" t="s">
        <v>2250</v>
      </c>
      <c r="H749" s="108">
        <v>44159</v>
      </c>
      <c r="I749" s="108">
        <v>44209</v>
      </c>
      <c r="J749" t="s">
        <v>2252</v>
      </c>
      <c r="K749" t="s">
        <v>2252</v>
      </c>
      <c r="L749" t="s">
        <v>2252</v>
      </c>
      <c r="M749" t="s">
        <v>2253</v>
      </c>
      <c r="N749" t="s">
        <v>2683</v>
      </c>
    </row>
    <row r="750" spans="1:14" x14ac:dyDescent="0.25">
      <c r="A750" t="s">
        <v>3641</v>
      </c>
      <c r="B750" t="s">
        <v>3642</v>
      </c>
      <c r="C750" t="s">
        <v>106</v>
      </c>
      <c r="D750" s="13">
        <v>10158623</v>
      </c>
      <c r="E750" t="s">
        <v>2249</v>
      </c>
      <c r="F750" t="s">
        <v>2250</v>
      </c>
      <c r="G750" t="s">
        <v>2250</v>
      </c>
      <c r="H750" s="108">
        <v>44140</v>
      </c>
      <c r="I750" s="108">
        <v>44174</v>
      </c>
      <c r="J750" t="s">
        <v>2251</v>
      </c>
      <c r="K750" t="s">
        <v>2252</v>
      </c>
      <c r="L750" t="s">
        <v>2252</v>
      </c>
      <c r="M750" t="s">
        <v>2265</v>
      </c>
      <c r="N750" t="s">
        <v>2683</v>
      </c>
    </row>
    <row r="751" spans="1:14" x14ac:dyDescent="0.25">
      <c r="A751" t="s">
        <v>3643</v>
      </c>
      <c r="B751" t="s">
        <v>3644</v>
      </c>
      <c r="C751" t="s">
        <v>80</v>
      </c>
      <c r="D751" s="13">
        <v>10155313</v>
      </c>
      <c r="E751" t="s">
        <v>2385</v>
      </c>
      <c r="F751" t="s">
        <v>2250</v>
      </c>
      <c r="G751" t="s">
        <v>2250</v>
      </c>
      <c r="H751" s="108">
        <v>44140</v>
      </c>
      <c r="I751" s="108">
        <v>44161</v>
      </c>
      <c r="J751" t="s">
        <v>2252</v>
      </c>
      <c r="K751" t="s">
        <v>2252</v>
      </c>
      <c r="L751" t="s">
        <v>2252</v>
      </c>
      <c r="M751" t="s">
        <v>2265</v>
      </c>
      <c r="N751" t="s">
        <v>2683</v>
      </c>
    </row>
    <row r="752" spans="1:14" x14ac:dyDescent="0.25">
      <c r="A752" t="s">
        <v>3645</v>
      </c>
      <c r="B752" t="s">
        <v>3646</v>
      </c>
      <c r="C752" t="s">
        <v>113</v>
      </c>
      <c r="D752" s="13">
        <v>10163411</v>
      </c>
      <c r="E752" t="s">
        <v>2385</v>
      </c>
      <c r="F752" t="s">
        <v>2250</v>
      </c>
      <c r="G752" t="s">
        <v>2250</v>
      </c>
      <c r="H752" s="108">
        <v>44153</v>
      </c>
      <c r="I752" s="108">
        <v>44182</v>
      </c>
      <c r="J752" t="s">
        <v>2252</v>
      </c>
      <c r="K752" t="s">
        <v>2252</v>
      </c>
      <c r="L752" t="s">
        <v>2252</v>
      </c>
      <c r="M752" t="s">
        <v>2265</v>
      </c>
      <c r="N752" t="s">
        <v>2683</v>
      </c>
    </row>
    <row r="753" spans="1:14" x14ac:dyDescent="0.25">
      <c r="A753" t="s">
        <v>3647</v>
      </c>
      <c r="B753" t="s">
        <v>3648</v>
      </c>
      <c r="C753" t="s">
        <v>108</v>
      </c>
      <c r="D753" s="13">
        <v>10156980</v>
      </c>
      <c r="E753" t="s">
        <v>2249</v>
      </c>
      <c r="F753" t="s">
        <v>2250</v>
      </c>
      <c r="G753" t="s">
        <v>2250</v>
      </c>
      <c r="H753" s="108">
        <v>44119</v>
      </c>
      <c r="I753" s="108">
        <v>44159</v>
      </c>
      <c r="J753" t="s">
        <v>2251</v>
      </c>
      <c r="K753" t="s">
        <v>2252</v>
      </c>
      <c r="L753" t="s">
        <v>2252</v>
      </c>
      <c r="M753" t="s">
        <v>2253</v>
      </c>
      <c r="N753" t="s">
        <v>2683</v>
      </c>
    </row>
    <row r="754" spans="1:14" x14ac:dyDescent="0.25">
      <c r="A754" t="s">
        <v>3649</v>
      </c>
      <c r="B754" t="s">
        <v>3650</v>
      </c>
      <c r="C754" t="s">
        <v>142</v>
      </c>
      <c r="D754" s="13">
        <v>10171305</v>
      </c>
      <c r="E754" t="s">
        <v>2878</v>
      </c>
      <c r="F754" t="s">
        <v>2250</v>
      </c>
      <c r="G754" t="s">
        <v>2250</v>
      </c>
      <c r="H754" s="108">
        <v>44166</v>
      </c>
      <c r="I754" s="108">
        <v>44216</v>
      </c>
      <c r="J754" t="s">
        <v>2252</v>
      </c>
      <c r="K754" t="s">
        <v>2252</v>
      </c>
      <c r="L754" t="s">
        <v>2252</v>
      </c>
      <c r="M754" t="s">
        <v>2253</v>
      </c>
      <c r="N754" t="s">
        <v>2683</v>
      </c>
    </row>
    <row r="755" spans="1:14" x14ac:dyDescent="0.25">
      <c r="A755" t="s">
        <v>3651</v>
      </c>
      <c r="B755" t="s">
        <v>3652</v>
      </c>
      <c r="C755" t="s">
        <v>202</v>
      </c>
      <c r="D755" s="13">
        <v>10156928</v>
      </c>
      <c r="E755" t="s">
        <v>2249</v>
      </c>
      <c r="F755" t="s">
        <v>2250</v>
      </c>
      <c r="G755" t="s">
        <v>2250</v>
      </c>
      <c r="H755" s="108">
        <v>44119</v>
      </c>
      <c r="I755" s="108">
        <v>44168</v>
      </c>
      <c r="J755" t="s">
        <v>2251</v>
      </c>
      <c r="K755" t="s">
        <v>2252</v>
      </c>
      <c r="L755" t="s">
        <v>2252</v>
      </c>
      <c r="M755" t="s">
        <v>2253</v>
      </c>
      <c r="N755" t="s">
        <v>2683</v>
      </c>
    </row>
    <row r="756" spans="1:14" x14ac:dyDescent="0.25">
      <c r="A756" t="s">
        <v>3653</v>
      </c>
      <c r="B756" t="s">
        <v>3654</v>
      </c>
      <c r="C756" t="s">
        <v>78</v>
      </c>
      <c r="D756" s="13">
        <v>10157636</v>
      </c>
      <c r="E756" t="s">
        <v>2249</v>
      </c>
      <c r="F756" t="s">
        <v>2250</v>
      </c>
      <c r="G756" t="s">
        <v>2250</v>
      </c>
      <c r="H756" s="108">
        <v>44159</v>
      </c>
      <c r="I756" s="108">
        <v>44180</v>
      </c>
      <c r="J756" t="s">
        <v>2251</v>
      </c>
      <c r="K756" t="s">
        <v>2252</v>
      </c>
      <c r="L756" t="s">
        <v>2252</v>
      </c>
      <c r="M756" t="s">
        <v>2265</v>
      </c>
      <c r="N756" t="s">
        <v>2683</v>
      </c>
    </row>
    <row r="757" spans="1:14" x14ac:dyDescent="0.25">
      <c r="A757" t="s">
        <v>3655</v>
      </c>
      <c r="B757" t="s">
        <v>3656</v>
      </c>
      <c r="C757" t="s">
        <v>186</v>
      </c>
      <c r="D757" s="13">
        <v>10165965</v>
      </c>
      <c r="E757" t="s">
        <v>2249</v>
      </c>
      <c r="F757" t="s">
        <v>2250</v>
      </c>
      <c r="G757" t="s">
        <v>2250</v>
      </c>
      <c r="H757" s="108">
        <v>44160</v>
      </c>
      <c r="I757" s="108">
        <v>44213</v>
      </c>
      <c r="J757" t="s">
        <v>2251</v>
      </c>
      <c r="K757" t="s">
        <v>2252</v>
      </c>
      <c r="L757" t="s">
        <v>2252</v>
      </c>
      <c r="M757" t="s">
        <v>2265</v>
      </c>
      <c r="N757" t="s">
        <v>2683</v>
      </c>
    </row>
    <row r="758" spans="1:14" x14ac:dyDescent="0.25">
      <c r="A758" t="s">
        <v>3657</v>
      </c>
      <c r="B758" t="s">
        <v>3658</v>
      </c>
      <c r="C758" t="s">
        <v>226</v>
      </c>
      <c r="D758" s="13">
        <v>10156665</v>
      </c>
      <c r="E758" t="s">
        <v>2249</v>
      </c>
      <c r="F758" t="s">
        <v>2250</v>
      </c>
      <c r="G758" t="s">
        <v>2250</v>
      </c>
      <c r="H758" s="108">
        <v>44117</v>
      </c>
      <c r="I758" s="108">
        <v>44153</v>
      </c>
      <c r="J758" t="s">
        <v>2251</v>
      </c>
      <c r="K758" t="s">
        <v>2252</v>
      </c>
      <c r="L758" t="s">
        <v>2252</v>
      </c>
      <c r="M758" t="s">
        <v>2253</v>
      </c>
      <c r="N758" t="s">
        <v>2683</v>
      </c>
    </row>
    <row r="759" spans="1:14" x14ac:dyDescent="0.25">
      <c r="A759" t="s">
        <v>3659</v>
      </c>
      <c r="B759" t="s">
        <v>3660</v>
      </c>
      <c r="C759" t="s">
        <v>165</v>
      </c>
      <c r="D759" s="13">
        <v>10157627</v>
      </c>
      <c r="E759" t="s">
        <v>2249</v>
      </c>
      <c r="F759" t="s">
        <v>2250</v>
      </c>
      <c r="G759" t="s">
        <v>2250</v>
      </c>
      <c r="H759" s="108">
        <v>44147</v>
      </c>
      <c r="I759" s="108">
        <v>44172</v>
      </c>
      <c r="J759" t="s">
        <v>2251</v>
      </c>
      <c r="K759" t="s">
        <v>2252</v>
      </c>
      <c r="L759" t="s">
        <v>2252</v>
      </c>
      <c r="M759" t="s">
        <v>2265</v>
      </c>
      <c r="N759" t="s">
        <v>2683</v>
      </c>
    </row>
    <row r="760" spans="1:14" x14ac:dyDescent="0.25">
      <c r="A760" t="s">
        <v>3661</v>
      </c>
      <c r="B760" t="s">
        <v>3662</v>
      </c>
      <c r="C760" t="s">
        <v>108</v>
      </c>
      <c r="D760" s="13">
        <v>10156992</v>
      </c>
      <c r="E760" t="s">
        <v>2249</v>
      </c>
      <c r="F760" t="s">
        <v>2250</v>
      </c>
      <c r="G760" t="s">
        <v>2250</v>
      </c>
      <c r="H760" s="108">
        <v>44105</v>
      </c>
      <c r="I760" s="108">
        <v>44146</v>
      </c>
      <c r="J760" t="s">
        <v>2251</v>
      </c>
      <c r="K760" t="s">
        <v>2252</v>
      </c>
      <c r="L760" t="s">
        <v>2252</v>
      </c>
      <c r="M760" t="s">
        <v>2253</v>
      </c>
      <c r="N760" t="s">
        <v>2683</v>
      </c>
    </row>
    <row r="761" spans="1:14" x14ac:dyDescent="0.25">
      <c r="A761" t="s">
        <v>3663</v>
      </c>
      <c r="B761" t="s">
        <v>3664</v>
      </c>
      <c r="C761" t="s">
        <v>114</v>
      </c>
      <c r="D761" s="13">
        <v>10156931</v>
      </c>
      <c r="E761" t="s">
        <v>2249</v>
      </c>
      <c r="F761" t="s">
        <v>2250</v>
      </c>
      <c r="G761" t="s">
        <v>2250</v>
      </c>
      <c r="H761" s="108">
        <v>44145</v>
      </c>
      <c r="I761" s="108">
        <v>44180</v>
      </c>
      <c r="J761" t="s">
        <v>2251</v>
      </c>
      <c r="K761" t="s">
        <v>2252</v>
      </c>
      <c r="L761" t="s">
        <v>2252</v>
      </c>
      <c r="M761" t="s">
        <v>2265</v>
      </c>
      <c r="N761" t="s">
        <v>2683</v>
      </c>
    </row>
    <row r="762" spans="1:14" x14ac:dyDescent="0.25">
      <c r="A762" t="s">
        <v>3665</v>
      </c>
      <c r="B762" t="s">
        <v>3666</v>
      </c>
      <c r="C762" t="s">
        <v>83</v>
      </c>
      <c r="D762" s="13">
        <v>10158578</v>
      </c>
      <c r="E762" t="s">
        <v>2249</v>
      </c>
      <c r="F762" t="s">
        <v>2250</v>
      </c>
      <c r="G762" t="s">
        <v>2250</v>
      </c>
      <c r="H762" s="108">
        <v>44154</v>
      </c>
      <c r="I762" s="108">
        <v>44182</v>
      </c>
      <c r="J762" t="s">
        <v>2251</v>
      </c>
      <c r="K762" t="s">
        <v>2252</v>
      </c>
      <c r="L762" t="s">
        <v>2252</v>
      </c>
      <c r="M762" t="s">
        <v>2265</v>
      </c>
      <c r="N762" t="s">
        <v>2683</v>
      </c>
    </row>
    <row r="763" spans="1:14" x14ac:dyDescent="0.25">
      <c r="A763" t="s">
        <v>3667</v>
      </c>
      <c r="B763" t="s">
        <v>3668</v>
      </c>
      <c r="C763" t="s">
        <v>228</v>
      </c>
      <c r="D763" s="13">
        <v>10156661</v>
      </c>
      <c r="E763" t="s">
        <v>2249</v>
      </c>
      <c r="F763" t="s">
        <v>2250</v>
      </c>
      <c r="G763" t="s">
        <v>2250</v>
      </c>
      <c r="H763" s="108">
        <v>44117</v>
      </c>
      <c r="I763" s="108">
        <v>44158</v>
      </c>
      <c r="J763" t="s">
        <v>2251</v>
      </c>
      <c r="K763" t="s">
        <v>2252</v>
      </c>
      <c r="L763" t="s">
        <v>2252</v>
      </c>
      <c r="M763" t="s">
        <v>2253</v>
      </c>
      <c r="N763" t="s">
        <v>2683</v>
      </c>
    </row>
    <row r="764" spans="1:14" x14ac:dyDescent="0.25">
      <c r="A764" t="s">
        <v>3669</v>
      </c>
      <c r="B764" t="s">
        <v>3670</v>
      </c>
      <c r="C764" t="s">
        <v>108</v>
      </c>
      <c r="D764" s="13">
        <v>10162733</v>
      </c>
      <c r="E764" t="s">
        <v>2249</v>
      </c>
      <c r="F764" t="s">
        <v>2250</v>
      </c>
      <c r="G764" t="s">
        <v>2250</v>
      </c>
      <c r="H764" s="108">
        <v>44103</v>
      </c>
      <c r="I764" s="108">
        <v>44119</v>
      </c>
      <c r="J764" t="s">
        <v>2251</v>
      </c>
      <c r="K764" t="s">
        <v>2252</v>
      </c>
      <c r="L764" t="s">
        <v>2252</v>
      </c>
      <c r="M764" t="s">
        <v>2253</v>
      </c>
      <c r="N764" t="s">
        <v>2683</v>
      </c>
    </row>
    <row r="765" spans="1:14" x14ac:dyDescent="0.25">
      <c r="A765" t="s">
        <v>3671</v>
      </c>
      <c r="B765" t="s">
        <v>3672</v>
      </c>
      <c r="C765" t="s">
        <v>72</v>
      </c>
      <c r="D765" s="13">
        <v>10168725</v>
      </c>
      <c r="E765" t="s">
        <v>2878</v>
      </c>
      <c r="F765" t="s">
        <v>2250</v>
      </c>
      <c r="G765" t="s">
        <v>2250</v>
      </c>
      <c r="H765" s="108">
        <v>44124</v>
      </c>
      <c r="I765" s="108">
        <v>44151</v>
      </c>
      <c r="J765" t="s">
        <v>2252</v>
      </c>
      <c r="K765" t="s">
        <v>2252</v>
      </c>
      <c r="L765" t="s">
        <v>2252</v>
      </c>
      <c r="M765" t="s">
        <v>2253</v>
      </c>
      <c r="N765" t="s">
        <v>2683</v>
      </c>
    </row>
    <row r="766" spans="1:14" x14ac:dyDescent="0.25">
      <c r="A766" t="s">
        <v>3673</v>
      </c>
      <c r="B766" t="s">
        <v>3674</v>
      </c>
      <c r="C766" t="s">
        <v>106</v>
      </c>
      <c r="D766" s="13">
        <v>10158573</v>
      </c>
      <c r="E766" t="s">
        <v>2249</v>
      </c>
      <c r="F766" t="s">
        <v>2250</v>
      </c>
      <c r="G766" t="s">
        <v>2250</v>
      </c>
      <c r="H766" s="108">
        <v>44138</v>
      </c>
      <c r="I766" s="108">
        <v>44168</v>
      </c>
      <c r="J766" t="s">
        <v>2251</v>
      </c>
      <c r="K766" t="s">
        <v>2252</v>
      </c>
      <c r="L766" t="s">
        <v>2252</v>
      </c>
      <c r="M766" t="s">
        <v>2253</v>
      </c>
      <c r="N766" t="s">
        <v>2683</v>
      </c>
    </row>
    <row r="767" spans="1:14" x14ac:dyDescent="0.25">
      <c r="A767" t="s">
        <v>3675</v>
      </c>
      <c r="B767" t="s">
        <v>3676</v>
      </c>
      <c r="C767" t="s">
        <v>97</v>
      </c>
      <c r="D767" s="13">
        <v>10158569</v>
      </c>
      <c r="E767" t="s">
        <v>2249</v>
      </c>
      <c r="F767" t="s">
        <v>2250</v>
      </c>
      <c r="G767" t="s">
        <v>2250</v>
      </c>
      <c r="H767" s="108">
        <v>44166</v>
      </c>
      <c r="I767" s="108">
        <v>44213</v>
      </c>
      <c r="J767" t="s">
        <v>2251</v>
      </c>
      <c r="K767" t="s">
        <v>2252</v>
      </c>
      <c r="L767" t="s">
        <v>2252</v>
      </c>
      <c r="M767" t="s">
        <v>2265</v>
      </c>
      <c r="N767" t="s">
        <v>2683</v>
      </c>
    </row>
    <row r="768" spans="1:14" x14ac:dyDescent="0.25">
      <c r="A768" t="s">
        <v>3677</v>
      </c>
      <c r="B768" t="s">
        <v>3678</v>
      </c>
      <c r="C768" t="s">
        <v>99</v>
      </c>
      <c r="D768" s="13">
        <v>10157642</v>
      </c>
      <c r="E768" t="s">
        <v>2249</v>
      </c>
      <c r="F768" t="s">
        <v>2250</v>
      </c>
      <c r="G768" t="s">
        <v>2250</v>
      </c>
      <c r="H768" s="108">
        <v>44159</v>
      </c>
      <c r="I768" s="108">
        <v>44209</v>
      </c>
      <c r="J768" t="s">
        <v>2251</v>
      </c>
      <c r="K768" t="s">
        <v>2252</v>
      </c>
      <c r="L768" t="s">
        <v>2252</v>
      </c>
      <c r="M768" t="s">
        <v>2265</v>
      </c>
      <c r="N768" t="s">
        <v>2683</v>
      </c>
    </row>
    <row r="769" spans="1:14" x14ac:dyDescent="0.25">
      <c r="A769" t="s">
        <v>3679</v>
      </c>
      <c r="B769" t="s">
        <v>3680</v>
      </c>
      <c r="C769" t="s">
        <v>153</v>
      </c>
      <c r="D769" s="13">
        <v>10171342</v>
      </c>
      <c r="E769" t="s">
        <v>2358</v>
      </c>
      <c r="F769" t="s">
        <v>2250</v>
      </c>
      <c r="G769" t="s">
        <v>2250</v>
      </c>
      <c r="H769" s="108">
        <v>44174</v>
      </c>
      <c r="I769" s="108">
        <v>44215</v>
      </c>
      <c r="J769" t="s">
        <v>2252</v>
      </c>
      <c r="K769" t="s">
        <v>2252</v>
      </c>
      <c r="L769" t="s">
        <v>2252</v>
      </c>
      <c r="M769" t="s">
        <v>2253</v>
      </c>
      <c r="N769" t="s">
        <v>2683</v>
      </c>
    </row>
    <row r="770" spans="1:14" x14ac:dyDescent="0.25">
      <c r="A770" t="s">
        <v>3681</v>
      </c>
      <c r="B770" t="s">
        <v>3682</v>
      </c>
      <c r="C770" t="s">
        <v>228</v>
      </c>
      <c r="D770" s="13">
        <v>10156656</v>
      </c>
      <c r="E770" t="s">
        <v>2249</v>
      </c>
      <c r="F770" t="s">
        <v>2250</v>
      </c>
      <c r="G770" t="s">
        <v>2250</v>
      </c>
      <c r="H770" s="108">
        <v>44159</v>
      </c>
      <c r="I770" s="108">
        <v>44181</v>
      </c>
      <c r="J770" t="s">
        <v>2251</v>
      </c>
      <c r="K770" t="s">
        <v>2252</v>
      </c>
      <c r="L770" t="s">
        <v>2252</v>
      </c>
      <c r="M770" t="s">
        <v>2265</v>
      </c>
      <c r="N770" t="s">
        <v>2683</v>
      </c>
    </row>
    <row r="771" spans="1:14" x14ac:dyDescent="0.25">
      <c r="A771" t="s">
        <v>3683</v>
      </c>
      <c r="B771" t="s">
        <v>3684</v>
      </c>
      <c r="C771" t="s">
        <v>139</v>
      </c>
      <c r="D771" s="13">
        <v>10162111</v>
      </c>
      <c r="E771" t="s">
        <v>2878</v>
      </c>
      <c r="F771" t="s">
        <v>2250</v>
      </c>
      <c r="G771" t="s">
        <v>2250</v>
      </c>
      <c r="H771" s="108">
        <v>44138</v>
      </c>
      <c r="I771" s="108">
        <v>44159</v>
      </c>
      <c r="J771" t="s">
        <v>2252</v>
      </c>
      <c r="K771" t="s">
        <v>2252</v>
      </c>
      <c r="L771" t="s">
        <v>2252</v>
      </c>
      <c r="M771" t="s">
        <v>2253</v>
      </c>
      <c r="N771" t="s">
        <v>2683</v>
      </c>
    </row>
    <row r="772" spans="1:14" x14ac:dyDescent="0.25">
      <c r="A772" t="s">
        <v>3685</v>
      </c>
      <c r="B772" t="s">
        <v>3686</v>
      </c>
      <c r="C772" t="s">
        <v>119</v>
      </c>
      <c r="D772" s="13">
        <v>10155165</v>
      </c>
      <c r="E772" t="s">
        <v>2385</v>
      </c>
      <c r="F772" t="s">
        <v>2250</v>
      </c>
      <c r="G772" t="s">
        <v>2250</v>
      </c>
      <c r="H772" s="108">
        <v>44146</v>
      </c>
      <c r="I772" s="108">
        <v>44178</v>
      </c>
      <c r="J772" t="s">
        <v>2252</v>
      </c>
      <c r="K772" t="s">
        <v>2252</v>
      </c>
      <c r="L772" t="s">
        <v>2252</v>
      </c>
      <c r="M772" t="s">
        <v>2265</v>
      </c>
      <c r="N772" t="s">
        <v>2683</v>
      </c>
    </row>
    <row r="773" spans="1:14" x14ac:dyDescent="0.25">
      <c r="A773" t="s">
        <v>3687</v>
      </c>
      <c r="B773" t="s">
        <v>3688</v>
      </c>
      <c r="C773" t="s">
        <v>148</v>
      </c>
      <c r="D773" s="13">
        <v>10163832</v>
      </c>
      <c r="E773" t="s">
        <v>2878</v>
      </c>
      <c r="F773" t="s">
        <v>2250</v>
      </c>
      <c r="G773" t="s">
        <v>2250</v>
      </c>
      <c r="H773" s="108">
        <v>44105</v>
      </c>
      <c r="I773" s="108">
        <v>44158</v>
      </c>
      <c r="J773" t="s">
        <v>2252</v>
      </c>
      <c r="K773" t="s">
        <v>2252</v>
      </c>
      <c r="L773" t="s">
        <v>2252</v>
      </c>
      <c r="M773" t="s">
        <v>2253</v>
      </c>
      <c r="N773" t="s">
        <v>2683</v>
      </c>
    </row>
    <row r="774" spans="1:14" x14ac:dyDescent="0.25">
      <c r="A774" t="s">
        <v>3689</v>
      </c>
      <c r="B774" t="s">
        <v>3690</v>
      </c>
      <c r="C774" t="s">
        <v>153</v>
      </c>
      <c r="D774" s="13">
        <v>10157011</v>
      </c>
      <c r="E774" t="s">
        <v>2249</v>
      </c>
      <c r="F774" t="s">
        <v>2250</v>
      </c>
      <c r="G774" t="s">
        <v>2250</v>
      </c>
      <c r="H774" s="108">
        <v>44119</v>
      </c>
      <c r="I774" s="108">
        <v>44150</v>
      </c>
      <c r="J774" t="s">
        <v>2251</v>
      </c>
      <c r="K774" t="s">
        <v>2252</v>
      </c>
      <c r="L774" t="s">
        <v>2252</v>
      </c>
      <c r="M774" t="s">
        <v>2253</v>
      </c>
      <c r="N774" t="s">
        <v>2683</v>
      </c>
    </row>
    <row r="775" spans="1:14" x14ac:dyDescent="0.25">
      <c r="A775" t="s">
        <v>3691</v>
      </c>
      <c r="B775" t="s">
        <v>3692</v>
      </c>
      <c r="C775" t="s">
        <v>83</v>
      </c>
      <c r="D775" s="13">
        <v>10158586</v>
      </c>
      <c r="E775" t="s">
        <v>2249</v>
      </c>
      <c r="F775" t="s">
        <v>2250</v>
      </c>
      <c r="G775" t="s">
        <v>2250</v>
      </c>
      <c r="H775" s="108">
        <v>44161</v>
      </c>
      <c r="I775" s="108">
        <v>44213</v>
      </c>
      <c r="J775" t="s">
        <v>2251</v>
      </c>
      <c r="K775" t="s">
        <v>2252</v>
      </c>
      <c r="L775" t="s">
        <v>2252</v>
      </c>
      <c r="M775" t="s">
        <v>2265</v>
      </c>
      <c r="N775" t="s">
        <v>2683</v>
      </c>
    </row>
    <row r="776" spans="1:14" x14ac:dyDescent="0.25">
      <c r="A776" t="s">
        <v>3693</v>
      </c>
      <c r="B776" t="s">
        <v>3694</v>
      </c>
      <c r="C776" t="s">
        <v>102</v>
      </c>
      <c r="D776" s="13">
        <v>10164942</v>
      </c>
      <c r="E776" t="s">
        <v>2878</v>
      </c>
      <c r="F776" t="s">
        <v>2250</v>
      </c>
      <c r="G776" t="s">
        <v>2250</v>
      </c>
      <c r="H776" s="108">
        <v>44155</v>
      </c>
      <c r="I776" s="108">
        <v>44200</v>
      </c>
      <c r="J776" t="s">
        <v>2252</v>
      </c>
      <c r="K776" t="s">
        <v>2252</v>
      </c>
      <c r="L776" t="s">
        <v>2252</v>
      </c>
      <c r="M776" t="s">
        <v>2253</v>
      </c>
      <c r="N776" t="s">
        <v>2683</v>
      </c>
    </row>
    <row r="777" spans="1:14" x14ac:dyDescent="0.25">
      <c r="A777" t="s">
        <v>3695</v>
      </c>
      <c r="B777" t="s">
        <v>3696</v>
      </c>
      <c r="C777" t="s">
        <v>99</v>
      </c>
      <c r="D777" s="13">
        <v>10157629</v>
      </c>
      <c r="E777" t="s">
        <v>2249</v>
      </c>
      <c r="F777" t="s">
        <v>2250</v>
      </c>
      <c r="G777" t="s">
        <v>2250</v>
      </c>
      <c r="H777" s="108">
        <v>44166</v>
      </c>
      <c r="I777" s="108">
        <v>44180</v>
      </c>
      <c r="J777" t="s">
        <v>2251</v>
      </c>
      <c r="K777" t="s">
        <v>2252</v>
      </c>
      <c r="L777" t="s">
        <v>2252</v>
      </c>
      <c r="M777" t="s">
        <v>2265</v>
      </c>
      <c r="N777" t="s">
        <v>2683</v>
      </c>
    </row>
    <row r="778" spans="1:14" x14ac:dyDescent="0.25">
      <c r="A778" t="s">
        <v>3697</v>
      </c>
      <c r="B778" t="s">
        <v>3698</v>
      </c>
      <c r="C778" t="s">
        <v>157</v>
      </c>
      <c r="D778" s="13">
        <v>10171526</v>
      </c>
      <c r="E778" t="s">
        <v>2358</v>
      </c>
      <c r="F778" t="s">
        <v>2250</v>
      </c>
      <c r="G778" t="s">
        <v>2250</v>
      </c>
      <c r="H778" s="108">
        <v>44174</v>
      </c>
      <c r="I778" s="108">
        <v>44213</v>
      </c>
      <c r="J778" t="s">
        <v>2252</v>
      </c>
      <c r="K778" t="s">
        <v>2252</v>
      </c>
      <c r="L778" t="s">
        <v>2252</v>
      </c>
      <c r="M778" t="s">
        <v>2253</v>
      </c>
      <c r="N778" t="s">
        <v>2683</v>
      </c>
    </row>
    <row r="779" spans="1:14" x14ac:dyDescent="0.25">
      <c r="A779" t="s">
        <v>3699</v>
      </c>
      <c r="B779" t="s">
        <v>3700</v>
      </c>
      <c r="C779" t="s">
        <v>83</v>
      </c>
      <c r="D779" s="13">
        <v>10158566</v>
      </c>
      <c r="E779" t="s">
        <v>2249</v>
      </c>
      <c r="F779" t="s">
        <v>2250</v>
      </c>
      <c r="G779" t="s">
        <v>2250</v>
      </c>
      <c r="H779" s="108">
        <v>44140</v>
      </c>
      <c r="I779" s="108">
        <v>44168</v>
      </c>
      <c r="J779" t="s">
        <v>2251</v>
      </c>
      <c r="K779" t="s">
        <v>2252</v>
      </c>
      <c r="L779" t="s">
        <v>2252</v>
      </c>
      <c r="M779" t="s">
        <v>2265</v>
      </c>
      <c r="N779" t="s">
        <v>2683</v>
      </c>
    </row>
    <row r="780" spans="1:14" x14ac:dyDescent="0.25">
      <c r="A780" t="s">
        <v>3701</v>
      </c>
      <c r="B780" t="s">
        <v>3702</v>
      </c>
      <c r="C780" t="s">
        <v>86</v>
      </c>
      <c r="D780" s="13">
        <v>10157583</v>
      </c>
      <c r="E780" t="s">
        <v>2249</v>
      </c>
      <c r="F780" t="s">
        <v>2250</v>
      </c>
      <c r="G780" t="s">
        <v>2250</v>
      </c>
      <c r="H780" s="108">
        <v>44154</v>
      </c>
      <c r="I780" s="108">
        <v>44172</v>
      </c>
      <c r="J780" t="s">
        <v>2251</v>
      </c>
      <c r="K780" t="s">
        <v>2252</v>
      </c>
      <c r="L780" t="s">
        <v>2252</v>
      </c>
      <c r="M780" t="s">
        <v>2265</v>
      </c>
      <c r="N780" t="s">
        <v>2683</v>
      </c>
    </row>
    <row r="781" spans="1:14" x14ac:dyDescent="0.25">
      <c r="A781" t="s">
        <v>3703</v>
      </c>
      <c r="B781" t="s">
        <v>3704</v>
      </c>
      <c r="C781" t="s">
        <v>79</v>
      </c>
      <c r="D781" s="13">
        <v>10156771</v>
      </c>
      <c r="E781" t="s">
        <v>2249</v>
      </c>
      <c r="F781" t="s">
        <v>2250</v>
      </c>
      <c r="G781" t="s">
        <v>2250</v>
      </c>
      <c r="H781" s="108">
        <v>44145</v>
      </c>
      <c r="I781" s="108">
        <v>44171</v>
      </c>
      <c r="J781" t="s">
        <v>2251</v>
      </c>
      <c r="K781" t="s">
        <v>2252</v>
      </c>
      <c r="L781" t="s">
        <v>2252</v>
      </c>
      <c r="M781" t="s">
        <v>2265</v>
      </c>
      <c r="N781" t="s">
        <v>2683</v>
      </c>
    </row>
    <row r="782" spans="1:14" x14ac:dyDescent="0.25">
      <c r="A782" t="s">
        <v>3705</v>
      </c>
      <c r="B782" t="s">
        <v>3706</v>
      </c>
      <c r="C782" t="s">
        <v>224</v>
      </c>
      <c r="D782" s="13">
        <v>10157640</v>
      </c>
      <c r="E782" t="s">
        <v>2249</v>
      </c>
      <c r="F782" t="s">
        <v>2250</v>
      </c>
      <c r="G782" t="s">
        <v>2250</v>
      </c>
      <c r="H782" s="108">
        <v>44110</v>
      </c>
      <c r="I782" s="108">
        <v>44147</v>
      </c>
      <c r="J782" t="s">
        <v>2251</v>
      </c>
      <c r="K782" t="s">
        <v>2252</v>
      </c>
      <c r="L782" t="s">
        <v>2252</v>
      </c>
      <c r="M782" t="s">
        <v>2253</v>
      </c>
      <c r="N782" t="s">
        <v>2683</v>
      </c>
    </row>
    <row r="783" spans="1:14" x14ac:dyDescent="0.25">
      <c r="A783" t="s">
        <v>3707</v>
      </c>
      <c r="B783" t="s">
        <v>3708</v>
      </c>
      <c r="C783" t="s">
        <v>157</v>
      </c>
      <c r="D783" s="13">
        <v>10156845</v>
      </c>
      <c r="E783" t="s">
        <v>2249</v>
      </c>
      <c r="F783" t="s">
        <v>2250</v>
      </c>
      <c r="G783" t="s">
        <v>2250</v>
      </c>
      <c r="H783" s="108">
        <v>44103</v>
      </c>
      <c r="I783" s="108">
        <v>44146</v>
      </c>
      <c r="J783" t="s">
        <v>2251</v>
      </c>
      <c r="K783" t="s">
        <v>2252</v>
      </c>
      <c r="L783" t="s">
        <v>2252</v>
      </c>
      <c r="M783" t="s">
        <v>2253</v>
      </c>
      <c r="N783" t="s">
        <v>2683</v>
      </c>
    </row>
    <row r="784" spans="1:14" x14ac:dyDescent="0.25">
      <c r="A784" t="s">
        <v>3709</v>
      </c>
      <c r="B784" t="s">
        <v>3710</v>
      </c>
      <c r="C784" t="s">
        <v>99</v>
      </c>
      <c r="D784" s="13">
        <v>10157637</v>
      </c>
      <c r="E784" t="s">
        <v>2249</v>
      </c>
      <c r="F784" t="s">
        <v>2250</v>
      </c>
      <c r="G784" t="s">
        <v>2250</v>
      </c>
      <c r="H784" s="108">
        <v>44126</v>
      </c>
      <c r="I784" s="108">
        <v>44158</v>
      </c>
      <c r="J784" t="s">
        <v>2251</v>
      </c>
      <c r="K784" t="s">
        <v>2252</v>
      </c>
      <c r="L784" t="s">
        <v>2252</v>
      </c>
      <c r="M784" t="s">
        <v>2253</v>
      </c>
      <c r="N784" t="s">
        <v>2683</v>
      </c>
    </row>
    <row r="785" spans="1:14" x14ac:dyDescent="0.25">
      <c r="A785" t="s">
        <v>3711</v>
      </c>
      <c r="B785" t="s">
        <v>3712</v>
      </c>
      <c r="C785" t="s">
        <v>117</v>
      </c>
      <c r="D785" s="13">
        <v>10158137</v>
      </c>
      <c r="E785" t="s">
        <v>2249</v>
      </c>
      <c r="F785" t="s">
        <v>2250</v>
      </c>
      <c r="G785" t="s">
        <v>2250</v>
      </c>
      <c r="H785" s="108">
        <v>44152</v>
      </c>
      <c r="I785" s="108">
        <v>44201</v>
      </c>
      <c r="J785" t="s">
        <v>2251</v>
      </c>
      <c r="K785" t="s">
        <v>2252</v>
      </c>
      <c r="L785" t="s">
        <v>2252</v>
      </c>
      <c r="M785" t="s">
        <v>2265</v>
      </c>
      <c r="N785" t="s">
        <v>2683</v>
      </c>
    </row>
    <row r="786" spans="1:14" x14ac:dyDescent="0.25">
      <c r="A786" t="s">
        <v>3713</v>
      </c>
      <c r="B786" t="s">
        <v>3714</v>
      </c>
      <c r="C786" t="s">
        <v>190</v>
      </c>
      <c r="D786" s="13">
        <v>10156783</v>
      </c>
      <c r="E786" t="s">
        <v>2249</v>
      </c>
      <c r="F786" t="s">
        <v>2250</v>
      </c>
      <c r="G786" t="s">
        <v>2250</v>
      </c>
      <c r="H786" s="108">
        <v>44138</v>
      </c>
      <c r="I786" s="108">
        <v>44166</v>
      </c>
      <c r="J786" t="s">
        <v>2251</v>
      </c>
      <c r="K786" t="s">
        <v>2252</v>
      </c>
      <c r="L786" t="s">
        <v>2252</v>
      </c>
      <c r="M786" t="s">
        <v>2253</v>
      </c>
      <c r="N786" t="s">
        <v>2683</v>
      </c>
    </row>
    <row r="787" spans="1:14" x14ac:dyDescent="0.25">
      <c r="A787" t="s">
        <v>3715</v>
      </c>
      <c r="B787" t="s">
        <v>3716</v>
      </c>
      <c r="C787" t="s">
        <v>75</v>
      </c>
      <c r="D787" s="13">
        <v>10157633</v>
      </c>
      <c r="E787" t="s">
        <v>2249</v>
      </c>
      <c r="F787" t="s">
        <v>2250</v>
      </c>
      <c r="G787" t="s">
        <v>2250</v>
      </c>
      <c r="H787" s="108">
        <v>44161</v>
      </c>
      <c r="I787" s="108">
        <v>44200</v>
      </c>
      <c r="J787" t="s">
        <v>2251</v>
      </c>
      <c r="K787" t="s">
        <v>2252</v>
      </c>
      <c r="L787" t="s">
        <v>2252</v>
      </c>
      <c r="M787" t="s">
        <v>2265</v>
      </c>
      <c r="N787" t="s">
        <v>2683</v>
      </c>
    </row>
    <row r="788" spans="1:14" x14ac:dyDescent="0.25">
      <c r="A788" t="s">
        <v>3717</v>
      </c>
      <c r="B788" t="s">
        <v>3718</v>
      </c>
      <c r="C788" t="s">
        <v>224</v>
      </c>
      <c r="D788" s="13">
        <v>10162678</v>
      </c>
      <c r="E788" t="s">
        <v>2249</v>
      </c>
      <c r="F788" t="s">
        <v>2250</v>
      </c>
      <c r="G788" t="s">
        <v>2250</v>
      </c>
      <c r="H788" s="108">
        <v>44154</v>
      </c>
      <c r="I788" s="108">
        <v>44178</v>
      </c>
      <c r="J788" t="s">
        <v>2251</v>
      </c>
      <c r="K788" t="s">
        <v>2252</v>
      </c>
      <c r="L788" t="s">
        <v>2252</v>
      </c>
      <c r="M788" t="s">
        <v>2265</v>
      </c>
      <c r="N788" t="s">
        <v>2683</v>
      </c>
    </row>
    <row r="789" spans="1:14" x14ac:dyDescent="0.25">
      <c r="A789" t="s">
        <v>3719</v>
      </c>
      <c r="B789" t="s">
        <v>3720</v>
      </c>
      <c r="C789" t="s">
        <v>161</v>
      </c>
      <c r="D789" s="13">
        <v>10168372</v>
      </c>
      <c r="E789" t="s">
        <v>2249</v>
      </c>
      <c r="F789" t="s">
        <v>2250</v>
      </c>
      <c r="G789" t="s">
        <v>2250</v>
      </c>
      <c r="H789" s="108">
        <v>44160</v>
      </c>
      <c r="I789" s="108">
        <v>44213</v>
      </c>
      <c r="J789" t="s">
        <v>2251</v>
      </c>
      <c r="K789" t="s">
        <v>2252</v>
      </c>
      <c r="L789" t="s">
        <v>2252</v>
      </c>
      <c r="M789" t="s">
        <v>2265</v>
      </c>
      <c r="N789" t="s">
        <v>2683</v>
      </c>
    </row>
    <row r="790" spans="1:14" x14ac:dyDescent="0.25">
      <c r="A790" t="s">
        <v>3721</v>
      </c>
      <c r="B790" t="s">
        <v>3722</v>
      </c>
      <c r="C790" t="s">
        <v>83</v>
      </c>
      <c r="D790" s="13">
        <v>10158612</v>
      </c>
      <c r="E790" t="s">
        <v>2249</v>
      </c>
      <c r="F790" t="s">
        <v>2250</v>
      </c>
      <c r="G790" t="s">
        <v>2250</v>
      </c>
      <c r="H790" s="108">
        <v>44105</v>
      </c>
      <c r="I790" s="108">
        <v>44145</v>
      </c>
      <c r="J790" t="s">
        <v>2251</v>
      </c>
      <c r="K790" t="s">
        <v>2252</v>
      </c>
      <c r="L790" t="s">
        <v>2252</v>
      </c>
      <c r="M790" t="s">
        <v>2253</v>
      </c>
      <c r="N790" t="s">
        <v>2683</v>
      </c>
    </row>
    <row r="791" spans="1:14" x14ac:dyDescent="0.25">
      <c r="A791" t="s">
        <v>3723</v>
      </c>
      <c r="B791" t="s">
        <v>3724</v>
      </c>
      <c r="C791" t="s">
        <v>143</v>
      </c>
      <c r="D791" s="13">
        <v>10156657</v>
      </c>
      <c r="E791" t="s">
        <v>2249</v>
      </c>
      <c r="F791" t="s">
        <v>2250</v>
      </c>
      <c r="G791" t="s">
        <v>2250</v>
      </c>
      <c r="H791" s="108">
        <v>44105</v>
      </c>
      <c r="I791" s="108">
        <v>44140</v>
      </c>
      <c r="J791" t="s">
        <v>2251</v>
      </c>
      <c r="K791" t="s">
        <v>2252</v>
      </c>
      <c r="L791" t="s">
        <v>2252</v>
      </c>
      <c r="M791" t="s">
        <v>2253</v>
      </c>
      <c r="N791" t="s">
        <v>2683</v>
      </c>
    </row>
    <row r="792" spans="1:14" x14ac:dyDescent="0.25">
      <c r="A792" t="s">
        <v>3725</v>
      </c>
      <c r="B792" t="s">
        <v>3726</v>
      </c>
      <c r="C792" t="s">
        <v>147</v>
      </c>
      <c r="D792" s="13">
        <v>10156659</v>
      </c>
      <c r="E792" t="s">
        <v>2249</v>
      </c>
      <c r="F792" t="s">
        <v>2250</v>
      </c>
      <c r="G792" t="s">
        <v>2250</v>
      </c>
      <c r="H792" s="108">
        <v>44105</v>
      </c>
      <c r="I792" s="108">
        <v>44146</v>
      </c>
      <c r="J792" t="s">
        <v>2251</v>
      </c>
      <c r="K792" t="s">
        <v>2252</v>
      </c>
      <c r="L792" t="s">
        <v>2252</v>
      </c>
      <c r="M792" t="s">
        <v>2253</v>
      </c>
      <c r="N792" t="s">
        <v>2683</v>
      </c>
    </row>
    <row r="793" spans="1:14" x14ac:dyDescent="0.25">
      <c r="A793" t="s">
        <v>3727</v>
      </c>
      <c r="B793" t="s">
        <v>3728</v>
      </c>
      <c r="C793" t="s">
        <v>104</v>
      </c>
      <c r="D793" s="13">
        <v>10156999</v>
      </c>
      <c r="E793" t="s">
        <v>2249</v>
      </c>
      <c r="F793" t="s">
        <v>2250</v>
      </c>
      <c r="G793" t="s">
        <v>2250</v>
      </c>
      <c r="H793" s="108">
        <v>44173</v>
      </c>
      <c r="I793" s="108">
        <v>44213</v>
      </c>
      <c r="J793" t="s">
        <v>2251</v>
      </c>
      <c r="K793" t="s">
        <v>2252</v>
      </c>
      <c r="L793" t="s">
        <v>2252</v>
      </c>
      <c r="M793" t="s">
        <v>2253</v>
      </c>
      <c r="N793" t="s">
        <v>2683</v>
      </c>
    </row>
    <row r="794" spans="1:14" x14ac:dyDescent="0.25">
      <c r="A794" t="s">
        <v>3729</v>
      </c>
      <c r="B794" t="s">
        <v>3730</v>
      </c>
      <c r="C794" t="s">
        <v>70</v>
      </c>
      <c r="D794" s="13">
        <v>10156806</v>
      </c>
      <c r="E794" t="s">
        <v>2249</v>
      </c>
      <c r="F794" t="s">
        <v>2250</v>
      </c>
      <c r="G794" t="s">
        <v>2250</v>
      </c>
      <c r="H794" s="108">
        <v>44112</v>
      </c>
      <c r="I794" s="108">
        <v>44158</v>
      </c>
      <c r="J794" t="s">
        <v>2251</v>
      </c>
      <c r="K794" t="s">
        <v>2252</v>
      </c>
      <c r="L794" t="s">
        <v>2252</v>
      </c>
      <c r="M794" t="s">
        <v>2253</v>
      </c>
      <c r="N794" t="s">
        <v>2683</v>
      </c>
    </row>
    <row r="795" spans="1:14" x14ac:dyDescent="0.25">
      <c r="A795" t="s">
        <v>3731</v>
      </c>
      <c r="B795" t="s">
        <v>3732</v>
      </c>
      <c r="C795" t="s">
        <v>108</v>
      </c>
      <c r="D795" s="13">
        <v>10167516</v>
      </c>
      <c r="E795" t="s">
        <v>2249</v>
      </c>
      <c r="F795" t="s">
        <v>2250</v>
      </c>
      <c r="G795" t="s">
        <v>2250</v>
      </c>
      <c r="H795" s="108">
        <v>44140</v>
      </c>
      <c r="I795" s="108">
        <v>44174</v>
      </c>
      <c r="J795" t="s">
        <v>2251</v>
      </c>
      <c r="K795" t="s">
        <v>2252</v>
      </c>
      <c r="L795" t="s">
        <v>2252</v>
      </c>
      <c r="M795" t="s">
        <v>2265</v>
      </c>
      <c r="N795" t="s">
        <v>2683</v>
      </c>
    </row>
    <row r="796" spans="1:14" x14ac:dyDescent="0.25">
      <c r="A796" t="s">
        <v>3733</v>
      </c>
      <c r="B796" t="s">
        <v>3734</v>
      </c>
      <c r="C796" t="s">
        <v>188</v>
      </c>
      <c r="D796" s="13">
        <v>10156747</v>
      </c>
      <c r="E796" t="s">
        <v>2249</v>
      </c>
      <c r="F796" t="s">
        <v>2250</v>
      </c>
      <c r="G796" t="s">
        <v>2250</v>
      </c>
      <c r="H796" s="108">
        <v>44152</v>
      </c>
      <c r="I796" s="108">
        <v>44209</v>
      </c>
      <c r="J796" t="s">
        <v>2251</v>
      </c>
      <c r="K796" t="s">
        <v>2252</v>
      </c>
      <c r="L796" t="s">
        <v>2252</v>
      </c>
      <c r="M796" t="s">
        <v>2265</v>
      </c>
      <c r="N796" t="s">
        <v>2683</v>
      </c>
    </row>
    <row r="797" spans="1:14" x14ac:dyDescent="0.25">
      <c r="A797" t="s">
        <v>3735</v>
      </c>
      <c r="B797" t="s">
        <v>3736</v>
      </c>
      <c r="C797" t="s">
        <v>97</v>
      </c>
      <c r="D797" s="13">
        <v>10158630</v>
      </c>
      <c r="E797" t="s">
        <v>2249</v>
      </c>
      <c r="F797" t="s">
        <v>2250</v>
      </c>
      <c r="G797" t="s">
        <v>2250</v>
      </c>
      <c r="H797" s="108">
        <v>44173</v>
      </c>
      <c r="I797" s="108">
        <v>44209</v>
      </c>
      <c r="J797" t="s">
        <v>2251</v>
      </c>
      <c r="K797" t="s">
        <v>2252</v>
      </c>
      <c r="L797" t="s">
        <v>2252</v>
      </c>
      <c r="M797" t="s">
        <v>2253</v>
      </c>
      <c r="N797" t="s">
        <v>2683</v>
      </c>
    </row>
    <row r="798" spans="1:14" x14ac:dyDescent="0.25">
      <c r="A798" t="s">
        <v>3737</v>
      </c>
      <c r="B798" t="s">
        <v>3738</v>
      </c>
      <c r="C798" t="s">
        <v>131</v>
      </c>
      <c r="D798" s="13">
        <v>10157230</v>
      </c>
      <c r="E798" t="s">
        <v>2249</v>
      </c>
      <c r="F798" t="s">
        <v>2250</v>
      </c>
      <c r="G798" t="s">
        <v>2250</v>
      </c>
      <c r="H798" s="108">
        <v>44105</v>
      </c>
      <c r="I798" s="108">
        <v>44158</v>
      </c>
      <c r="J798" t="s">
        <v>2251</v>
      </c>
      <c r="K798" t="s">
        <v>2252</v>
      </c>
      <c r="L798" t="s">
        <v>2252</v>
      </c>
      <c r="M798" t="s">
        <v>2253</v>
      </c>
      <c r="N798" t="s">
        <v>2683</v>
      </c>
    </row>
    <row r="799" spans="1:14" x14ac:dyDescent="0.25">
      <c r="A799" t="s">
        <v>3739</v>
      </c>
      <c r="B799" t="s">
        <v>3740</v>
      </c>
      <c r="C799" t="s">
        <v>178</v>
      </c>
      <c r="D799" s="13">
        <v>10158620</v>
      </c>
      <c r="E799" t="s">
        <v>2249</v>
      </c>
      <c r="F799" t="s">
        <v>2250</v>
      </c>
      <c r="G799" t="s">
        <v>2250</v>
      </c>
      <c r="H799" s="108">
        <v>44175</v>
      </c>
      <c r="I799" s="108">
        <v>44213</v>
      </c>
      <c r="J799" t="s">
        <v>2251</v>
      </c>
      <c r="K799" t="s">
        <v>2252</v>
      </c>
      <c r="L799" t="s">
        <v>2252</v>
      </c>
      <c r="M799" t="s">
        <v>2253</v>
      </c>
      <c r="N799" t="s">
        <v>2683</v>
      </c>
    </row>
    <row r="800" spans="1:14" x14ac:dyDescent="0.25">
      <c r="A800" t="s">
        <v>3741</v>
      </c>
      <c r="B800" t="s">
        <v>3742</v>
      </c>
      <c r="C800" t="s">
        <v>178</v>
      </c>
      <c r="D800" s="13">
        <v>10158618</v>
      </c>
      <c r="E800" t="s">
        <v>2249</v>
      </c>
      <c r="F800" t="s">
        <v>2250</v>
      </c>
      <c r="G800" t="s">
        <v>2250</v>
      </c>
      <c r="H800" s="108">
        <v>44166</v>
      </c>
      <c r="I800" s="108">
        <v>44209</v>
      </c>
      <c r="J800" t="s">
        <v>2251</v>
      </c>
      <c r="K800" t="s">
        <v>2252</v>
      </c>
      <c r="L800" t="s">
        <v>2252</v>
      </c>
      <c r="M800" t="s">
        <v>2265</v>
      </c>
      <c r="N800" t="s">
        <v>2683</v>
      </c>
    </row>
    <row r="801" spans="1:14" x14ac:dyDescent="0.25">
      <c r="A801" t="s">
        <v>3743</v>
      </c>
      <c r="B801" t="s">
        <v>3744</v>
      </c>
      <c r="C801" t="s">
        <v>106</v>
      </c>
      <c r="D801" s="13">
        <v>10158621</v>
      </c>
      <c r="E801" t="s">
        <v>2249</v>
      </c>
      <c r="F801" t="s">
        <v>2250</v>
      </c>
      <c r="G801" t="s">
        <v>2250</v>
      </c>
      <c r="H801" s="108">
        <v>44145</v>
      </c>
      <c r="I801" s="108">
        <v>44175</v>
      </c>
      <c r="J801" t="s">
        <v>2251</v>
      </c>
      <c r="K801" t="s">
        <v>2252</v>
      </c>
      <c r="L801" t="s">
        <v>2252</v>
      </c>
      <c r="M801" t="s">
        <v>2265</v>
      </c>
      <c r="N801" t="s">
        <v>2683</v>
      </c>
    </row>
    <row r="802" spans="1:14" x14ac:dyDescent="0.25">
      <c r="A802" t="s">
        <v>3745</v>
      </c>
      <c r="B802" t="s">
        <v>3746</v>
      </c>
      <c r="C802" t="s">
        <v>174</v>
      </c>
      <c r="D802" s="13">
        <v>10158166</v>
      </c>
      <c r="E802" t="s">
        <v>2249</v>
      </c>
      <c r="F802" t="s">
        <v>2250</v>
      </c>
      <c r="G802" t="s">
        <v>2250</v>
      </c>
      <c r="H802" s="108">
        <v>44103</v>
      </c>
      <c r="I802" s="108">
        <v>44119</v>
      </c>
      <c r="J802" t="s">
        <v>2251</v>
      </c>
      <c r="K802" t="s">
        <v>2252</v>
      </c>
      <c r="L802" t="s">
        <v>2252</v>
      </c>
      <c r="M802" t="s">
        <v>2253</v>
      </c>
      <c r="N802" t="s">
        <v>2683</v>
      </c>
    </row>
    <row r="803" spans="1:14" x14ac:dyDescent="0.25">
      <c r="A803" t="s">
        <v>3747</v>
      </c>
      <c r="B803" t="s">
        <v>3748</v>
      </c>
      <c r="C803" t="s">
        <v>209</v>
      </c>
      <c r="D803" s="13">
        <v>10157231</v>
      </c>
      <c r="E803" t="s">
        <v>2249</v>
      </c>
      <c r="F803" t="s">
        <v>2250</v>
      </c>
      <c r="G803" t="s">
        <v>2250</v>
      </c>
      <c r="H803" s="108">
        <v>44117</v>
      </c>
      <c r="I803" s="108">
        <v>44152</v>
      </c>
      <c r="J803" t="s">
        <v>2251</v>
      </c>
      <c r="K803" t="s">
        <v>2252</v>
      </c>
      <c r="L803" t="s">
        <v>2252</v>
      </c>
      <c r="M803" t="s">
        <v>2253</v>
      </c>
      <c r="N803" t="s">
        <v>2683</v>
      </c>
    </row>
    <row r="804" spans="1:14" x14ac:dyDescent="0.25">
      <c r="A804" t="s">
        <v>3749</v>
      </c>
      <c r="B804" t="s">
        <v>3750</v>
      </c>
      <c r="C804" t="s">
        <v>128</v>
      </c>
      <c r="D804" s="13">
        <v>10133393</v>
      </c>
      <c r="E804" t="s">
        <v>2887</v>
      </c>
      <c r="F804" t="s">
        <v>2250</v>
      </c>
      <c r="G804" t="s">
        <v>2250</v>
      </c>
      <c r="H804" s="108">
        <v>44125</v>
      </c>
      <c r="I804" s="108">
        <v>44164</v>
      </c>
      <c r="J804" t="s">
        <v>2252</v>
      </c>
      <c r="K804" t="s">
        <v>2252</v>
      </c>
      <c r="L804" t="s">
        <v>2252</v>
      </c>
      <c r="M804" t="s">
        <v>2253</v>
      </c>
      <c r="N804" t="s">
        <v>2683</v>
      </c>
    </row>
    <row r="805" spans="1:14" x14ac:dyDescent="0.25">
      <c r="A805" t="s">
        <v>3751</v>
      </c>
      <c r="B805" t="s">
        <v>3752</v>
      </c>
      <c r="C805" t="s">
        <v>86</v>
      </c>
      <c r="D805" s="13">
        <v>10157605</v>
      </c>
      <c r="E805" t="s">
        <v>2249</v>
      </c>
      <c r="F805" t="s">
        <v>2250</v>
      </c>
      <c r="G805" t="s">
        <v>2250</v>
      </c>
      <c r="H805" s="108">
        <v>44110</v>
      </c>
      <c r="I805" s="108">
        <v>44147</v>
      </c>
      <c r="J805" t="s">
        <v>2251</v>
      </c>
      <c r="K805" t="s">
        <v>2252</v>
      </c>
      <c r="L805" t="s">
        <v>2252</v>
      </c>
      <c r="M805" t="s">
        <v>2253</v>
      </c>
      <c r="N805" t="s">
        <v>2683</v>
      </c>
    </row>
    <row r="806" spans="1:14" x14ac:dyDescent="0.25">
      <c r="A806" t="s">
        <v>3753</v>
      </c>
      <c r="B806" t="s">
        <v>3754</v>
      </c>
      <c r="C806" t="s">
        <v>89</v>
      </c>
      <c r="D806" s="13">
        <v>10163193</v>
      </c>
      <c r="E806" t="s">
        <v>2878</v>
      </c>
      <c r="F806" t="s">
        <v>2250</v>
      </c>
      <c r="G806" t="s">
        <v>2250</v>
      </c>
      <c r="H806" s="108">
        <v>44112</v>
      </c>
      <c r="I806" s="108">
        <v>44146</v>
      </c>
      <c r="J806" t="s">
        <v>2252</v>
      </c>
      <c r="K806" t="s">
        <v>2252</v>
      </c>
      <c r="L806" t="s">
        <v>2252</v>
      </c>
      <c r="M806" t="s">
        <v>2253</v>
      </c>
      <c r="N806" t="s">
        <v>2683</v>
      </c>
    </row>
    <row r="807" spans="1:14" x14ac:dyDescent="0.25">
      <c r="A807" t="s">
        <v>3755</v>
      </c>
      <c r="B807" t="s">
        <v>3756</v>
      </c>
      <c r="C807" t="s">
        <v>91</v>
      </c>
      <c r="D807" s="13">
        <v>10157580</v>
      </c>
      <c r="E807" t="s">
        <v>2249</v>
      </c>
      <c r="F807" t="s">
        <v>2250</v>
      </c>
      <c r="G807" t="s">
        <v>2250</v>
      </c>
      <c r="H807" s="108">
        <v>44119</v>
      </c>
      <c r="I807" s="108">
        <v>44154</v>
      </c>
      <c r="J807" t="s">
        <v>2251</v>
      </c>
      <c r="K807" t="s">
        <v>2252</v>
      </c>
      <c r="L807" t="s">
        <v>2252</v>
      </c>
      <c r="M807" t="s">
        <v>2253</v>
      </c>
      <c r="N807" t="s">
        <v>2683</v>
      </c>
    </row>
    <row r="808" spans="1:14" x14ac:dyDescent="0.25">
      <c r="A808" t="s">
        <v>3757</v>
      </c>
      <c r="B808" t="s">
        <v>3758</v>
      </c>
      <c r="C808" t="s">
        <v>83</v>
      </c>
      <c r="D808" s="13">
        <v>10158626</v>
      </c>
      <c r="E808" t="s">
        <v>2249</v>
      </c>
      <c r="F808" t="s">
        <v>2250</v>
      </c>
      <c r="G808" t="s">
        <v>2250</v>
      </c>
      <c r="H808" s="108">
        <v>44124</v>
      </c>
      <c r="I808" s="108">
        <v>44161</v>
      </c>
      <c r="J808" t="s">
        <v>2251</v>
      </c>
      <c r="K808" t="s">
        <v>2252</v>
      </c>
      <c r="L808" t="s">
        <v>2252</v>
      </c>
      <c r="M808" t="s">
        <v>2253</v>
      </c>
      <c r="N808" t="s">
        <v>2683</v>
      </c>
    </row>
    <row r="809" spans="1:14" x14ac:dyDescent="0.25">
      <c r="A809" t="s">
        <v>3759</v>
      </c>
      <c r="B809" t="s">
        <v>3760</v>
      </c>
      <c r="C809" t="s">
        <v>161</v>
      </c>
      <c r="D809" s="13">
        <v>10161625</v>
      </c>
      <c r="E809" t="s">
        <v>2887</v>
      </c>
      <c r="F809" t="s">
        <v>2250</v>
      </c>
      <c r="G809" t="s">
        <v>2250</v>
      </c>
      <c r="H809" s="108">
        <v>44110</v>
      </c>
      <c r="I809" s="108">
        <v>44138</v>
      </c>
      <c r="J809" t="s">
        <v>2252</v>
      </c>
      <c r="K809" t="s">
        <v>2252</v>
      </c>
      <c r="L809" t="s">
        <v>2252</v>
      </c>
      <c r="M809" t="s">
        <v>2253</v>
      </c>
      <c r="N809" t="s">
        <v>2683</v>
      </c>
    </row>
    <row r="810" spans="1:14" x14ac:dyDescent="0.25">
      <c r="A810" t="s">
        <v>3761</v>
      </c>
      <c r="B810" t="s">
        <v>3762</v>
      </c>
      <c r="C810" t="s">
        <v>106</v>
      </c>
      <c r="D810" s="13">
        <v>10158591</v>
      </c>
      <c r="E810" t="s">
        <v>2249</v>
      </c>
      <c r="F810" t="s">
        <v>2250</v>
      </c>
      <c r="G810" t="s">
        <v>2250</v>
      </c>
      <c r="H810" s="108">
        <v>44112</v>
      </c>
      <c r="I810" s="108">
        <v>44164</v>
      </c>
      <c r="J810" t="s">
        <v>2251</v>
      </c>
      <c r="K810" t="s">
        <v>2252</v>
      </c>
      <c r="L810" t="s">
        <v>2252</v>
      </c>
      <c r="M810" t="s">
        <v>2253</v>
      </c>
      <c r="N810" t="s">
        <v>2683</v>
      </c>
    </row>
    <row r="811" spans="1:14" x14ac:dyDescent="0.25">
      <c r="A811" t="s">
        <v>3763</v>
      </c>
      <c r="B811" t="s">
        <v>3764</v>
      </c>
      <c r="C811" t="s">
        <v>117</v>
      </c>
      <c r="D811" s="13">
        <v>10158139</v>
      </c>
      <c r="E811" t="s">
        <v>2249</v>
      </c>
      <c r="F811" t="s">
        <v>2250</v>
      </c>
      <c r="G811" t="s">
        <v>2250</v>
      </c>
      <c r="H811" s="108">
        <v>44124</v>
      </c>
      <c r="I811" s="108">
        <v>44151</v>
      </c>
      <c r="J811" t="s">
        <v>2251</v>
      </c>
      <c r="K811" t="s">
        <v>2252</v>
      </c>
      <c r="L811" t="s">
        <v>2252</v>
      </c>
      <c r="M811" t="s">
        <v>2253</v>
      </c>
      <c r="N811" t="s">
        <v>2683</v>
      </c>
    </row>
    <row r="812" spans="1:14" x14ac:dyDescent="0.25">
      <c r="A812" t="s">
        <v>3765</v>
      </c>
      <c r="B812" t="s">
        <v>3766</v>
      </c>
      <c r="C812" t="s">
        <v>78</v>
      </c>
      <c r="D812" s="13">
        <v>10157597</v>
      </c>
      <c r="E812" t="s">
        <v>2249</v>
      </c>
      <c r="F812" t="s">
        <v>2250</v>
      </c>
      <c r="G812" t="s">
        <v>2250</v>
      </c>
      <c r="H812" s="108">
        <v>44119</v>
      </c>
      <c r="I812" s="108">
        <v>44151</v>
      </c>
      <c r="J812" t="s">
        <v>2251</v>
      </c>
      <c r="K812" t="s">
        <v>2252</v>
      </c>
      <c r="L812" t="s">
        <v>2252</v>
      </c>
      <c r="M812" t="s">
        <v>2253</v>
      </c>
      <c r="N812" t="s">
        <v>2683</v>
      </c>
    </row>
    <row r="813" spans="1:14" x14ac:dyDescent="0.25">
      <c r="A813" t="s">
        <v>3767</v>
      </c>
      <c r="B813" t="s">
        <v>3768</v>
      </c>
      <c r="C813" t="s">
        <v>161</v>
      </c>
      <c r="D813" s="13">
        <v>10156643</v>
      </c>
      <c r="E813" t="s">
        <v>2249</v>
      </c>
      <c r="F813" t="s">
        <v>2250</v>
      </c>
      <c r="G813" t="s">
        <v>2250</v>
      </c>
      <c r="H813" s="108">
        <v>44147</v>
      </c>
      <c r="I813" s="108">
        <v>44172</v>
      </c>
      <c r="J813" t="s">
        <v>2251</v>
      </c>
      <c r="K813" t="s">
        <v>2252</v>
      </c>
      <c r="L813" t="s">
        <v>2252</v>
      </c>
      <c r="M813" t="s">
        <v>2265</v>
      </c>
      <c r="N813" t="s">
        <v>2683</v>
      </c>
    </row>
    <row r="814" spans="1:14" x14ac:dyDescent="0.25">
      <c r="A814" t="s">
        <v>3769</v>
      </c>
      <c r="B814" t="s">
        <v>3770</v>
      </c>
      <c r="C814" t="s">
        <v>117</v>
      </c>
      <c r="D814" s="13">
        <v>10162243</v>
      </c>
      <c r="E814" t="s">
        <v>2249</v>
      </c>
      <c r="F814" t="s">
        <v>2250</v>
      </c>
      <c r="G814" t="s">
        <v>2250</v>
      </c>
      <c r="H814" s="108">
        <v>44147</v>
      </c>
      <c r="I814" s="108">
        <v>44178</v>
      </c>
      <c r="J814" t="s">
        <v>2251</v>
      </c>
      <c r="K814" t="s">
        <v>2252</v>
      </c>
      <c r="L814" t="s">
        <v>2252</v>
      </c>
      <c r="M814" t="s">
        <v>2265</v>
      </c>
      <c r="N814" t="s">
        <v>2683</v>
      </c>
    </row>
    <row r="815" spans="1:14" x14ac:dyDescent="0.25">
      <c r="A815" t="s">
        <v>3771</v>
      </c>
      <c r="B815" t="s">
        <v>3772</v>
      </c>
      <c r="C815" t="s">
        <v>117</v>
      </c>
      <c r="D815" s="13">
        <v>10158140</v>
      </c>
      <c r="E815" t="s">
        <v>2249</v>
      </c>
      <c r="F815" t="s">
        <v>2250</v>
      </c>
      <c r="G815" t="s">
        <v>2250</v>
      </c>
      <c r="H815" s="108">
        <v>44126</v>
      </c>
      <c r="I815" s="108">
        <v>44154</v>
      </c>
      <c r="J815" t="s">
        <v>2251</v>
      </c>
      <c r="K815" t="s">
        <v>2252</v>
      </c>
      <c r="L815" t="s">
        <v>2252</v>
      </c>
      <c r="M815" t="s">
        <v>2253</v>
      </c>
      <c r="N815" t="s">
        <v>2683</v>
      </c>
    </row>
    <row r="816" spans="1:14" x14ac:dyDescent="0.25">
      <c r="A816" t="s">
        <v>3773</v>
      </c>
      <c r="B816" t="s">
        <v>3774</v>
      </c>
      <c r="C816" t="s">
        <v>92</v>
      </c>
      <c r="D816" s="13">
        <v>10156877</v>
      </c>
      <c r="E816" t="s">
        <v>2249</v>
      </c>
      <c r="F816" t="s">
        <v>2250</v>
      </c>
      <c r="G816" t="s">
        <v>2250</v>
      </c>
      <c r="H816" s="108">
        <v>44168</v>
      </c>
      <c r="I816" s="108">
        <v>44209</v>
      </c>
      <c r="J816" t="s">
        <v>2251</v>
      </c>
      <c r="K816" t="s">
        <v>2252</v>
      </c>
      <c r="L816" t="s">
        <v>2252</v>
      </c>
      <c r="M816" t="s">
        <v>2253</v>
      </c>
      <c r="N816" t="s">
        <v>2683</v>
      </c>
    </row>
    <row r="817" spans="1:14" x14ac:dyDescent="0.25">
      <c r="A817" t="s">
        <v>3775</v>
      </c>
      <c r="B817" t="s">
        <v>3776</v>
      </c>
      <c r="C817" t="s">
        <v>108</v>
      </c>
      <c r="D817" s="13">
        <v>10157052</v>
      </c>
      <c r="E817" t="s">
        <v>2249</v>
      </c>
      <c r="F817" t="s">
        <v>2250</v>
      </c>
      <c r="G817" t="s">
        <v>2250</v>
      </c>
      <c r="H817" s="108">
        <v>44124</v>
      </c>
      <c r="I817" s="108">
        <v>44159</v>
      </c>
      <c r="J817" t="s">
        <v>2251</v>
      </c>
      <c r="K817" t="s">
        <v>2252</v>
      </c>
      <c r="L817" t="s">
        <v>2252</v>
      </c>
      <c r="M817" t="s">
        <v>2253</v>
      </c>
      <c r="N817" t="s">
        <v>2683</v>
      </c>
    </row>
    <row r="818" spans="1:14" x14ac:dyDescent="0.25">
      <c r="A818" t="s">
        <v>3777</v>
      </c>
      <c r="B818" t="s">
        <v>3778</v>
      </c>
      <c r="C818" t="s">
        <v>72</v>
      </c>
      <c r="D818" s="13">
        <v>10156612</v>
      </c>
      <c r="E818" t="s">
        <v>2249</v>
      </c>
      <c r="F818" t="s">
        <v>2250</v>
      </c>
      <c r="G818" t="s">
        <v>2250</v>
      </c>
      <c r="H818" s="108">
        <v>44112</v>
      </c>
      <c r="I818" s="108">
        <v>44151</v>
      </c>
      <c r="J818" t="s">
        <v>2251</v>
      </c>
      <c r="K818" t="s">
        <v>2252</v>
      </c>
      <c r="L818" t="s">
        <v>2252</v>
      </c>
      <c r="M818" t="s">
        <v>2253</v>
      </c>
      <c r="N818" t="s">
        <v>2683</v>
      </c>
    </row>
    <row r="819" spans="1:14" x14ac:dyDescent="0.25">
      <c r="A819" t="s">
        <v>3779</v>
      </c>
      <c r="B819" t="s">
        <v>3780</v>
      </c>
      <c r="C819" t="s">
        <v>76</v>
      </c>
      <c r="D819" s="13">
        <v>10156850</v>
      </c>
      <c r="E819" t="s">
        <v>2249</v>
      </c>
      <c r="F819" t="s">
        <v>2250</v>
      </c>
      <c r="G819" t="s">
        <v>2250</v>
      </c>
      <c r="H819" s="108">
        <v>44110</v>
      </c>
      <c r="I819" s="108">
        <v>44153</v>
      </c>
      <c r="J819" t="s">
        <v>2251</v>
      </c>
      <c r="K819" t="s">
        <v>2252</v>
      </c>
      <c r="L819" t="s">
        <v>2252</v>
      </c>
      <c r="M819" t="s">
        <v>2253</v>
      </c>
      <c r="N819" t="s">
        <v>2683</v>
      </c>
    </row>
    <row r="820" spans="1:14" x14ac:dyDescent="0.25">
      <c r="A820" t="s">
        <v>3781</v>
      </c>
      <c r="B820" t="s">
        <v>3782</v>
      </c>
      <c r="C820" t="s">
        <v>89</v>
      </c>
      <c r="D820" s="13">
        <v>10158297</v>
      </c>
      <c r="E820" t="s">
        <v>2249</v>
      </c>
      <c r="F820" t="s">
        <v>2250</v>
      </c>
      <c r="G820" t="s">
        <v>2250</v>
      </c>
      <c r="H820" s="108">
        <v>44112</v>
      </c>
      <c r="I820" s="108">
        <v>44152</v>
      </c>
      <c r="J820" t="s">
        <v>2251</v>
      </c>
      <c r="K820" t="s">
        <v>2252</v>
      </c>
      <c r="L820" t="s">
        <v>2252</v>
      </c>
      <c r="M820" t="s">
        <v>2253</v>
      </c>
      <c r="N820" t="s">
        <v>2683</v>
      </c>
    </row>
    <row r="821" spans="1:14" x14ac:dyDescent="0.25">
      <c r="A821" t="s">
        <v>3783</v>
      </c>
      <c r="B821" t="s">
        <v>3784</v>
      </c>
      <c r="C821" t="s">
        <v>89</v>
      </c>
      <c r="D821" s="13">
        <v>10158299</v>
      </c>
      <c r="E821" t="s">
        <v>2249</v>
      </c>
      <c r="F821" t="s">
        <v>2250</v>
      </c>
      <c r="G821" t="s">
        <v>2250</v>
      </c>
      <c r="H821" s="108">
        <v>44174</v>
      </c>
      <c r="I821" s="108">
        <v>44224</v>
      </c>
      <c r="J821" t="s">
        <v>2251</v>
      </c>
      <c r="K821" t="s">
        <v>2252</v>
      </c>
      <c r="L821" t="s">
        <v>2252</v>
      </c>
      <c r="M821" t="s">
        <v>2253</v>
      </c>
      <c r="N821" t="s">
        <v>2683</v>
      </c>
    </row>
    <row r="822" spans="1:14" x14ac:dyDescent="0.25">
      <c r="A822" t="s">
        <v>3785</v>
      </c>
      <c r="B822" t="s">
        <v>3786</v>
      </c>
      <c r="C822" t="s">
        <v>197</v>
      </c>
      <c r="D822" s="13">
        <v>10156763</v>
      </c>
      <c r="E822" t="s">
        <v>2249</v>
      </c>
      <c r="F822" t="s">
        <v>2250</v>
      </c>
      <c r="G822" t="s">
        <v>2250</v>
      </c>
      <c r="H822" s="108">
        <v>44124</v>
      </c>
      <c r="I822" s="108">
        <v>44161</v>
      </c>
      <c r="J822" t="s">
        <v>2251</v>
      </c>
      <c r="K822" t="s">
        <v>2252</v>
      </c>
      <c r="L822" t="s">
        <v>2252</v>
      </c>
      <c r="M822" t="s">
        <v>2253</v>
      </c>
      <c r="N822" t="s">
        <v>2683</v>
      </c>
    </row>
    <row r="823" spans="1:14" x14ac:dyDescent="0.25">
      <c r="A823" t="s">
        <v>3787</v>
      </c>
      <c r="B823" t="s">
        <v>3788</v>
      </c>
      <c r="C823" t="s">
        <v>117</v>
      </c>
      <c r="D823" s="13">
        <v>10158130</v>
      </c>
      <c r="E823" t="s">
        <v>2249</v>
      </c>
      <c r="F823" t="s">
        <v>2250</v>
      </c>
      <c r="G823" t="s">
        <v>2250</v>
      </c>
      <c r="H823" s="108">
        <v>44138</v>
      </c>
      <c r="I823" s="108">
        <v>44165</v>
      </c>
      <c r="J823" t="s">
        <v>2251</v>
      </c>
      <c r="K823" t="s">
        <v>2252</v>
      </c>
      <c r="L823" t="s">
        <v>2252</v>
      </c>
      <c r="M823" t="s">
        <v>2253</v>
      </c>
      <c r="N823" t="s">
        <v>2683</v>
      </c>
    </row>
    <row r="824" spans="1:14" x14ac:dyDescent="0.25">
      <c r="A824" t="s">
        <v>3789</v>
      </c>
      <c r="B824" t="s">
        <v>3790</v>
      </c>
      <c r="C824" t="s">
        <v>152</v>
      </c>
      <c r="D824" s="13">
        <v>10156869</v>
      </c>
      <c r="E824" t="s">
        <v>2249</v>
      </c>
      <c r="F824" t="s">
        <v>2250</v>
      </c>
      <c r="G824" t="s">
        <v>2250</v>
      </c>
      <c r="H824" s="108">
        <v>44138</v>
      </c>
      <c r="I824" s="108">
        <v>44174</v>
      </c>
      <c r="J824" t="s">
        <v>2251</v>
      </c>
      <c r="K824" t="s">
        <v>2252</v>
      </c>
      <c r="L824" t="s">
        <v>2252</v>
      </c>
      <c r="M824" t="s">
        <v>2253</v>
      </c>
      <c r="N824" t="s">
        <v>2683</v>
      </c>
    </row>
    <row r="825" spans="1:14" x14ac:dyDescent="0.25">
      <c r="A825" t="s">
        <v>3791</v>
      </c>
      <c r="B825" t="s">
        <v>3792</v>
      </c>
      <c r="C825" t="s">
        <v>138</v>
      </c>
      <c r="D825" s="13">
        <v>10156929</v>
      </c>
      <c r="E825" t="s">
        <v>2249</v>
      </c>
      <c r="F825" t="s">
        <v>2250</v>
      </c>
      <c r="G825" t="s">
        <v>2250</v>
      </c>
      <c r="H825" s="108">
        <v>44138</v>
      </c>
      <c r="I825" s="108">
        <v>44166</v>
      </c>
      <c r="J825" t="s">
        <v>2251</v>
      </c>
      <c r="K825" t="s">
        <v>2252</v>
      </c>
      <c r="L825" t="s">
        <v>2252</v>
      </c>
      <c r="M825" t="s">
        <v>2253</v>
      </c>
      <c r="N825" t="s">
        <v>2683</v>
      </c>
    </row>
    <row r="826" spans="1:14" x14ac:dyDescent="0.25">
      <c r="A826" t="s">
        <v>3793</v>
      </c>
      <c r="B826" t="s">
        <v>3794</v>
      </c>
      <c r="C826" t="s">
        <v>89</v>
      </c>
      <c r="D826" s="13">
        <v>10158298</v>
      </c>
      <c r="E826" t="s">
        <v>2249</v>
      </c>
      <c r="F826" t="s">
        <v>2250</v>
      </c>
      <c r="G826" t="s">
        <v>2250</v>
      </c>
      <c r="H826" s="108">
        <v>44168</v>
      </c>
      <c r="I826" s="108">
        <v>44209</v>
      </c>
      <c r="J826" t="s">
        <v>2251</v>
      </c>
      <c r="K826" t="s">
        <v>2252</v>
      </c>
      <c r="L826" t="s">
        <v>2252</v>
      </c>
      <c r="M826" t="s">
        <v>2253</v>
      </c>
      <c r="N826" t="s">
        <v>2683</v>
      </c>
    </row>
    <row r="827" spans="1:14" x14ac:dyDescent="0.25">
      <c r="A827" t="s">
        <v>3795</v>
      </c>
      <c r="B827" t="s">
        <v>3796</v>
      </c>
      <c r="C827" t="s">
        <v>229</v>
      </c>
      <c r="D827" s="13">
        <v>10156616</v>
      </c>
      <c r="E827" t="s">
        <v>2249</v>
      </c>
      <c r="F827" t="s">
        <v>2250</v>
      </c>
      <c r="G827" t="s">
        <v>2250</v>
      </c>
      <c r="H827" s="108">
        <v>44105</v>
      </c>
      <c r="I827" s="108">
        <v>44147</v>
      </c>
      <c r="J827" t="s">
        <v>2251</v>
      </c>
      <c r="K827" t="s">
        <v>2252</v>
      </c>
      <c r="L827" t="s">
        <v>2252</v>
      </c>
      <c r="M827" t="s">
        <v>2253</v>
      </c>
      <c r="N827" t="s">
        <v>2683</v>
      </c>
    </row>
    <row r="828" spans="1:14" x14ac:dyDescent="0.25">
      <c r="A828" t="s">
        <v>3797</v>
      </c>
      <c r="B828" t="s">
        <v>3798</v>
      </c>
      <c r="C828" t="s">
        <v>158</v>
      </c>
      <c r="D828" s="13">
        <v>10156765</v>
      </c>
      <c r="E828" t="s">
        <v>2249</v>
      </c>
      <c r="F828" t="s">
        <v>2250</v>
      </c>
      <c r="G828" t="s">
        <v>2250</v>
      </c>
      <c r="H828" s="108">
        <v>44119</v>
      </c>
      <c r="I828" s="108">
        <v>44157</v>
      </c>
      <c r="J828" t="s">
        <v>2251</v>
      </c>
      <c r="K828" t="s">
        <v>2252</v>
      </c>
      <c r="L828" t="s">
        <v>2252</v>
      </c>
      <c r="M828" t="s">
        <v>2253</v>
      </c>
      <c r="N828" t="s">
        <v>2683</v>
      </c>
    </row>
    <row r="829" spans="1:14" x14ac:dyDescent="0.25">
      <c r="A829" t="s">
        <v>3799</v>
      </c>
      <c r="B829" t="s">
        <v>3800</v>
      </c>
      <c r="C829" t="s">
        <v>150</v>
      </c>
      <c r="D829" s="13">
        <v>10156655</v>
      </c>
      <c r="E829" t="s">
        <v>2249</v>
      </c>
      <c r="F829" t="s">
        <v>2250</v>
      </c>
      <c r="G829" t="s">
        <v>2250</v>
      </c>
      <c r="H829" s="108">
        <v>44152</v>
      </c>
      <c r="I829" s="108">
        <v>44178</v>
      </c>
      <c r="J829" t="s">
        <v>2251</v>
      </c>
      <c r="K829" t="s">
        <v>2252</v>
      </c>
      <c r="L829" t="s">
        <v>2252</v>
      </c>
      <c r="M829" t="s">
        <v>2265</v>
      </c>
      <c r="N829" t="s">
        <v>2683</v>
      </c>
    </row>
    <row r="830" spans="1:14" x14ac:dyDescent="0.25">
      <c r="A830" t="s">
        <v>3801</v>
      </c>
      <c r="B830" t="s">
        <v>3802</v>
      </c>
      <c r="C830" t="s">
        <v>116</v>
      </c>
      <c r="D830" s="13">
        <v>10158126</v>
      </c>
      <c r="E830" t="s">
        <v>2249</v>
      </c>
      <c r="F830" t="s">
        <v>2250</v>
      </c>
      <c r="G830" t="s">
        <v>2250</v>
      </c>
      <c r="H830" s="108">
        <v>44119</v>
      </c>
      <c r="I830" s="108">
        <v>44147</v>
      </c>
      <c r="J830" t="s">
        <v>2251</v>
      </c>
      <c r="K830" t="s">
        <v>2252</v>
      </c>
      <c r="L830" t="s">
        <v>2252</v>
      </c>
      <c r="M830" t="s">
        <v>2253</v>
      </c>
      <c r="N830" t="s">
        <v>2683</v>
      </c>
    </row>
    <row r="831" spans="1:14" x14ac:dyDescent="0.25">
      <c r="A831" t="s">
        <v>3803</v>
      </c>
      <c r="B831" t="s">
        <v>3804</v>
      </c>
      <c r="C831" t="s">
        <v>152</v>
      </c>
      <c r="D831" s="13">
        <v>10156882</v>
      </c>
      <c r="E831" t="s">
        <v>2249</v>
      </c>
      <c r="F831" t="s">
        <v>2250</v>
      </c>
      <c r="G831" t="s">
        <v>2250</v>
      </c>
      <c r="H831" s="108">
        <v>44154</v>
      </c>
      <c r="I831" s="108">
        <v>44209</v>
      </c>
      <c r="J831" t="s">
        <v>2251</v>
      </c>
      <c r="K831" t="s">
        <v>2252</v>
      </c>
      <c r="L831" t="s">
        <v>2252</v>
      </c>
      <c r="M831" t="s">
        <v>2265</v>
      </c>
      <c r="N831" t="s">
        <v>2683</v>
      </c>
    </row>
    <row r="832" spans="1:14" x14ac:dyDescent="0.25">
      <c r="A832" t="s">
        <v>3805</v>
      </c>
      <c r="B832" t="s">
        <v>3806</v>
      </c>
      <c r="C832" t="s">
        <v>229</v>
      </c>
      <c r="D832" s="13">
        <v>10156598</v>
      </c>
      <c r="E832" t="s">
        <v>2249</v>
      </c>
      <c r="F832" t="s">
        <v>2250</v>
      </c>
      <c r="G832" t="s">
        <v>2250</v>
      </c>
      <c r="H832" s="108">
        <v>44166</v>
      </c>
      <c r="I832" s="108">
        <v>44209</v>
      </c>
      <c r="J832" t="s">
        <v>2251</v>
      </c>
      <c r="K832" t="s">
        <v>2252</v>
      </c>
      <c r="L832" t="s">
        <v>2252</v>
      </c>
      <c r="M832" t="s">
        <v>2265</v>
      </c>
      <c r="N832" t="s">
        <v>2683</v>
      </c>
    </row>
    <row r="833" spans="1:14" x14ac:dyDescent="0.25">
      <c r="A833" t="s">
        <v>3807</v>
      </c>
      <c r="B833" t="s">
        <v>3808</v>
      </c>
      <c r="C833" t="s">
        <v>212</v>
      </c>
      <c r="D833" s="13">
        <v>10157233</v>
      </c>
      <c r="E833" t="s">
        <v>2249</v>
      </c>
      <c r="F833" t="s">
        <v>2250</v>
      </c>
      <c r="G833" t="s">
        <v>2250</v>
      </c>
      <c r="H833" s="108">
        <v>44161</v>
      </c>
      <c r="I833" s="108">
        <v>44209</v>
      </c>
      <c r="J833" t="s">
        <v>2251</v>
      </c>
      <c r="K833" t="s">
        <v>2252</v>
      </c>
      <c r="L833" t="s">
        <v>2252</v>
      </c>
      <c r="M833" t="s">
        <v>2265</v>
      </c>
      <c r="N833" t="s">
        <v>2683</v>
      </c>
    </row>
    <row r="834" spans="1:14" x14ac:dyDescent="0.25">
      <c r="A834" t="s">
        <v>3809</v>
      </c>
      <c r="B834" t="s">
        <v>3810</v>
      </c>
      <c r="C834" t="s">
        <v>189</v>
      </c>
      <c r="D834" s="13">
        <v>10156737</v>
      </c>
      <c r="E834" t="s">
        <v>2249</v>
      </c>
      <c r="F834" t="s">
        <v>2250</v>
      </c>
      <c r="G834" t="s">
        <v>2250</v>
      </c>
      <c r="H834" s="108">
        <v>44147</v>
      </c>
      <c r="I834" s="108">
        <v>44172</v>
      </c>
      <c r="J834" t="s">
        <v>2251</v>
      </c>
      <c r="K834" t="s">
        <v>2252</v>
      </c>
      <c r="L834" t="s">
        <v>2252</v>
      </c>
      <c r="M834" t="s">
        <v>2265</v>
      </c>
      <c r="N834" t="s">
        <v>2683</v>
      </c>
    </row>
    <row r="835" spans="1:14" x14ac:dyDescent="0.25">
      <c r="A835" t="s">
        <v>3811</v>
      </c>
      <c r="B835" t="s">
        <v>3812</v>
      </c>
      <c r="C835" t="s">
        <v>165</v>
      </c>
      <c r="D835" s="13">
        <v>10157592</v>
      </c>
      <c r="E835" t="s">
        <v>2249</v>
      </c>
      <c r="F835" t="s">
        <v>2250</v>
      </c>
      <c r="G835" t="s">
        <v>2250</v>
      </c>
      <c r="H835" s="108">
        <v>44138</v>
      </c>
      <c r="I835" s="108">
        <v>44158</v>
      </c>
      <c r="J835" t="s">
        <v>2251</v>
      </c>
      <c r="K835" t="s">
        <v>2252</v>
      </c>
      <c r="L835" t="s">
        <v>2252</v>
      </c>
      <c r="M835" t="s">
        <v>2253</v>
      </c>
      <c r="N835" t="s">
        <v>2683</v>
      </c>
    </row>
    <row r="836" spans="1:14" x14ac:dyDescent="0.25">
      <c r="A836" t="s">
        <v>3813</v>
      </c>
      <c r="B836" t="s">
        <v>3814</v>
      </c>
      <c r="C836" t="s">
        <v>130</v>
      </c>
      <c r="D836" s="13">
        <v>10158164</v>
      </c>
      <c r="E836" t="s">
        <v>2249</v>
      </c>
      <c r="F836" t="s">
        <v>2250</v>
      </c>
      <c r="G836" t="s">
        <v>2250</v>
      </c>
      <c r="H836" s="108">
        <v>44105</v>
      </c>
      <c r="I836" s="108">
        <v>44146</v>
      </c>
      <c r="J836" t="s">
        <v>2251</v>
      </c>
      <c r="K836" t="s">
        <v>2252</v>
      </c>
      <c r="L836" t="s">
        <v>2252</v>
      </c>
      <c r="M836" t="s">
        <v>2253</v>
      </c>
      <c r="N836" t="s">
        <v>2683</v>
      </c>
    </row>
    <row r="837" spans="1:14" x14ac:dyDescent="0.25">
      <c r="A837" t="s">
        <v>3815</v>
      </c>
      <c r="B837" t="s">
        <v>3816</v>
      </c>
      <c r="C837" t="s">
        <v>104</v>
      </c>
      <c r="D837" s="13">
        <v>10157079</v>
      </c>
      <c r="E837" t="s">
        <v>2249</v>
      </c>
      <c r="F837" t="s">
        <v>2250</v>
      </c>
      <c r="G837" t="s">
        <v>2250</v>
      </c>
      <c r="H837" s="108">
        <v>44168</v>
      </c>
      <c r="I837" s="108">
        <v>44209</v>
      </c>
      <c r="J837" t="s">
        <v>2251</v>
      </c>
      <c r="K837" t="s">
        <v>2252</v>
      </c>
      <c r="L837" t="s">
        <v>2252</v>
      </c>
      <c r="M837" t="s">
        <v>2253</v>
      </c>
      <c r="N837" t="s">
        <v>2683</v>
      </c>
    </row>
    <row r="838" spans="1:14" x14ac:dyDescent="0.25">
      <c r="A838" t="s">
        <v>3817</v>
      </c>
      <c r="B838" t="s">
        <v>3818</v>
      </c>
      <c r="C838" t="s">
        <v>97</v>
      </c>
      <c r="D838" s="13">
        <v>10158589</v>
      </c>
      <c r="E838" t="s">
        <v>2249</v>
      </c>
      <c r="F838" t="s">
        <v>2250</v>
      </c>
      <c r="G838" t="s">
        <v>2250</v>
      </c>
      <c r="H838" s="108">
        <v>44173</v>
      </c>
      <c r="I838" s="108">
        <v>44221</v>
      </c>
      <c r="J838" t="s">
        <v>2251</v>
      </c>
      <c r="K838" t="s">
        <v>2252</v>
      </c>
      <c r="L838" t="s">
        <v>2252</v>
      </c>
      <c r="M838" t="s">
        <v>2253</v>
      </c>
      <c r="N838" t="s">
        <v>2683</v>
      </c>
    </row>
    <row r="839" spans="1:14" x14ac:dyDescent="0.25">
      <c r="A839" t="s">
        <v>3819</v>
      </c>
      <c r="B839" t="s">
        <v>3820</v>
      </c>
      <c r="C839" t="s">
        <v>84</v>
      </c>
      <c r="D839" s="13">
        <v>10158584</v>
      </c>
      <c r="E839" t="s">
        <v>2249</v>
      </c>
      <c r="F839" t="s">
        <v>2250</v>
      </c>
      <c r="G839" t="s">
        <v>2250</v>
      </c>
      <c r="H839" s="108">
        <v>44124</v>
      </c>
      <c r="I839" s="108">
        <v>44152</v>
      </c>
      <c r="J839" t="s">
        <v>2251</v>
      </c>
      <c r="K839" t="s">
        <v>2252</v>
      </c>
      <c r="L839" t="s">
        <v>2252</v>
      </c>
      <c r="M839" t="s">
        <v>2253</v>
      </c>
      <c r="N839" t="s">
        <v>2683</v>
      </c>
    </row>
    <row r="840" spans="1:14" x14ac:dyDescent="0.25">
      <c r="A840" t="s">
        <v>3821</v>
      </c>
      <c r="B840" t="s">
        <v>3822</v>
      </c>
      <c r="C840" t="s">
        <v>224</v>
      </c>
      <c r="D840" s="13">
        <v>10162652</v>
      </c>
      <c r="E840" t="s">
        <v>2249</v>
      </c>
      <c r="F840" t="s">
        <v>2250</v>
      </c>
      <c r="G840" t="s">
        <v>2250</v>
      </c>
      <c r="H840" s="108">
        <v>44103</v>
      </c>
      <c r="I840" s="108">
        <v>44153</v>
      </c>
      <c r="J840" t="s">
        <v>2251</v>
      </c>
      <c r="K840" t="s">
        <v>2252</v>
      </c>
      <c r="L840" t="s">
        <v>2252</v>
      </c>
      <c r="M840" t="s">
        <v>2253</v>
      </c>
      <c r="N840" t="s">
        <v>2683</v>
      </c>
    </row>
    <row r="841" spans="1:14" x14ac:dyDescent="0.25">
      <c r="A841" t="s">
        <v>3823</v>
      </c>
      <c r="B841" t="s">
        <v>3824</v>
      </c>
      <c r="C841" t="s">
        <v>189</v>
      </c>
      <c r="D841" s="13">
        <v>10156801</v>
      </c>
      <c r="E841" t="s">
        <v>2249</v>
      </c>
      <c r="F841" t="s">
        <v>2250</v>
      </c>
      <c r="G841" t="s">
        <v>2250</v>
      </c>
      <c r="H841" s="108">
        <v>44140</v>
      </c>
      <c r="I841" s="108">
        <v>44175</v>
      </c>
      <c r="J841" t="s">
        <v>2251</v>
      </c>
      <c r="K841" t="s">
        <v>2252</v>
      </c>
      <c r="L841" t="s">
        <v>2252</v>
      </c>
      <c r="M841" t="s">
        <v>2265</v>
      </c>
      <c r="N841" t="s">
        <v>2683</v>
      </c>
    </row>
    <row r="842" spans="1:14" x14ac:dyDescent="0.25">
      <c r="A842" t="s">
        <v>3825</v>
      </c>
      <c r="B842" t="s">
        <v>3826</v>
      </c>
      <c r="C842" t="s">
        <v>179</v>
      </c>
      <c r="D842" s="13">
        <v>10158550</v>
      </c>
      <c r="E842" t="s">
        <v>2249</v>
      </c>
      <c r="F842" t="s">
        <v>2250</v>
      </c>
      <c r="G842" t="s">
        <v>2250</v>
      </c>
      <c r="H842" s="108">
        <v>44159</v>
      </c>
      <c r="I842" s="108">
        <v>44209</v>
      </c>
      <c r="J842" t="s">
        <v>2251</v>
      </c>
      <c r="K842" t="s">
        <v>2252</v>
      </c>
      <c r="L842" t="s">
        <v>2252</v>
      </c>
      <c r="M842" t="s">
        <v>2265</v>
      </c>
      <c r="N842" t="s">
        <v>2683</v>
      </c>
    </row>
    <row r="843" spans="1:14" x14ac:dyDescent="0.25">
      <c r="A843" t="s">
        <v>3827</v>
      </c>
      <c r="B843" t="s">
        <v>3828</v>
      </c>
      <c r="C843" t="s">
        <v>117</v>
      </c>
      <c r="D843" s="13">
        <v>10158141</v>
      </c>
      <c r="E843" t="s">
        <v>2249</v>
      </c>
      <c r="F843" t="s">
        <v>2250</v>
      </c>
      <c r="G843" t="s">
        <v>2250</v>
      </c>
      <c r="H843" s="108">
        <v>44147</v>
      </c>
      <c r="I843" s="108">
        <v>44175</v>
      </c>
      <c r="J843" t="s">
        <v>2251</v>
      </c>
      <c r="K843" t="s">
        <v>2252</v>
      </c>
      <c r="L843" t="s">
        <v>2252</v>
      </c>
      <c r="M843" t="s">
        <v>2265</v>
      </c>
      <c r="N843" t="s">
        <v>2683</v>
      </c>
    </row>
    <row r="844" spans="1:14" x14ac:dyDescent="0.25">
      <c r="A844" t="s">
        <v>3829</v>
      </c>
      <c r="B844" t="s">
        <v>3830</v>
      </c>
      <c r="C844" t="s">
        <v>187</v>
      </c>
      <c r="D844" s="13">
        <v>10156753</v>
      </c>
      <c r="E844" t="s">
        <v>2249</v>
      </c>
      <c r="F844" t="s">
        <v>2250</v>
      </c>
      <c r="G844" t="s">
        <v>2250</v>
      </c>
      <c r="H844" s="108">
        <v>44138</v>
      </c>
      <c r="I844" s="108">
        <v>44166</v>
      </c>
      <c r="J844" t="s">
        <v>2251</v>
      </c>
      <c r="K844" t="s">
        <v>2252</v>
      </c>
      <c r="L844" t="s">
        <v>2252</v>
      </c>
      <c r="M844" t="s">
        <v>2253</v>
      </c>
      <c r="N844" t="s">
        <v>2683</v>
      </c>
    </row>
    <row r="845" spans="1:14" x14ac:dyDescent="0.25">
      <c r="A845" t="s">
        <v>3831</v>
      </c>
      <c r="B845" t="s">
        <v>3832</v>
      </c>
      <c r="C845" t="s">
        <v>223</v>
      </c>
      <c r="D845" s="13">
        <v>10157631</v>
      </c>
      <c r="E845" t="s">
        <v>2249</v>
      </c>
      <c r="F845" t="s">
        <v>2250</v>
      </c>
      <c r="G845" t="s">
        <v>2250</v>
      </c>
      <c r="H845" s="108">
        <v>44126</v>
      </c>
      <c r="I845" s="108">
        <v>44159</v>
      </c>
      <c r="J845" t="s">
        <v>2251</v>
      </c>
      <c r="K845" t="s">
        <v>2252</v>
      </c>
      <c r="L845" t="s">
        <v>2252</v>
      </c>
      <c r="M845" t="s">
        <v>2253</v>
      </c>
      <c r="N845" t="s">
        <v>2683</v>
      </c>
    </row>
    <row r="846" spans="1:14" x14ac:dyDescent="0.25">
      <c r="A846" t="s">
        <v>3833</v>
      </c>
      <c r="B846" t="s">
        <v>3834</v>
      </c>
      <c r="C846" t="s">
        <v>117</v>
      </c>
      <c r="D846" s="13">
        <v>10158142</v>
      </c>
      <c r="E846" t="s">
        <v>2249</v>
      </c>
      <c r="F846" t="s">
        <v>2250</v>
      </c>
      <c r="G846" t="s">
        <v>2250</v>
      </c>
      <c r="H846" s="108">
        <v>44147</v>
      </c>
      <c r="I846" s="108">
        <v>44179</v>
      </c>
      <c r="J846" t="s">
        <v>2251</v>
      </c>
      <c r="K846" t="s">
        <v>2252</v>
      </c>
      <c r="L846" t="s">
        <v>2252</v>
      </c>
      <c r="M846" t="s">
        <v>2265</v>
      </c>
      <c r="N846" t="s">
        <v>2683</v>
      </c>
    </row>
    <row r="847" spans="1:14" x14ac:dyDescent="0.25">
      <c r="A847" t="s">
        <v>3835</v>
      </c>
      <c r="B847" t="s">
        <v>3836</v>
      </c>
      <c r="C847" t="s">
        <v>179</v>
      </c>
      <c r="D847" s="13">
        <v>10158608</v>
      </c>
      <c r="E847" t="s">
        <v>2249</v>
      </c>
      <c r="F847" t="s">
        <v>2250</v>
      </c>
      <c r="G847" t="s">
        <v>2250</v>
      </c>
      <c r="H847" s="108">
        <v>44168</v>
      </c>
      <c r="I847" s="108">
        <v>44213</v>
      </c>
      <c r="J847" t="s">
        <v>2251</v>
      </c>
      <c r="K847" t="s">
        <v>2252</v>
      </c>
      <c r="L847" t="s">
        <v>2252</v>
      </c>
      <c r="M847" t="s">
        <v>2253</v>
      </c>
      <c r="N847" t="s">
        <v>2683</v>
      </c>
    </row>
    <row r="848" spans="1:14" x14ac:dyDescent="0.25">
      <c r="A848" t="s">
        <v>3837</v>
      </c>
      <c r="B848" t="s">
        <v>3838</v>
      </c>
      <c r="C848" t="s">
        <v>97</v>
      </c>
      <c r="D848" s="13">
        <v>10158542</v>
      </c>
      <c r="E848" t="s">
        <v>2249</v>
      </c>
      <c r="F848" t="s">
        <v>2250</v>
      </c>
      <c r="G848" t="s">
        <v>2250</v>
      </c>
      <c r="H848" s="108">
        <v>44110</v>
      </c>
      <c r="I848" s="108">
        <v>44159</v>
      </c>
      <c r="J848" t="s">
        <v>2251</v>
      </c>
      <c r="K848" t="s">
        <v>2252</v>
      </c>
      <c r="L848" t="s">
        <v>2252</v>
      </c>
      <c r="M848" t="s">
        <v>2253</v>
      </c>
      <c r="N848" t="s">
        <v>2683</v>
      </c>
    </row>
    <row r="849" spans="1:14" x14ac:dyDescent="0.25">
      <c r="A849" t="s">
        <v>3839</v>
      </c>
      <c r="B849" t="s">
        <v>3840</v>
      </c>
      <c r="C849" t="s">
        <v>157</v>
      </c>
      <c r="D849" s="13">
        <v>10156896</v>
      </c>
      <c r="E849" t="s">
        <v>2249</v>
      </c>
      <c r="F849" t="s">
        <v>2250</v>
      </c>
      <c r="G849" t="s">
        <v>2250</v>
      </c>
      <c r="H849" s="108">
        <v>44168</v>
      </c>
      <c r="I849" s="108">
        <v>44216</v>
      </c>
      <c r="J849" t="s">
        <v>2251</v>
      </c>
      <c r="K849" t="s">
        <v>2252</v>
      </c>
      <c r="L849" t="s">
        <v>2252</v>
      </c>
      <c r="M849" t="s">
        <v>2253</v>
      </c>
      <c r="N849" t="s">
        <v>2683</v>
      </c>
    </row>
    <row r="850" spans="1:14" x14ac:dyDescent="0.25">
      <c r="A850" t="s">
        <v>3841</v>
      </c>
      <c r="B850" t="s">
        <v>3842</v>
      </c>
      <c r="C850" t="s">
        <v>176</v>
      </c>
      <c r="D850" s="13">
        <v>10158577</v>
      </c>
      <c r="E850" t="s">
        <v>2249</v>
      </c>
      <c r="F850" t="s">
        <v>2250</v>
      </c>
      <c r="G850" t="s">
        <v>2250</v>
      </c>
      <c r="H850" s="108">
        <v>44173</v>
      </c>
      <c r="I850" s="108">
        <v>44209</v>
      </c>
      <c r="J850" t="s">
        <v>2251</v>
      </c>
      <c r="K850" t="s">
        <v>2252</v>
      </c>
      <c r="L850" t="s">
        <v>2252</v>
      </c>
      <c r="M850" t="s">
        <v>2253</v>
      </c>
      <c r="N850" t="s">
        <v>2683</v>
      </c>
    </row>
    <row r="851" spans="1:14" x14ac:dyDescent="0.25">
      <c r="A851" t="s">
        <v>3843</v>
      </c>
      <c r="B851" t="s">
        <v>3844</v>
      </c>
      <c r="C851" t="s">
        <v>177</v>
      </c>
      <c r="D851" s="13">
        <v>10158627</v>
      </c>
      <c r="E851" t="s">
        <v>2249</v>
      </c>
      <c r="F851" t="s">
        <v>2250</v>
      </c>
      <c r="G851" t="s">
        <v>2250</v>
      </c>
      <c r="H851" s="108">
        <v>44126</v>
      </c>
      <c r="I851" s="108">
        <v>44152</v>
      </c>
      <c r="J851" t="s">
        <v>2251</v>
      </c>
      <c r="K851" t="s">
        <v>2252</v>
      </c>
      <c r="L851" t="s">
        <v>2252</v>
      </c>
      <c r="M851" t="s">
        <v>2253</v>
      </c>
      <c r="N851" t="s">
        <v>2683</v>
      </c>
    </row>
    <row r="852" spans="1:14" x14ac:dyDescent="0.25">
      <c r="A852" t="s">
        <v>3845</v>
      </c>
      <c r="B852" t="s">
        <v>3846</v>
      </c>
      <c r="C852" t="s">
        <v>187</v>
      </c>
      <c r="D852" s="13">
        <v>10165963</v>
      </c>
      <c r="E852" t="s">
        <v>2249</v>
      </c>
      <c r="F852" t="s">
        <v>2250</v>
      </c>
      <c r="G852" t="s">
        <v>2250</v>
      </c>
      <c r="H852" s="108">
        <v>44145</v>
      </c>
      <c r="I852" s="108">
        <v>44172</v>
      </c>
      <c r="J852" t="s">
        <v>2251</v>
      </c>
      <c r="K852" t="s">
        <v>2252</v>
      </c>
      <c r="L852" t="s">
        <v>2252</v>
      </c>
      <c r="M852" t="s">
        <v>2265</v>
      </c>
      <c r="N852" t="s">
        <v>2683</v>
      </c>
    </row>
    <row r="853" spans="1:14" x14ac:dyDescent="0.25">
      <c r="A853" t="s">
        <v>3847</v>
      </c>
      <c r="B853" t="s">
        <v>3848</v>
      </c>
      <c r="C853" t="s">
        <v>91</v>
      </c>
      <c r="D853" s="13">
        <v>10157585</v>
      </c>
      <c r="E853" t="s">
        <v>2249</v>
      </c>
      <c r="F853" t="s">
        <v>2250</v>
      </c>
      <c r="G853" t="s">
        <v>2250</v>
      </c>
      <c r="H853" s="108">
        <v>44126</v>
      </c>
      <c r="I853" s="108">
        <v>44152</v>
      </c>
      <c r="J853" t="s">
        <v>2251</v>
      </c>
      <c r="K853" t="s">
        <v>2252</v>
      </c>
      <c r="L853" t="s">
        <v>2252</v>
      </c>
      <c r="M853" t="s">
        <v>2253</v>
      </c>
      <c r="N853" t="s">
        <v>2683</v>
      </c>
    </row>
    <row r="854" spans="1:14" x14ac:dyDescent="0.25">
      <c r="A854" t="s">
        <v>3849</v>
      </c>
      <c r="B854" t="s">
        <v>3850</v>
      </c>
      <c r="C854" t="s">
        <v>189</v>
      </c>
      <c r="D854" s="13">
        <v>10156754</v>
      </c>
      <c r="E854" t="s">
        <v>2249</v>
      </c>
      <c r="F854" t="s">
        <v>2250</v>
      </c>
      <c r="G854" t="s">
        <v>2250</v>
      </c>
      <c r="H854" s="108">
        <v>44174</v>
      </c>
      <c r="I854" s="108">
        <v>44213</v>
      </c>
      <c r="J854" t="s">
        <v>2251</v>
      </c>
      <c r="K854" t="s">
        <v>2252</v>
      </c>
      <c r="L854" t="s">
        <v>2252</v>
      </c>
      <c r="M854" t="s">
        <v>2253</v>
      </c>
      <c r="N854" t="s">
        <v>2683</v>
      </c>
    </row>
    <row r="855" spans="1:14" x14ac:dyDescent="0.25">
      <c r="A855" t="s">
        <v>3851</v>
      </c>
      <c r="B855" t="s">
        <v>3852</v>
      </c>
      <c r="C855" t="s">
        <v>111</v>
      </c>
      <c r="D855" s="13">
        <v>10156933</v>
      </c>
      <c r="E855" t="s">
        <v>2249</v>
      </c>
      <c r="F855" t="s">
        <v>2250</v>
      </c>
      <c r="G855" t="s">
        <v>2250</v>
      </c>
      <c r="H855" s="108">
        <v>44119</v>
      </c>
      <c r="I855" s="108">
        <v>44153</v>
      </c>
      <c r="J855" t="s">
        <v>2251</v>
      </c>
      <c r="K855" t="s">
        <v>2252</v>
      </c>
      <c r="L855" t="s">
        <v>2252</v>
      </c>
      <c r="M855" t="s">
        <v>2253</v>
      </c>
      <c r="N855" t="s">
        <v>2683</v>
      </c>
    </row>
    <row r="856" spans="1:14" x14ac:dyDescent="0.25">
      <c r="A856" t="s">
        <v>3853</v>
      </c>
      <c r="B856" t="s">
        <v>3854</v>
      </c>
      <c r="C856" t="s">
        <v>173</v>
      </c>
      <c r="D856" s="13">
        <v>10158153</v>
      </c>
      <c r="E856" t="s">
        <v>2249</v>
      </c>
      <c r="F856" t="s">
        <v>2250</v>
      </c>
      <c r="G856" t="s">
        <v>2250</v>
      </c>
      <c r="H856" s="108">
        <v>44166</v>
      </c>
      <c r="I856" s="108">
        <v>44213</v>
      </c>
      <c r="J856" t="s">
        <v>2251</v>
      </c>
      <c r="K856" t="s">
        <v>2252</v>
      </c>
      <c r="L856" t="s">
        <v>2252</v>
      </c>
      <c r="M856" t="s">
        <v>2265</v>
      </c>
      <c r="N856" t="s">
        <v>2683</v>
      </c>
    </row>
    <row r="857" spans="1:14" x14ac:dyDescent="0.25">
      <c r="A857" t="s">
        <v>3855</v>
      </c>
      <c r="B857" t="s">
        <v>3856</v>
      </c>
      <c r="C857" t="s">
        <v>140</v>
      </c>
      <c r="D857" s="13">
        <v>10156915</v>
      </c>
      <c r="E857" t="s">
        <v>2249</v>
      </c>
      <c r="F857" t="s">
        <v>2250</v>
      </c>
      <c r="G857" t="s">
        <v>2250</v>
      </c>
      <c r="H857" s="108">
        <v>44159</v>
      </c>
      <c r="I857" s="108">
        <v>44216</v>
      </c>
      <c r="J857" t="s">
        <v>2251</v>
      </c>
      <c r="K857" t="s">
        <v>2252</v>
      </c>
      <c r="L857" t="s">
        <v>2252</v>
      </c>
      <c r="M857" t="s">
        <v>2265</v>
      </c>
      <c r="N857" t="s">
        <v>2683</v>
      </c>
    </row>
    <row r="858" spans="1:14" x14ac:dyDescent="0.25">
      <c r="A858" t="s">
        <v>3857</v>
      </c>
      <c r="B858" t="s">
        <v>3858</v>
      </c>
      <c r="C858" t="s">
        <v>151</v>
      </c>
      <c r="D858" s="13">
        <v>10158624</v>
      </c>
      <c r="E858" t="s">
        <v>2249</v>
      </c>
      <c r="F858" t="s">
        <v>2250</v>
      </c>
      <c r="G858" t="s">
        <v>2250</v>
      </c>
      <c r="H858" s="108">
        <v>44175</v>
      </c>
      <c r="I858" s="108">
        <v>44213</v>
      </c>
      <c r="J858" t="s">
        <v>2251</v>
      </c>
      <c r="K858" t="s">
        <v>2252</v>
      </c>
      <c r="L858" t="s">
        <v>2252</v>
      </c>
      <c r="M858" t="s">
        <v>2253</v>
      </c>
      <c r="N858" t="s">
        <v>2683</v>
      </c>
    </row>
    <row r="859" spans="1:14" x14ac:dyDescent="0.25">
      <c r="A859" t="s">
        <v>3859</v>
      </c>
      <c r="B859" t="s">
        <v>3860</v>
      </c>
      <c r="C859" t="s">
        <v>150</v>
      </c>
      <c r="D859" s="13">
        <v>10156642</v>
      </c>
      <c r="E859" t="s">
        <v>2249</v>
      </c>
      <c r="F859" t="s">
        <v>2250</v>
      </c>
      <c r="G859" t="s">
        <v>2250</v>
      </c>
      <c r="H859" s="108">
        <v>44124</v>
      </c>
      <c r="I859" s="108">
        <v>44158</v>
      </c>
      <c r="J859" t="s">
        <v>2251</v>
      </c>
      <c r="K859" t="s">
        <v>2252</v>
      </c>
      <c r="L859" t="s">
        <v>2252</v>
      </c>
      <c r="M859" t="s">
        <v>2253</v>
      </c>
      <c r="N859" t="s">
        <v>2683</v>
      </c>
    </row>
    <row r="860" spans="1:14" x14ac:dyDescent="0.25">
      <c r="A860" t="s">
        <v>3861</v>
      </c>
      <c r="B860" t="s">
        <v>3862</v>
      </c>
      <c r="C860" t="s">
        <v>116</v>
      </c>
      <c r="D860" s="13">
        <v>10158122</v>
      </c>
      <c r="E860" t="s">
        <v>2249</v>
      </c>
      <c r="F860" t="s">
        <v>2250</v>
      </c>
      <c r="G860" t="s">
        <v>2250</v>
      </c>
      <c r="H860" s="108">
        <v>44117</v>
      </c>
      <c r="I860" s="108">
        <v>44147</v>
      </c>
      <c r="J860" t="s">
        <v>2251</v>
      </c>
      <c r="K860" t="s">
        <v>2252</v>
      </c>
      <c r="L860" t="s">
        <v>2252</v>
      </c>
      <c r="M860" t="s">
        <v>2253</v>
      </c>
      <c r="N860" t="s">
        <v>2683</v>
      </c>
    </row>
    <row r="861" spans="1:14" x14ac:dyDescent="0.25">
      <c r="A861" t="s">
        <v>3863</v>
      </c>
      <c r="B861" t="s">
        <v>3864</v>
      </c>
      <c r="C861" t="s">
        <v>116</v>
      </c>
      <c r="D861" s="13">
        <v>10158119</v>
      </c>
      <c r="E861" t="s">
        <v>2249</v>
      </c>
      <c r="F861" t="s">
        <v>2250</v>
      </c>
      <c r="G861" t="s">
        <v>2250</v>
      </c>
      <c r="H861" s="108">
        <v>44138</v>
      </c>
      <c r="I861" s="108">
        <v>44166</v>
      </c>
      <c r="J861" t="s">
        <v>2251</v>
      </c>
      <c r="K861" t="s">
        <v>2252</v>
      </c>
      <c r="L861" t="s">
        <v>2252</v>
      </c>
      <c r="M861" t="s">
        <v>2253</v>
      </c>
      <c r="N861" t="s">
        <v>2683</v>
      </c>
    </row>
    <row r="862" spans="1:14" x14ac:dyDescent="0.25">
      <c r="A862" t="s">
        <v>3865</v>
      </c>
      <c r="B862" t="s">
        <v>3866</v>
      </c>
      <c r="C862" t="s">
        <v>132</v>
      </c>
      <c r="D862" s="13">
        <v>10157046</v>
      </c>
      <c r="E862" t="s">
        <v>2249</v>
      </c>
      <c r="F862" t="s">
        <v>2250</v>
      </c>
      <c r="G862" t="s">
        <v>2250</v>
      </c>
      <c r="H862" s="108">
        <v>44140</v>
      </c>
      <c r="I862" s="108">
        <v>44168</v>
      </c>
      <c r="J862" t="s">
        <v>2251</v>
      </c>
      <c r="K862" t="s">
        <v>2252</v>
      </c>
      <c r="L862" t="s">
        <v>2252</v>
      </c>
      <c r="M862" t="s">
        <v>2265</v>
      </c>
      <c r="N862" t="s">
        <v>2683</v>
      </c>
    </row>
    <row r="863" spans="1:14" x14ac:dyDescent="0.25">
      <c r="A863" t="s">
        <v>3867</v>
      </c>
      <c r="B863" t="s">
        <v>3868</v>
      </c>
      <c r="C863" t="s">
        <v>150</v>
      </c>
      <c r="D863" s="13">
        <v>10156649</v>
      </c>
      <c r="E863" t="s">
        <v>2249</v>
      </c>
      <c r="F863" t="s">
        <v>2250</v>
      </c>
      <c r="G863" t="s">
        <v>2250</v>
      </c>
      <c r="H863" s="108">
        <v>44161</v>
      </c>
      <c r="I863" s="108">
        <v>44200</v>
      </c>
      <c r="J863" t="s">
        <v>2251</v>
      </c>
      <c r="K863" t="s">
        <v>2252</v>
      </c>
      <c r="L863" t="s">
        <v>2252</v>
      </c>
      <c r="M863" t="s">
        <v>2265</v>
      </c>
      <c r="N863" t="s">
        <v>2683</v>
      </c>
    </row>
    <row r="864" spans="1:14" x14ac:dyDescent="0.25">
      <c r="A864" t="s">
        <v>3869</v>
      </c>
      <c r="B864" t="s">
        <v>3870</v>
      </c>
      <c r="C864" t="s">
        <v>108</v>
      </c>
      <c r="D864" s="13">
        <v>10157032</v>
      </c>
      <c r="E864" t="s">
        <v>2249</v>
      </c>
      <c r="F864" t="s">
        <v>2250</v>
      </c>
      <c r="G864" t="s">
        <v>2250</v>
      </c>
      <c r="H864" s="108">
        <v>44168</v>
      </c>
      <c r="I864" s="108">
        <v>44209</v>
      </c>
      <c r="J864" t="s">
        <v>2251</v>
      </c>
      <c r="K864" t="s">
        <v>2252</v>
      </c>
      <c r="L864" t="s">
        <v>2252</v>
      </c>
      <c r="M864" t="s">
        <v>2253</v>
      </c>
      <c r="N864" t="s">
        <v>2683</v>
      </c>
    </row>
    <row r="865" spans="1:14" x14ac:dyDescent="0.25">
      <c r="A865" t="s">
        <v>3871</v>
      </c>
      <c r="B865" t="s">
        <v>3872</v>
      </c>
      <c r="C865" t="s">
        <v>82</v>
      </c>
      <c r="D865" s="13">
        <v>10156927</v>
      </c>
      <c r="E865" t="s">
        <v>2249</v>
      </c>
      <c r="F865" t="s">
        <v>2250</v>
      </c>
      <c r="G865" t="s">
        <v>2250</v>
      </c>
      <c r="H865" s="108">
        <v>44145</v>
      </c>
      <c r="I865" s="108">
        <v>44171</v>
      </c>
      <c r="J865" t="s">
        <v>2251</v>
      </c>
      <c r="K865" t="s">
        <v>2252</v>
      </c>
      <c r="L865" t="s">
        <v>2252</v>
      </c>
      <c r="M865" t="s">
        <v>2265</v>
      </c>
      <c r="N865" t="s">
        <v>2683</v>
      </c>
    </row>
    <row r="866" spans="1:14" x14ac:dyDescent="0.25">
      <c r="A866" t="s">
        <v>3873</v>
      </c>
      <c r="B866" t="s">
        <v>3874</v>
      </c>
      <c r="C866" t="s">
        <v>150</v>
      </c>
      <c r="D866" s="13">
        <v>10161892</v>
      </c>
      <c r="E866" t="s">
        <v>2878</v>
      </c>
      <c r="F866" t="s">
        <v>2250</v>
      </c>
      <c r="G866" t="s">
        <v>2250</v>
      </c>
      <c r="H866" s="108">
        <v>44145</v>
      </c>
      <c r="I866" s="108">
        <v>44171</v>
      </c>
      <c r="J866" t="s">
        <v>2252</v>
      </c>
      <c r="K866" t="s">
        <v>2252</v>
      </c>
      <c r="L866" t="s">
        <v>2252</v>
      </c>
      <c r="M866" t="s">
        <v>2253</v>
      </c>
      <c r="N866" t="s">
        <v>2683</v>
      </c>
    </row>
    <row r="867" spans="1:14" x14ac:dyDescent="0.25">
      <c r="A867" t="s">
        <v>3875</v>
      </c>
      <c r="B867" t="s">
        <v>3876</v>
      </c>
      <c r="C867" t="s">
        <v>153</v>
      </c>
      <c r="D867" s="13">
        <v>10157047</v>
      </c>
      <c r="E867" t="s">
        <v>2249</v>
      </c>
      <c r="F867" t="s">
        <v>2250</v>
      </c>
      <c r="G867" t="s">
        <v>2250</v>
      </c>
      <c r="H867" s="108">
        <v>44147</v>
      </c>
      <c r="I867" s="108">
        <v>44200</v>
      </c>
      <c r="J867" t="s">
        <v>2251</v>
      </c>
      <c r="K867" t="s">
        <v>2252</v>
      </c>
      <c r="L867" t="s">
        <v>2252</v>
      </c>
      <c r="M867" t="s">
        <v>2265</v>
      </c>
      <c r="N867" t="s">
        <v>2683</v>
      </c>
    </row>
    <row r="868" spans="1:14" x14ac:dyDescent="0.25">
      <c r="A868" t="s">
        <v>3877</v>
      </c>
      <c r="B868" t="s">
        <v>3878</v>
      </c>
      <c r="C868" t="s">
        <v>169</v>
      </c>
      <c r="D868" s="13">
        <v>10156645</v>
      </c>
      <c r="E868" t="s">
        <v>2249</v>
      </c>
      <c r="F868" t="s">
        <v>2250</v>
      </c>
      <c r="G868" t="s">
        <v>2250</v>
      </c>
      <c r="H868" s="108">
        <v>44154</v>
      </c>
      <c r="I868" s="108">
        <v>44201</v>
      </c>
      <c r="J868" t="s">
        <v>2251</v>
      </c>
      <c r="K868" t="s">
        <v>2252</v>
      </c>
      <c r="L868" t="s">
        <v>2252</v>
      </c>
      <c r="M868" t="s">
        <v>2265</v>
      </c>
      <c r="N868" t="s">
        <v>2683</v>
      </c>
    </row>
    <row r="869" spans="1:14" x14ac:dyDescent="0.25">
      <c r="A869" t="s">
        <v>3879</v>
      </c>
      <c r="B869" t="s">
        <v>3880</v>
      </c>
      <c r="C869" t="s">
        <v>140</v>
      </c>
      <c r="D869" s="13">
        <v>10162282</v>
      </c>
      <c r="E869" t="s">
        <v>2887</v>
      </c>
      <c r="F869" t="s">
        <v>2250</v>
      </c>
      <c r="G869" t="s">
        <v>2250</v>
      </c>
      <c r="H869" s="108">
        <v>44153</v>
      </c>
      <c r="I869" s="108">
        <v>44182</v>
      </c>
      <c r="J869" t="s">
        <v>2252</v>
      </c>
      <c r="K869" t="s">
        <v>2252</v>
      </c>
      <c r="L869" t="s">
        <v>2252</v>
      </c>
      <c r="M869" t="s">
        <v>2253</v>
      </c>
      <c r="N869" t="s">
        <v>2683</v>
      </c>
    </row>
    <row r="870" spans="1:14" x14ac:dyDescent="0.25">
      <c r="A870" t="s">
        <v>3881</v>
      </c>
      <c r="B870" t="s">
        <v>3882</v>
      </c>
      <c r="C870" t="s">
        <v>212</v>
      </c>
      <c r="D870" s="13">
        <v>10147120</v>
      </c>
      <c r="E870" t="s">
        <v>2878</v>
      </c>
      <c r="F870" t="s">
        <v>2250</v>
      </c>
      <c r="G870" t="s">
        <v>2250</v>
      </c>
      <c r="H870" s="108">
        <v>44138</v>
      </c>
      <c r="I870" s="108">
        <v>44172</v>
      </c>
      <c r="J870" t="s">
        <v>2252</v>
      </c>
      <c r="K870" t="s">
        <v>2252</v>
      </c>
      <c r="L870" t="s">
        <v>2252</v>
      </c>
      <c r="M870" t="s">
        <v>2253</v>
      </c>
      <c r="N870" t="s">
        <v>2683</v>
      </c>
    </row>
    <row r="871" spans="1:14" x14ac:dyDescent="0.25">
      <c r="A871" t="s">
        <v>3883</v>
      </c>
      <c r="B871" t="s">
        <v>3884</v>
      </c>
      <c r="C871" t="s">
        <v>153</v>
      </c>
      <c r="D871" s="13">
        <v>10157057</v>
      </c>
      <c r="E871" t="s">
        <v>2249</v>
      </c>
      <c r="F871" t="s">
        <v>2250</v>
      </c>
      <c r="G871" t="s">
        <v>2250</v>
      </c>
      <c r="H871" s="108">
        <v>44154</v>
      </c>
      <c r="I871" s="108">
        <v>44182</v>
      </c>
      <c r="J871" t="s">
        <v>2251</v>
      </c>
      <c r="K871" t="s">
        <v>2252</v>
      </c>
      <c r="L871" t="s">
        <v>2252</v>
      </c>
      <c r="M871" t="s">
        <v>2265</v>
      </c>
      <c r="N871" t="s">
        <v>2683</v>
      </c>
    </row>
    <row r="872" spans="1:14" x14ac:dyDescent="0.25">
      <c r="A872" t="s">
        <v>3885</v>
      </c>
      <c r="B872" t="s">
        <v>3886</v>
      </c>
      <c r="C872" t="s">
        <v>85</v>
      </c>
      <c r="D872" s="13">
        <v>10157234</v>
      </c>
      <c r="E872" t="s">
        <v>2249</v>
      </c>
      <c r="F872" t="s">
        <v>2250</v>
      </c>
      <c r="G872" t="s">
        <v>2250</v>
      </c>
      <c r="H872" s="108">
        <v>44124</v>
      </c>
      <c r="I872" s="108">
        <v>44166</v>
      </c>
      <c r="J872" t="s">
        <v>2251</v>
      </c>
      <c r="K872" t="s">
        <v>2252</v>
      </c>
      <c r="L872" t="s">
        <v>2252</v>
      </c>
      <c r="M872" t="s">
        <v>2253</v>
      </c>
      <c r="N872" t="s">
        <v>2683</v>
      </c>
    </row>
    <row r="873" spans="1:14" x14ac:dyDescent="0.25">
      <c r="A873" t="s">
        <v>3887</v>
      </c>
      <c r="B873" t="s">
        <v>3888</v>
      </c>
      <c r="C873" t="s">
        <v>168</v>
      </c>
      <c r="D873" s="13">
        <v>10156620</v>
      </c>
      <c r="E873" t="s">
        <v>2249</v>
      </c>
      <c r="F873" t="s">
        <v>2250</v>
      </c>
      <c r="G873" t="s">
        <v>2250</v>
      </c>
      <c r="H873" s="108">
        <v>44112</v>
      </c>
      <c r="I873" s="108">
        <v>44160</v>
      </c>
      <c r="J873" t="s">
        <v>2251</v>
      </c>
      <c r="K873" t="s">
        <v>2252</v>
      </c>
      <c r="L873" t="s">
        <v>2252</v>
      </c>
      <c r="M873" t="s">
        <v>2253</v>
      </c>
      <c r="N873" t="s">
        <v>2683</v>
      </c>
    </row>
    <row r="874" spans="1:14" x14ac:dyDescent="0.25">
      <c r="A874" t="s">
        <v>3889</v>
      </c>
      <c r="B874" t="s">
        <v>3890</v>
      </c>
      <c r="C874" t="s">
        <v>219</v>
      </c>
      <c r="D874" s="13">
        <v>10164764</v>
      </c>
      <c r="E874" t="s">
        <v>2249</v>
      </c>
      <c r="F874" t="s">
        <v>2250</v>
      </c>
      <c r="G874" t="s">
        <v>2250</v>
      </c>
      <c r="H874" s="108">
        <v>44152</v>
      </c>
      <c r="I874" s="108">
        <v>44179</v>
      </c>
      <c r="J874" t="s">
        <v>2251</v>
      </c>
      <c r="K874" t="s">
        <v>2252</v>
      </c>
      <c r="L874" t="s">
        <v>2252</v>
      </c>
      <c r="M874" t="s">
        <v>2265</v>
      </c>
      <c r="N874" t="s">
        <v>2683</v>
      </c>
    </row>
    <row r="875" spans="1:14" x14ac:dyDescent="0.25">
      <c r="A875" t="s">
        <v>3891</v>
      </c>
      <c r="B875" t="s">
        <v>3892</v>
      </c>
      <c r="C875" t="s">
        <v>182</v>
      </c>
      <c r="D875" s="13">
        <v>10156744</v>
      </c>
      <c r="E875" t="s">
        <v>2249</v>
      </c>
      <c r="F875" t="s">
        <v>2250</v>
      </c>
      <c r="G875" t="s">
        <v>2250</v>
      </c>
      <c r="H875" s="108">
        <v>44153</v>
      </c>
      <c r="I875" s="108">
        <v>44200</v>
      </c>
      <c r="J875" t="s">
        <v>2251</v>
      </c>
      <c r="K875" t="s">
        <v>2252</v>
      </c>
      <c r="L875" t="s">
        <v>2252</v>
      </c>
      <c r="M875" t="s">
        <v>2265</v>
      </c>
      <c r="N875" t="s">
        <v>2683</v>
      </c>
    </row>
    <row r="876" spans="1:14" x14ac:dyDescent="0.25">
      <c r="A876" t="s">
        <v>3893</v>
      </c>
      <c r="B876" t="s">
        <v>3894</v>
      </c>
      <c r="C876" t="s">
        <v>179</v>
      </c>
      <c r="D876" s="13">
        <v>10158575</v>
      </c>
      <c r="E876" t="s">
        <v>2249</v>
      </c>
      <c r="F876" t="s">
        <v>2250</v>
      </c>
      <c r="G876" t="s">
        <v>2250</v>
      </c>
      <c r="H876" s="108">
        <v>44161</v>
      </c>
      <c r="I876" s="108">
        <v>44213</v>
      </c>
      <c r="J876" t="s">
        <v>2251</v>
      </c>
      <c r="K876" t="s">
        <v>2252</v>
      </c>
      <c r="L876" t="s">
        <v>2252</v>
      </c>
      <c r="M876" t="s">
        <v>2265</v>
      </c>
      <c r="N876" t="s">
        <v>2683</v>
      </c>
    </row>
    <row r="877" spans="1:14" x14ac:dyDescent="0.25">
      <c r="A877" t="s">
        <v>3895</v>
      </c>
      <c r="B877" t="s">
        <v>3896</v>
      </c>
      <c r="C877" t="s">
        <v>86</v>
      </c>
      <c r="D877" s="13">
        <v>10157622</v>
      </c>
      <c r="E877" t="s">
        <v>2249</v>
      </c>
      <c r="F877" t="s">
        <v>2250</v>
      </c>
      <c r="G877" t="s">
        <v>2250</v>
      </c>
      <c r="H877" s="108">
        <v>44112</v>
      </c>
      <c r="I877" s="108">
        <v>44157</v>
      </c>
      <c r="J877" t="s">
        <v>2251</v>
      </c>
      <c r="K877" t="s">
        <v>2252</v>
      </c>
      <c r="L877" t="s">
        <v>2252</v>
      </c>
      <c r="M877" t="s">
        <v>2253</v>
      </c>
      <c r="N877" t="s">
        <v>2683</v>
      </c>
    </row>
    <row r="878" spans="1:14" x14ac:dyDescent="0.25">
      <c r="A878" t="s">
        <v>3897</v>
      </c>
      <c r="B878" t="s">
        <v>3898</v>
      </c>
      <c r="C878" t="s">
        <v>140</v>
      </c>
      <c r="D878" s="13">
        <v>10156894</v>
      </c>
      <c r="E878" t="s">
        <v>2249</v>
      </c>
      <c r="F878" t="s">
        <v>2250</v>
      </c>
      <c r="G878" t="s">
        <v>2250</v>
      </c>
      <c r="H878" s="108">
        <v>44119</v>
      </c>
      <c r="I878" s="108">
        <v>44159</v>
      </c>
      <c r="J878" t="s">
        <v>2251</v>
      </c>
      <c r="K878" t="s">
        <v>2252</v>
      </c>
      <c r="L878" t="s">
        <v>2252</v>
      </c>
      <c r="M878" t="s">
        <v>2253</v>
      </c>
      <c r="N878" t="s">
        <v>2683</v>
      </c>
    </row>
    <row r="879" spans="1:14" x14ac:dyDescent="0.25">
      <c r="A879" t="s">
        <v>3899</v>
      </c>
      <c r="B879" t="s">
        <v>3900</v>
      </c>
      <c r="C879" t="s">
        <v>179</v>
      </c>
      <c r="D879" s="13">
        <v>10158631</v>
      </c>
      <c r="E879" t="s">
        <v>2249</v>
      </c>
      <c r="F879" t="s">
        <v>2250</v>
      </c>
      <c r="G879" t="s">
        <v>2250</v>
      </c>
      <c r="H879" s="108">
        <v>44166</v>
      </c>
      <c r="I879" s="108">
        <v>44209</v>
      </c>
      <c r="J879" t="s">
        <v>2251</v>
      </c>
      <c r="K879" t="s">
        <v>2252</v>
      </c>
      <c r="L879" t="s">
        <v>2252</v>
      </c>
      <c r="M879" t="s">
        <v>2265</v>
      </c>
      <c r="N879" t="s">
        <v>2683</v>
      </c>
    </row>
    <row r="880" spans="1:14" x14ac:dyDescent="0.25">
      <c r="A880" t="s">
        <v>3901</v>
      </c>
      <c r="B880" t="s">
        <v>3902</v>
      </c>
      <c r="C880" t="s">
        <v>147</v>
      </c>
      <c r="D880" s="13">
        <v>10156613</v>
      </c>
      <c r="E880" t="s">
        <v>2249</v>
      </c>
      <c r="F880" t="s">
        <v>2250</v>
      </c>
      <c r="G880" t="s">
        <v>2250</v>
      </c>
      <c r="H880" s="108">
        <v>44105</v>
      </c>
      <c r="I880" s="108">
        <v>44145</v>
      </c>
      <c r="J880" t="s">
        <v>2251</v>
      </c>
      <c r="K880" t="s">
        <v>2252</v>
      </c>
      <c r="L880" t="s">
        <v>2252</v>
      </c>
      <c r="M880" t="s">
        <v>2253</v>
      </c>
      <c r="N880" t="s">
        <v>2683</v>
      </c>
    </row>
    <row r="881" spans="1:14" x14ac:dyDescent="0.25">
      <c r="A881" t="s">
        <v>3903</v>
      </c>
      <c r="B881" t="s">
        <v>3904</v>
      </c>
      <c r="C881" t="s">
        <v>109</v>
      </c>
      <c r="D881" s="13">
        <v>10156861</v>
      </c>
      <c r="E881" t="s">
        <v>2249</v>
      </c>
      <c r="F881" t="s">
        <v>2250</v>
      </c>
      <c r="G881" t="s">
        <v>2250</v>
      </c>
      <c r="H881" s="108">
        <v>44166</v>
      </c>
      <c r="I881" s="108">
        <v>44213</v>
      </c>
      <c r="J881" t="s">
        <v>2251</v>
      </c>
      <c r="K881" t="s">
        <v>2252</v>
      </c>
      <c r="L881" t="s">
        <v>2252</v>
      </c>
      <c r="M881" t="s">
        <v>2265</v>
      </c>
      <c r="N881" t="s">
        <v>2683</v>
      </c>
    </row>
    <row r="882" spans="1:14" x14ac:dyDescent="0.25">
      <c r="A882" t="s">
        <v>3905</v>
      </c>
      <c r="B882" t="s">
        <v>3906</v>
      </c>
      <c r="C882" t="s">
        <v>109</v>
      </c>
      <c r="D882" s="13">
        <v>10156871</v>
      </c>
      <c r="E882" t="s">
        <v>2249</v>
      </c>
      <c r="F882" t="s">
        <v>2250</v>
      </c>
      <c r="G882" t="s">
        <v>2250</v>
      </c>
      <c r="H882" s="108">
        <v>44126</v>
      </c>
      <c r="I882" s="108">
        <v>44166</v>
      </c>
      <c r="J882" t="s">
        <v>2251</v>
      </c>
      <c r="K882" t="s">
        <v>2252</v>
      </c>
      <c r="L882" t="s">
        <v>2252</v>
      </c>
      <c r="M882" t="s">
        <v>2253</v>
      </c>
      <c r="N882" t="s">
        <v>2683</v>
      </c>
    </row>
    <row r="883" spans="1:14" x14ac:dyDescent="0.25">
      <c r="A883" t="s">
        <v>3907</v>
      </c>
      <c r="B883" t="s">
        <v>3908</v>
      </c>
      <c r="C883" t="s">
        <v>116</v>
      </c>
      <c r="D883" s="13">
        <v>10158120</v>
      </c>
      <c r="E883" t="s">
        <v>2249</v>
      </c>
      <c r="F883" t="s">
        <v>2250</v>
      </c>
      <c r="G883" t="s">
        <v>2250</v>
      </c>
      <c r="H883" s="108">
        <v>44152</v>
      </c>
      <c r="I883" s="108">
        <v>44209</v>
      </c>
      <c r="J883" t="s">
        <v>2251</v>
      </c>
      <c r="K883" t="s">
        <v>2252</v>
      </c>
      <c r="L883" t="s">
        <v>2252</v>
      </c>
      <c r="M883" t="s">
        <v>2265</v>
      </c>
      <c r="N883" t="s">
        <v>2683</v>
      </c>
    </row>
    <row r="884" spans="1:14" x14ac:dyDescent="0.25">
      <c r="A884" t="s">
        <v>3909</v>
      </c>
      <c r="B884" t="s">
        <v>3910</v>
      </c>
      <c r="C884" t="s">
        <v>109</v>
      </c>
      <c r="D884" s="13">
        <v>10156847</v>
      </c>
      <c r="E884" t="s">
        <v>2249</v>
      </c>
      <c r="F884" t="s">
        <v>2250</v>
      </c>
      <c r="G884" t="s">
        <v>2250</v>
      </c>
      <c r="H884" s="108">
        <v>44117</v>
      </c>
      <c r="I884" s="108">
        <v>44158</v>
      </c>
      <c r="J884" t="s">
        <v>2251</v>
      </c>
      <c r="K884" t="s">
        <v>2252</v>
      </c>
      <c r="L884" t="s">
        <v>2252</v>
      </c>
      <c r="M884" t="s">
        <v>2253</v>
      </c>
      <c r="N884" t="s">
        <v>2683</v>
      </c>
    </row>
    <row r="885" spans="1:14" x14ac:dyDescent="0.25">
      <c r="A885" t="s">
        <v>3911</v>
      </c>
      <c r="B885" t="s">
        <v>3912</v>
      </c>
      <c r="C885" t="s">
        <v>163</v>
      </c>
      <c r="D885" s="13">
        <v>10157018</v>
      </c>
      <c r="E885" t="s">
        <v>2249</v>
      </c>
      <c r="F885" t="s">
        <v>2250</v>
      </c>
      <c r="G885" t="s">
        <v>2250</v>
      </c>
      <c r="H885" s="108">
        <v>44103</v>
      </c>
      <c r="I885" s="108">
        <v>44139</v>
      </c>
      <c r="J885" t="s">
        <v>2251</v>
      </c>
      <c r="K885" t="s">
        <v>2252</v>
      </c>
      <c r="L885" t="s">
        <v>2252</v>
      </c>
      <c r="M885" t="s">
        <v>2253</v>
      </c>
      <c r="N885" t="s">
        <v>2683</v>
      </c>
    </row>
    <row r="886" spans="1:14" x14ac:dyDescent="0.25">
      <c r="A886" t="s">
        <v>3913</v>
      </c>
      <c r="B886" t="s">
        <v>3914</v>
      </c>
      <c r="C886" t="s">
        <v>108</v>
      </c>
      <c r="D886" s="13">
        <v>10156982</v>
      </c>
      <c r="E886" t="s">
        <v>2249</v>
      </c>
      <c r="F886" t="s">
        <v>2250</v>
      </c>
      <c r="G886" t="s">
        <v>2250</v>
      </c>
      <c r="H886" s="108">
        <v>44126</v>
      </c>
      <c r="I886" s="108">
        <v>44153</v>
      </c>
      <c r="J886" t="s">
        <v>2251</v>
      </c>
      <c r="K886" t="s">
        <v>2252</v>
      </c>
      <c r="L886" t="s">
        <v>2252</v>
      </c>
      <c r="M886" t="s">
        <v>2253</v>
      </c>
      <c r="N886" t="s">
        <v>2683</v>
      </c>
    </row>
    <row r="887" spans="1:14" x14ac:dyDescent="0.25">
      <c r="A887" t="s">
        <v>3915</v>
      </c>
      <c r="B887" t="s">
        <v>3916</v>
      </c>
      <c r="C887" t="s">
        <v>123</v>
      </c>
      <c r="D887" s="13">
        <v>10156764</v>
      </c>
      <c r="E887" t="s">
        <v>2249</v>
      </c>
      <c r="F887" t="s">
        <v>2250</v>
      </c>
      <c r="G887" t="s">
        <v>2250</v>
      </c>
      <c r="H887" s="108">
        <v>44110</v>
      </c>
      <c r="I887" s="108">
        <v>44144</v>
      </c>
      <c r="J887" t="s">
        <v>2251</v>
      </c>
      <c r="K887" t="s">
        <v>2252</v>
      </c>
      <c r="L887" t="s">
        <v>2252</v>
      </c>
      <c r="M887" t="s">
        <v>2253</v>
      </c>
      <c r="N887" t="s">
        <v>2683</v>
      </c>
    </row>
    <row r="888" spans="1:14" x14ac:dyDescent="0.25">
      <c r="A888" t="s">
        <v>3917</v>
      </c>
      <c r="B888" t="s">
        <v>3918</v>
      </c>
      <c r="C888" t="s">
        <v>219</v>
      </c>
      <c r="D888" s="13">
        <v>10156990</v>
      </c>
      <c r="E888" t="s">
        <v>2249</v>
      </c>
      <c r="F888" t="s">
        <v>2250</v>
      </c>
      <c r="G888" t="s">
        <v>2250</v>
      </c>
      <c r="H888" s="108">
        <v>44166</v>
      </c>
      <c r="I888" s="108">
        <v>44209</v>
      </c>
      <c r="J888" t="s">
        <v>2251</v>
      </c>
      <c r="K888" t="s">
        <v>2252</v>
      </c>
      <c r="L888" t="s">
        <v>2252</v>
      </c>
      <c r="M888" t="s">
        <v>2265</v>
      </c>
      <c r="N888" t="s">
        <v>2683</v>
      </c>
    </row>
    <row r="889" spans="1:14" x14ac:dyDescent="0.25">
      <c r="A889" t="s">
        <v>3919</v>
      </c>
      <c r="B889" t="s">
        <v>3920</v>
      </c>
      <c r="C889" t="s">
        <v>79</v>
      </c>
      <c r="D889" s="13">
        <v>10156785</v>
      </c>
      <c r="E889" t="s">
        <v>2249</v>
      </c>
      <c r="F889" t="s">
        <v>2250</v>
      </c>
      <c r="G889" t="s">
        <v>2250</v>
      </c>
      <c r="H889" s="108">
        <v>44168</v>
      </c>
      <c r="I889" s="108">
        <v>44217</v>
      </c>
      <c r="J889" t="s">
        <v>2251</v>
      </c>
      <c r="K889" t="s">
        <v>2252</v>
      </c>
      <c r="L889" t="s">
        <v>2252</v>
      </c>
      <c r="M889" t="s">
        <v>2253</v>
      </c>
      <c r="N889" t="s">
        <v>2683</v>
      </c>
    </row>
    <row r="890" spans="1:14" x14ac:dyDescent="0.25">
      <c r="A890" t="s">
        <v>3921</v>
      </c>
      <c r="B890" t="s">
        <v>3922</v>
      </c>
      <c r="C890" t="s">
        <v>144</v>
      </c>
      <c r="D890" s="13">
        <v>10162657</v>
      </c>
      <c r="E890" t="s">
        <v>2249</v>
      </c>
      <c r="F890" t="s">
        <v>2250</v>
      </c>
      <c r="G890" t="s">
        <v>2250</v>
      </c>
      <c r="H890" s="108">
        <v>44105</v>
      </c>
      <c r="I890" s="108">
        <v>44146</v>
      </c>
      <c r="J890" t="s">
        <v>2251</v>
      </c>
      <c r="K890" t="s">
        <v>2252</v>
      </c>
      <c r="L890" t="s">
        <v>2252</v>
      </c>
      <c r="M890" t="s">
        <v>2253</v>
      </c>
      <c r="N890" t="s">
        <v>2683</v>
      </c>
    </row>
    <row r="891" spans="1:14" x14ac:dyDescent="0.25">
      <c r="A891" t="s">
        <v>3923</v>
      </c>
      <c r="B891" t="s">
        <v>3924</v>
      </c>
      <c r="C891" t="s">
        <v>141</v>
      </c>
      <c r="D891" s="13">
        <v>10156651</v>
      </c>
      <c r="E891" t="s">
        <v>2249</v>
      </c>
      <c r="F891" t="s">
        <v>2250</v>
      </c>
      <c r="G891" t="s">
        <v>2250</v>
      </c>
      <c r="H891" s="108">
        <v>44145</v>
      </c>
      <c r="I891" s="108">
        <v>44165</v>
      </c>
      <c r="J891" t="s">
        <v>2251</v>
      </c>
      <c r="K891" t="s">
        <v>2252</v>
      </c>
      <c r="L891" t="s">
        <v>2252</v>
      </c>
      <c r="M891" t="s">
        <v>2265</v>
      </c>
      <c r="N891" t="s">
        <v>2683</v>
      </c>
    </row>
    <row r="892" spans="1:14" x14ac:dyDescent="0.25">
      <c r="A892" t="s">
        <v>3925</v>
      </c>
      <c r="B892" t="s">
        <v>3926</v>
      </c>
      <c r="C892" t="s">
        <v>104</v>
      </c>
      <c r="D892" s="13">
        <v>10157437</v>
      </c>
      <c r="E892" t="s">
        <v>2249</v>
      </c>
      <c r="F892" t="s">
        <v>2250</v>
      </c>
      <c r="G892" t="s">
        <v>2250</v>
      </c>
      <c r="H892" s="108">
        <v>44103</v>
      </c>
      <c r="I892" s="108">
        <v>44130</v>
      </c>
      <c r="J892" t="s">
        <v>2251</v>
      </c>
      <c r="K892" t="s">
        <v>2252</v>
      </c>
      <c r="L892" t="s">
        <v>2252</v>
      </c>
      <c r="M892" t="s">
        <v>2253</v>
      </c>
      <c r="N892" t="s">
        <v>2683</v>
      </c>
    </row>
    <row r="893" spans="1:14" x14ac:dyDescent="0.25">
      <c r="A893" t="s">
        <v>3927</v>
      </c>
      <c r="B893" t="s">
        <v>3928</v>
      </c>
      <c r="C893" t="s">
        <v>131</v>
      </c>
      <c r="D893" s="13">
        <v>10157235</v>
      </c>
      <c r="E893" t="s">
        <v>2249</v>
      </c>
      <c r="F893" t="s">
        <v>2250</v>
      </c>
      <c r="G893" t="s">
        <v>2250</v>
      </c>
      <c r="H893" s="108">
        <v>44105</v>
      </c>
      <c r="I893" s="108">
        <v>44151</v>
      </c>
      <c r="J893" t="s">
        <v>2251</v>
      </c>
      <c r="K893" t="s">
        <v>2252</v>
      </c>
      <c r="L893" t="s">
        <v>2252</v>
      </c>
      <c r="M893" t="s">
        <v>2253</v>
      </c>
      <c r="N893" t="s">
        <v>2683</v>
      </c>
    </row>
    <row r="894" spans="1:14" x14ac:dyDescent="0.25">
      <c r="A894" t="s">
        <v>3929</v>
      </c>
      <c r="B894" t="s">
        <v>3930</v>
      </c>
      <c r="C894" t="s">
        <v>72</v>
      </c>
      <c r="D894" s="13">
        <v>10156621</v>
      </c>
      <c r="E894" t="s">
        <v>2249</v>
      </c>
      <c r="F894" t="s">
        <v>2250</v>
      </c>
      <c r="G894" t="s">
        <v>2250</v>
      </c>
      <c r="H894" s="108">
        <v>44152</v>
      </c>
      <c r="I894" s="108">
        <v>44178</v>
      </c>
      <c r="J894" t="s">
        <v>2251</v>
      </c>
      <c r="K894" t="s">
        <v>2252</v>
      </c>
      <c r="L894" t="s">
        <v>2252</v>
      </c>
      <c r="M894" t="s">
        <v>2265</v>
      </c>
      <c r="N894" t="s">
        <v>2683</v>
      </c>
    </row>
    <row r="895" spans="1:14" x14ac:dyDescent="0.25">
      <c r="A895" t="s">
        <v>3931</v>
      </c>
      <c r="B895" t="s">
        <v>3932</v>
      </c>
      <c r="C895" t="s">
        <v>91</v>
      </c>
      <c r="D895" s="13">
        <v>10157625</v>
      </c>
      <c r="E895" t="s">
        <v>2249</v>
      </c>
      <c r="F895" t="s">
        <v>2250</v>
      </c>
      <c r="G895" t="s">
        <v>2250</v>
      </c>
      <c r="H895" s="108">
        <v>44147</v>
      </c>
      <c r="I895" s="108">
        <v>44165</v>
      </c>
      <c r="J895" t="s">
        <v>2251</v>
      </c>
      <c r="K895" t="s">
        <v>2252</v>
      </c>
      <c r="L895" t="s">
        <v>2252</v>
      </c>
      <c r="M895" t="s">
        <v>2265</v>
      </c>
      <c r="N895" t="s">
        <v>2683</v>
      </c>
    </row>
    <row r="896" spans="1:14" x14ac:dyDescent="0.25">
      <c r="A896" t="s">
        <v>3933</v>
      </c>
      <c r="B896" t="s">
        <v>3934</v>
      </c>
      <c r="C896" t="s">
        <v>87</v>
      </c>
      <c r="D896" s="13">
        <v>10156629</v>
      </c>
      <c r="E896" t="s">
        <v>2249</v>
      </c>
      <c r="F896" t="s">
        <v>2250</v>
      </c>
      <c r="G896" t="s">
        <v>2250</v>
      </c>
      <c r="H896" s="108">
        <v>44154</v>
      </c>
      <c r="I896" s="108">
        <v>44209</v>
      </c>
      <c r="J896" t="s">
        <v>2251</v>
      </c>
      <c r="K896" t="s">
        <v>2252</v>
      </c>
      <c r="L896" t="s">
        <v>2252</v>
      </c>
      <c r="M896" t="s">
        <v>2265</v>
      </c>
      <c r="N896" t="s">
        <v>2683</v>
      </c>
    </row>
    <row r="897" spans="1:14" x14ac:dyDescent="0.25">
      <c r="A897" t="s">
        <v>3935</v>
      </c>
      <c r="B897" t="s">
        <v>3936</v>
      </c>
      <c r="C897" t="s">
        <v>97</v>
      </c>
      <c r="D897" s="13">
        <v>10158605</v>
      </c>
      <c r="E897" t="s">
        <v>2249</v>
      </c>
      <c r="F897" t="s">
        <v>2250</v>
      </c>
      <c r="G897" t="s">
        <v>2250</v>
      </c>
      <c r="H897" s="108">
        <v>44110</v>
      </c>
      <c r="I897" s="108">
        <v>44146</v>
      </c>
      <c r="J897" t="s">
        <v>2251</v>
      </c>
      <c r="K897" t="s">
        <v>2252</v>
      </c>
      <c r="L897" t="s">
        <v>2252</v>
      </c>
      <c r="M897" t="s">
        <v>2253</v>
      </c>
      <c r="N897" t="s">
        <v>2683</v>
      </c>
    </row>
    <row r="898" spans="1:14" x14ac:dyDescent="0.25">
      <c r="A898" t="s">
        <v>3937</v>
      </c>
      <c r="B898" t="s">
        <v>3938</v>
      </c>
      <c r="C898" t="s">
        <v>150</v>
      </c>
      <c r="D898" s="13">
        <v>10156608</v>
      </c>
      <c r="E898" t="s">
        <v>2249</v>
      </c>
      <c r="F898" t="s">
        <v>2250</v>
      </c>
      <c r="G898" t="s">
        <v>2250</v>
      </c>
      <c r="H898" s="108">
        <v>44152</v>
      </c>
      <c r="I898" s="108">
        <v>44172</v>
      </c>
      <c r="J898" t="s">
        <v>2251</v>
      </c>
      <c r="K898" t="s">
        <v>2252</v>
      </c>
      <c r="L898" t="s">
        <v>2252</v>
      </c>
      <c r="M898" t="s">
        <v>2265</v>
      </c>
      <c r="N898" t="s">
        <v>2683</v>
      </c>
    </row>
    <row r="899" spans="1:14" x14ac:dyDescent="0.25">
      <c r="A899" t="s">
        <v>3939</v>
      </c>
      <c r="B899" t="s">
        <v>3940</v>
      </c>
      <c r="C899" t="s">
        <v>153</v>
      </c>
      <c r="D899" s="13">
        <v>10157002</v>
      </c>
      <c r="E899" t="s">
        <v>2249</v>
      </c>
      <c r="F899" t="s">
        <v>2250</v>
      </c>
      <c r="G899" t="s">
        <v>2250</v>
      </c>
      <c r="H899" s="108">
        <v>44112</v>
      </c>
      <c r="I899" s="108">
        <v>44147</v>
      </c>
      <c r="J899" t="s">
        <v>2251</v>
      </c>
      <c r="K899" t="s">
        <v>2252</v>
      </c>
      <c r="L899" t="s">
        <v>2252</v>
      </c>
      <c r="M899" t="s">
        <v>2253</v>
      </c>
      <c r="N899" t="s">
        <v>2683</v>
      </c>
    </row>
    <row r="900" spans="1:14" x14ac:dyDescent="0.25">
      <c r="A900" t="s">
        <v>3941</v>
      </c>
      <c r="B900" t="s">
        <v>3942</v>
      </c>
      <c r="C900" t="s">
        <v>82</v>
      </c>
      <c r="D900" s="13">
        <v>10156903</v>
      </c>
      <c r="E900" t="s">
        <v>2249</v>
      </c>
      <c r="F900" t="s">
        <v>2250</v>
      </c>
      <c r="G900" t="s">
        <v>2250</v>
      </c>
      <c r="H900" s="108">
        <v>44168</v>
      </c>
      <c r="I900" s="108">
        <v>44209</v>
      </c>
      <c r="J900" t="s">
        <v>2251</v>
      </c>
      <c r="K900" t="s">
        <v>2252</v>
      </c>
      <c r="L900" t="s">
        <v>2252</v>
      </c>
      <c r="M900" t="s">
        <v>2253</v>
      </c>
      <c r="N900" t="s">
        <v>2683</v>
      </c>
    </row>
    <row r="901" spans="1:14" x14ac:dyDescent="0.25">
      <c r="A901" t="s">
        <v>3943</v>
      </c>
      <c r="B901" t="s">
        <v>3944</v>
      </c>
      <c r="C901" t="s">
        <v>147</v>
      </c>
      <c r="D901" s="13">
        <v>10156633</v>
      </c>
      <c r="E901" t="s">
        <v>2249</v>
      </c>
      <c r="F901" t="s">
        <v>2250</v>
      </c>
      <c r="G901" t="s">
        <v>2250</v>
      </c>
      <c r="H901" s="108">
        <v>44140</v>
      </c>
      <c r="I901" s="108">
        <v>44167</v>
      </c>
      <c r="J901" t="s">
        <v>2251</v>
      </c>
      <c r="K901" t="s">
        <v>2252</v>
      </c>
      <c r="L901" t="s">
        <v>2252</v>
      </c>
      <c r="M901" t="s">
        <v>2265</v>
      </c>
      <c r="N901" t="s">
        <v>2683</v>
      </c>
    </row>
    <row r="902" spans="1:14" x14ac:dyDescent="0.25">
      <c r="A902" t="s">
        <v>3945</v>
      </c>
      <c r="B902" t="s">
        <v>3946</v>
      </c>
      <c r="C902" t="s">
        <v>130</v>
      </c>
      <c r="D902" s="13">
        <v>10158128</v>
      </c>
      <c r="E902" t="s">
        <v>2249</v>
      </c>
      <c r="F902" t="s">
        <v>2250</v>
      </c>
      <c r="G902" t="s">
        <v>2250</v>
      </c>
      <c r="H902" s="108">
        <v>44168</v>
      </c>
      <c r="I902" s="108">
        <v>44213</v>
      </c>
      <c r="J902" t="s">
        <v>2251</v>
      </c>
      <c r="K902" t="s">
        <v>2252</v>
      </c>
      <c r="L902" t="s">
        <v>2252</v>
      </c>
      <c r="M902" t="s">
        <v>2253</v>
      </c>
      <c r="N902" t="s">
        <v>2683</v>
      </c>
    </row>
    <row r="903" spans="1:14" x14ac:dyDescent="0.25">
      <c r="A903" t="s">
        <v>3947</v>
      </c>
      <c r="B903" t="s">
        <v>3948</v>
      </c>
      <c r="C903" t="s">
        <v>108</v>
      </c>
      <c r="D903" s="13">
        <v>10157037</v>
      </c>
      <c r="E903" t="s">
        <v>2249</v>
      </c>
      <c r="F903" t="s">
        <v>2250</v>
      </c>
      <c r="G903" t="s">
        <v>2250</v>
      </c>
      <c r="H903" s="108">
        <v>44147</v>
      </c>
      <c r="I903" s="108">
        <v>44213</v>
      </c>
      <c r="J903" t="s">
        <v>2251</v>
      </c>
      <c r="K903" t="s">
        <v>2252</v>
      </c>
      <c r="L903" t="s">
        <v>2252</v>
      </c>
      <c r="M903" t="s">
        <v>2265</v>
      </c>
      <c r="N903" t="s">
        <v>2683</v>
      </c>
    </row>
    <row r="904" spans="1:14" x14ac:dyDescent="0.25">
      <c r="A904" t="s">
        <v>3949</v>
      </c>
      <c r="B904" t="s">
        <v>3950</v>
      </c>
      <c r="C904" t="s">
        <v>105</v>
      </c>
      <c r="D904" s="13">
        <v>10156740</v>
      </c>
      <c r="E904" t="s">
        <v>2249</v>
      </c>
      <c r="F904" t="s">
        <v>2250</v>
      </c>
      <c r="G904" t="s">
        <v>2250</v>
      </c>
      <c r="H904" s="108">
        <v>44119</v>
      </c>
      <c r="I904" s="108">
        <v>44160</v>
      </c>
      <c r="J904" t="s">
        <v>2251</v>
      </c>
      <c r="K904" t="s">
        <v>2252</v>
      </c>
      <c r="L904" t="s">
        <v>2252</v>
      </c>
      <c r="M904" t="s">
        <v>2253</v>
      </c>
      <c r="N904" t="s">
        <v>2683</v>
      </c>
    </row>
    <row r="905" spans="1:14" x14ac:dyDescent="0.25">
      <c r="A905" t="s">
        <v>3951</v>
      </c>
      <c r="B905" t="s">
        <v>3952</v>
      </c>
      <c r="C905" t="s">
        <v>103</v>
      </c>
      <c r="D905" s="13">
        <v>10156767</v>
      </c>
      <c r="E905" t="s">
        <v>2249</v>
      </c>
      <c r="F905" t="s">
        <v>2250</v>
      </c>
      <c r="G905" t="s">
        <v>2250</v>
      </c>
      <c r="H905" s="108">
        <v>44110</v>
      </c>
      <c r="I905" s="108">
        <v>44158</v>
      </c>
      <c r="J905" t="s">
        <v>2251</v>
      </c>
      <c r="K905" t="s">
        <v>2252</v>
      </c>
      <c r="L905" t="s">
        <v>2252</v>
      </c>
      <c r="M905" t="s">
        <v>2253</v>
      </c>
      <c r="N905" t="s">
        <v>2683</v>
      </c>
    </row>
    <row r="906" spans="1:14" x14ac:dyDescent="0.25">
      <c r="A906" t="s">
        <v>3953</v>
      </c>
      <c r="B906" t="s">
        <v>3954</v>
      </c>
      <c r="C906" t="s">
        <v>173</v>
      </c>
      <c r="D906" s="13">
        <v>10158152</v>
      </c>
      <c r="E906" t="s">
        <v>2249</v>
      </c>
      <c r="F906" t="s">
        <v>2250</v>
      </c>
      <c r="G906" t="s">
        <v>2250</v>
      </c>
      <c r="H906" s="108">
        <v>44159</v>
      </c>
      <c r="I906" s="108">
        <v>44200</v>
      </c>
      <c r="J906" t="s">
        <v>2251</v>
      </c>
      <c r="K906" t="s">
        <v>2252</v>
      </c>
      <c r="L906" t="s">
        <v>2252</v>
      </c>
      <c r="M906" t="s">
        <v>2265</v>
      </c>
      <c r="N906" t="s">
        <v>2683</v>
      </c>
    </row>
    <row r="907" spans="1:14" x14ac:dyDescent="0.25">
      <c r="A907" t="s">
        <v>3955</v>
      </c>
      <c r="B907" t="s">
        <v>3956</v>
      </c>
      <c r="C907" t="s">
        <v>164</v>
      </c>
      <c r="D907" s="13">
        <v>10157236</v>
      </c>
      <c r="E907" t="s">
        <v>2249</v>
      </c>
      <c r="F907" t="s">
        <v>2250</v>
      </c>
      <c r="G907" t="s">
        <v>2250</v>
      </c>
      <c r="H907" s="108">
        <v>44119</v>
      </c>
      <c r="I907" s="108">
        <v>44147</v>
      </c>
      <c r="J907" t="s">
        <v>2251</v>
      </c>
      <c r="K907" t="s">
        <v>2252</v>
      </c>
      <c r="L907" t="s">
        <v>2252</v>
      </c>
      <c r="M907" t="s">
        <v>2253</v>
      </c>
      <c r="N907" t="s">
        <v>2683</v>
      </c>
    </row>
    <row r="908" spans="1:14" x14ac:dyDescent="0.25">
      <c r="A908" t="s">
        <v>3957</v>
      </c>
      <c r="B908" t="s">
        <v>3958</v>
      </c>
      <c r="C908" t="s">
        <v>83</v>
      </c>
      <c r="D908" s="13">
        <v>10158576</v>
      </c>
      <c r="E908" t="s">
        <v>2249</v>
      </c>
      <c r="F908" t="s">
        <v>2250</v>
      </c>
      <c r="G908" t="s">
        <v>2250</v>
      </c>
      <c r="H908" s="108">
        <v>44154</v>
      </c>
      <c r="I908" s="108">
        <v>44200</v>
      </c>
      <c r="J908" t="s">
        <v>2251</v>
      </c>
      <c r="K908" t="s">
        <v>2252</v>
      </c>
      <c r="L908" t="s">
        <v>2252</v>
      </c>
      <c r="M908" t="s">
        <v>2265</v>
      </c>
      <c r="N908" t="s">
        <v>2683</v>
      </c>
    </row>
    <row r="909" spans="1:14" x14ac:dyDescent="0.25">
      <c r="A909" t="s">
        <v>3959</v>
      </c>
      <c r="B909" t="s">
        <v>3960</v>
      </c>
      <c r="C909" t="s">
        <v>201</v>
      </c>
      <c r="D909" s="13">
        <v>10156930</v>
      </c>
      <c r="E909" t="s">
        <v>2249</v>
      </c>
      <c r="F909" t="s">
        <v>2250</v>
      </c>
      <c r="G909" t="s">
        <v>2250</v>
      </c>
      <c r="H909" s="108">
        <v>44138</v>
      </c>
      <c r="I909" s="108">
        <v>44167</v>
      </c>
      <c r="J909" t="s">
        <v>2251</v>
      </c>
      <c r="K909" t="s">
        <v>2252</v>
      </c>
      <c r="L909" t="s">
        <v>2252</v>
      </c>
      <c r="M909" t="s">
        <v>2253</v>
      </c>
      <c r="N909" t="s">
        <v>2683</v>
      </c>
    </row>
    <row r="910" spans="1:14" x14ac:dyDescent="0.25">
      <c r="A910" t="s">
        <v>3961</v>
      </c>
      <c r="B910" t="s">
        <v>3962</v>
      </c>
      <c r="C910" t="s">
        <v>158</v>
      </c>
      <c r="D910" s="13">
        <v>10156733</v>
      </c>
      <c r="E910" t="s">
        <v>2249</v>
      </c>
      <c r="F910" t="s">
        <v>2250</v>
      </c>
      <c r="G910" t="s">
        <v>2250</v>
      </c>
      <c r="H910" s="108">
        <v>44124</v>
      </c>
      <c r="I910" s="108">
        <v>44158</v>
      </c>
      <c r="J910" t="s">
        <v>2251</v>
      </c>
      <c r="K910" t="s">
        <v>2252</v>
      </c>
      <c r="L910" t="s">
        <v>2252</v>
      </c>
      <c r="M910" t="s">
        <v>2253</v>
      </c>
      <c r="N910" t="s">
        <v>2683</v>
      </c>
    </row>
    <row r="911" spans="1:14" x14ac:dyDescent="0.25">
      <c r="A911" t="s">
        <v>3963</v>
      </c>
      <c r="B911" t="s">
        <v>3964</v>
      </c>
      <c r="C911" t="s">
        <v>130</v>
      </c>
      <c r="D911" s="13">
        <v>10158163</v>
      </c>
      <c r="E911" t="s">
        <v>2249</v>
      </c>
      <c r="F911" t="s">
        <v>2250</v>
      </c>
      <c r="G911" t="s">
        <v>2250</v>
      </c>
      <c r="H911" s="108">
        <v>44112</v>
      </c>
      <c r="I911" s="108">
        <v>44151</v>
      </c>
      <c r="J911" t="s">
        <v>2251</v>
      </c>
      <c r="K911" t="s">
        <v>2252</v>
      </c>
      <c r="L911" t="s">
        <v>2252</v>
      </c>
      <c r="M911" t="s">
        <v>2253</v>
      </c>
      <c r="N911" t="s">
        <v>2683</v>
      </c>
    </row>
    <row r="912" spans="1:14" x14ac:dyDescent="0.25">
      <c r="A912" t="s">
        <v>3965</v>
      </c>
      <c r="B912" t="s">
        <v>3966</v>
      </c>
      <c r="C912" t="s">
        <v>71</v>
      </c>
      <c r="D912" s="13">
        <v>10157643</v>
      </c>
      <c r="E912" t="s">
        <v>2249</v>
      </c>
      <c r="F912" t="s">
        <v>2250</v>
      </c>
      <c r="G912" t="s">
        <v>2250</v>
      </c>
      <c r="H912" s="108">
        <v>44105</v>
      </c>
      <c r="I912" s="108">
        <v>44147</v>
      </c>
      <c r="J912" t="s">
        <v>2251</v>
      </c>
      <c r="K912" t="s">
        <v>2252</v>
      </c>
      <c r="L912" t="s">
        <v>2252</v>
      </c>
      <c r="M912" t="s">
        <v>2253</v>
      </c>
      <c r="N912" t="s">
        <v>2683</v>
      </c>
    </row>
    <row r="913" spans="1:14" x14ac:dyDescent="0.25">
      <c r="A913" t="s">
        <v>3967</v>
      </c>
      <c r="B913" t="s">
        <v>3968</v>
      </c>
      <c r="C913" t="s">
        <v>91</v>
      </c>
      <c r="D913" s="13">
        <v>10157579</v>
      </c>
      <c r="E913" t="s">
        <v>2249</v>
      </c>
      <c r="F913" t="s">
        <v>2250</v>
      </c>
      <c r="G913" t="s">
        <v>2250</v>
      </c>
      <c r="H913" s="108">
        <v>44138</v>
      </c>
      <c r="I913" s="108">
        <v>44161</v>
      </c>
      <c r="J913" t="s">
        <v>2251</v>
      </c>
      <c r="K913" t="s">
        <v>2252</v>
      </c>
      <c r="L913" t="s">
        <v>2252</v>
      </c>
      <c r="M913" t="s">
        <v>2253</v>
      </c>
      <c r="N913" t="s">
        <v>2683</v>
      </c>
    </row>
    <row r="914" spans="1:14" x14ac:dyDescent="0.25">
      <c r="A914" t="s">
        <v>3969</v>
      </c>
      <c r="B914" t="s">
        <v>3970</v>
      </c>
      <c r="C914" t="s">
        <v>157</v>
      </c>
      <c r="D914" s="13">
        <v>10145032</v>
      </c>
      <c r="E914" t="s">
        <v>2878</v>
      </c>
      <c r="F914" t="s">
        <v>2250</v>
      </c>
      <c r="G914" t="s">
        <v>2250</v>
      </c>
      <c r="H914" s="108">
        <v>44110</v>
      </c>
      <c r="I914" s="108">
        <v>44144</v>
      </c>
      <c r="J914" t="s">
        <v>2252</v>
      </c>
      <c r="K914" t="s">
        <v>2252</v>
      </c>
      <c r="L914" t="s">
        <v>2252</v>
      </c>
      <c r="M914" t="s">
        <v>2253</v>
      </c>
      <c r="N914" t="s">
        <v>2683</v>
      </c>
    </row>
    <row r="915" spans="1:14" x14ac:dyDescent="0.25">
      <c r="A915" t="s">
        <v>3971</v>
      </c>
      <c r="B915" t="s">
        <v>3972</v>
      </c>
      <c r="C915" t="s">
        <v>79</v>
      </c>
      <c r="D915" s="13">
        <v>10156739</v>
      </c>
      <c r="E915" t="s">
        <v>2249</v>
      </c>
      <c r="F915" t="s">
        <v>2250</v>
      </c>
      <c r="G915" t="s">
        <v>2250</v>
      </c>
      <c r="H915" s="108">
        <v>44112</v>
      </c>
      <c r="I915" s="108">
        <v>44159</v>
      </c>
      <c r="J915" t="s">
        <v>2251</v>
      </c>
      <c r="K915" t="s">
        <v>2252</v>
      </c>
      <c r="L915" t="s">
        <v>2252</v>
      </c>
      <c r="M915" t="s">
        <v>2253</v>
      </c>
      <c r="N915" t="s">
        <v>2683</v>
      </c>
    </row>
    <row r="916" spans="1:14" x14ac:dyDescent="0.25">
      <c r="A916" t="s">
        <v>3973</v>
      </c>
      <c r="B916" t="s">
        <v>3974</v>
      </c>
      <c r="C916" t="s">
        <v>94</v>
      </c>
      <c r="D916" s="13">
        <v>10156910</v>
      </c>
      <c r="E916" t="s">
        <v>2249</v>
      </c>
      <c r="F916" t="s">
        <v>2250</v>
      </c>
      <c r="G916" t="s">
        <v>2250</v>
      </c>
      <c r="H916" s="108">
        <v>44166</v>
      </c>
      <c r="I916" s="108">
        <v>44213</v>
      </c>
      <c r="J916" t="s">
        <v>2251</v>
      </c>
      <c r="K916" t="s">
        <v>2252</v>
      </c>
      <c r="L916" t="s">
        <v>2252</v>
      </c>
      <c r="M916" t="s">
        <v>2265</v>
      </c>
      <c r="N916" t="s">
        <v>2683</v>
      </c>
    </row>
    <row r="917" spans="1:14" x14ac:dyDescent="0.25">
      <c r="A917" t="s">
        <v>3975</v>
      </c>
      <c r="B917" t="s">
        <v>3976</v>
      </c>
      <c r="C917" t="s">
        <v>105</v>
      </c>
      <c r="D917" s="13">
        <v>10156791</v>
      </c>
      <c r="E917" t="s">
        <v>2249</v>
      </c>
      <c r="F917" t="s">
        <v>2250</v>
      </c>
      <c r="G917" t="s">
        <v>2250</v>
      </c>
      <c r="H917" s="108">
        <v>44117</v>
      </c>
      <c r="I917" s="108">
        <v>44161</v>
      </c>
      <c r="J917" t="s">
        <v>2251</v>
      </c>
      <c r="K917" t="s">
        <v>2252</v>
      </c>
      <c r="L917" t="s">
        <v>2252</v>
      </c>
      <c r="M917" t="s">
        <v>2253</v>
      </c>
      <c r="N917" t="s">
        <v>2683</v>
      </c>
    </row>
    <row r="918" spans="1:14" x14ac:dyDescent="0.25">
      <c r="A918" t="s">
        <v>3977</v>
      </c>
      <c r="B918" t="s">
        <v>3978</v>
      </c>
      <c r="C918" t="s">
        <v>168</v>
      </c>
      <c r="D918" s="13">
        <v>10156644</v>
      </c>
      <c r="E918" t="s">
        <v>2249</v>
      </c>
      <c r="F918" t="s">
        <v>2250</v>
      </c>
      <c r="G918" t="s">
        <v>2250</v>
      </c>
      <c r="H918" s="108">
        <v>44147</v>
      </c>
      <c r="I918" s="108">
        <v>44172</v>
      </c>
      <c r="J918" t="s">
        <v>2251</v>
      </c>
      <c r="K918" t="s">
        <v>2252</v>
      </c>
      <c r="L918" t="s">
        <v>2252</v>
      </c>
      <c r="M918" t="s">
        <v>2265</v>
      </c>
      <c r="N918" t="s">
        <v>2683</v>
      </c>
    </row>
    <row r="919" spans="1:14" x14ac:dyDescent="0.25">
      <c r="A919" t="s">
        <v>3979</v>
      </c>
      <c r="B919" t="s">
        <v>3980</v>
      </c>
      <c r="C919" t="s">
        <v>153</v>
      </c>
      <c r="D919" s="13">
        <v>10157045</v>
      </c>
      <c r="E919" t="s">
        <v>2249</v>
      </c>
      <c r="F919" t="s">
        <v>2250</v>
      </c>
      <c r="G919" t="s">
        <v>2250</v>
      </c>
      <c r="H919" s="108">
        <v>44119</v>
      </c>
      <c r="I919" s="108">
        <v>44160</v>
      </c>
      <c r="J919" t="s">
        <v>2251</v>
      </c>
      <c r="K919" t="s">
        <v>2252</v>
      </c>
      <c r="L919" t="s">
        <v>2252</v>
      </c>
      <c r="M919" t="s">
        <v>2253</v>
      </c>
      <c r="N919" t="s">
        <v>2683</v>
      </c>
    </row>
    <row r="920" spans="1:14" x14ac:dyDescent="0.25">
      <c r="A920" t="s">
        <v>3981</v>
      </c>
      <c r="B920" t="s">
        <v>3982</v>
      </c>
      <c r="C920" t="s">
        <v>195</v>
      </c>
      <c r="D920" s="13">
        <v>10156768</v>
      </c>
      <c r="E920" t="s">
        <v>2249</v>
      </c>
      <c r="F920" t="s">
        <v>2250</v>
      </c>
      <c r="G920" t="s">
        <v>2250</v>
      </c>
      <c r="H920" s="108">
        <v>44168</v>
      </c>
      <c r="I920" s="108">
        <v>44222</v>
      </c>
      <c r="J920" t="s">
        <v>2251</v>
      </c>
      <c r="K920" t="s">
        <v>2252</v>
      </c>
      <c r="L920" t="s">
        <v>2252</v>
      </c>
      <c r="M920" t="s">
        <v>2253</v>
      </c>
      <c r="N920" t="s">
        <v>2683</v>
      </c>
    </row>
    <row r="921" spans="1:14" x14ac:dyDescent="0.25">
      <c r="A921" t="s">
        <v>3983</v>
      </c>
      <c r="B921" t="s">
        <v>3984</v>
      </c>
      <c r="C921" t="s">
        <v>106</v>
      </c>
      <c r="D921" s="13">
        <v>10158632</v>
      </c>
      <c r="E921" t="s">
        <v>2249</v>
      </c>
      <c r="F921" t="s">
        <v>2250</v>
      </c>
      <c r="G921" t="s">
        <v>2250</v>
      </c>
      <c r="H921" s="108">
        <v>44103</v>
      </c>
      <c r="I921" s="108">
        <v>44145</v>
      </c>
      <c r="J921" t="s">
        <v>2251</v>
      </c>
      <c r="K921" t="s">
        <v>2252</v>
      </c>
      <c r="L921" t="s">
        <v>2252</v>
      </c>
      <c r="M921" t="s">
        <v>2253</v>
      </c>
      <c r="N921" t="s">
        <v>2683</v>
      </c>
    </row>
    <row r="922" spans="1:14" x14ac:dyDescent="0.25">
      <c r="A922" t="s">
        <v>3985</v>
      </c>
      <c r="B922" t="s">
        <v>3986</v>
      </c>
      <c r="C922" t="s">
        <v>119</v>
      </c>
      <c r="D922" s="13">
        <v>10155969</v>
      </c>
      <c r="E922" t="s">
        <v>2358</v>
      </c>
      <c r="F922" t="s">
        <v>2250</v>
      </c>
      <c r="G922" t="s">
        <v>2250</v>
      </c>
      <c r="H922" s="108">
        <v>44146</v>
      </c>
      <c r="I922" s="108">
        <v>44172</v>
      </c>
      <c r="J922" t="s">
        <v>2252</v>
      </c>
      <c r="K922" t="s">
        <v>2252</v>
      </c>
      <c r="L922" t="s">
        <v>2252</v>
      </c>
      <c r="M922" t="s">
        <v>2253</v>
      </c>
      <c r="N922" t="s">
        <v>2683</v>
      </c>
    </row>
    <row r="923" spans="1:14" x14ac:dyDescent="0.25">
      <c r="A923" t="s">
        <v>3987</v>
      </c>
      <c r="B923" t="s">
        <v>3988</v>
      </c>
      <c r="C923" t="s">
        <v>211</v>
      </c>
      <c r="D923" s="13">
        <v>10157237</v>
      </c>
      <c r="E923" t="s">
        <v>2249</v>
      </c>
      <c r="F923" t="s">
        <v>2250</v>
      </c>
      <c r="G923" t="s">
        <v>2250</v>
      </c>
      <c r="H923" s="108">
        <v>44166</v>
      </c>
      <c r="I923" s="108">
        <v>44216</v>
      </c>
      <c r="J923" t="s">
        <v>2251</v>
      </c>
      <c r="K923" t="s">
        <v>2252</v>
      </c>
      <c r="L923" t="s">
        <v>2252</v>
      </c>
      <c r="M923" t="s">
        <v>2265</v>
      </c>
      <c r="N923" t="s">
        <v>2683</v>
      </c>
    </row>
    <row r="924" spans="1:14" x14ac:dyDescent="0.25">
      <c r="A924" t="s">
        <v>3989</v>
      </c>
      <c r="B924" t="s">
        <v>3990</v>
      </c>
      <c r="C924" t="s">
        <v>182</v>
      </c>
      <c r="D924" s="13">
        <v>10156759</v>
      </c>
      <c r="E924" t="s">
        <v>2249</v>
      </c>
      <c r="F924" t="s">
        <v>2250</v>
      </c>
      <c r="G924" t="s">
        <v>2250</v>
      </c>
      <c r="H924" s="108">
        <v>44145</v>
      </c>
      <c r="I924" s="108">
        <v>44164</v>
      </c>
      <c r="J924" t="s">
        <v>2251</v>
      </c>
      <c r="K924" t="s">
        <v>2252</v>
      </c>
      <c r="L924" t="s">
        <v>2252</v>
      </c>
      <c r="M924" t="s">
        <v>2265</v>
      </c>
      <c r="N924" t="s">
        <v>2683</v>
      </c>
    </row>
    <row r="925" spans="1:14" x14ac:dyDescent="0.25">
      <c r="A925" t="s">
        <v>3991</v>
      </c>
      <c r="B925" t="s">
        <v>3992</v>
      </c>
      <c r="C925" t="s">
        <v>211</v>
      </c>
      <c r="D925" s="13">
        <v>10157238</v>
      </c>
      <c r="E925" t="s">
        <v>2249</v>
      </c>
      <c r="F925" t="s">
        <v>2250</v>
      </c>
      <c r="G925" t="s">
        <v>2250</v>
      </c>
      <c r="H925" s="108">
        <v>44110</v>
      </c>
      <c r="I925" s="108">
        <v>44153</v>
      </c>
      <c r="J925" t="s">
        <v>2251</v>
      </c>
      <c r="K925" t="s">
        <v>2252</v>
      </c>
      <c r="L925" t="s">
        <v>2252</v>
      </c>
      <c r="M925" t="s">
        <v>2253</v>
      </c>
      <c r="N925" t="s">
        <v>2683</v>
      </c>
    </row>
    <row r="926" spans="1:14" x14ac:dyDescent="0.25">
      <c r="A926" t="s">
        <v>3993</v>
      </c>
      <c r="B926" t="s">
        <v>3994</v>
      </c>
      <c r="C926" t="s">
        <v>168</v>
      </c>
      <c r="D926" s="13">
        <v>10156606</v>
      </c>
      <c r="E926" t="s">
        <v>2249</v>
      </c>
      <c r="F926" t="s">
        <v>2250</v>
      </c>
      <c r="G926" t="s">
        <v>2250</v>
      </c>
      <c r="H926" s="108">
        <v>44159</v>
      </c>
      <c r="I926" s="108">
        <v>44201</v>
      </c>
      <c r="J926" t="s">
        <v>2251</v>
      </c>
      <c r="K926" t="s">
        <v>2252</v>
      </c>
      <c r="L926" t="s">
        <v>2252</v>
      </c>
      <c r="M926" t="s">
        <v>2265</v>
      </c>
      <c r="N926" t="s">
        <v>2683</v>
      </c>
    </row>
    <row r="927" spans="1:14" x14ac:dyDescent="0.25">
      <c r="A927" t="s">
        <v>3995</v>
      </c>
      <c r="B927" t="s">
        <v>3996</v>
      </c>
      <c r="C927" t="s">
        <v>165</v>
      </c>
      <c r="D927" s="13">
        <v>10157595</v>
      </c>
      <c r="E927" t="s">
        <v>2249</v>
      </c>
      <c r="F927" t="s">
        <v>2250</v>
      </c>
      <c r="G927" t="s">
        <v>2250</v>
      </c>
      <c r="H927" s="108">
        <v>44154</v>
      </c>
      <c r="I927" s="108">
        <v>44172</v>
      </c>
      <c r="J927" t="s">
        <v>2251</v>
      </c>
      <c r="K927" t="s">
        <v>2252</v>
      </c>
      <c r="L927" t="s">
        <v>2252</v>
      </c>
      <c r="M927" t="s">
        <v>2265</v>
      </c>
      <c r="N927" t="s">
        <v>2683</v>
      </c>
    </row>
    <row r="928" spans="1:14" x14ac:dyDescent="0.25">
      <c r="A928" t="s">
        <v>3997</v>
      </c>
      <c r="B928" t="s">
        <v>3998</v>
      </c>
      <c r="C928" t="s">
        <v>153</v>
      </c>
      <c r="D928" s="13">
        <v>10171802</v>
      </c>
      <c r="E928" t="s">
        <v>2878</v>
      </c>
      <c r="F928" t="s">
        <v>2250</v>
      </c>
      <c r="G928" t="s">
        <v>2250</v>
      </c>
      <c r="H928" s="108">
        <v>44167</v>
      </c>
      <c r="I928" s="108">
        <v>44213</v>
      </c>
      <c r="J928" t="s">
        <v>2252</v>
      </c>
      <c r="K928" t="s">
        <v>2252</v>
      </c>
      <c r="L928" t="s">
        <v>2252</v>
      </c>
      <c r="M928" t="s">
        <v>2253</v>
      </c>
      <c r="N928" t="s">
        <v>2683</v>
      </c>
    </row>
    <row r="929" spans="1:14" x14ac:dyDescent="0.25">
      <c r="A929" t="s">
        <v>3999</v>
      </c>
      <c r="B929" t="s">
        <v>4000</v>
      </c>
      <c r="C929" t="s">
        <v>108</v>
      </c>
      <c r="D929" s="13">
        <v>10156978</v>
      </c>
      <c r="E929" t="s">
        <v>2249</v>
      </c>
      <c r="F929" t="s">
        <v>2250</v>
      </c>
      <c r="G929" t="s">
        <v>2250</v>
      </c>
      <c r="H929" s="108">
        <v>44117</v>
      </c>
      <c r="I929" s="108">
        <v>44160</v>
      </c>
      <c r="J929" t="s">
        <v>2251</v>
      </c>
      <c r="K929" t="s">
        <v>2252</v>
      </c>
      <c r="L929" t="s">
        <v>2252</v>
      </c>
      <c r="M929" t="s">
        <v>2253</v>
      </c>
      <c r="N929" t="s">
        <v>2683</v>
      </c>
    </row>
    <row r="930" spans="1:14" x14ac:dyDescent="0.25">
      <c r="A930" t="s">
        <v>4001</v>
      </c>
      <c r="B930" t="s">
        <v>4002</v>
      </c>
      <c r="C930" t="s">
        <v>86</v>
      </c>
      <c r="D930" s="13">
        <v>10157577</v>
      </c>
      <c r="E930" t="s">
        <v>2249</v>
      </c>
      <c r="F930" t="s">
        <v>2250</v>
      </c>
      <c r="G930" t="s">
        <v>2250</v>
      </c>
      <c r="H930" s="108">
        <v>44145</v>
      </c>
      <c r="I930" s="108">
        <v>44168</v>
      </c>
      <c r="J930" t="s">
        <v>2251</v>
      </c>
      <c r="K930" t="s">
        <v>2252</v>
      </c>
      <c r="L930" t="s">
        <v>2252</v>
      </c>
      <c r="M930" t="s">
        <v>2265</v>
      </c>
      <c r="N930" t="s">
        <v>2683</v>
      </c>
    </row>
    <row r="931" spans="1:14" x14ac:dyDescent="0.25">
      <c r="A931" t="s">
        <v>4003</v>
      </c>
      <c r="B931" t="s">
        <v>4004</v>
      </c>
      <c r="C931" t="s">
        <v>135</v>
      </c>
      <c r="D931" s="13">
        <v>10156800</v>
      </c>
      <c r="E931" t="s">
        <v>2249</v>
      </c>
      <c r="F931" t="s">
        <v>2250</v>
      </c>
      <c r="G931" t="s">
        <v>2250</v>
      </c>
      <c r="H931" s="108">
        <v>44147</v>
      </c>
      <c r="I931" s="108">
        <v>44202</v>
      </c>
      <c r="J931" t="s">
        <v>2251</v>
      </c>
      <c r="K931" t="s">
        <v>2252</v>
      </c>
      <c r="L931" t="s">
        <v>2252</v>
      </c>
      <c r="M931" t="s">
        <v>2265</v>
      </c>
      <c r="N931" t="s">
        <v>2683</v>
      </c>
    </row>
    <row r="932" spans="1:14" x14ac:dyDescent="0.25">
      <c r="A932" t="s">
        <v>4005</v>
      </c>
      <c r="B932" t="s">
        <v>4006</v>
      </c>
      <c r="C932" t="s">
        <v>125</v>
      </c>
      <c r="D932" s="13">
        <v>10157581</v>
      </c>
      <c r="E932" t="s">
        <v>2249</v>
      </c>
      <c r="F932" t="s">
        <v>2250</v>
      </c>
      <c r="G932" t="s">
        <v>2250</v>
      </c>
      <c r="H932" s="108">
        <v>44166</v>
      </c>
      <c r="I932" s="108">
        <v>44180</v>
      </c>
      <c r="J932" t="s">
        <v>2251</v>
      </c>
      <c r="K932" t="s">
        <v>2252</v>
      </c>
      <c r="L932" t="s">
        <v>2252</v>
      </c>
      <c r="M932" t="s">
        <v>2265</v>
      </c>
      <c r="N932" t="s">
        <v>2683</v>
      </c>
    </row>
    <row r="933" spans="1:14" x14ac:dyDescent="0.25">
      <c r="A933" t="s">
        <v>4007</v>
      </c>
      <c r="B933" t="s">
        <v>4008</v>
      </c>
      <c r="C933" t="s">
        <v>112</v>
      </c>
      <c r="D933" s="13">
        <v>10157239</v>
      </c>
      <c r="E933" t="s">
        <v>2249</v>
      </c>
      <c r="F933" t="s">
        <v>2250</v>
      </c>
      <c r="G933" t="s">
        <v>2250</v>
      </c>
      <c r="H933" s="108">
        <v>44159</v>
      </c>
      <c r="I933" s="108">
        <v>44215</v>
      </c>
      <c r="J933" t="s">
        <v>2251</v>
      </c>
      <c r="K933" t="s">
        <v>2252</v>
      </c>
      <c r="L933" t="s">
        <v>2252</v>
      </c>
      <c r="M933" t="s">
        <v>2265</v>
      </c>
      <c r="N933" t="s">
        <v>2683</v>
      </c>
    </row>
    <row r="934" spans="1:14" x14ac:dyDescent="0.25">
      <c r="A934" t="s">
        <v>4009</v>
      </c>
      <c r="B934" t="s">
        <v>4010</v>
      </c>
      <c r="C934" t="s">
        <v>101</v>
      </c>
      <c r="D934" s="13">
        <v>10166626</v>
      </c>
      <c r="E934" t="s">
        <v>2878</v>
      </c>
      <c r="F934" t="s">
        <v>2250</v>
      </c>
      <c r="G934" t="s">
        <v>2250</v>
      </c>
      <c r="H934" s="108">
        <v>44119</v>
      </c>
      <c r="I934" s="108">
        <v>44165</v>
      </c>
      <c r="J934" t="s">
        <v>2252</v>
      </c>
      <c r="K934" t="s">
        <v>2252</v>
      </c>
      <c r="L934" t="s">
        <v>2252</v>
      </c>
      <c r="M934" t="s">
        <v>2253</v>
      </c>
      <c r="N934" t="s">
        <v>2683</v>
      </c>
    </row>
    <row r="935" spans="1:14" x14ac:dyDescent="0.25">
      <c r="A935" t="s">
        <v>4011</v>
      </c>
      <c r="B935" t="s">
        <v>4012</v>
      </c>
      <c r="C935" t="s">
        <v>116</v>
      </c>
      <c r="D935" s="13">
        <v>10171897</v>
      </c>
      <c r="E935" t="s">
        <v>2887</v>
      </c>
      <c r="F935" t="s">
        <v>2250</v>
      </c>
      <c r="G935" t="s">
        <v>2250</v>
      </c>
      <c r="H935" s="108">
        <v>44174</v>
      </c>
      <c r="I935" s="108">
        <v>44213</v>
      </c>
      <c r="J935" t="s">
        <v>2252</v>
      </c>
      <c r="K935" t="s">
        <v>2252</v>
      </c>
      <c r="L935" t="s">
        <v>2252</v>
      </c>
      <c r="M935" t="s">
        <v>2253</v>
      </c>
      <c r="N935" t="s">
        <v>2683</v>
      </c>
    </row>
    <row r="936" spans="1:14" x14ac:dyDescent="0.25">
      <c r="A936" t="s">
        <v>4013</v>
      </c>
      <c r="B936" t="s">
        <v>4014</v>
      </c>
      <c r="C936" t="s">
        <v>228</v>
      </c>
      <c r="D936" s="13">
        <v>10156662</v>
      </c>
      <c r="E936" t="s">
        <v>2249</v>
      </c>
      <c r="F936" t="s">
        <v>2250</v>
      </c>
      <c r="G936" t="s">
        <v>2250</v>
      </c>
      <c r="H936" s="108">
        <v>44168</v>
      </c>
      <c r="I936" s="108">
        <v>44213</v>
      </c>
      <c r="J936" t="s">
        <v>2251</v>
      </c>
      <c r="K936" t="s">
        <v>2252</v>
      </c>
      <c r="L936" t="s">
        <v>2252</v>
      </c>
      <c r="M936" t="s">
        <v>2253</v>
      </c>
      <c r="N936" t="s">
        <v>2683</v>
      </c>
    </row>
    <row r="937" spans="1:14" x14ac:dyDescent="0.25">
      <c r="A937" t="s">
        <v>4015</v>
      </c>
      <c r="B937" t="s">
        <v>4016</v>
      </c>
      <c r="C937" t="s">
        <v>91</v>
      </c>
      <c r="D937" s="13">
        <v>10162693</v>
      </c>
      <c r="E937" t="s">
        <v>2249</v>
      </c>
      <c r="F937" t="s">
        <v>2250</v>
      </c>
      <c r="G937" t="s">
        <v>2250</v>
      </c>
      <c r="H937" s="108">
        <v>44159</v>
      </c>
      <c r="I937" s="108">
        <v>44178</v>
      </c>
      <c r="J937" t="s">
        <v>2251</v>
      </c>
      <c r="K937" t="s">
        <v>2252</v>
      </c>
      <c r="L937" t="s">
        <v>2252</v>
      </c>
      <c r="M937" t="s">
        <v>2265</v>
      </c>
      <c r="N937" t="s">
        <v>2683</v>
      </c>
    </row>
    <row r="938" spans="1:14" x14ac:dyDescent="0.25">
      <c r="A938" t="s">
        <v>4017</v>
      </c>
      <c r="B938" t="s">
        <v>3110</v>
      </c>
      <c r="C938" t="s">
        <v>149</v>
      </c>
      <c r="D938" s="13">
        <v>10156917</v>
      </c>
      <c r="E938" t="s">
        <v>2249</v>
      </c>
      <c r="F938" t="s">
        <v>2250</v>
      </c>
      <c r="G938" t="s">
        <v>2250</v>
      </c>
      <c r="H938" s="108">
        <v>44117</v>
      </c>
      <c r="I938" s="108">
        <v>44161</v>
      </c>
      <c r="J938" t="s">
        <v>2251</v>
      </c>
      <c r="K938" t="s">
        <v>2252</v>
      </c>
      <c r="L938" t="s">
        <v>2252</v>
      </c>
      <c r="M938" t="s">
        <v>2253</v>
      </c>
      <c r="N938" t="s">
        <v>2683</v>
      </c>
    </row>
    <row r="939" spans="1:14" x14ac:dyDescent="0.25">
      <c r="A939" t="s">
        <v>4018</v>
      </c>
      <c r="B939" t="s">
        <v>4019</v>
      </c>
      <c r="C939" t="s">
        <v>91</v>
      </c>
      <c r="D939" s="13">
        <v>10157609</v>
      </c>
      <c r="E939" t="s">
        <v>2249</v>
      </c>
      <c r="F939" t="s">
        <v>2250</v>
      </c>
      <c r="G939" t="s">
        <v>2250</v>
      </c>
      <c r="H939" s="108">
        <v>44117</v>
      </c>
      <c r="I939" s="108">
        <v>44153</v>
      </c>
      <c r="J939" t="s">
        <v>2251</v>
      </c>
      <c r="K939" t="s">
        <v>2252</v>
      </c>
      <c r="L939" t="s">
        <v>2252</v>
      </c>
      <c r="M939" t="s">
        <v>2253</v>
      </c>
      <c r="N939" t="s">
        <v>2683</v>
      </c>
    </row>
    <row r="940" spans="1:14" x14ac:dyDescent="0.25">
      <c r="A940" t="s">
        <v>4020</v>
      </c>
      <c r="B940" t="s">
        <v>4021</v>
      </c>
      <c r="C940" t="s">
        <v>120</v>
      </c>
      <c r="D940" s="13">
        <v>10157027</v>
      </c>
      <c r="E940" t="s">
        <v>2249</v>
      </c>
      <c r="F940" t="s">
        <v>2250</v>
      </c>
      <c r="G940" t="s">
        <v>2250</v>
      </c>
      <c r="H940" s="108">
        <v>44103</v>
      </c>
      <c r="I940" s="108">
        <v>44119</v>
      </c>
      <c r="J940" t="s">
        <v>2251</v>
      </c>
      <c r="K940" t="s">
        <v>2252</v>
      </c>
      <c r="L940" t="s">
        <v>2252</v>
      </c>
      <c r="M940" t="s">
        <v>2253</v>
      </c>
      <c r="N940" t="s">
        <v>2683</v>
      </c>
    </row>
    <row r="941" spans="1:14" x14ac:dyDescent="0.25">
      <c r="A941" t="s">
        <v>4022</v>
      </c>
      <c r="B941" t="s">
        <v>4023</v>
      </c>
      <c r="C941" t="s">
        <v>87</v>
      </c>
      <c r="D941" s="13">
        <v>10156660</v>
      </c>
      <c r="E941" t="s">
        <v>2249</v>
      </c>
      <c r="F941" t="s">
        <v>2250</v>
      </c>
      <c r="G941" t="s">
        <v>2250</v>
      </c>
      <c r="H941" s="108">
        <v>44145</v>
      </c>
      <c r="I941" s="108">
        <v>44168</v>
      </c>
      <c r="J941" t="s">
        <v>2251</v>
      </c>
      <c r="K941" t="s">
        <v>2252</v>
      </c>
      <c r="L941" t="s">
        <v>2252</v>
      </c>
      <c r="M941" t="s">
        <v>2265</v>
      </c>
      <c r="N941" t="s">
        <v>2683</v>
      </c>
    </row>
    <row r="942" spans="1:14" x14ac:dyDescent="0.25">
      <c r="A942" t="s">
        <v>4024</v>
      </c>
      <c r="B942" t="s">
        <v>4025</v>
      </c>
      <c r="C942" t="s">
        <v>89</v>
      </c>
      <c r="D942" s="13">
        <v>10158302</v>
      </c>
      <c r="E942" t="s">
        <v>2249</v>
      </c>
      <c r="F942" t="s">
        <v>2250</v>
      </c>
      <c r="G942" t="s">
        <v>2250</v>
      </c>
      <c r="H942" s="108">
        <v>44138</v>
      </c>
      <c r="I942" s="108">
        <v>44165</v>
      </c>
      <c r="J942" t="s">
        <v>2251</v>
      </c>
      <c r="K942" t="s">
        <v>2252</v>
      </c>
      <c r="L942" t="s">
        <v>2252</v>
      </c>
      <c r="M942" t="s">
        <v>2253</v>
      </c>
      <c r="N942" t="s">
        <v>2683</v>
      </c>
    </row>
    <row r="943" spans="1:14" x14ac:dyDescent="0.25">
      <c r="A943" t="s">
        <v>4026</v>
      </c>
      <c r="B943" t="s">
        <v>4027</v>
      </c>
      <c r="C943" t="s">
        <v>74</v>
      </c>
      <c r="D943" s="13">
        <v>10157240</v>
      </c>
      <c r="E943" t="s">
        <v>2249</v>
      </c>
      <c r="F943" t="s">
        <v>2250</v>
      </c>
      <c r="G943" t="s">
        <v>2250</v>
      </c>
      <c r="H943" s="108">
        <v>44112</v>
      </c>
      <c r="I943" s="108">
        <v>44146</v>
      </c>
      <c r="J943" t="s">
        <v>2251</v>
      </c>
      <c r="K943" t="s">
        <v>2252</v>
      </c>
      <c r="L943" t="s">
        <v>2252</v>
      </c>
      <c r="M943" t="s">
        <v>2253</v>
      </c>
      <c r="N943" t="s">
        <v>2683</v>
      </c>
    </row>
    <row r="944" spans="1:14" x14ac:dyDescent="0.25">
      <c r="A944" t="s">
        <v>4028</v>
      </c>
      <c r="B944" t="s">
        <v>4029</v>
      </c>
      <c r="C944" t="s">
        <v>217</v>
      </c>
      <c r="D944" s="13">
        <v>10157022</v>
      </c>
      <c r="E944" t="s">
        <v>2249</v>
      </c>
      <c r="F944" t="s">
        <v>2250</v>
      </c>
      <c r="G944" t="s">
        <v>2250</v>
      </c>
      <c r="H944" s="108">
        <v>44166</v>
      </c>
      <c r="I944" s="108">
        <v>44215</v>
      </c>
      <c r="J944" t="s">
        <v>2251</v>
      </c>
      <c r="K944" t="s">
        <v>2252</v>
      </c>
      <c r="L944" t="s">
        <v>2252</v>
      </c>
      <c r="M944" t="s">
        <v>2265</v>
      </c>
      <c r="N944" t="s">
        <v>2683</v>
      </c>
    </row>
    <row r="945" spans="1:14" x14ac:dyDescent="0.25">
      <c r="A945" t="s">
        <v>4030</v>
      </c>
      <c r="B945" t="s">
        <v>4031</v>
      </c>
      <c r="C945" t="s">
        <v>72</v>
      </c>
      <c r="D945" s="13">
        <v>10161819</v>
      </c>
      <c r="E945" t="s">
        <v>2887</v>
      </c>
      <c r="F945" t="s">
        <v>2250</v>
      </c>
      <c r="G945" t="s">
        <v>2250</v>
      </c>
      <c r="H945" s="108">
        <v>44110</v>
      </c>
      <c r="I945" s="108">
        <v>44143</v>
      </c>
      <c r="J945" t="s">
        <v>2252</v>
      </c>
      <c r="K945" t="s">
        <v>2252</v>
      </c>
      <c r="L945" t="s">
        <v>2252</v>
      </c>
      <c r="M945" t="s">
        <v>2253</v>
      </c>
      <c r="N945" t="s">
        <v>2683</v>
      </c>
    </row>
    <row r="946" spans="1:14" x14ac:dyDescent="0.25">
      <c r="A946" t="s">
        <v>4032</v>
      </c>
      <c r="B946" t="s">
        <v>4033</v>
      </c>
      <c r="C946" t="s">
        <v>169</v>
      </c>
      <c r="D946" s="13">
        <v>10161695</v>
      </c>
      <c r="E946" t="s">
        <v>2878</v>
      </c>
      <c r="F946" t="s">
        <v>2250</v>
      </c>
      <c r="G946" t="s">
        <v>2250</v>
      </c>
      <c r="H946" s="108">
        <v>44110</v>
      </c>
      <c r="I946" s="108">
        <v>44144</v>
      </c>
      <c r="J946" t="s">
        <v>2252</v>
      </c>
      <c r="K946" t="s">
        <v>2252</v>
      </c>
      <c r="L946" t="s">
        <v>2252</v>
      </c>
      <c r="M946" t="s">
        <v>2253</v>
      </c>
      <c r="N946" t="s">
        <v>2683</v>
      </c>
    </row>
    <row r="947" spans="1:14" x14ac:dyDescent="0.25">
      <c r="A947" t="s">
        <v>4034</v>
      </c>
      <c r="B947" t="s">
        <v>4035</v>
      </c>
      <c r="C947" t="s">
        <v>226</v>
      </c>
      <c r="D947" s="13">
        <v>10156634</v>
      </c>
      <c r="E947" t="s">
        <v>2249</v>
      </c>
      <c r="F947" t="s">
        <v>2250</v>
      </c>
      <c r="G947" t="s">
        <v>2250</v>
      </c>
      <c r="H947" s="108">
        <v>44138</v>
      </c>
      <c r="I947" s="108">
        <v>44166</v>
      </c>
      <c r="J947" t="s">
        <v>2251</v>
      </c>
      <c r="K947" t="s">
        <v>2252</v>
      </c>
      <c r="L947" t="s">
        <v>2252</v>
      </c>
      <c r="M947" t="s">
        <v>2253</v>
      </c>
      <c r="N947" t="s">
        <v>2683</v>
      </c>
    </row>
    <row r="948" spans="1:14" x14ac:dyDescent="0.25">
      <c r="A948" t="s">
        <v>4036</v>
      </c>
      <c r="B948" t="s">
        <v>4037</v>
      </c>
      <c r="C948" t="s">
        <v>97</v>
      </c>
      <c r="D948" s="13">
        <v>10158629</v>
      </c>
      <c r="E948" t="s">
        <v>2249</v>
      </c>
      <c r="F948" t="s">
        <v>2250</v>
      </c>
      <c r="G948" t="s">
        <v>2250</v>
      </c>
      <c r="H948" s="108">
        <v>44126</v>
      </c>
      <c r="I948" s="108">
        <v>44164</v>
      </c>
      <c r="J948" t="s">
        <v>2251</v>
      </c>
      <c r="K948" t="s">
        <v>2252</v>
      </c>
      <c r="L948" t="s">
        <v>2252</v>
      </c>
      <c r="M948" t="s">
        <v>2253</v>
      </c>
      <c r="N948" t="s">
        <v>2683</v>
      </c>
    </row>
    <row r="949" spans="1:14" x14ac:dyDescent="0.25">
      <c r="A949" t="s">
        <v>4038</v>
      </c>
      <c r="B949" t="s">
        <v>4039</v>
      </c>
      <c r="C949" t="s">
        <v>100</v>
      </c>
      <c r="D949" s="13">
        <v>10156724</v>
      </c>
      <c r="E949" t="s">
        <v>2249</v>
      </c>
      <c r="F949" t="s">
        <v>2250</v>
      </c>
      <c r="G949" t="s">
        <v>2250</v>
      </c>
      <c r="H949" s="108">
        <v>44117</v>
      </c>
      <c r="I949" s="108">
        <v>44153</v>
      </c>
      <c r="J949" t="s">
        <v>2251</v>
      </c>
      <c r="K949" t="s">
        <v>2252</v>
      </c>
      <c r="L949" t="s">
        <v>2252</v>
      </c>
      <c r="M949" t="s">
        <v>2253</v>
      </c>
      <c r="N949" t="s">
        <v>2683</v>
      </c>
    </row>
    <row r="950" spans="1:14" x14ac:dyDescent="0.25">
      <c r="A950" t="s">
        <v>4040</v>
      </c>
      <c r="B950" t="s">
        <v>4041</v>
      </c>
      <c r="C950" t="s">
        <v>122</v>
      </c>
      <c r="D950" s="13">
        <v>10156860</v>
      </c>
      <c r="E950" t="s">
        <v>2249</v>
      </c>
      <c r="F950" t="s">
        <v>2250</v>
      </c>
      <c r="G950" t="s">
        <v>2250</v>
      </c>
      <c r="H950" s="108">
        <v>44166</v>
      </c>
      <c r="I950" s="108">
        <v>44209</v>
      </c>
      <c r="J950" t="s">
        <v>2251</v>
      </c>
      <c r="K950" t="s">
        <v>2252</v>
      </c>
      <c r="L950" t="s">
        <v>2252</v>
      </c>
      <c r="M950" t="s">
        <v>2265</v>
      </c>
      <c r="N950" t="s">
        <v>2683</v>
      </c>
    </row>
    <row r="951" spans="1:14" x14ac:dyDescent="0.25">
      <c r="A951" t="s">
        <v>4042</v>
      </c>
      <c r="B951" t="s">
        <v>4043</v>
      </c>
      <c r="C951" t="s">
        <v>223</v>
      </c>
      <c r="D951" s="13">
        <v>10157623</v>
      </c>
      <c r="E951" t="s">
        <v>2249</v>
      </c>
      <c r="F951" t="s">
        <v>2250</v>
      </c>
      <c r="G951" t="s">
        <v>2250</v>
      </c>
      <c r="H951" s="108">
        <v>44117</v>
      </c>
      <c r="I951" s="108">
        <v>44157</v>
      </c>
      <c r="J951" t="s">
        <v>2251</v>
      </c>
      <c r="K951" t="s">
        <v>2252</v>
      </c>
      <c r="L951" t="s">
        <v>2252</v>
      </c>
      <c r="M951" t="s">
        <v>2253</v>
      </c>
      <c r="N951" t="s">
        <v>2683</v>
      </c>
    </row>
    <row r="952" spans="1:14" x14ac:dyDescent="0.25">
      <c r="A952" t="s">
        <v>4044</v>
      </c>
      <c r="B952" t="s">
        <v>4045</v>
      </c>
      <c r="C952" t="s">
        <v>144</v>
      </c>
      <c r="D952" s="13">
        <v>10157630</v>
      </c>
      <c r="E952" t="s">
        <v>2249</v>
      </c>
      <c r="F952" t="s">
        <v>2250</v>
      </c>
      <c r="G952" t="s">
        <v>2250</v>
      </c>
      <c r="H952" s="108">
        <v>44105</v>
      </c>
      <c r="I952" s="108">
        <v>44145</v>
      </c>
      <c r="J952" t="s">
        <v>2251</v>
      </c>
      <c r="K952" t="s">
        <v>2252</v>
      </c>
      <c r="L952" t="s">
        <v>2252</v>
      </c>
      <c r="M952" t="s">
        <v>2253</v>
      </c>
      <c r="N952" t="s">
        <v>2683</v>
      </c>
    </row>
    <row r="953" spans="1:14" x14ac:dyDescent="0.25">
      <c r="A953" t="s">
        <v>4046</v>
      </c>
      <c r="B953" t="s">
        <v>4047</v>
      </c>
      <c r="C953" t="s">
        <v>163</v>
      </c>
      <c r="D953" s="13">
        <v>10163856</v>
      </c>
      <c r="E953" t="s">
        <v>2878</v>
      </c>
      <c r="F953" t="s">
        <v>2250</v>
      </c>
      <c r="G953" t="s">
        <v>2250</v>
      </c>
      <c r="H953" s="108">
        <v>44103</v>
      </c>
      <c r="I953" s="108">
        <v>44139</v>
      </c>
      <c r="J953" t="s">
        <v>2252</v>
      </c>
      <c r="K953" t="s">
        <v>2252</v>
      </c>
      <c r="L953" t="s">
        <v>2252</v>
      </c>
      <c r="M953" t="s">
        <v>2253</v>
      </c>
      <c r="N953" t="s">
        <v>2683</v>
      </c>
    </row>
    <row r="954" spans="1:14" x14ac:dyDescent="0.25">
      <c r="A954" t="s">
        <v>4048</v>
      </c>
      <c r="B954" t="s">
        <v>4049</v>
      </c>
      <c r="C954" t="s">
        <v>182</v>
      </c>
      <c r="D954" s="13">
        <v>10156774</v>
      </c>
      <c r="E954" t="s">
        <v>2249</v>
      </c>
      <c r="F954" t="s">
        <v>2250</v>
      </c>
      <c r="G954" t="s">
        <v>2250</v>
      </c>
      <c r="H954" s="108">
        <v>44174</v>
      </c>
      <c r="I954" s="108">
        <v>44220</v>
      </c>
      <c r="J954" t="s">
        <v>2251</v>
      </c>
      <c r="K954" t="s">
        <v>2252</v>
      </c>
      <c r="L954" t="s">
        <v>2252</v>
      </c>
      <c r="M954" t="s">
        <v>2253</v>
      </c>
      <c r="N954" t="s">
        <v>2683</v>
      </c>
    </row>
    <row r="955" spans="1:14" x14ac:dyDescent="0.25">
      <c r="A955" t="s">
        <v>4050</v>
      </c>
      <c r="B955" t="s">
        <v>4051</v>
      </c>
      <c r="C955" t="s">
        <v>75</v>
      </c>
      <c r="D955" s="13">
        <v>10157606</v>
      </c>
      <c r="E955" t="s">
        <v>2249</v>
      </c>
      <c r="F955" t="s">
        <v>2250</v>
      </c>
      <c r="G955" t="s">
        <v>2250</v>
      </c>
      <c r="H955" s="108">
        <v>44110</v>
      </c>
      <c r="I955" s="108">
        <v>44146</v>
      </c>
      <c r="J955" t="s">
        <v>2251</v>
      </c>
      <c r="K955" t="s">
        <v>2252</v>
      </c>
      <c r="L955" t="s">
        <v>2252</v>
      </c>
      <c r="M955" t="s">
        <v>2253</v>
      </c>
      <c r="N955" t="s">
        <v>2683</v>
      </c>
    </row>
    <row r="956" spans="1:14" x14ac:dyDescent="0.25">
      <c r="A956" t="s">
        <v>4052</v>
      </c>
      <c r="B956" t="s">
        <v>4053</v>
      </c>
      <c r="C956" t="s">
        <v>138</v>
      </c>
      <c r="D956" s="13">
        <v>10156848</v>
      </c>
      <c r="E956" t="s">
        <v>2249</v>
      </c>
      <c r="F956" t="s">
        <v>2250</v>
      </c>
      <c r="G956" t="s">
        <v>2250</v>
      </c>
      <c r="H956" s="108">
        <v>44160</v>
      </c>
      <c r="I956" s="108">
        <v>44201</v>
      </c>
      <c r="J956" t="s">
        <v>2251</v>
      </c>
      <c r="K956" t="s">
        <v>2252</v>
      </c>
      <c r="L956" t="s">
        <v>2252</v>
      </c>
      <c r="M956" t="s">
        <v>2265</v>
      </c>
      <c r="N956" t="s">
        <v>2683</v>
      </c>
    </row>
    <row r="957" spans="1:14" x14ac:dyDescent="0.25">
      <c r="A957" t="s">
        <v>4054</v>
      </c>
      <c r="B957" t="s">
        <v>4055</v>
      </c>
      <c r="C957" t="s">
        <v>154</v>
      </c>
      <c r="D957" s="13">
        <v>10157593</v>
      </c>
      <c r="E957" t="s">
        <v>2249</v>
      </c>
      <c r="F957" t="s">
        <v>2250</v>
      </c>
      <c r="G957" t="s">
        <v>2250</v>
      </c>
      <c r="H957" s="108">
        <v>44152</v>
      </c>
      <c r="I957" s="108">
        <v>44179</v>
      </c>
      <c r="J957" t="s">
        <v>2251</v>
      </c>
      <c r="K957" t="s">
        <v>2252</v>
      </c>
      <c r="L957" t="s">
        <v>2252</v>
      </c>
      <c r="M957" t="s">
        <v>2265</v>
      </c>
      <c r="N957" t="s">
        <v>2683</v>
      </c>
    </row>
    <row r="958" spans="1:14" x14ac:dyDescent="0.25">
      <c r="A958" t="s">
        <v>4056</v>
      </c>
      <c r="B958" t="s">
        <v>4057</v>
      </c>
      <c r="C958" t="s">
        <v>161</v>
      </c>
      <c r="D958" s="13">
        <v>10156599</v>
      </c>
      <c r="E958" t="s">
        <v>2249</v>
      </c>
      <c r="F958" t="s">
        <v>2250</v>
      </c>
      <c r="G958" t="s">
        <v>2250</v>
      </c>
      <c r="H958" s="108">
        <v>44105</v>
      </c>
      <c r="I958" s="108">
        <v>44147</v>
      </c>
      <c r="J958" t="s">
        <v>2251</v>
      </c>
      <c r="K958" t="s">
        <v>2252</v>
      </c>
      <c r="L958" t="s">
        <v>2252</v>
      </c>
      <c r="M958" t="s">
        <v>2253</v>
      </c>
      <c r="N958" t="s">
        <v>2683</v>
      </c>
    </row>
    <row r="959" spans="1:14" x14ac:dyDescent="0.25">
      <c r="A959" t="s">
        <v>4058</v>
      </c>
      <c r="B959" t="s">
        <v>4059</v>
      </c>
      <c r="C959" t="s">
        <v>152</v>
      </c>
      <c r="D959" s="13">
        <v>10146144</v>
      </c>
      <c r="E959" t="s">
        <v>2878</v>
      </c>
      <c r="F959" t="s">
        <v>2250</v>
      </c>
      <c r="G959" t="s">
        <v>2250</v>
      </c>
      <c r="H959" s="108">
        <v>44125</v>
      </c>
      <c r="I959" s="108">
        <v>44165</v>
      </c>
      <c r="J959" t="s">
        <v>2252</v>
      </c>
      <c r="K959" t="s">
        <v>2252</v>
      </c>
      <c r="L959" t="s">
        <v>2252</v>
      </c>
      <c r="M959" t="s">
        <v>2253</v>
      </c>
      <c r="N959" t="s">
        <v>2683</v>
      </c>
    </row>
    <row r="960" spans="1:14" x14ac:dyDescent="0.25">
      <c r="A960" t="s">
        <v>4060</v>
      </c>
      <c r="B960" t="s">
        <v>4061</v>
      </c>
      <c r="C960" t="s">
        <v>187</v>
      </c>
      <c r="D960" s="13">
        <v>10155287</v>
      </c>
      <c r="E960" t="s">
        <v>2385</v>
      </c>
      <c r="F960" t="s">
        <v>2250</v>
      </c>
      <c r="G960" t="s">
        <v>2250</v>
      </c>
      <c r="H960" s="108">
        <v>44145</v>
      </c>
      <c r="I960" s="108">
        <v>44173</v>
      </c>
      <c r="J960" t="s">
        <v>2252</v>
      </c>
      <c r="K960" t="s">
        <v>2252</v>
      </c>
      <c r="L960" t="s">
        <v>2252</v>
      </c>
      <c r="M960" t="s">
        <v>2265</v>
      </c>
      <c r="N960" t="s">
        <v>2683</v>
      </c>
    </row>
    <row r="961" spans="1:14" x14ac:dyDescent="0.25">
      <c r="A961" t="s">
        <v>4062</v>
      </c>
      <c r="B961" t="s">
        <v>4063</v>
      </c>
      <c r="C961" t="s">
        <v>113</v>
      </c>
      <c r="D961" s="13">
        <v>10168169</v>
      </c>
      <c r="E961" t="s">
        <v>2878</v>
      </c>
      <c r="F961" t="s">
        <v>2250</v>
      </c>
      <c r="G961" t="s">
        <v>2250</v>
      </c>
      <c r="H961" s="108">
        <v>44126</v>
      </c>
      <c r="I961" s="108">
        <v>44165</v>
      </c>
      <c r="J961" t="s">
        <v>2252</v>
      </c>
      <c r="K961" t="s">
        <v>2252</v>
      </c>
      <c r="L961" t="s">
        <v>2252</v>
      </c>
      <c r="M961" t="s">
        <v>2253</v>
      </c>
      <c r="N961" t="s">
        <v>2683</v>
      </c>
    </row>
    <row r="962" spans="1:14" x14ac:dyDescent="0.25">
      <c r="A962" t="s">
        <v>4064</v>
      </c>
      <c r="B962" t="s">
        <v>4065</v>
      </c>
      <c r="C962" t="s">
        <v>151</v>
      </c>
      <c r="D962" s="13">
        <v>10155107</v>
      </c>
      <c r="E962" t="s">
        <v>2887</v>
      </c>
      <c r="F962" t="s">
        <v>2250</v>
      </c>
      <c r="G962" t="s">
        <v>2250</v>
      </c>
      <c r="H962" s="108">
        <v>44124</v>
      </c>
      <c r="I962" s="108">
        <v>44173</v>
      </c>
      <c r="J962" t="s">
        <v>2252</v>
      </c>
      <c r="K962" t="s">
        <v>2252</v>
      </c>
      <c r="L962" t="s">
        <v>2252</v>
      </c>
      <c r="M962" t="s">
        <v>2253</v>
      </c>
      <c r="N962" t="s">
        <v>2683</v>
      </c>
    </row>
    <row r="963" spans="1:14" x14ac:dyDescent="0.25">
      <c r="A963" t="s">
        <v>4066</v>
      </c>
      <c r="B963" t="s">
        <v>4047</v>
      </c>
      <c r="C963" t="s">
        <v>162</v>
      </c>
      <c r="D963" s="13">
        <v>10165726</v>
      </c>
      <c r="E963" t="s">
        <v>2358</v>
      </c>
      <c r="F963" t="s">
        <v>2250</v>
      </c>
      <c r="G963" t="s">
        <v>2250</v>
      </c>
      <c r="H963" s="108">
        <v>44160</v>
      </c>
      <c r="I963" s="108">
        <v>44209</v>
      </c>
      <c r="J963" t="s">
        <v>2252</v>
      </c>
      <c r="K963" t="s">
        <v>2252</v>
      </c>
      <c r="L963" t="s">
        <v>2252</v>
      </c>
      <c r="M963" t="s">
        <v>2253</v>
      </c>
      <c r="N963" t="s">
        <v>2683</v>
      </c>
    </row>
    <row r="964" spans="1:14" x14ac:dyDescent="0.25">
      <c r="A964" t="s">
        <v>4067</v>
      </c>
      <c r="B964" t="s">
        <v>4068</v>
      </c>
      <c r="C964" t="s">
        <v>76</v>
      </c>
      <c r="D964" s="13">
        <v>10156858</v>
      </c>
      <c r="E964" t="s">
        <v>2249</v>
      </c>
      <c r="F964" t="s">
        <v>2250</v>
      </c>
      <c r="G964" t="s">
        <v>2250</v>
      </c>
      <c r="H964" s="108">
        <v>44174</v>
      </c>
      <c r="I964" s="108">
        <v>44223</v>
      </c>
      <c r="J964" t="s">
        <v>2251</v>
      </c>
      <c r="K964" t="s">
        <v>2252</v>
      </c>
      <c r="L964" t="s">
        <v>2252</v>
      </c>
      <c r="M964" t="s">
        <v>2253</v>
      </c>
      <c r="N964" t="s">
        <v>2683</v>
      </c>
    </row>
    <row r="965" spans="1:14" x14ac:dyDescent="0.25">
      <c r="A965" t="s">
        <v>4069</v>
      </c>
      <c r="B965" t="s">
        <v>4070</v>
      </c>
      <c r="C965" t="s">
        <v>226</v>
      </c>
      <c r="D965" s="13">
        <v>10156609</v>
      </c>
      <c r="E965" t="s">
        <v>2249</v>
      </c>
      <c r="F965" t="s">
        <v>2250</v>
      </c>
      <c r="G965" t="s">
        <v>2250</v>
      </c>
      <c r="H965" s="108">
        <v>44126</v>
      </c>
      <c r="I965" s="108">
        <v>44160</v>
      </c>
      <c r="J965" t="s">
        <v>2251</v>
      </c>
      <c r="K965" t="s">
        <v>2252</v>
      </c>
      <c r="L965" t="s">
        <v>2252</v>
      </c>
      <c r="M965" t="s">
        <v>2253</v>
      </c>
      <c r="N965" t="s">
        <v>2683</v>
      </c>
    </row>
    <row r="966" spans="1:14" x14ac:dyDescent="0.25">
      <c r="A966" t="s">
        <v>4071</v>
      </c>
      <c r="B966" t="s">
        <v>4072</v>
      </c>
      <c r="C966" t="s">
        <v>202</v>
      </c>
      <c r="D966" s="13">
        <v>10158290</v>
      </c>
      <c r="E966" t="s">
        <v>2249</v>
      </c>
      <c r="F966" t="s">
        <v>2250</v>
      </c>
      <c r="G966" t="s">
        <v>2250</v>
      </c>
      <c r="H966" s="108">
        <v>44103</v>
      </c>
      <c r="I966" s="108">
        <v>44145</v>
      </c>
      <c r="J966" t="s">
        <v>2251</v>
      </c>
      <c r="K966" t="s">
        <v>2252</v>
      </c>
      <c r="L966" t="s">
        <v>2252</v>
      </c>
      <c r="M966" t="s">
        <v>2253</v>
      </c>
      <c r="N966" t="s">
        <v>2683</v>
      </c>
    </row>
    <row r="967" spans="1:14" x14ac:dyDescent="0.25">
      <c r="A967" t="s">
        <v>4073</v>
      </c>
      <c r="B967" t="s">
        <v>4074</v>
      </c>
      <c r="C967" t="s">
        <v>152</v>
      </c>
      <c r="D967" s="13">
        <v>10156880</v>
      </c>
      <c r="E967" t="s">
        <v>2249</v>
      </c>
      <c r="F967" t="s">
        <v>2250</v>
      </c>
      <c r="G967" t="s">
        <v>2250</v>
      </c>
      <c r="H967" s="108">
        <v>44159</v>
      </c>
      <c r="I967" s="108">
        <v>44186</v>
      </c>
      <c r="J967" t="s">
        <v>2251</v>
      </c>
      <c r="K967" t="s">
        <v>2252</v>
      </c>
      <c r="L967" t="s">
        <v>2252</v>
      </c>
      <c r="M967" t="s">
        <v>2265</v>
      </c>
      <c r="N967" t="s">
        <v>2683</v>
      </c>
    </row>
    <row r="968" spans="1:14" x14ac:dyDescent="0.25">
      <c r="A968" t="s">
        <v>4075</v>
      </c>
      <c r="B968" t="s">
        <v>4076</v>
      </c>
      <c r="C968" t="s">
        <v>151</v>
      </c>
      <c r="D968" s="13">
        <v>10158587</v>
      </c>
      <c r="E968" t="s">
        <v>2249</v>
      </c>
      <c r="F968" t="s">
        <v>2250</v>
      </c>
      <c r="G968" t="s">
        <v>2250</v>
      </c>
      <c r="H968" s="108">
        <v>44117</v>
      </c>
      <c r="I968" s="108">
        <v>44146</v>
      </c>
      <c r="J968" t="s">
        <v>2251</v>
      </c>
      <c r="K968" t="s">
        <v>2252</v>
      </c>
      <c r="L968" t="s">
        <v>2252</v>
      </c>
      <c r="M968" t="s">
        <v>2253</v>
      </c>
      <c r="N968" t="s">
        <v>2683</v>
      </c>
    </row>
    <row r="969" spans="1:14" x14ac:dyDescent="0.25">
      <c r="A969" t="s">
        <v>4077</v>
      </c>
      <c r="B969" t="s">
        <v>2248</v>
      </c>
      <c r="C969" t="s">
        <v>169</v>
      </c>
      <c r="D969" s="13">
        <v>10156636</v>
      </c>
      <c r="E969" t="s">
        <v>2249</v>
      </c>
      <c r="F969" t="s">
        <v>2250</v>
      </c>
      <c r="G969" t="s">
        <v>2250</v>
      </c>
      <c r="H969" s="108">
        <v>44140</v>
      </c>
      <c r="I969" s="108">
        <v>44166</v>
      </c>
      <c r="J969" t="s">
        <v>2251</v>
      </c>
      <c r="K969" t="s">
        <v>2252</v>
      </c>
      <c r="L969" t="s">
        <v>2252</v>
      </c>
      <c r="M969" t="s">
        <v>2265</v>
      </c>
      <c r="N969" t="s">
        <v>2683</v>
      </c>
    </row>
    <row r="970" spans="1:14" x14ac:dyDescent="0.25">
      <c r="A970" t="s">
        <v>4078</v>
      </c>
      <c r="B970" t="s">
        <v>4079</v>
      </c>
      <c r="C970" t="s">
        <v>176</v>
      </c>
      <c r="D970" s="13">
        <v>10158559</v>
      </c>
      <c r="E970" t="s">
        <v>2249</v>
      </c>
      <c r="F970" t="s">
        <v>2250</v>
      </c>
      <c r="G970" t="s">
        <v>2250</v>
      </c>
      <c r="H970" s="108">
        <v>44105</v>
      </c>
      <c r="I970" s="108">
        <v>44146</v>
      </c>
      <c r="J970" t="s">
        <v>2251</v>
      </c>
      <c r="K970" t="s">
        <v>2252</v>
      </c>
      <c r="L970" t="s">
        <v>2252</v>
      </c>
      <c r="M970" t="s">
        <v>2253</v>
      </c>
      <c r="N970" t="s">
        <v>2683</v>
      </c>
    </row>
    <row r="971" spans="1:14" x14ac:dyDescent="0.25">
      <c r="A971" t="s">
        <v>4080</v>
      </c>
      <c r="B971" t="s">
        <v>4081</v>
      </c>
      <c r="C971" t="s">
        <v>83</v>
      </c>
      <c r="D971" s="13">
        <v>10158588</v>
      </c>
      <c r="E971" t="s">
        <v>2249</v>
      </c>
      <c r="F971" t="s">
        <v>2250</v>
      </c>
      <c r="G971" t="s">
        <v>2250</v>
      </c>
      <c r="H971" s="108">
        <v>44126</v>
      </c>
      <c r="I971" s="108">
        <v>44158</v>
      </c>
      <c r="J971" t="s">
        <v>2251</v>
      </c>
      <c r="K971" t="s">
        <v>2252</v>
      </c>
      <c r="L971" t="s">
        <v>2252</v>
      </c>
      <c r="M971" t="s">
        <v>2253</v>
      </c>
      <c r="N971" t="s">
        <v>2683</v>
      </c>
    </row>
    <row r="972" spans="1:14" x14ac:dyDescent="0.25">
      <c r="A972" t="s">
        <v>4082</v>
      </c>
      <c r="B972" t="s">
        <v>4083</v>
      </c>
      <c r="C972" t="s">
        <v>79</v>
      </c>
      <c r="D972" s="13">
        <v>10156748</v>
      </c>
      <c r="E972" t="s">
        <v>2249</v>
      </c>
      <c r="F972" t="s">
        <v>2250</v>
      </c>
      <c r="G972" t="s">
        <v>2250</v>
      </c>
      <c r="H972" s="108">
        <v>44161</v>
      </c>
      <c r="I972" s="108">
        <v>44213</v>
      </c>
      <c r="J972" t="s">
        <v>2251</v>
      </c>
      <c r="K972" t="s">
        <v>2252</v>
      </c>
      <c r="L972" t="s">
        <v>2252</v>
      </c>
      <c r="M972" t="s">
        <v>2265</v>
      </c>
      <c r="N972" t="s">
        <v>2683</v>
      </c>
    </row>
    <row r="973" spans="1:14" x14ac:dyDescent="0.25">
      <c r="A973" t="s">
        <v>4084</v>
      </c>
      <c r="B973" t="s">
        <v>4085</v>
      </c>
      <c r="C973" t="s">
        <v>149</v>
      </c>
      <c r="D973" s="13">
        <v>10156920</v>
      </c>
      <c r="E973" t="s">
        <v>2249</v>
      </c>
      <c r="F973" t="s">
        <v>2250</v>
      </c>
      <c r="G973" t="s">
        <v>2250</v>
      </c>
      <c r="H973" s="108">
        <v>44152</v>
      </c>
      <c r="I973" s="108">
        <v>44202</v>
      </c>
      <c r="J973" t="s">
        <v>2251</v>
      </c>
      <c r="K973" t="s">
        <v>2252</v>
      </c>
      <c r="L973" t="s">
        <v>2252</v>
      </c>
      <c r="M973" t="s">
        <v>2265</v>
      </c>
      <c r="N973" t="s">
        <v>2683</v>
      </c>
    </row>
    <row r="974" spans="1:14" x14ac:dyDescent="0.25">
      <c r="A974" t="s">
        <v>4086</v>
      </c>
      <c r="B974" t="s">
        <v>4087</v>
      </c>
      <c r="C974" t="s">
        <v>81</v>
      </c>
      <c r="D974" s="13">
        <v>10157243</v>
      </c>
      <c r="E974" t="s">
        <v>2249</v>
      </c>
      <c r="F974" t="s">
        <v>2250</v>
      </c>
      <c r="G974" t="s">
        <v>2250</v>
      </c>
      <c r="H974" s="108">
        <v>44112</v>
      </c>
      <c r="I974" s="108">
        <v>44161</v>
      </c>
      <c r="J974" t="s">
        <v>2251</v>
      </c>
      <c r="K974" t="s">
        <v>2252</v>
      </c>
      <c r="L974" t="s">
        <v>2252</v>
      </c>
      <c r="M974" t="s">
        <v>2253</v>
      </c>
      <c r="N974" t="s">
        <v>2683</v>
      </c>
    </row>
    <row r="975" spans="1:14" x14ac:dyDescent="0.25">
      <c r="A975" t="s">
        <v>4088</v>
      </c>
      <c r="B975" t="s">
        <v>4089</v>
      </c>
      <c r="C975" t="s">
        <v>116</v>
      </c>
      <c r="D975" s="13">
        <v>10160569</v>
      </c>
      <c r="E975" t="s">
        <v>2878</v>
      </c>
      <c r="F975" t="s">
        <v>2250</v>
      </c>
      <c r="G975" t="s">
        <v>2250</v>
      </c>
      <c r="H975" s="108">
        <v>44117</v>
      </c>
      <c r="I975" s="108">
        <v>44151</v>
      </c>
      <c r="J975" t="s">
        <v>2252</v>
      </c>
      <c r="K975" t="s">
        <v>2252</v>
      </c>
      <c r="L975" t="s">
        <v>2252</v>
      </c>
      <c r="M975" t="s">
        <v>2253</v>
      </c>
      <c r="N975" t="s">
        <v>2683</v>
      </c>
    </row>
    <row r="976" spans="1:14" x14ac:dyDescent="0.25">
      <c r="A976" t="s">
        <v>4090</v>
      </c>
      <c r="B976" t="s">
        <v>4091</v>
      </c>
      <c r="C976" t="s">
        <v>137</v>
      </c>
      <c r="D976" s="13">
        <v>10157244</v>
      </c>
      <c r="E976" t="s">
        <v>2249</v>
      </c>
      <c r="F976" t="s">
        <v>2250</v>
      </c>
      <c r="G976" t="s">
        <v>2250</v>
      </c>
      <c r="H976" s="108">
        <v>44119</v>
      </c>
      <c r="I976" s="108">
        <v>44165</v>
      </c>
      <c r="J976" t="s">
        <v>2251</v>
      </c>
      <c r="K976" t="s">
        <v>2252</v>
      </c>
      <c r="L976" t="s">
        <v>2252</v>
      </c>
      <c r="M976" t="s">
        <v>2253</v>
      </c>
      <c r="N976" t="s">
        <v>2683</v>
      </c>
    </row>
    <row r="977" spans="1:14" x14ac:dyDescent="0.25">
      <c r="A977" t="s">
        <v>4092</v>
      </c>
      <c r="B977" t="s">
        <v>4093</v>
      </c>
      <c r="C977" t="s">
        <v>165</v>
      </c>
      <c r="D977" s="13">
        <v>10157601</v>
      </c>
      <c r="E977" t="s">
        <v>2249</v>
      </c>
      <c r="F977" t="s">
        <v>2250</v>
      </c>
      <c r="G977" t="s">
        <v>2250</v>
      </c>
      <c r="H977" s="108">
        <v>44154</v>
      </c>
      <c r="I977" s="108">
        <v>44180</v>
      </c>
      <c r="J977" t="s">
        <v>2251</v>
      </c>
      <c r="K977" t="s">
        <v>2252</v>
      </c>
      <c r="L977" t="s">
        <v>2252</v>
      </c>
      <c r="M977" t="s">
        <v>2265</v>
      </c>
      <c r="N977" t="s">
        <v>2683</v>
      </c>
    </row>
    <row r="978" spans="1:14" x14ac:dyDescent="0.25">
      <c r="A978" t="s">
        <v>4094</v>
      </c>
      <c r="B978" t="s">
        <v>4095</v>
      </c>
      <c r="C978" t="s">
        <v>207</v>
      </c>
      <c r="D978" s="13">
        <v>10158294</v>
      </c>
      <c r="E978" t="s">
        <v>2249</v>
      </c>
      <c r="F978" t="s">
        <v>2250</v>
      </c>
      <c r="G978" t="s">
        <v>2250</v>
      </c>
      <c r="H978" s="108">
        <v>44105</v>
      </c>
      <c r="I978" s="108">
        <v>44146</v>
      </c>
      <c r="J978" t="s">
        <v>2251</v>
      </c>
      <c r="K978" t="s">
        <v>2252</v>
      </c>
      <c r="L978" t="s">
        <v>2252</v>
      </c>
      <c r="M978" t="s">
        <v>2253</v>
      </c>
      <c r="N978" t="s">
        <v>2683</v>
      </c>
    </row>
    <row r="979" spans="1:14" x14ac:dyDescent="0.25">
      <c r="A979" t="s">
        <v>4096</v>
      </c>
      <c r="B979" t="s">
        <v>4097</v>
      </c>
      <c r="C979" t="s">
        <v>219</v>
      </c>
      <c r="D979" s="13">
        <v>10156995</v>
      </c>
      <c r="E979" t="s">
        <v>2249</v>
      </c>
      <c r="F979" t="s">
        <v>2250</v>
      </c>
      <c r="G979" t="s">
        <v>2250</v>
      </c>
      <c r="H979" s="108">
        <v>44112</v>
      </c>
      <c r="I979" s="108">
        <v>44146</v>
      </c>
      <c r="J979" t="s">
        <v>2251</v>
      </c>
      <c r="K979" t="s">
        <v>2252</v>
      </c>
      <c r="L979" t="s">
        <v>2252</v>
      </c>
      <c r="M979" t="s">
        <v>2253</v>
      </c>
      <c r="N979" t="s">
        <v>2683</v>
      </c>
    </row>
    <row r="980" spans="1:14" x14ac:dyDescent="0.25">
      <c r="A980" t="s">
        <v>4098</v>
      </c>
      <c r="B980" t="s">
        <v>4099</v>
      </c>
      <c r="C980" t="s">
        <v>151</v>
      </c>
      <c r="D980" s="13">
        <v>10158541</v>
      </c>
      <c r="E980" t="s">
        <v>2249</v>
      </c>
      <c r="F980" t="s">
        <v>2250</v>
      </c>
      <c r="G980" t="s">
        <v>2250</v>
      </c>
      <c r="H980" s="108">
        <v>44110</v>
      </c>
      <c r="I980" s="108">
        <v>44154</v>
      </c>
      <c r="J980" t="s">
        <v>2251</v>
      </c>
      <c r="K980" t="s">
        <v>2252</v>
      </c>
      <c r="L980" t="s">
        <v>2252</v>
      </c>
      <c r="M980" t="s">
        <v>2253</v>
      </c>
      <c r="N980" t="s">
        <v>2683</v>
      </c>
    </row>
    <row r="981" spans="1:14" x14ac:dyDescent="0.25">
      <c r="A981" t="s">
        <v>4100</v>
      </c>
      <c r="B981" t="s">
        <v>4101</v>
      </c>
      <c r="C981" t="s">
        <v>125</v>
      </c>
      <c r="D981" s="13">
        <v>10157588</v>
      </c>
      <c r="E981" t="s">
        <v>2249</v>
      </c>
      <c r="F981" t="s">
        <v>2250</v>
      </c>
      <c r="G981" t="s">
        <v>2250</v>
      </c>
      <c r="H981" s="108">
        <v>44140</v>
      </c>
      <c r="I981" s="108">
        <v>44161</v>
      </c>
      <c r="J981" t="s">
        <v>2251</v>
      </c>
      <c r="K981" t="s">
        <v>2252</v>
      </c>
      <c r="L981" t="s">
        <v>2252</v>
      </c>
      <c r="M981" t="s">
        <v>2265</v>
      </c>
      <c r="N981" t="s">
        <v>2683</v>
      </c>
    </row>
    <row r="982" spans="1:14" x14ac:dyDescent="0.25">
      <c r="A982" t="s">
        <v>4102</v>
      </c>
      <c r="B982" t="s">
        <v>4103</v>
      </c>
      <c r="C982" t="s">
        <v>228</v>
      </c>
      <c r="D982" s="13">
        <v>10156658</v>
      </c>
      <c r="E982" t="s">
        <v>2249</v>
      </c>
      <c r="F982" t="s">
        <v>2250</v>
      </c>
      <c r="G982" t="s">
        <v>2250</v>
      </c>
      <c r="H982" s="108">
        <v>44159</v>
      </c>
      <c r="I982" s="108">
        <v>44179</v>
      </c>
      <c r="J982" t="s">
        <v>2251</v>
      </c>
      <c r="K982" t="s">
        <v>2252</v>
      </c>
      <c r="L982" t="s">
        <v>2252</v>
      </c>
      <c r="M982" t="s">
        <v>2265</v>
      </c>
      <c r="N982" t="s">
        <v>2683</v>
      </c>
    </row>
    <row r="983" spans="1:14" x14ac:dyDescent="0.25">
      <c r="A983" t="s">
        <v>4104</v>
      </c>
      <c r="B983" t="s">
        <v>4105</v>
      </c>
      <c r="C983" t="s">
        <v>127</v>
      </c>
      <c r="D983" s="13">
        <v>10156864</v>
      </c>
      <c r="E983" t="s">
        <v>2249</v>
      </c>
      <c r="F983" t="s">
        <v>2250</v>
      </c>
      <c r="G983" t="s">
        <v>2250</v>
      </c>
      <c r="H983" s="108">
        <v>44161</v>
      </c>
      <c r="I983" s="108">
        <v>44201</v>
      </c>
      <c r="J983" t="s">
        <v>2251</v>
      </c>
      <c r="K983" t="s">
        <v>2252</v>
      </c>
      <c r="L983" t="s">
        <v>2252</v>
      </c>
      <c r="M983" t="s">
        <v>2265</v>
      </c>
      <c r="N983" t="s">
        <v>2683</v>
      </c>
    </row>
    <row r="984" spans="1:14" x14ac:dyDescent="0.25">
      <c r="A984" t="s">
        <v>4106</v>
      </c>
      <c r="B984" t="s">
        <v>4107</v>
      </c>
      <c r="C984" t="s">
        <v>104</v>
      </c>
      <c r="D984" s="13">
        <v>10155310</v>
      </c>
      <c r="E984" t="s">
        <v>2385</v>
      </c>
      <c r="F984" t="s">
        <v>2250</v>
      </c>
      <c r="G984" t="s">
        <v>2250</v>
      </c>
      <c r="H984" s="108">
        <v>44167</v>
      </c>
      <c r="I984" s="108">
        <v>44209</v>
      </c>
      <c r="J984" t="s">
        <v>2252</v>
      </c>
      <c r="K984" t="s">
        <v>2252</v>
      </c>
      <c r="L984" t="s">
        <v>2252</v>
      </c>
      <c r="M984" t="s">
        <v>2265</v>
      </c>
      <c r="N984" t="s">
        <v>2683</v>
      </c>
    </row>
    <row r="985" spans="1:14" x14ac:dyDescent="0.25">
      <c r="A985" t="s">
        <v>4108</v>
      </c>
      <c r="B985" t="s">
        <v>4109</v>
      </c>
      <c r="C985" t="s">
        <v>164</v>
      </c>
      <c r="D985" s="13">
        <v>10157347</v>
      </c>
      <c r="E985" t="s">
        <v>2358</v>
      </c>
      <c r="F985" t="s">
        <v>2250</v>
      </c>
      <c r="G985" t="s">
        <v>2250</v>
      </c>
      <c r="H985" s="108">
        <v>44102</v>
      </c>
      <c r="I985" s="108">
        <v>44138</v>
      </c>
      <c r="J985" t="s">
        <v>2252</v>
      </c>
      <c r="K985" t="s">
        <v>2252</v>
      </c>
      <c r="L985" t="s">
        <v>2252</v>
      </c>
      <c r="M985" t="s">
        <v>2253</v>
      </c>
      <c r="N985" t="s">
        <v>2683</v>
      </c>
    </row>
    <row r="986" spans="1:14" x14ac:dyDescent="0.25">
      <c r="A986" t="s">
        <v>4110</v>
      </c>
      <c r="B986" t="s">
        <v>4111</v>
      </c>
      <c r="C986" t="s">
        <v>75</v>
      </c>
      <c r="D986" s="13">
        <v>10157600</v>
      </c>
      <c r="E986" t="s">
        <v>2249</v>
      </c>
      <c r="F986" t="s">
        <v>2250</v>
      </c>
      <c r="G986" t="s">
        <v>2250</v>
      </c>
      <c r="H986" s="108">
        <v>44166</v>
      </c>
      <c r="I986" s="108">
        <v>44180</v>
      </c>
      <c r="J986" t="s">
        <v>2251</v>
      </c>
      <c r="K986" t="s">
        <v>2252</v>
      </c>
      <c r="L986" t="s">
        <v>2252</v>
      </c>
      <c r="M986" t="s">
        <v>2265</v>
      </c>
      <c r="N986" t="s">
        <v>2683</v>
      </c>
    </row>
    <row r="987" spans="1:14" x14ac:dyDescent="0.25">
      <c r="A987" t="s">
        <v>4112</v>
      </c>
      <c r="B987" t="s">
        <v>4113</v>
      </c>
      <c r="C987" t="s">
        <v>146</v>
      </c>
      <c r="D987" s="13">
        <v>10156983</v>
      </c>
      <c r="E987" t="s">
        <v>2249</v>
      </c>
      <c r="F987" t="s">
        <v>2250</v>
      </c>
      <c r="G987" t="s">
        <v>2250</v>
      </c>
      <c r="H987" s="108">
        <v>44117</v>
      </c>
      <c r="I987" s="108">
        <v>44158</v>
      </c>
      <c r="J987" t="s">
        <v>2251</v>
      </c>
      <c r="K987" t="s">
        <v>2252</v>
      </c>
      <c r="L987" t="s">
        <v>2252</v>
      </c>
      <c r="M987" t="s">
        <v>2253</v>
      </c>
      <c r="N987" t="s">
        <v>2683</v>
      </c>
    </row>
    <row r="988" spans="1:14" x14ac:dyDescent="0.25">
      <c r="A988" t="s">
        <v>4114</v>
      </c>
      <c r="B988" t="s">
        <v>4115</v>
      </c>
      <c r="C988" t="s">
        <v>125</v>
      </c>
      <c r="D988" s="13">
        <v>10157589</v>
      </c>
      <c r="E988" t="s">
        <v>2249</v>
      </c>
      <c r="F988" t="s">
        <v>2250</v>
      </c>
      <c r="G988" t="s">
        <v>2250</v>
      </c>
      <c r="H988" s="108">
        <v>44119</v>
      </c>
      <c r="I988" s="108">
        <v>44154</v>
      </c>
      <c r="J988" t="s">
        <v>2251</v>
      </c>
      <c r="K988" t="s">
        <v>2252</v>
      </c>
      <c r="L988" t="s">
        <v>2252</v>
      </c>
      <c r="M988" t="s">
        <v>2253</v>
      </c>
      <c r="N988" t="s">
        <v>2683</v>
      </c>
    </row>
    <row r="989" spans="1:14" x14ac:dyDescent="0.25">
      <c r="A989" t="s">
        <v>4116</v>
      </c>
      <c r="B989" t="s">
        <v>4117</v>
      </c>
      <c r="C989" t="s">
        <v>133</v>
      </c>
      <c r="D989" s="13">
        <v>10158633</v>
      </c>
      <c r="E989" t="s">
        <v>2249</v>
      </c>
      <c r="F989" t="s">
        <v>2250</v>
      </c>
      <c r="G989" t="s">
        <v>2250</v>
      </c>
      <c r="H989" s="108">
        <v>44105</v>
      </c>
      <c r="I989" s="108">
        <v>44147</v>
      </c>
      <c r="J989" t="s">
        <v>2251</v>
      </c>
      <c r="K989" t="s">
        <v>2252</v>
      </c>
      <c r="L989" t="s">
        <v>2252</v>
      </c>
      <c r="M989" t="s">
        <v>2253</v>
      </c>
      <c r="N989" t="s">
        <v>2683</v>
      </c>
    </row>
    <row r="990" spans="1:14" x14ac:dyDescent="0.25">
      <c r="A990" t="s">
        <v>4118</v>
      </c>
      <c r="B990" t="s">
        <v>4119</v>
      </c>
      <c r="C990" t="s">
        <v>167</v>
      </c>
      <c r="D990" s="13">
        <v>10157077</v>
      </c>
      <c r="E990" t="s">
        <v>2249</v>
      </c>
      <c r="F990" t="s">
        <v>2250</v>
      </c>
      <c r="G990" t="s">
        <v>2250</v>
      </c>
      <c r="H990" s="108">
        <v>44105</v>
      </c>
      <c r="I990" s="108">
        <v>44144</v>
      </c>
      <c r="J990" t="s">
        <v>2251</v>
      </c>
      <c r="K990" t="s">
        <v>2252</v>
      </c>
      <c r="L990" t="s">
        <v>2252</v>
      </c>
      <c r="M990" t="s">
        <v>2253</v>
      </c>
      <c r="N990" t="s">
        <v>2683</v>
      </c>
    </row>
    <row r="991" spans="1:14" x14ac:dyDescent="0.25">
      <c r="A991" t="s">
        <v>4120</v>
      </c>
      <c r="B991" t="s">
        <v>4121</v>
      </c>
      <c r="C991" t="s">
        <v>211</v>
      </c>
      <c r="D991" s="13">
        <v>10162726</v>
      </c>
      <c r="E991" t="s">
        <v>2249</v>
      </c>
      <c r="F991" t="s">
        <v>2250</v>
      </c>
      <c r="G991" t="s">
        <v>2250</v>
      </c>
      <c r="H991" s="108">
        <v>44168</v>
      </c>
      <c r="I991" s="108">
        <v>44221</v>
      </c>
      <c r="J991" t="s">
        <v>2251</v>
      </c>
      <c r="K991" t="s">
        <v>2252</v>
      </c>
      <c r="L991" t="s">
        <v>2252</v>
      </c>
      <c r="M991" t="s">
        <v>2253</v>
      </c>
      <c r="N991" t="s">
        <v>2683</v>
      </c>
    </row>
    <row r="992" spans="1:14" x14ac:dyDescent="0.25">
      <c r="A992" t="s">
        <v>4122</v>
      </c>
      <c r="B992" t="s">
        <v>4123</v>
      </c>
      <c r="C992" t="s">
        <v>186</v>
      </c>
      <c r="D992" s="13">
        <v>10156772</v>
      </c>
      <c r="E992" t="s">
        <v>2249</v>
      </c>
      <c r="F992" t="s">
        <v>2250</v>
      </c>
      <c r="G992" t="s">
        <v>2250</v>
      </c>
      <c r="H992" s="108">
        <v>44103</v>
      </c>
      <c r="I992" s="108">
        <v>44131</v>
      </c>
      <c r="J992" t="s">
        <v>2251</v>
      </c>
      <c r="K992" t="s">
        <v>2252</v>
      </c>
      <c r="L992" t="s">
        <v>2252</v>
      </c>
      <c r="M992" t="s">
        <v>2253</v>
      </c>
      <c r="N992" t="s">
        <v>2683</v>
      </c>
    </row>
    <row r="993" spans="1:14" x14ac:dyDescent="0.25">
      <c r="A993" t="s">
        <v>4124</v>
      </c>
      <c r="B993" t="s">
        <v>4125</v>
      </c>
      <c r="C993" t="s">
        <v>127</v>
      </c>
      <c r="D993" s="13">
        <v>10158295</v>
      </c>
      <c r="E993" t="s">
        <v>2249</v>
      </c>
      <c r="F993" t="s">
        <v>2250</v>
      </c>
      <c r="G993" t="s">
        <v>2250</v>
      </c>
      <c r="H993" s="108">
        <v>44124</v>
      </c>
      <c r="I993" s="108">
        <v>44152</v>
      </c>
      <c r="J993" t="s">
        <v>2251</v>
      </c>
      <c r="K993" t="s">
        <v>2252</v>
      </c>
      <c r="L993" t="s">
        <v>2252</v>
      </c>
      <c r="M993" t="s">
        <v>2253</v>
      </c>
      <c r="N993" t="s">
        <v>2683</v>
      </c>
    </row>
    <row r="994" spans="1:14" x14ac:dyDescent="0.25">
      <c r="A994" t="s">
        <v>4126</v>
      </c>
      <c r="B994" t="s">
        <v>4127</v>
      </c>
      <c r="C994" t="s">
        <v>142</v>
      </c>
      <c r="D994" s="13">
        <v>10169841</v>
      </c>
      <c r="E994" t="s">
        <v>2358</v>
      </c>
      <c r="F994" t="s">
        <v>2250</v>
      </c>
      <c r="G994" t="s">
        <v>2250</v>
      </c>
      <c r="H994" s="108">
        <v>44139</v>
      </c>
      <c r="I994" s="108">
        <v>44166</v>
      </c>
      <c r="J994" t="s">
        <v>2252</v>
      </c>
      <c r="K994" t="s">
        <v>2252</v>
      </c>
      <c r="L994" t="s">
        <v>2252</v>
      </c>
      <c r="M994" t="s">
        <v>2253</v>
      </c>
      <c r="N994" t="s">
        <v>2683</v>
      </c>
    </row>
    <row r="995" spans="1:14" x14ac:dyDescent="0.25">
      <c r="A995" t="s">
        <v>4128</v>
      </c>
      <c r="B995" t="s">
        <v>4129</v>
      </c>
      <c r="C995" t="s">
        <v>219</v>
      </c>
      <c r="D995" s="13">
        <v>10156998</v>
      </c>
      <c r="E995" t="s">
        <v>2249</v>
      </c>
      <c r="F995" t="s">
        <v>2250</v>
      </c>
      <c r="G995" t="s">
        <v>2250</v>
      </c>
      <c r="H995" s="108">
        <v>44103</v>
      </c>
      <c r="I995" s="108">
        <v>44119</v>
      </c>
      <c r="J995" t="s">
        <v>2251</v>
      </c>
      <c r="K995" t="s">
        <v>2252</v>
      </c>
      <c r="L995" t="s">
        <v>2252</v>
      </c>
      <c r="M995" t="s">
        <v>2253</v>
      </c>
      <c r="N995" t="s">
        <v>2683</v>
      </c>
    </row>
    <row r="996" spans="1:14" x14ac:dyDescent="0.25">
      <c r="A996" t="s">
        <v>4130</v>
      </c>
      <c r="B996" t="s">
        <v>4131</v>
      </c>
      <c r="C996" t="s">
        <v>213</v>
      </c>
      <c r="D996" s="13">
        <v>10157245</v>
      </c>
      <c r="E996" t="s">
        <v>2249</v>
      </c>
      <c r="F996" t="s">
        <v>2250</v>
      </c>
      <c r="G996" t="s">
        <v>2250</v>
      </c>
      <c r="H996" s="108">
        <v>44161</v>
      </c>
      <c r="I996" s="108">
        <v>44201</v>
      </c>
      <c r="J996" t="s">
        <v>2251</v>
      </c>
      <c r="K996" t="s">
        <v>2252</v>
      </c>
      <c r="L996" t="s">
        <v>2252</v>
      </c>
      <c r="M996" t="s">
        <v>2265</v>
      </c>
      <c r="N996" t="s">
        <v>2683</v>
      </c>
    </row>
    <row r="997" spans="1:14" x14ac:dyDescent="0.25">
      <c r="A997" t="s">
        <v>4132</v>
      </c>
      <c r="B997" t="s">
        <v>4133</v>
      </c>
      <c r="C997" t="s">
        <v>169</v>
      </c>
      <c r="D997" s="13">
        <v>10156638</v>
      </c>
      <c r="E997" t="s">
        <v>2249</v>
      </c>
      <c r="F997" t="s">
        <v>2250</v>
      </c>
      <c r="G997" t="s">
        <v>2250</v>
      </c>
      <c r="H997" s="108">
        <v>44119</v>
      </c>
      <c r="I997" s="108">
        <v>44158</v>
      </c>
      <c r="J997" t="s">
        <v>2251</v>
      </c>
      <c r="K997" t="s">
        <v>2252</v>
      </c>
      <c r="L997" t="s">
        <v>2252</v>
      </c>
      <c r="M997" t="s">
        <v>2253</v>
      </c>
      <c r="N997" t="s">
        <v>2683</v>
      </c>
    </row>
    <row r="998" spans="1:14" x14ac:dyDescent="0.25">
      <c r="A998" t="s">
        <v>4134</v>
      </c>
      <c r="B998" t="s">
        <v>4135</v>
      </c>
      <c r="C998" t="s">
        <v>124</v>
      </c>
      <c r="D998" s="13">
        <v>10158564</v>
      </c>
      <c r="E998" t="s">
        <v>2249</v>
      </c>
      <c r="F998" t="s">
        <v>2250</v>
      </c>
      <c r="G998" t="s">
        <v>2250</v>
      </c>
      <c r="H998" s="108">
        <v>44112</v>
      </c>
      <c r="I998" s="108">
        <v>44151</v>
      </c>
      <c r="J998" t="s">
        <v>2251</v>
      </c>
      <c r="K998" t="s">
        <v>2252</v>
      </c>
      <c r="L998" t="s">
        <v>2252</v>
      </c>
      <c r="M998" t="s">
        <v>2253</v>
      </c>
      <c r="N998" t="s">
        <v>2683</v>
      </c>
    </row>
    <row r="999" spans="1:14" x14ac:dyDescent="0.25">
      <c r="A999" t="s">
        <v>4136</v>
      </c>
      <c r="B999" t="s">
        <v>4137</v>
      </c>
      <c r="C999" t="s">
        <v>85</v>
      </c>
      <c r="D999" s="13">
        <v>10157246</v>
      </c>
      <c r="E999" t="s">
        <v>2249</v>
      </c>
      <c r="F999" t="s">
        <v>2250</v>
      </c>
      <c r="G999" t="s">
        <v>2250</v>
      </c>
      <c r="H999" s="108">
        <v>44147</v>
      </c>
      <c r="I999" s="108">
        <v>44175</v>
      </c>
      <c r="J999" t="s">
        <v>2251</v>
      </c>
      <c r="K999" t="s">
        <v>2252</v>
      </c>
      <c r="L999" t="s">
        <v>2252</v>
      </c>
      <c r="M999" t="s">
        <v>2265</v>
      </c>
      <c r="N999" t="s">
        <v>2683</v>
      </c>
    </row>
    <row r="1000" spans="1:14" x14ac:dyDescent="0.25">
      <c r="A1000" t="s">
        <v>4138</v>
      </c>
      <c r="B1000" t="s">
        <v>4139</v>
      </c>
      <c r="C1000" t="s">
        <v>112</v>
      </c>
      <c r="D1000" s="13">
        <v>10157247</v>
      </c>
      <c r="E1000" t="s">
        <v>2249</v>
      </c>
      <c r="F1000" t="s">
        <v>2250</v>
      </c>
      <c r="G1000" t="s">
        <v>2250</v>
      </c>
      <c r="H1000" s="108">
        <v>44152</v>
      </c>
      <c r="I1000" s="108">
        <v>44209</v>
      </c>
      <c r="J1000" t="s">
        <v>2251</v>
      </c>
      <c r="K1000" t="s">
        <v>2252</v>
      </c>
      <c r="L1000" t="s">
        <v>2252</v>
      </c>
      <c r="M1000" t="s">
        <v>2265</v>
      </c>
      <c r="N1000" t="s">
        <v>2683</v>
      </c>
    </row>
    <row r="1001" spans="1:14" x14ac:dyDescent="0.25">
      <c r="A1001" t="s">
        <v>4140</v>
      </c>
      <c r="B1001" t="s">
        <v>4141</v>
      </c>
      <c r="C1001" t="s">
        <v>125</v>
      </c>
      <c r="D1001" s="13">
        <v>10157634</v>
      </c>
      <c r="E1001" t="s">
        <v>2249</v>
      </c>
      <c r="F1001" t="s">
        <v>2250</v>
      </c>
      <c r="G1001" t="s">
        <v>2250</v>
      </c>
      <c r="H1001" s="108">
        <v>44147</v>
      </c>
      <c r="I1001" s="108">
        <v>44167</v>
      </c>
      <c r="J1001" t="s">
        <v>2251</v>
      </c>
      <c r="K1001" t="s">
        <v>2252</v>
      </c>
      <c r="L1001" t="s">
        <v>2252</v>
      </c>
      <c r="M1001" t="s">
        <v>2265</v>
      </c>
      <c r="N1001" t="s">
        <v>2683</v>
      </c>
    </row>
    <row r="1002" spans="1:14" x14ac:dyDescent="0.25">
      <c r="A1002" t="s">
        <v>4142</v>
      </c>
      <c r="B1002" t="s">
        <v>2895</v>
      </c>
      <c r="C1002" t="s">
        <v>223</v>
      </c>
      <c r="D1002" s="13">
        <v>10162653</v>
      </c>
      <c r="E1002" t="s">
        <v>2249</v>
      </c>
      <c r="F1002" t="s">
        <v>2250</v>
      </c>
      <c r="G1002" t="s">
        <v>2250</v>
      </c>
      <c r="H1002" s="108">
        <v>44124</v>
      </c>
      <c r="I1002" s="108">
        <v>44154</v>
      </c>
      <c r="J1002" t="s">
        <v>2251</v>
      </c>
      <c r="K1002" t="s">
        <v>2252</v>
      </c>
      <c r="L1002" t="s">
        <v>2252</v>
      </c>
      <c r="M1002" t="s">
        <v>2253</v>
      </c>
      <c r="N1002" t="s">
        <v>2683</v>
      </c>
    </row>
    <row r="1003" spans="1:14" x14ac:dyDescent="0.25">
      <c r="A1003" t="s">
        <v>4143</v>
      </c>
      <c r="B1003" t="s">
        <v>4144</v>
      </c>
      <c r="C1003" t="s">
        <v>205</v>
      </c>
      <c r="D1003" s="13">
        <v>10156922</v>
      </c>
      <c r="E1003" t="s">
        <v>2249</v>
      </c>
      <c r="F1003" t="s">
        <v>2250</v>
      </c>
      <c r="G1003" t="s">
        <v>2250</v>
      </c>
      <c r="H1003" s="108">
        <v>44103</v>
      </c>
      <c r="I1003" s="108">
        <v>44154</v>
      </c>
      <c r="J1003" t="s">
        <v>2251</v>
      </c>
      <c r="K1003" t="s">
        <v>2252</v>
      </c>
      <c r="L1003" t="s">
        <v>2252</v>
      </c>
      <c r="M1003" t="s">
        <v>2253</v>
      </c>
      <c r="N1003" t="s">
        <v>2683</v>
      </c>
    </row>
    <row r="1004" spans="1:14" x14ac:dyDescent="0.25">
      <c r="A1004" t="s">
        <v>4145</v>
      </c>
      <c r="B1004" t="s">
        <v>4146</v>
      </c>
      <c r="C1004" t="s">
        <v>141</v>
      </c>
      <c r="D1004" s="13">
        <v>10156607</v>
      </c>
      <c r="E1004" t="s">
        <v>2249</v>
      </c>
      <c r="F1004" t="s">
        <v>2250</v>
      </c>
      <c r="G1004" t="s">
        <v>2250</v>
      </c>
      <c r="H1004" s="108">
        <v>44166</v>
      </c>
      <c r="I1004" s="108">
        <v>44216</v>
      </c>
      <c r="J1004" t="s">
        <v>2251</v>
      </c>
      <c r="K1004" t="s">
        <v>2252</v>
      </c>
      <c r="L1004" t="s">
        <v>2252</v>
      </c>
      <c r="M1004" t="s">
        <v>2265</v>
      </c>
      <c r="N1004" t="s">
        <v>2683</v>
      </c>
    </row>
    <row r="1005" spans="1:14" x14ac:dyDescent="0.25">
      <c r="A1005" t="s">
        <v>4147</v>
      </c>
      <c r="B1005" t="s">
        <v>4148</v>
      </c>
      <c r="C1005" t="s">
        <v>202</v>
      </c>
      <c r="D1005" s="13">
        <v>10158285</v>
      </c>
      <c r="E1005" t="s">
        <v>2249</v>
      </c>
      <c r="F1005" t="s">
        <v>2250</v>
      </c>
      <c r="G1005" t="s">
        <v>2250</v>
      </c>
      <c r="H1005" s="108">
        <v>44110</v>
      </c>
      <c r="I1005" s="108">
        <v>44154</v>
      </c>
      <c r="J1005" t="s">
        <v>2251</v>
      </c>
      <c r="K1005" t="s">
        <v>2252</v>
      </c>
      <c r="L1005" t="s">
        <v>2252</v>
      </c>
      <c r="M1005" t="s">
        <v>2253</v>
      </c>
      <c r="N1005" t="s">
        <v>2683</v>
      </c>
    </row>
    <row r="1006" spans="1:14" x14ac:dyDescent="0.25">
      <c r="A1006" t="s">
        <v>4149</v>
      </c>
      <c r="B1006" t="s">
        <v>4150</v>
      </c>
      <c r="C1006" t="s">
        <v>141</v>
      </c>
      <c r="D1006" s="13">
        <v>10156631</v>
      </c>
      <c r="E1006" t="s">
        <v>2249</v>
      </c>
      <c r="F1006" t="s">
        <v>2250</v>
      </c>
      <c r="G1006" t="s">
        <v>2250</v>
      </c>
      <c r="H1006" s="108">
        <v>44147</v>
      </c>
      <c r="I1006" s="108">
        <v>44164</v>
      </c>
      <c r="J1006" t="s">
        <v>2251</v>
      </c>
      <c r="K1006" t="s">
        <v>2252</v>
      </c>
      <c r="L1006" t="s">
        <v>2252</v>
      </c>
      <c r="M1006" t="s">
        <v>2265</v>
      </c>
      <c r="N1006" t="s">
        <v>2683</v>
      </c>
    </row>
    <row r="1007" spans="1:14" x14ac:dyDescent="0.25">
      <c r="A1007" t="s">
        <v>4151</v>
      </c>
      <c r="B1007" t="s">
        <v>4152</v>
      </c>
      <c r="C1007" t="s">
        <v>205</v>
      </c>
      <c r="D1007" s="13">
        <v>10156932</v>
      </c>
      <c r="E1007" t="s">
        <v>2249</v>
      </c>
      <c r="F1007" t="s">
        <v>2250</v>
      </c>
      <c r="G1007" t="s">
        <v>2250</v>
      </c>
      <c r="H1007" s="108">
        <v>44117</v>
      </c>
      <c r="I1007" s="108">
        <v>44154</v>
      </c>
      <c r="J1007" t="s">
        <v>2251</v>
      </c>
      <c r="K1007" t="s">
        <v>2252</v>
      </c>
      <c r="L1007" t="s">
        <v>2252</v>
      </c>
      <c r="M1007" t="s">
        <v>2253</v>
      </c>
      <c r="N1007" t="s">
        <v>2683</v>
      </c>
    </row>
    <row r="1008" spans="1:14" x14ac:dyDescent="0.25">
      <c r="A1008" t="s">
        <v>4153</v>
      </c>
      <c r="B1008" t="s">
        <v>4154</v>
      </c>
      <c r="C1008" t="s">
        <v>141</v>
      </c>
      <c r="D1008" s="13">
        <v>10164413</v>
      </c>
      <c r="E1008" t="s">
        <v>4155</v>
      </c>
      <c r="F1008" t="s">
        <v>2250</v>
      </c>
      <c r="G1008" t="s">
        <v>2250</v>
      </c>
      <c r="H1008" s="108">
        <v>44111</v>
      </c>
      <c r="I1008" s="108">
        <v>44137</v>
      </c>
      <c r="J1008" t="s">
        <v>2252</v>
      </c>
      <c r="K1008" t="s">
        <v>2252</v>
      </c>
      <c r="L1008" t="s">
        <v>2252</v>
      </c>
      <c r="M1008" t="s">
        <v>2253</v>
      </c>
      <c r="N1008" t="s">
        <v>2683</v>
      </c>
    </row>
    <row r="1009" spans="1:14" x14ac:dyDescent="0.25">
      <c r="A1009" t="s">
        <v>4156</v>
      </c>
      <c r="B1009" t="s">
        <v>4157</v>
      </c>
      <c r="C1009" t="s">
        <v>132</v>
      </c>
      <c r="D1009" s="13">
        <v>10145741</v>
      </c>
      <c r="E1009" t="s">
        <v>2358</v>
      </c>
      <c r="F1009" t="s">
        <v>2250</v>
      </c>
      <c r="G1009" t="s">
        <v>2250</v>
      </c>
      <c r="H1009" s="108">
        <v>44124</v>
      </c>
      <c r="I1009" s="108">
        <v>44150</v>
      </c>
      <c r="J1009" t="s">
        <v>2252</v>
      </c>
      <c r="K1009" t="s">
        <v>2252</v>
      </c>
      <c r="L1009" t="s">
        <v>2252</v>
      </c>
      <c r="M1009" t="s">
        <v>2253</v>
      </c>
      <c r="N1009" t="s">
        <v>2683</v>
      </c>
    </row>
    <row r="1010" spans="1:14" x14ac:dyDescent="0.25">
      <c r="A1010" t="s">
        <v>4158</v>
      </c>
      <c r="B1010" t="s">
        <v>4159</v>
      </c>
      <c r="C1010" t="s">
        <v>172</v>
      </c>
      <c r="D1010" s="13">
        <v>10158172</v>
      </c>
      <c r="E1010" t="s">
        <v>2249</v>
      </c>
      <c r="F1010" t="s">
        <v>2250</v>
      </c>
      <c r="G1010" t="s">
        <v>2250</v>
      </c>
      <c r="H1010" s="108">
        <v>44168</v>
      </c>
      <c r="I1010" s="108">
        <v>44209</v>
      </c>
      <c r="J1010" t="s">
        <v>2251</v>
      </c>
      <c r="K1010" t="s">
        <v>2252</v>
      </c>
      <c r="L1010" t="s">
        <v>2252</v>
      </c>
      <c r="M1010" t="s">
        <v>2253</v>
      </c>
      <c r="N1010" t="s">
        <v>2683</v>
      </c>
    </row>
    <row r="1011" spans="1:14" x14ac:dyDescent="0.25">
      <c r="A1011" t="s">
        <v>4160</v>
      </c>
      <c r="B1011" t="s">
        <v>4161</v>
      </c>
      <c r="C1011" t="s">
        <v>97</v>
      </c>
      <c r="D1011" s="13">
        <v>10166881</v>
      </c>
      <c r="E1011" t="s">
        <v>2249</v>
      </c>
      <c r="F1011" t="s">
        <v>2250</v>
      </c>
      <c r="G1011" t="s">
        <v>2250</v>
      </c>
      <c r="H1011" s="108">
        <v>44117</v>
      </c>
      <c r="I1011" s="108">
        <v>44147</v>
      </c>
      <c r="J1011" t="s">
        <v>2251</v>
      </c>
      <c r="K1011" t="s">
        <v>2252</v>
      </c>
      <c r="L1011" t="s">
        <v>2252</v>
      </c>
      <c r="M1011" t="s">
        <v>2253</v>
      </c>
      <c r="N1011" t="s">
        <v>2683</v>
      </c>
    </row>
    <row r="1012" spans="1:14" x14ac:dyDescent="0.25">
      <c r="A1012" t="s">
        <v>4162</v>
      </c>
      <c r="B1012" t="s">
        <v>4163</v>
      </c>
      <c r="C1012" t="s">
        <v>91</v>
      </c>
      <c r="D1012" s="13">
        <v>10157800</v>
      </c>
      <c r="E1012" t="s">
        <v>2249</v>
      </c>
      <c r="F1012" t="s">
        <v>2250</v>
      </c>
      <c r="G1012" t="s">
        <v>2250</v>
      </c>
      <c r="H1012" s="108">
        <v>44124</v>
      </c>
      <c r="I1012" s="108">
        <v>44157</v>
      </c>
      <c r="J1012" t="s">
        <v>2251</v>
      </c>
      <c r="K1012" t="s">
        <v>2252</v>
      </c>
      <c r="L1012" t="s">
        <v>2252</v>
      </c>
      <c r="M1012" t="s">
        <v>2253</v>
      </c>
      <c r="N1012" t="s">
        <v>2683</v>
      </c>
    </row>
    <row r="1013" spans="1:14" x14ac:dyDescent="0.25">
      <c r="A1013" t="s">
        <v>4164</v>
      </c>
      <c r="B1013" t="s">
        <v>964</v>
      </c>
      <c r="C1013" t="s">
        <v>96</v>
      </c>
      <c r="D1013" s="13">
        <v>10168661</v>
      </c>
      <c r="E1013" t="s">
        <v>3047</v>
      </c>
      <c r="F1013" t="s">
        <v>2250</v>
      </c>
      <c r="G1013" t="s">
        <v>2250</v>
      </c>
      <c r="H1013" s="108">
        <v>44119</v>
      </c>
      <c r="I1013" s="108">
        <v>44120</v>
      </c>
      <c r="J1013" t="s">
        <v>2252</v>
      </c>
      <c r="K1013" t="s">
        <v>4165</v>
      </c>
      <c r="L1013" t="s">
        <v>2252</v>
      </c>
      <c r="M1013" t="s">
        <v>2265</v>
      </c>
      <c r="N1013" t="s">
        <v>2683</v>
      </c>
    </row>
    <row r="1014" spans="1:14" x14ac:dyDescent="0.25">
      <c r="A1014" t="s">
        <v>4166</v>
      </c>
      <c r="B1014" t="s">
        <v>240</v>
      </c>
      <c r="C1014" t="s">
        <v>116</v>
      </c>
      <c r="D1014" s="13">
        <v>10160849</v>
      </c>
      <c r="E1014" t="s">
        <v>2415</v>
      </c>
      <c r="F1014" t="s">
        <v>2250</v>
      </c>
      <c r="G1014" t="s">
        <v>2250</v>
      </c>
      <c r="H1014" s="108">
        <v>44117</v>
      </c>
      <c r="I1014" s="108">
        <v>44148</v>
      </c>
      <c r="J1014" t="s">
        <v>2251</v>
      </c>
      <c r="K1014" t="s">
        <v>2252</v>
      </c>
      <c r="L1014" t="s">
        <v>2252</v>
      </c>
      <c r="M1014" t="s">
        <v>2253</v>
      </c>
      <c r="N1014" t="s">
        <v>2683</v>
      </c>
    </row>
    <row r="1015" spans="1:14" x14ac:dyDescent="0.25">
      <c r="A1015" t="s">
        <v>4167</v>
      </c>
      <c r="B1015" t="s">
        <v>240</v>
      </c>
      <c r="C1015" t="s">
        <v>162</v>
      </c>
      <c r="D1015" s="13">
        <v>10158794</v>
      </c>
      <c r="E1015" t="s">
        <v>2415</v>
      </c>
      <c r="F1015" t="s">
        <v>2250</v>
      </c>
      <c r="G1015" t="s">
        <v>2250</v>
      </c>
      <c r="H1015" s="108">
        <v>44180</v>
      </c>
      <c r="I1015" s="108">
        <v>44215</v>
      </c>
      <c r="J1015" t="s">
        <v>2251</v>
      </c>
      <c r="K1015" t="s">
        <v>2252</v>
      </c>
      <c r="L1015" t="s">
        <v>2252</v>
      </c>
      <c r="M1015" t="s">
        <v>2253</v>
      </c>
      <c r="N1015" t="s">
        <v>2683</v>
      </c>
    </row>
    <row r="1016" spans="1:14" x14ac:dyDescent="0.25">
      <c r="A1016" t="s">
        <v>4168</v>
      </c>
      <c r="B1016" t="s">
        <v>240</v>
      </c>
      <c r="C1016" t="s">
        <v>116</v>
      </c>
      <c r="D1016" s="13">
        <v>10160850</v>
      </c>
      <c r="E1016" t="s">
        <v>2415</v>
      </c>
      <c r="F1016" t="s">
        <v>2250</v>
      </c>
      <c r="G1016" t="s">
        <v>2250</v>
      </c>
      <c r="H1016" s="108">
        <v>44124</v>
      </c>
      <c r="I1016" s="108">
        <v>44153</v>
      </c>
      <c r="J1016" t="s">
        <v>2251</v>
      </c>
      <c r="K1016" t="s">
        <v>2252</v>
      </c>
      <c r="L1016" t="s">
        <v>2252</v>
      </c>
      <c r="M1016" t="s">
        <v>2253</v>
      </c>
      <c r="N1016" t="s">
        <v>2683</v>
      </c>
    </row>
    <row r="1017" spans="1:14" x14ac:dyDescent="0.25">
      <c r="A1017" t="s">
        <v>4169</v>
      </c>
      <c r="B1017" t="s">
        <v>240</v>
      </c>
      <c r="C1017" t="s">
        <v>115</v>
      </c>
      <c r="D1017" s="13">
        <v>10160851</v>
      </c>
      <c r="E1017" t="s">
        <v>2415</v>
      </c>
      <c r="F1017" t="s">
        <v>2250</v>
      </c>
      <c r="G1017" t="s">
        <v>2250</v>
      </c>
      <c r="H1017" s="108">
        <v>44174</v>
      </c>
      <c r="I1017" s="108">
        <v>44221</v>
      </c>
      <c r="J1017" t="s">
        <v>2251</v>
      </c>
      <c r="K1017" t="s">
        <v>2252</v>
      </c>
      <c r="L1017" t="s">
        <v>2252</v>
      </c>
      <c r="M1017" t="s">
        <v>2253</v>
      </c>
      <c r="N1017" t="s">
        <v>2683</v>
      </c>
    </row>
    <row r="1018" spans="1:14" x14ac:dyDescent="0.25">
      <c r="A1018" t="s">
        <v>4170</v>
      </c>
      <c r="B1018" t="s">
        <v>240</v>
      </c>
      <c r="C1018" t="s">
        <v>130</v>
      </c>
      <c r="D1018" s="13">
        <v>10160854</v>
      </c>
      <c r="E1018" t="s">
        <v>2415</v>
      </c>
      <c r="F1018" t="s">
        <v>2250</v>
      </c>
      <c r="G1018" t="s">
        <v>2250</v>
      </c>
      <c r="H1018" s="108">
        <v>44097</v>
      </c>
      <c r="I1018" s="108">
        <v>44146</v>
      </c>
      <c r="J1018" t="s">
        <v>2251</v>
      </c>
      <c r="K1018" t="s">
        <v>2252</v>
      </c>
      <c r="L1018" t="s">
        <v>2252</v>
      </c>
      <c r="M1018" t="s">
        <v>2253</v>
      </c>
      <c r="N1018" t="s">
        <v>2683</v>
      </c>
    </row>
    <row r="1019" spans="1:14" x14ac:dyDescent="0.25">
      <c r="A1019" t="s">
        <v>4171</v>
      </c>
      <c r="B1019" t="s">
        <v>240</v>
      </c>
      <c r="C1019" t="s">
        <v>116</v>
      </c>
      <c r="D1019" s="13">
        <v>10160855</v>
      </c>
      <c r="E1019" t="s">
        <v>2415</v>
      </c>
      <c r="F1019" t="s">
        <v>2250</v>
      </c>
      <c r="G1019" t="s">
        <v>2250</v>
      </c>
      <c r="H1019" s="108">
        <v>44117</v>
      </c>
      <c r="I1019" s="108">
        <v>44148</v>
      </c>
      <c r="J1019" t="s">
        <v>2251</v>
      </c>
      <c r="K1019" t="s">
        <v>2252</v>
      </c>
      <c r="L1019" t="s">
        <v>2252</v>
      </c>
      <c r="M1019" t="s">
        <v>2253</v>
      </c>
      <c r="N1019" t="s">
        <v>2683</v>
      </c>
    </row>
    <row r="1020" spans="1:14" x14ac:dyDescent="0.25">
      <c r="A1020" t="s">
        <v>4172</v>
      </c>
      <c r="B1020" t="s">
        <v>240</v>
      </c>
      <c r="C1020" t="s">
        <v>129</v>
      </c>
      <c r="D1020" s="13">
        <v>10160856</v>
      </c>
      <c r="E1020" t="s">
        <v>2415</v>
      </c>
      <c r="F1020" t="s">
        <v>2250</v>
      </c>
      <c r="G1020" t="s">
        <v>2250</v>
      </c>
      <c r="H1020" s="108">
        <v>44118</v>
      </c>
      <c r="I1020" s="108">
        <v>44147</v>
      </c>
      <c r="J1020" t="s">
        <v>2251</v>
      </c>
      <c r="K1020" t="s">
        <v>2252</v>
      </c>
      <c r="L1020" t="s">
        <v>2252</v>
      </c>
      <c r="M1020" t="s">
        <v>2253</v>
      </c>
      <c r="N1020" t="s">
        <v>2683</v>
      </c>
    </row>
    <row r="1021" spans="1:14" x14ac:dyDescent="0.25">
      <c r="A1021" t="s">
        <v>4173</v>
      </c>
      <c r="B1021" t="s">
        <v>240</v>
      </c>
      <c r="C1021" t="s">
        <v>111</v>
      </c>
      <c r="D1021" s="13">
        <v>10159119</v>
      </c>
      <c r="E1021" t="s">
        <v>2415</v>
      </c>
      <c r="F1021" t="s">
        <v>2250</v>
      </c>
      <c r="G1021" t="s">
        <v>2250</v>
      </c>
      <c r="H1021" s="108">
        <v>44096</v>
      </c>
      <c r="I1021" s="108">
        <v>44130</v>
      </c>
      <c r="J1021" t="s">
        <v>2251</v>
      </c>
      <c r="K1021" t="s">
        <v>2252</v>
      </c>
      <c r="L1021" t="s">
        <v>2252</v>
      </c>
      <c r="M1021" t="s">
        <v>2253</v>
      </c>
      <c r="N1021" t="s">
        <v>2683</v>
      </c>
    </row>
    <row r="1022" spans="1:14" x14ac:dyDescent="0.25">
      <c r="A1022" t="s">
        <v>4174</v>
      </c>
      <c r="B1022" t="s">
        <v>240</v>
      </c>
      <c r="C1022" t="s">
        <v>128</v>
      </c>
      <c r="D1022" s="13">
        <v>10159122</v>
      </c>
      <c r="E1022" t="s">
        <v>2415</v>
      </c>
      <c r="F1022" t="s">
        <v>2250</v>
      </c>
      <c r="G1022" t="s">
        <v>2250</v>
      </c>
      <c r="H1022" s="108">
        <v>44179</v>
      </c>
      <c r="I1022" s="108">
        <v>44222</v>
      </c>
      <c r="J1022" t="s">
        <v>2251</v>
      </c>
      <c r="K1022" t="s">
        <v>2252</v>
      </c>
      <c r="L1022" t="s">
        <v>2252</v>
      </c>
      <c r="M1022" t="s">
        <v>2253</v>
      </c>
      <c r="N1022" t="s">
        <v>2683</v>
      </c>
    </row>
    <row r="1023" spans="1:14" x14ac:dyDescent="0.25">
      <c r="A1023" t="s">
        <v>4175</v>
      </c>
      <c r="B1023" t="s">
        <v>240</v>
      </c>
      <c r="C1023" t="s">
        <v>147</v>
      </c>
      <c r="D1023" s="13">
        <v>10161408</v>
      </c>
      <c r="E1023" t="s">
        <v>2415</v>
      </c>
      <c r="F1023" t="s">
        <v>2250</v>
      </c>
      <c r="G1023" t="s">
        <v>2250</v>
      </c>
      <c r="H1023" s="108">
        <v>44109</v>
      </c>
      <c r="I1023" s="108">
        <v>44140</v>
      </c>
      <c r="J1023" t="s">
        <v>2251</v>
      </c>
      <c r="K1023" t="s">
        <v>2252</v>
      </c>
      <c r="L1023" t="s">
        <v>2252</v>
      </c>
      <c r="M1023" t="s">
        <v>2253</v>
      </c>
      <c r="N1023" t="s">
        <v>2683</v>
      </c>
    </row>
    <row r="1024" spans="1:14" x14ac:dyDescent="0.25">
      <c r="A1024" t="s">
        <v>4176</v>
      </c>
      <c r="B1024" t="s">
        <v>240</v>
      </c>
      <c r="C1024" t="s">
        <v>117</v>
      </c>
      <c r="D1024" s="13">
        <v>10160859</v>
      </c>
      <c r="E1024" t="s">
        <v>2415</v>
      </c>
      <c r="F1024" t="s">
        <v>2250</v>
      </c>
      <c r="G1024" t="s">
        <v>2250</v>
      </c>
      <c r="H1024" s="108">
        <v>44167</v>
      </c>
      <c r="I1024" s="108">
        <v>44200</v>
      </c>
      <c r="J1024" t="s">
        <v>2251</v>
      </c>
      <c r="K1024" t="s">
        <v>2252</v>
      </c>
      <c r="L1024" t="s">
        <v>2252</v>
      </c>
      <c r="M1024" t="s">
        <v>2253</v>
      </c>
      <c r="N1024" t="s">
        <v>2683</v>
      </c>
    </row>
    <row r="1025" spans="1:14" x14ac:dyDescent="0.25">
      <c r="A1025" t="s">
        <v>4177</v>
      </c>
      <c r="B1025" t="s">
        <v>240</v>
      </c>
      <c r="C1025" t="s">
        <v>104</v>
      </c>
      <c r="D1025" s="13">
        <v>10158931</v>
      </c>
      <c r="E1025" t="s">
        <v>2415</v>
      </c>
      <c r="F1025" t="s">
        <v>2250</v>
      </c>
      <c r="G1025" t="s">
        <v>2250</v>
      </c>
      <c r="H1025" s="108">
        <v>44174</v>
      </c>
      <c r="I1025" s="108">
        <v>44222</v>
      </c>
      <c r="J1025" t="s">
        <v>2251</v>
      </c>
      <c r="K1025" t="s">
        <v>2252</v>
      </c>
      <c r="L1025" t="s">
        <v>2252</v>
      </c>
      <c r="M1025" t="s">
        <v>2253</v>
      </c>
      <c r="N1025" t="s">
        <v>2683</v>
      </c>
    </row>
    <row r="1026" spans="1:14" x14ac:dyDescent="0.25">
      <c r="A1026" t="s">
        <v>4178</v>
      </c>
      <c r="B1026" t="s">
        <v>240</v>
      </c>
      <c r="C1026" t="s">
        <v>141</v>
      </c>
      <c r="D1026" s="13">
        <v>10161405</v>
      </c>
      <c r="E1026" t="s">
        <v>2415</v>
      </c>
      <c r="F1026" t="s">
        <v>2250</v>
      </c>
      <c r="G1026" t="s">
        <v>2250</v>
      </c>
      <c r="H1026" s="108">
        <v>44139</v>
      </c>
      <c r="I1026" s="108">
        <v>44168</v>
      </c>
      <c r="J1026" t="s">
        <v>2251</v>
      </c>
      <c r="K1026" t="s">
        <v>2252</v>
      </c>
      <c r="L1026" t="s">
        <v>2252</v>
      </c>
      <c r="M1026" t="s">
        <v>2253</v>
      </c>
      <c r="N1026" t="s">
        <v>2683</v>
      </c>
    </row>
    <row r="1027" spans="1:14" x14ac:dyDescent="0.25">
      <c r="A1027" t="s">
        <v>4179</v>
      </c>
      <c r="B1027" t="s">
        <v>240</v>
      </c>
      <c r="C1027" t="s">
        <v>161</v>
      </c>
      <c r="D1027" s="13">
        <v>10161470</v>
      </c>
      <c r="E1027" t="s">
        <v>2415</v>
      </c>
      <c r="F1027" t="s">
        <v>2250</v>
      </c>
      <c r="G1027" t="s">
        <v>2250</v>
      </c>
      <c r="H1027" s="108">
        <v>44083</v>
      </c>
      <c r="I1027" s="108">
        <v>44111</v>
      </c>
      <c r="J1027" t="s">
        <v>2251</v>
      </c>
      <c r="K1027" t="s">
        <v>2252</v>
      </c>
      <c r="L1027" t="s">
        <v>2252</v>
      </c>
      <c r="M1027" t="s">
        <v>2253</v>
      </c>
      <c r="N1027" t="s">
        <v>2683</v>
      </c>
    </row>
    <row r="1028" spans="1:14" x14ac:dyDescent="0.25">
      <c r="A1028" t="s">
        <v>4180</v>
      </c>
      <c r="B1028" t="s">
        <v>240</v>
      </c>
      <c r="C1028" t="s">
        <v>108</v>
      </c>
      <c r="D1028" s="13">
        <v>10158990</v>
      </c>
      <c r="E1028" t="s">
        <v>2415</v>
      </c>
      <c r="F1028" t="s">
        <v>2250</v>
      </c>
      <c r="G1028" t="s">
        <v>2250</v>
      </c>
      <c r="H1028" s="108">
        <v>44104</v>
      </c>
      <c r="I1028" s="108">
        <v>44158</v>
      </c>
      <c r="J1028" t="s">
        <v>2251</v>
      </c>
      <c r="K1028" t="s">
        <v>2252</v>
      </c>
      <c r="L1028" t="s">
        <v>2252</v>
      </c>
      <c r="M1028" t="s">
        <v>2253</v>
      </c>
      <c r="N1028" t="s">
        <v>2683</v>
      </c>
    </row>
    <row r="1029" spans="1:14" x14ac:dyDescent="0.25">
      <c r="A1029" t="s">
        <v>4181</v>
      </c>
      <c r="B1029" t="s">
        <v>240</v>
      </c>
      <c r="C1029" t="s">
        <v>173</v>
      </c>
      <c r="D1029" s="13">
        <v>10160865</v>
      </c>
      <c r="E1029" t="s">
        <v>2415</v>
      </c>
      <c r="F1029" t="s">
        <v>2250</v>
      </c>
      <c r="G1029" t="s">
        <v>2250</v>
      </c>
      <c r="H1029" s="108">
        <v>44175</v>
      </c>
      <c r="I1029" s="108">
        <v>44225</v>
      </c>
      <c r="J1029" t="s">
        <v>945</v>
      </c>
      <c r="K1029" t="s">
        <v>2252</v>
      </c>
      <c r="L1029" t="s">
        <v>2252</v>
      </c>
      <c r="M1029" t="s">
        <v>2253</v>
      </c>
      <c r="N1029" t="s">
        <v>2683</v>
      </c>
    </row>
    <row r="1030" spans="1:14" x14ac:dyDescent="0.25">
      <c r="A1030" t="s">
        <v>4182</v>
      </c>
      <c r="B1030" t="s">
        <v>240</v>
      </c>
      <c r="C1030" t="s">
        <v>80</v>
      </c>
      <c r="D1030" s="13">
        <v>10158900</v>
      </c>
      <c r="E1030" t="s">
        <v>2415</v>
      </c>
      <c r="F1030" t="s">
        <v>2250</v>
      </c>
      <c r="G1030" t="s">
        <v>2250</v>
      </c>
      <c r="H1030" s="108">
        <v>44167</v>
      </c>
      <c r="I1030" s="108">
        <v>44215</v>
      </c>
      <c r="J1030" t="s">
        <v>2251</v>
      </c>
      <c r="K1030" t="s">
        <v>2252</v>
      </c>
      <c r="L1030" t="s">
        <v>2252</v>
      </c>
      <c r="M1030" t="s">
        <v>2253</v>
      </c>
      <c r="N1030" t="s">
        <v>2683</v>
      </c>
    </row>
    <row r="1031" spans="1:14" x14ac:dyDescent="0.25">
      <c r="A1031" t="s">
        <v>4183</v>
      </c>
      <c r="B1031" t="s">
        <v>240</v>
      </c>
      <c r="C1031" t="s">
        <v>90</v>
      </c>
      <c r="D1031" s="13">
        <v>10160866</v>
      </c>
      <c r="E1031" t="s">
        <v>2415</v>
      </c>
      <c r="F1031" t="s">
        <v>2250</v>
      </c>
      <c r="G1031" t="s">
        <v>2250</v>
      </c>
      <c r="H1031" s="108">
        <v>44124</v>
      </c>
      <c r="I1031" s="108">
        <v>44158</v>
      </c>
      <c r="J1031" t="s">
        <v>2251</v>
      </c>
      <c r="K1031" t="s">
        <v>2252</v>
      </c>
      <c r="L1031" t="s">
        <v>2252</v>
      </c>
      <c r="M1031" t="s">
        <v>2253</v>
      </c>
      <c r="N1031" t="s">
        <v>2683</v>
      </c>
    </row>
    <row r="1032" spans="1:14" x14ac:dyDescent="0.25">
      <c r="A1032" t="s">
        <v>4184</v>
      </c>
      <c r="B1032" t="s">
        <v>240</v>
      </c>
      <c r="C1032" t="s">
        <v>165</v>
      </c>
      <c r="D1032" s="13">
        <v>10159484</v>
      </c>
      <c r="E1032" t="s">
        <v>2415</v>
      </c>
      <c r="F1032" t="s">
        <v>2250</v>
      </c>
      <c r="G1032" t="s">
        <v>2250</v>
      </c>
      <c r="H1032" s="108">
        <v>44102</v>
      </c>
      <c r="I1032" s="108">
        <v>44141</v>
      </c>
      <c r="J1032" t="s">
        <v>2251</v>
      </c>
      <c r="K1032" t="s">
        <v>2252</v>
      </c>
      <c r="L1032" t="s">
        <v>2252</v>
      </c>
      <c r="M1032" t="s">
        <v>2253</v>
      </c>
      <c r="N1032" t="s">
        <v>2683</v>
      </c>
    </row>
    <row r="1033" spans="1:14" x14ac:dyDescent="0.25">
      <c r="A1033" t="s">
        <v>4185</v>
      </c>
      <c r="B1033" t="s">
        <v>240</v>
      </c>
      <c r="C1033" t="s">
        <v>149</v>
      </c>
      <c r="D1033" s="13">
        <v>10159131</v>
      </c>
      <c r="E1033" t="s">
        <v>2415</v>
      </c>
      <c r="F1033" t="s">
        <v>2250</v>
      </c>
      <c r="G1033" t="s">
        <v>2250</v>
      </c>
      <c r="H1033" s="108">
        <v>44174</v>
      </c>
      <c r="I1033" s="108">
        <v>44222</v>
      </c>
      <c r="J1033" t="s">
        <v>2251</v>
      </c>
      <c r="K1033" t="s">
        <v>2252</v>
      </c>
      <c r="L1033" t="s">
        <v>2252</v>
      </c>
      <c r="M1033" t="s">
        <v>2253</v>
      </c>
      <c r="N1033" t="s">
        <v>2683</v>
      </c>
    </row>
    <row r="1034" spans="1:14" x14ac:dyDescent="0.25">
      <c r="A1034" t="s">
        <v>4186</v>
      </c>
      <c r="B1034" t="s">
        <v>240</v>
      </c>
      <c r="C1034" t="s">
        <v>106</v>
      </c>
      <c r="D1034" s="13">
        <v>10159692</v>
      </c>
      <c r="E1034" t="s">
        <v>2415</v>
      </c>
      <c r="F1034" t="s">
        <v>2250</v>
      </c>
      <c r="G1034" t="s">
        <v>2250</v>
      </c>
      <c r="H1034" s="108">
        <v>44166</v>
      </c>
      <c r="I1034" s="108">
        <v>44201</v>
      </c>
      <c r="J1034" t="s">
        <v>2251</v>
      </c>
      <c r="K1034" t="s">
        <v>2252</v>
      </c>
      <c r="L1034" t="s">
        <v>2252</v>
      </c>
      <c r="M1034" t="s">
        <v>2253</v>
      </c>
      <c r="N1034" t="s">
        <v>2683</v>
      </c>
    </row>
    <row r="1035" spans="1:14" x14ac:dyDescent="0.25">
      <c r="A1035" t="s">
        <v>4187</v>
      </c>
      <c r="B1035" t="s">
        <v>240</v>
      </c>
      <c r="C1035" t="s">
        <v>86</v>
      </c>
      <c r="D1035" s="13">
        <v>10159487</v>
      </c>
      <c r="E1035" t="s">
        <v>2415</v>
      </c>
      <c r="F1035" t="s">
        <v>2250</v>
      </c>
      <c r="G1035" t="s">
        <v>2250</v>
      </c>
      <c r="H1035" s="108">
        <v>44139</v>
      </c>
      <c r="I1035" s="108">
        <v>44172</v>
      </c>
      <c r="J1035" t="s">
        <v>2251</v>
      </c>
      <c r="K1035" t="s">
        <v>2252</v>
      </c>
      <c r="L1035" t="s">
        <v>2252</v>
      </c>
      <c r="M1035" t="s">
        <v>2253</v>
      </c>
      <c r="N1035" t="s">
        <v>2683</v>
      </c>
    </row>
    <row r="1036" spans="1:14" x14ac:dyDescent="0.25">
      <c r="A1036" t="s">
        <v>4188</v>
      </c>
      <c r="B1036" t="s">
        <v>240</v>
      </c>
      <c r="C1036" t="s">
        <v>83</v>
      </c>
      <c r="D1036" s="13">
        <v>10159693</v>
      </c>
      <c r="E1036" t="s">
        <v>2415</v>
      </c>
      <c r="F1036" t="s">
        <v>2250</v>
      </c>
      <c r="G1036" t="s">
        <v>2250</v>
      </c>
      <c r="H1036" s="108">
        <v>44180</v>
      </c>
      <c r="I1036" s="108">
        <v>44218</v>
      </c>
      <c r="J1036" t="s">
        <v>2251</v>
      </c>
      <c r="K1036" t="s">
        <v>2252</v>
      </c>
      <c r="L1036" t="s">
        <v>2252</v>
      </c>
      <c r="M1036" t="s">
        <v>2253</v>
      </c>
      <c r="N1036" t="s">
        <v>2683</v>
      </c>
    </row>
    <row r="1037" spans="1:14" x14ac:dyDescent="0.25">
      <c r="A1037" t="s">
        <v>4189</v>
      </c>
      <c r="B1037" t="s">
        <v>240</v>
      </c>
      <c r="C1037" t="s">
        <v>113</v>
      </c>
      <c r="D1037" s="13">
        <v>10160049</v>
      </c>
      <c r="E1037" t="s">
        <v>2415</v>
      </c>
      <c r="F1037" t="s">
        <v>2250</v>
      </c>
      <c r="G1037" t="s">
        <v>2250</v>
      </c>
      <c r="H1037" s="108">
        <v>44168</v>
      </c>
      <c r="I1037" s="108">
        <v>44209</v>
      </c>
      <c r="J1037" t="s">
        <v>2251</v>
      </c>
      <c r="K1037" t="s">
        <v>2252</v>
      </c>
      <c r="L1037" t="s">
        <v>2252</v>
      </c>
      <c r="M1037" t="s">
        <v>2253</v>
      </c>
      <c r="N1037" t="s">
        <v>2683</v>
      </c>
    </row>
    <row r="1038" spans="1:14" x14ac:dyDescent="0.25">
      <c r="A1038" t="s">
        <v>4190</v>
      </c>
      <c r="B1038" t="s">
        <v>240</v>
      </c>
      <c r="C1038" t="s">
        <v>124</v>
      </c>
      <c r="D1038" s="13">
        <v>10159694</v>
      </c>
      <c r="E1038" t="s">
        <v>2415</v>
      </c>
      <c r="F1038" t="s">
        <v>2250</v>
      </c>
      <c r="G1038" t="s">
        <v>2250</v>
      </c>
      <c r="H1038" s="108">
        <v>44089</v>
      </c>
      <c r="I1038" s="108">
        <v>44116</v>
      </c>
      <c r="J1038" t="s">
        <v>2251</v>
      </c>
      <c r="K1038" t="s">
        <v>2252</v>
      </c>
      <c r="L1038" t="s">
        <v>2252</v>
      </c>
      <c r="M1038" t="s">
        <v>2253</v>
      </c>
      <c r="N1038" t="s">
        <v>2683</v>
      </c>
    </row>
    <row r="1039" spans="1:14" x14ac:dyDescent="0.25">
      <c r="A1039" t="s">
        <v>4191</v>
      </c>
      <c r="B1039" t="s">
        <v>240</v>
      </c>
      <c r="C1039" t="s">
        <v>150</v>
      </c>
      <c r="D1039" s="13">
        <v>10161082</v>
      </c>
      <c r="E1039" t="s">
        <v>2415</v>
      </c>
      <c r="F1039" t="s">
        <v>2250</v>
      </c>
      <c r="G1039" t="s">
        <v>2250</v>
      </c>
      <c r="H1039" s="108">
        <v>44139</v>
      </c>
      <c r="I1039" s="108">
        <v>44162</v>
      </c>
      <c r="J1039" t="s">
        <v>2251</v>
      </c>
      <c r="K1039" t="s">
        <v>2252</v>
      </c>
      <c r="L1039" t="s">
        <v>2252</v>
      </c>
      <c r="M1039" t="s">
        <v>2253</v>
      </c>
      <c r="N1039" t="s">
        <v>2683</v>
      </c>
    </row>
    <row r="1040" spans="1:14" x14ac:dyDescent="0.25">
      <c r="A1040" t="s">
        <v>4192</v>
      </c>
      <c r="B1040" t="s">
        <v>240</v>
      </c>
      <c r="C1040" t="s">
        <v>210</v>
      </c>
      <c r="D1040" s="13">
        <v>10160041</v>
      </c>
      <c r="E1040" t="s">
        <v>2415</v>
      </c>
      <c r="F1040" t="s">
        <v>2250</v>
      </c>
      <c r="G1040" t="s">
        <v>2250</v>
      </c>
      <c r="H1040" s="108">
        <v>44126</v>
      </c>
      <c r="I1040" s="108">
        <v>44153</v>
      </c>
      <c r="J1040" t="s">
        <v>2251</v>
      </c>
      <c r="K1040" t="s">
        <v>2252</v>
      </c>
      <c r="L1040" t="s">
        <v>2252</v>
      </c>
      <c r="M1040" t="s">
        <v>2253</v>
      </c>
      <c r="N1040" t="s">
        <v>2683</v>
      </c>
    </row>
    <row r="1041" spans="1:14" x14ac:dyDescent="0.25">
      <c r="A1041" t="s">
        <v>4193</v>
      </c>
      <c r="B1041" t="s">
        <v>240</v>
      </c>
      <c r="C1041" t="s">
        <v>97</v>
      </c>
      <c r="D1041" s="13">
        <v>10159697</v>
      </c>
      <c r="E1041" t="s">
        <v>2415</v>
      </c>
      <c r="F1041" t="s">
        <v>2250</v>
      </c>
      <c r="G1041" t="s">
        <v>2250</v>
      </c>
      <c r="H1041" s="108">
        <v>44173</v>
      </c>
      <c r="I1041" s="108">
        <v>44214</v>
      </c>
      <c r="J1041" t="s">
        <v>2251</v>
      </c>
      <c r="K1041" t="s">
        <v>2252</v>
      </c>
      <c r="L1041" t="s">
        <v>2252</v>
      </c>
      <c r="M1041" t="s">
        <v>2253</v>
      </c>
      <c r="N1041" t="s">
        <v>2683</v>
      </c>
    </row>
    <row r="1042" spans="1:14" x14ac:dyDescent="0.25">
      <c r="A1042" t="s">
        <v>4194</v>
      </c>
      <c r="B1042" t="s">
        <v>4195</v>
      </c>
      <c r="C1042" t="s">
        <v>169</v>
      </c>
      <c r="D1042" s="13">
        <v>10155240</v>
      </c>
      <c r="E1042" t="s">
        <v>2385</v>
      </c>
      <c r="F1042" t="s">
        <v>2250</v>
      </c>
      <c r="G1042" t="s">
        <v>2250</v>
      </c>
      <c r="H1042" s="108">
        <v>44140</v>
      </c>
      <c r="I1042" s="108">
        <v>44160</v>
      </c>
      <c r="J1042" t="s">
        <v>2252</v>
      </c>
      <c r="K1042" t="s">
        <v>2252</v>
      </c>
      <c r="L1042" t="s">
        <v>2252</v>
      </c>
      <c r="M1042" t="s">
        <v>2265</v>
      </c>
      <c r="N1042" t="s">
        <v>2683</v>
      </c>
    </row>
    <row r="1043" spans="1:14" x14ac:dyDescent="0.25">
      <c r="A1043" t="s">
        <v>4196</v>
      </c>
      <c r="B1043" t="s">
        <v>4197</v>
      </c>
      <c r="C1043" t="s">
        <v>118</v>
      </c>
      <c r="D1043" s="13">
        <v>10155166</v>
      </c>
      <c r="E1043" t="s">
        <v>2385</v>
      </c>
      <c r="F1043" t="s">
        <v>2250</v>
      </c>
      <c r="G1043" t="s">
        <v>2250</v>
      </c>
      <c r="H1043" s="108">
        <v>44159</v>
      </c>
      <c r="I1043" s="108">
        <v>44188</v>
      </c>
      <c r="J1043" t="s">
        <v>2252</v>
      </c>
      <c r="K1043" t="s">
        <v>2252</v>
      </c>
      <c r="L1043" t="s">
        <v>2252</v>
      </c>
      <c r="M1043" t="s">
        <v>2265</v>
      </c>
      <c r="N1043" t="s">
        <v>2683</v>
      </c>
    </row>
    <row r="1044" spans="1:14" x14ac:dyDescent="0.25">
      <c r="A1044" t="s">
        <v>4198</v>
      </c>
      <c r="B1044" t="s">
        <v>4199</v>
      </c>
      <c r="C1044" t="s">
        <v>150</v>
      </c>
      <c r="D1044" s="13">
        <v>10162446</v>
      </c>
      <c r="E1044" t="s">
        <v>2385</v>
      </c>
      <c r="F1044" t="s">
        <v>2250</v>
      </c>
      <c r="G1044" t="s">
        <v>2250</v>
      </c>
      <c r="H1044" s="108">
        <v>44153</v>
      </c>
      <c r="I1044" s="108">
        <v>44178</v>
      </c>
      <c r="J1044" t="s">
        <v>2252</v>
      </c>
      <c r="K1044" t="s">
        <v>2252</v>
      </c>
      <c r="L1044" t="s">
        <v>2252</v>
      </c>
      <c r="M1044" t="s">
        <v>2265</v>
      </c>
      <c r="N1044" t="s">
        <v>2683</v>
      </c>
    </row>
    <row r="1045" spans="1:14" x14ac:dyDescent="0.25">
      <c r="A1045" t="s">
        <v>4200</v>
      </c>
      <c r="B1045" t="s">
        <v>4201</v>
      </c>
      <c r="C1045" t="s">
        <v>173</v>
      </c>
      <c r="D1045" s="13">
        <v>10155217</v>
      </c>
      <c r="E1045" t="s">
        <v>2385</v>
      </c>
      <c r="F1045" t="s">
        <v>2250</v>
      </c>
      <c r="G1045" t="s">
        <v>2250</v>
      </c>
      <c r="H1045" s="108">
        <v>44152</v>
      </c>
      <c r="I1045" s="108">
        <v>44187</v>
      </c>
      <c r="J1045" t="s">
        <v>2252</v>
      </c>
      <c r="K1045" t="s">
        <v>2252</v>
      </c>
      <c r="L1045" t="s">
        <v>2252</v>
      </c>
      <c r="M1045" t="s">
        <v>2265</v>
      </c>
      <c r="N1045" t="s">
        <v>2683</v>
      </c>
    </row>
    <row r="1046" spans="1:14" x14ac:dyDescent="0.25">
      <c r="A1046" t="s">
        <v>4202</v>
      </c>
      <c r="B1046" t="s">
        <v>4203</v>
      </c>
      <c r="C1046" t="s">
        <v>172</v>
      </c>
      <c r="D1046" s="13">
        <v>10155218</v>
      </c>
      <c r="E1046" t="s">
        <v>2385</v>
      </c>
      <c r="F1046" t="s">
        <v>2250</v>
      </c>
      <c r="G1046" t="s">
        <v>2250</v>
      </c>
      <c r="H1046" s="108">
        <v>44152</v>
      </c>
      <c r="I1046" s="108">
        <v>44181</v>
      </c>
      <c r="J1046" t="s">
        <v>2252</v>
      </c>
      <c r="K1046" t="s">
        <v>2252</v>
      </c>
      <c r="L1046" t="s">
        <v>2252</v>
      </c>
      <c r="M1046" t="s">
        <v>2265</v>
      </c>
      <c r="N1046" t="s">
        <v>2683</v>
      </c>
    </row>
    <row r="1047" spans="1:14" x14ac:dyDescent="0.25">
      <c r="A1047" t="s">
        <v>4204</v>
      </c>
      <c r="B1047" t="s">
        <v>4205</v>
      </c>
      <c r="C1047" t="s">
        <v>83</v>
      </c>
      <c r="D1047" s="13">
        <v>10155857</v>
      </c>
      <c r="E1047" t="s">
        <v>2385</v>
      </c>
      <c r="F1047" t="s">
        <v>2250</v>
      </c>
      <c r="G1047" t="s">
        <v>2250</v>
      </c>
      <c r="H1047" s="108">
        <v>44124</v>
      </c>
      <c r="I1047" s="108">
        <v>44165</v>
      </c>
      <c r="J1047" t="s">
        <v>2252</v>
      </c>
      <c r="K1047" t="s">
        <v>2252</v>
      </c>
      <c r="L1047" t="s">
        <v>2252</v>
      </c>
      <c r="M1047" t="s">
        <v>2253</v>
      </c>
      <c r="N1047" t="s">
        <v>2683</v>
      </c>
    </row>
    <row r="1048" spans="1:14" x14ac:dyDescent="0.25">
      <c r="A1048" t="s">
        <v>4206</v>
      </c>
      <c r="B1048" t="s">
        <v>4207</v>
      </c>
      <c r="C1048" t="s">
        <v>90</v>
      </c>
      <c r="D1048" s="13">
        <v>10155219</v>
      </c>
      <c r="E1048" t="s">
        <v>2385</v>
      </c>
      <c r="F1048" t="s">
        <v>2250</v>
      </c>
      <c r="G1048" t="s">
        <v>2250</v>
      </c>
      <c r="H1048" s="108">
        <v>44159</v>
      </c>
      <c r="I1048" s="108">
        <v>44209</v>
      </c>
      <c r="J1048" t="s">
        <v>2252</v>
      </c>
      <c r="K1048" t="s">
        <v>2252</v>
      </c>
      <c r="L1048" t="s">
        <v>2252</v>
      </c>
      <c r="M1048" t="s">
        <v>2265</v>
      </c>
      <c r="N1048" t="s">
        <v>2683</v>
      </c>
    </row>
    <row r="1049" spans="1:14" x14ac:dyDescent="0.25">
      <c r="A1049" t="s">
        <v>4208</v>
      </c>
      <c r="B1049" t="s">
        <v>4209</v>
      </c>
      <c r="C1049" t="s">
        <v>172</v>
      </c>
      <c r="D1049" s="13">
        <v>10171822</v>
      </c>
      <c r="E1049" t="s">
        <v>2385</v>
      </c>
      <c r="F1049" t="s">
        <v>2250</v>
      </c>
      <c r="G1049" t="s">
        <v>2250</v>
      </c>
      <c r="H1049" s="108">
        <v>44175</v>
      </c>
      <c r="I1049" s="108">
        <v>44216</v>
      </c>
      <c r="J1049" t="s">
        <v>2252</v>
      </c>
      <c r="K1049" t="s">
        <v>2252</v>
      </c>
      <c r="L1049" t="s">
        <v>2252</v>
      </c>
      <c r="M1049" t="s">
        <v>2253</v>
      </c>
      <c r="N1049" t="s">
        <v>2683</v>
      </c>
    </row>
    <row r="1050" spans="1:14" x14ac:dyDescent="0.25">
      <c r="A1050" t="s">
        <v>4210</v>
      </c>
      <c r="B1050" t="s">
        <v>4211</v>
      </c>
      <c r="C1050" t="s">
        <v>97</v>
      </c>
      <c r="D1050" s="13">
        <v>10155854</v>
      </c>
      <c r="E1050" t="s">
        <v>2385</v>
      </c>
      <c r="F1050" t="s">
        <v>2250</v>
      </c>
      <c r="G1050" t="s">
        <v>2250</v>
      </c>
      <c r="H1050" s="108">
        <v>44167</v>
      </c>
      <c r="I1050" s="108">
        <v>44209</v>
      </c>
      <c r="J1050" t="s">
        <v>2252</v>
      </c>
      <c r="K1050" t="s">
        <v>2252</v>
      </c>
      <c r="L1050" t="s">
        <v>2252</v>
      </c>
      <c r="M1050" t="s">
        <v>2253</v>
      </c>
      <c r="N1050" t="s">
        <v>2683</v>
      </c>
    </row>
    <row r="1051" spans="1:14" x14ac:dyDescent="0.25">
      <c r="A1051" t="s">
        <v>4212</v>
      </c>
      <c r="B1051" t="s">
        <v>4213</v>
      </c>
      <c r="C1051" t="s">
        <v>144</v>
      </c>
      <c r="D1051" s="13">
        <v>10166150</v>
      </c>
      <c r="E1051" t="s">
        <v>2385</v>
      </c>
      <c r="F1051" t="s">
        <v>2250</v>
      </c>
      <c r="G1051" t="s">
        <v>2250</v>
      </c>
      <c r="H1051" s="108">
        <v>44105</v>
      </c>
      <c r="I1051" s="108">
        <v>44151</v>
      </c>
      <c r="J1051" t="s">
        <v>2252</v>
      </c>
      <c r="K1051" t="s">
        <v>2252</v>
      </c>
      <c r="L1051" t="s">
        <v>2252</v>
      </c>
      <c r="M1051" t="s">
        <v>2253</v>
      </c>
      <c r="N1051" t="s">
        <v>2683</v>
      </c>
    </row>
    <row r="1052" spans="1:14" x14ac:dyDescent="0.25">
      <c r="A1052" t="s">
        <v>4214</v>
      </c>
      <c r="B1052" t="s">
        <v>4215</v>
      </c>
      <c r="C1052" t="s">
        <v>102</v>
      </c>
      <c r="D1052" s="13">
        <v>10155157</v>
      </c>
      <c r="E1052" t="s">
        <v>2385</v>
      </c>
      <c r="F1052" t="s">
        <v>2250</v>
      </c>
      <c r="G1052" t="s">
        <v>2250</v>
      </c>
      <c r="H1052" s="108">
        <v>44166</v>
      </c>
      <c r="I1052" s="108">
        <v>44215</v>
      </c>
      <c r="J1052" t="s">
        <v>2252</v>
      </c>
      <c r="K1052" t="s">
        <v>2252</v>
      </c>
      <c r="L1052" t="s">
        <v>2252</v>
      </c>
      <c r="M1052" t="s">
        <v>2265</v>
      </c>
      <c r="N1052" t="s">
        <v>2683</v>
      </c>
    </row>
    <row r="1053" spans="1:14" x14ac:dyDescent="0.25">
      <c r="A1053" t="s">
        <v>4216</v>
      </c>
      <c r="B1053" t="s">
        <v>4217</v>
      </c>
      <c r="C1053" t="s">
        <v>104</v>
      </c>
      <c r="D1053" s="13">
        <v>10155322</v>
      </c>
      <c r="E1053" t="s">
        <v>2385</v>
      </c>
      <c r="F1053" t="s">
        <v>2250</v>
      </c>
      <c r="G1053" t="s">
        <v>2250</v>
      </c>
      <c r="H1053" s="108">
        <v>44125</v>
      </c>
      <c r="I1053" s="108">
        <v>44151</v>
      </c>
      <c r="J1053" t="s">
        <v>2252</v>
      </c>
      <c r="K1053" t="s">
        <v>2252</v>
      </c>
      <c r="L1053" t="s">
        <v>2252</v>
      </c>
      <c r="M1053" t="s">
        <v>2253</v>
      </c>
      <c r="N1053" t="s">
        <v>2683</v>
      </c>
    </row>
    <row r="1054" spans="1:14" x14ac:dyDescent="0.25">
      <c r="A1054" t="s">
        <v>4218</v>
      </c>
      <c r="B1054" t="s">
        <v>4219</v>
      </c>
      <c r="C1054" t="s">
        <v>200</v>
      </c>
      <c r="D1054" s="13">
        <v>10170402</v>
      </c>
      <c r="E1054" t="s">
        <v>2385</v>
      </c>
      <c r="F1054" t="s">
        <v>2250</v>
      </c>
      <c r="G1054" t="s">
        <v>2250</v>
      </c>
      <c r="H1054" s="108">
        <v>44175</v>
      </c>
      <c r="I1054" s="108">
        <v>44213</v>
      </c>
      <c r="J1054" t="s">
        <v>2252</v>
      </c>
      <c r="K1054" t="s">
        <v>2252</v>
      </c>
      <c r="L1054" t="s">
        <v>2252</v>
      </c>
      <c r="M1054" t="s">
        <v>2265</v>
      </c>
      <c r="N1054" t="s">
        <v>2683</v>
      </c>
    </row>
    <row r="1055" spans="1:14" x14ac:dyDescent="0.25">
      <c r="A1055" t="s">
        <v>4220</v>
      </c>
      <c r="B1055" t="s">
        <v>4221</v>
      </c>
      <c r="C1055" t="s">
        <v>127</v>
      </c>
      <c r="D1055" s="13">
        <v>10162506</v>
      </c>
      <c r="E1055" t="s">
        <v>2385</v>
      </c>
      <c r="F1055" t="s">
        <v>2250</v>
      </c>
      <c r="G1055" t="s">
        <v>2250</v>
      </c>
      <c r="H1055" s="108">
        <v>44104</v>
      </c>
      <c r="I1055" s="108">
        <v>44124</v>
      </c>
      <c r="J1055" t="s">
        <v>2252</v>
      </c>
      <c r="K1055" t="s">
        <v>2252</v>
      </c>
      <c r="L1055" t="s">
        <v>2252</v>
      </c>
      <c r="M1055" t="s">
        <v>2253</v>
      </c>
      <c r="N1055" t="s">
        <v>2683</v>
      </c>
    </row>
    <row r="1056" spans="1:14" x14ac:dyDescent="0.25">
      <c r="A1056" t="s">
        <v>4222</v>
      </c>
      <c r="B1056" t="s">
        <v>4223</v>
      </c>
      <c r="C1056" t="s">
        <v>106</v>
      </c>
      <c r="D1056" s="13">
        <v>10155855</v>
      </c>
      <c r="E1056" t="s">
        <v>2385</v>
      </c>
      <c r="F1056" t="s">
        <v>2250</v>
      </c>
      <c r="G1056" t="s">
        <v>2250</v>
      </c>
      <c r="H1056" s="108">
        <v>44131</v>
      </c>
      <c r="I1056" s="108">
        <v>44161</v>
      </c>
      <c r="J1056" t="s">
        <v>2252</v>
      </c>
      <c r="K1056" t="s">
        <v>2252</v>
      </c>
      <c r="L1056" t="s">
        <v>2252</v>
      </c>
      <c r="M1056" t="s">
        <v>2253</v>
      </c>
      <c r="N1056" t="s">
        <v>2683</v>
      </c>
    </row>
    <row r="1057" spans="1:14" x14ac:dyDescent="0.25">
      <c r="A1057" t="s">
        <v>4224</v>
      </c>
      <c r="B1057" t="s">
        <v>4225</v>
      </c>
      <c r="C1057" t="s">
        <v>117</v>
      </c>
      <c r="D1057" s="13">
        <v>10155220</v>
      </c>
      <c r="E1057" t="s">
        <v>2385</v>
      </c>
      <c r="F1057" t="s">
        <v>2250</v>
      </c>
      <c r="G1057" t="s">
        <v>2250</v>
      </c>
      <c r="H1057" s="108">
        <v>44175</v>
      </c>
      <c r="I1057" s="108">
        <v>44221</v>
      </c>
      <c r="J1057" t="s">
        <v>2252</v>
      </c>
      <c r="K1057" t="s">
        <v>2252</v>
      </c>
      <c r="L1057" t="s">
        <v>2252</v>
      </c>
      <c r="M1057" t="s">
        <v>2265</v>
      </c>
      <c r="N1057" t="s">
        <v>2683</v>
      </c>
    </row>
    <row r="1058" spans="1:14" x14ac:dyDescent="0.25">
      <c r="A1058" t="s">
        <v>4226</v>
      </c>
      <c r="B1058" t="s">
        <v>4227</v>
      </c>
      <c r="C1058" t="s">
        <v>115</v>
      </c>
      <c r="D1058" s="13">
        <v>10155221</v>
      </c>
      <c r="E1058" t="s">
        <v>2385</v>
      </c>
      <c r="F1058" t="s">
        <v>2250</v>
      </c>
      <c r="G1058" t="s">
        <v>2250</v>
      </c>
      <c r="H1058" s="108">
        <v>44116</v>
      </c>
      <c r="I1058" s="108">
        <v>44146</v>
      </c>
      <c r="J1058" t="s">
        <v>2252</v>
      </c>
      <c r="K1058" t="s">
        <v>2252</v>
      </c>
      <c r="L1058" t="s">
        <v>2252</v>
      </c>
      <c r="M1058" t="s">
        <v>2253</v>
      </c>
      <c r="N1058" t="s">
        <v>2683</v>
      </c>
    </row>
    <row r="1059" spans="1:14" x14ac:dyDescent="0.25">
      <c r="A1059" t="s">
        <v>4228</v>
      </c>
      <c r="B1059" t="s">
        <v>4229</v>
      </c>
      <c r="C1059" t="s">
        <v>97</v>
      </c>
      <c r="D1059" s="13">
        <v>10155859</v>
      </c>
      <c r="E1059" t="s">
        <v>2385</v>
      </c>
      <c r="F1059" t="s">
        <v>2250</v>
      </c>
      <c r="G1059" t="s">
        <v>2250</v>
      </c>
      <c r="H1059" s="108">
        <v>44132</v>
      </c>
      <c r="I1059" s="108">
        <v>44164</v>
      </c>
      <c r="J1059" t="s">
        <v>2252</v>
      </c>
      <c r="K1059" t="s">
        <v>2252</v>
      </c>
      <c r="L1059" t="s">
        <v>2252</v>
      </c>
      <c r="M1059" t="s">
        <v>2253</v>
      </c>
      <c r="N1059" t="s">
        <v>2683</v>
      </c>
    </row>
    <row r="1060" spans="1:14" x14ac:dyDescent="0.25">
      <c r="A1060" t="s">
        <v>4230</v>
      </c>
      <c r="B1060" t="s">
        <v>4231</v>
      </c>
      <c r="C1060" t="s">
        <v>183</v>
      </c>
      <c r="D1060" s="13">
        <v>10171956</v>
      </c>
      <c r="E1060" t="s">
        <v>2385</v>
      </c>
      <c r="F1060" t="s">
        <v>2250</v>
      </c>
      <c r="G1060" t="s">
        <v>2250</v>
      </c>
      <c r="H1060" s="108">
        <v>44167</v>
      </c>
      <c r="I1060" s="108">
        <v>44200</v>
      </c>
      <c r="J1060" t="s">
        <v>2252</v>
      </c>
      <c r="K1060" t="s">
        <v>2252</v>
      </c>
      <c r="L1060" t="s">
        <v>2252</v>
      </c>
      <c r="M1060" t="s">
        <v>2253</v>
      </c>
      <c r="N1060" t="s">
        <v>2683</v>
      </c>
    </row>
    <row r="1061" spans="1:14" x14ac:dyDescent="0.25">
      <c r="A1061" t="s">
        <v>4232</v>
      </c>
      <c r="B1061" t="s">
        <v>4233</v>
      </c>
      <c r="C1061" t="s">
        <v>197</v>
      </c>
      <c r="D1061" s="13">
        <v>10155282</v>
      </c>
      <c r="E1061" t="s">
        <v>2385</v>
      </c>
      <c r="F1061" t="s">
        <v>2250</v>
      </c>
      <c r="G1061" t="s">
        <v>2250</v>
      </c>
      <c r="H1061" s="108">
        <v>44153</v>
      </c>
      <c r="I1061" s="108">
        <v>44180</v>
      </c>
      <c r="J1061" t="s">
        <v>2252</v>
      </c>
      <c r="K1061" t="s">
        <v>2252</v>
      </c>
      <c r="L1061" t="s">
        <v>2252</v>
      </c>
      <c r="M1061" t="s">
        <v>2265</v>
      </c>
      <c r="N1061" t="s">
        <v>2683</v>
      </c>
    </row>
    <row r="1062" spans="1:14" x14ac:dyDescent="0.25">
      <c r="A1062" t="s">
        <v>4234</v>
      </c>
      <c r="B1062" t="s">
        <v>4235</v>
      </c>
      <c r="C1062" t="s">
        <v>159</v>
      </c>
      <c r="D1062" s="13">
        <v>10155283</v>
      </c>
      <c r="E1062" t="s">
        <v>2385</v>
      </c>
      <c r="F1062" t="s">
        <v>2250</v>
      </c>
      <c r="G1062" t="s">
        <v>2250</v>
      </c>
      <c r="H1062" s="108">
        <v>44160</v>
      </c>
      <c r="I1062" s="108">
        <v>44220</v>
      </c>
      <c r="J1062" t="s">
        <v>2252</v>
      </c>
      <c r="K1062" t="s">
        <v>2252</v>
      </c>
      <c r="L1062" t="s">
        <v>2252</v>
      </c>
      <c r="M1062" t="s">
        <v>2265</v>
      </c>
      <c r="N1062" t="s">
        <v>2683</v>
      </c>
    </row>
    <row r="1063" spans="1:14" x14ac:dyDescent="0.25">
      <c r="A1063" t="s">
        <v>4236</v>
      </c>
      <c r="B1063" t="s">
        <v>4237</v>
      </c>
      <c r="C1063" t="s">
        <v>119</v>
      </c>
      <c r="D1063" s="13">
        <v>10157970</v>
      </c>
      <c r="E1063" t="s">
        <v>2385</v>
      </c>
      <c r="F1063" t="s">
        <v>2250</v>
      </c>
      <c r="G1063" t="s">
        <v>2250</v>
      </c>
      <c r="H1063" s="108">
        <v>44175</v>
      </c>
      <c r="I1063" s="108">
        <v>44217</v>
      </c>
      <c r="J1063" t="s">
        <v>2252</v>
      </c>
      <c r="K1063" t="s">
        <v>2252</v>
      </c>
      <c r="L1063" t="s">
        <v>2252</v>
      </c>
      <c r="M1063" t="s">
        <v>2265</v>
      </c>
      <c r="N1063" t="s">
        <v>2683</v>
      </c>
    </row>
    <row r="1064" spans="1:14" x14ac:dyDescent="0.25">
      <c r="A1064" t="s">
        <v>4238</v>
      </c>
      <c r="B1064" t="s">
        <v>4239</v>
      </c>
      <c r="C1064" t="s">
        <v>131</v>
      </c>
      <c r="D1064" s="13">
        <v>10155158</v>
      </c>
      <c r="E1064" t="s">
        <v>2385</v>
      </c>
      <c r="F1064" t="s">
        <v>2250</v>
      </c>
      <c r="G1064" t="s">
        <v>2250</v>
      </c>
      <c r="H1064" s="108">
        <v>44153</v>
      </c>
      <c r="I1064" s="108">
        <v>44187</v>
      </c>
      <c r="J1064" t="s">
        <v>2252</v>
      </c>
      <c r="K1064" t="s">
        <v>2252</v>
      </c>
      <c r="L1064" t="s">
        <v>2252</v>
      </c>
      <c r="M1064" t="s">
        <v>2265</v>
      </c>
      <c r="N1064" t="s">
        <v>2683</v>
      </c>
    </row>
    <row r="1065" spans="1:14" x14ac:dyDescent="0.25">
      <c r="A1065" t="s">
        <v>4240</v>
      </c>
      <c r="B1065" t="s">
        <v>4241</v>
      </c>
      <c r="C1065" t="s">
        <v>173</v>
      </c>
      <c r="D1065" s="13">
        <v>10155532</v>
      </c>
      <c r="E1065" t="s">
        <v>2385</v>
      </c>
      <c r="F1065" t="s">
        <v>2250</v>
      </c>
      <c r="G1065" t="s">
        <v>2250</v>
      </c>
      <c r="H1065" s="108">
        <v>44111</v>
      </c>
      <c r="I1065" s="108">
        <v>44147</v>
      </c>
      <c r="J1065" t="s">
        <v>2252</v>
      </c>
      <c r="K1065" t="s">
        <v>2252</v>
      </c>
      <c r="L1065" t="s">
        <v>2252</v>
      </c>
      <c r="M1065" t="s">
        <v>2253</v>
      </c>
      <c r="N1065" t="s">
        <v>2683</v>
      </c>
    </row>
    <row r="1066" spans="1:14" x14ac:dyDescent="0.25">
      <c r="A1066" t="s">
        <v>4242</v>
      </c>
      <c r="B1066" t="s">
        <v>4243</v>
      </c>
      <c r="C1066" t="s">
        <v>150</v>
      </c>
      <c r="D1066" s="13">
        <v>10172357</v>
      </c>
      <c r="E1066" t="s">
        <v>2385</v>
      </c>
      <c r="F1066" t="s">
        <v>2250</v>
      </c>
      <c r="G1066" t="s">
        <v>2250</v>
      </c>
      <c r="H1066" s="108">
        <v>44167</v>
      </c>
      <c r="I1066" s="108">
        <v>44209</v>
      </c>
      <c r="J1066" t="s">
        <v>2252</v>
      </c>
      <c r="K1066" t="s">
        <v>2252</v>
      </c>
      <c r="L1066" t="s">
        <v>2252</v>
      </c>
      <c r="M1066" t="s">
        <v>2265</v>
      </c>
      <c r="N1066" t="s">
        <v>2683</v>
      </c>
    </row>
    <row r="1067" spans="1:14" x14ac:dyDescent="0.25">
      <c r="A1067" t="s">
        <v>4244</v>
      </c>
      <c r="B1067" t="s">
        <v>4245</v>
      </c>
      <c r="C1067" t="s">
        <v>132</v>
      </c>
      <c r="D1067" s="13">
        <v>10155315</v>
      </c>
      <c r="E1067" t="s">
        <v>2385</v>
      </c>
      <c r="F1067" t="s">
        <v>2250</v>
      </c>
      <c r="G1067" t="s">
        <v>2250</v>
      </c>
      <c r="H1067" s="108">
        <v>44175</v>
      </c>
      <c r="I1067" s="108">
        <v>44223</v>
      </c>
      <c r="J1067" t="s">
        <v>2252</v>
      </c>
      <c r="K1067" t="s">
        <v>2252</v>
      </c>
      <c r="L1067" t="s">
        <v>2252</v>
      </c>
      <c r="M1067" t="s">
        <v>2265</v>
      </c>
      <c r="N1067" t="s">
        <v>2683</v>
      </c>
    </row>
    <row r="1068" spans="1:14" x14ac:dyDescent="0.25">
      <c r="A1068" t="s">
        <v>4246</v>
      </c>
      <c r="B1068" t="s">
        <v>4247</v>
      </c>
      <c r="C1068" t="s">
        <v>139</v>
      </c>
      <c r="D1068" s="13">
        <v>10166139</v>
      </c>
      <c r="E1068" t="s">
        <v>2385</v>
      </c>
      <c r="F1068" t="s">
        <v>2250</v>
      </c>
      <c r="G1068" t="s">
        <v>2250</v>
      </c>
      <c r="H1068" s="108">
        <v>44104</v>
      </c>
      <c r="I1068" s="108">
        <v>44137</v>
      </c>
      <c r="J1068" t="s">
        <v>2252</v>
      </c>
      <c r="K1068" t="s">
        <v>2252</v>
      </c>
      <c r="L1068" t="s">
        <v>2252</v>
      </c>
      <c r="M1068" t="s">
        <v>2253</v>
      </c>
      <c r="N1068" t="s">
        <v>2683</v>
      </c>
    </row>
    <row r="1069" spans="1:14" x14ac:dyDescent="0.25">
      <c r="A1069" t="s">
        <v>4248</v>
      </c>
      <c r="B1069" t="s">
        <v>4249</v>
      </c>
      <c r="C1069" t="s">
        <v>213</v>
      </c>
      <c r="D1069" s="13">
        <v>10162304</v>
      </c>
      <c r="E1069" t="s">
        <v>2385</v>
      </c>
      <c r="F1069" t="s">
        <v>2250</v>
      </c>
      <c r="G1069" t="s">
        <v>2250</v>
      </c>
      <c r="H1069" s="108">
        <v>44175</v>
      </c>
      <c r="I1069" s="108">
        <v>44229</v>
      </c>
      <c r="J1069" t="s">
        <v>2252</v>
      </c>
      <c r="K1069" t="s">
        <v>2252</v>
      </c>
      <c r="L1069" t="s">
        <v>2252</v>
      </c>
      <c r="M1069" t="s">
        <v>2265</v>
      </c>
      <c r="N1069" t="s">
        <v>2683</v>
      </c>
    </row>
    <row r="1070" spans="1:14" x14ac:dyDescent="0.25">
      <c r="A1070" t="s">
        <v>4250</v>
      </c>
      <c r="B1070" t="s">
        <v>4251</v>
      </c>
      <c r="C1070" t="s">
        <v>140</v>
      </c>
      <c r="D1070" s="13">
        <v>10155201</v>
      </c>
      <c r="E1070" t="s">
        <v>2385</v>
      </c>
      <c r="F1070" t="s">
        <v>2250</v>
      </c>
      <c r="G1070" t="s">
        <v>2250</v>
      </c>
      <c r="H1070" s="108">
        <v>44173</v>
      </c>
      <c r="I1070" s="108">
        <v>44215</v>
      </c>
      <c r="J1070" t="s">
        <v>2252</v>
      </c>
      <c r="K1070" t="s">
        <v>2252</v>
      </c>
      <c r="L1070" t="s">
        <v>2252</v>
      </c>
      <c r="M1070" t="s">
        <v>2265</v>
      </c>
      <c r="N1070" t="s">
        <v>2683</v>
      </c>
    </row>
    <row r="1071" spans="1:14" x14ac:dyDescent="0.25">
      <c r="A1071" t="s">
        <v>4252</v>
      </c>
      <c r="B1071" t="s">
        <v>4253</v>
      </c>
      <c r="C1071" t="s">
        <v>118</v>
      </c>
      <c r="D1071" s="13">
        <v>10163846</v>
      </c>
      <c r="E1071" t="s">
        <v>2385</v>
      </c>
      <c r="F1071" t="s">
        <v>2250</v>
      </c>
      <c r="G1071" t="s">
        <v>2250</v>
      </c>
      <c r="H1071" s="108">
        <v>44175</v>
      </c>
      <c r="I1071" s="108">
        <v>44221</v>
      </c>
      <c r="J1071" t="s">
        <v>2252</v>
      </c>
      <c r="K1071" t="s">
        <v>2252</v>
      </c>
      <c r="L1071" t="s">
        <v>2252</v>
      </c>
      <c r="M1071" t="s">
        <v>2265</v>
      </c>
      <c r="N1071" t="s">
        <v>2683</v>
      </c>
    </row>
    <row r="1072" spans="1:14" x14ac:dyDescent="0.25">
      <c r="A1072" t="s">
        <v>4254</v>
      </c>
      <c r="B1072" t="s">
        <v>4255</v>
      </c>
      <c r="C1072" t="s">
        <v>166</v>
      </c>
      <c r="D1072" s="13">
        <v>10167358</v>
      </c>
      <c r="E1072" t="s">
        <v>2385</v>
      </c>
      <c r="F1072" t="s">
        <v>2250</v>
      </c>
      <c r="G1072" t="s">
        <v>2250</v>
      </c>
      <c r="H1072" s="108">
        <v>44146</v>
      </c>
      <c r="I1072" s="108">
        <v>44175</v>
      </c>
      <c r="J1072" t="s">
        <v>2252</v>
      </c>
      <c r="K1072" t="s">
        <v>2252</v>
      </c>
      <c r="L1072" t="s">
        <v>2252</v>
      </c>
      <c r="M1072" t="s">
        <v>2265</v>
      </c>
      <c r="N1072" t="s">
        <v>2683</v>
      </c>
    </row>
    <row r="1073" spans="1:14" x14ac:dyDescent="0.25">
      <c r="A1073" t="s">
        <v>4256</v>
      </c>
      <c r="B1073" t="s">
        <v>4257</v>
      </c>
      <c r="C1073" t="s">
        <v>119</v>
      </c>
      <c r="D1073" s="13">
        <v>10170311</v>
      </c>
      <c r="E1073" t="s">
        <v>2385</v>
      </c>
      <c r="F1073" t="s">
        <v>2250</v>
      </c>
      <c r="G1073" t="s">
        <v>2250</v>
      </c>
      <c r="H1073" s="108">
        <v>44146</v>
      </c>
      <c r="I1073" s="108">
        <v>44174</v>
      </c>
      <c r="J1073" t="s">
        <v>2252</v>
      </c>
      <c r="K1073" t="s">
        <v>2252</v>
      </c>
      <c r="L1073" t="s">
        <v>2252</v>
      </c>
      <c r="M1073" t="s">
        <v>2265</v>
      </c>
      <c r="N1073" t="s">
        <v>2683</v>
      </c>
    </row>
    <row r="1074" spans="1:14" x14ac:dyDescent="0.25">
      <c r="A1074" t="s">
        <v>4258</v>
      </c>
      <c r="B1074" t="s">
        <v>4259</v>
      </c>
      <c r="C1074" t="s">
        <v>196</v>
      </c>
      <c r="D1074" s="13">
        <v>10169611</v>
      </c>
      <c r="E1074" t="s">
        <v>2385</v>
      </c>
      <c r="F1074" t="s">
        <v>2250</v>
      </c>
      <c r="G1074" t="s">
        <v>2250</v>
      </c>
      <c r="H1074" s="108">
        <v>44133</v>
      </c>
      <c r="I1074" s="108">
        <v>44167</v>
      </c>
      <c r="J1074" t="s">
        <v>2252</v>
      </c>
      <c r="K1074" t="s">
        <v>2252</v>
      </c>
      <c r="L1074" t="s">
        <v>2252</v>
      </c>
      <c r="M1074" t="s">
        <v>2253</v>
      </c>
      <c r="N1074" t="s">
        <v>2683</v>
      </c>
    </row>
    <row r="1075" spans="1:14" x14ac:dyDescent="0.25">
      <c r="A1075" t="s">
        <v>4260</v>
      </c>
      <c r="B1075" t="s">
        <v>4261</v>
      </c>
      <c r="C1075" t="s">
        <v>157</v>
      </c>
      <c r="D1075" s="13">
        <v>10165351</v>
      </c>
      <c r="E1075" t="s">
        <v>2385</v>
      </c>
      <c r="F1075" t="s">
        <v>2250</v>
      </c>
      <c r="G1075" t="s">
        <v>2250</v>
      </c>
      <c r="H1075" s="108">
        <v>44118</v>
      </c>
      <c r="I1075" s="108">
        <v>44157</v>
      </c>
      <c r="J1075" t="s">
        <v>2252</v>
      </c>
      <c r="K1075" t="s">
        <v>2252</v>
      </c>
      <c r="L1075" t="s">
        <v>2252</v>
      </c>
      <c r="M1075" t="s">
        <v>2253</v>
      </c>
      <c r="N1075" t="s">
        <v>2683</v>
      </c>
    </row>
    <row r="1076" spans="1:14" x14ac:dyDescent="0.25">
      <c r="A1076" t="s">
        <v>4262</v>
      </c>
      <c r="B1076" t="s">
        <v>4263</v>
      </c>
      <c r="C1076" t="s">
        <v>198</v>
      </c>
      <c r="D1076" s="13">
        <v>10165116</v>
      </c>
      <c r="E1076" t="s">
        <v>2385</v>
      </c>
      <c r="F1076" t="s">
        <v>2250</v>
      </c>
      <c r="G1076" t="s">
        <v>2250</v>
      </c>
      <c r="H1076" s="108">
        <v>44104</v>
      </c>
      <c r="I1076" s="108">
        <v>44146</v>
      </c>
      <c r="J1076" t="s">
        <v>2252</v>
      </c>
      <c r="K1076" t="s">
        <v>2252</v>
      </c>
      <c r="L1076" t="s">
        <v>2252</v>
      </c>
      <c r="M1076" t="s">
        <v>2253</v>
      </c>
      <c r="N1076" t="s">
        <v>2683</v>
      </c>
    </row>
    <row r="1077" spans="1:14" x14ac:dyDescent="0.25">
      <c r="A1077" t="s">
        <v>4264</v>
      </c>
      <c r="B1077" t="s">
        <v>4265</v>
      </c>
      <c r="C1077" t="s">
        <v>94</v>
      </c>
      <c r="D1077" s="13">
        <v>10155200</v>
      </c>
      <c r="E1077" t="s">
        <v>2385</v>
      </c>
      <c r="F1077" t="s">
        <v>2250</v>
      </c>
      <c r="G1077" t="s">
        <v>2250</v>
      </c>
      <c r="H1077" s="108">
        <v>44133</v>
      </c>
      <c r="I1077" s="108">
        <v>44159</v>
      </c>
      <c r="J1077" t="s">
        <v>2252</v>
      </c>
      <c r="K1077" t="s">
        <v>2252</v>
      </c>
      <c r="L1077" t="s">
        <v>2252</v>
      </c>
      <c r="M1077" t="s">
        <v>2253</v>
      </c>
      <c r="N1077" t="s">
        <v>2683</v>
      </c>
    </row>
    <row r="1078" spans="1:14" x14ac:dyDescent="0.25">
      <c r="A1078" t="s">
        <v>4266</v>
      </c>
      <c r="B1078" t="s">
        <v>4267</v>
      </c>
      <c r="C1078" t="s">
        <v>147</v>
      </c>
      <c r="D1078" s="13">
        <v>10171261</v>
      </c>
      <c r="E1078" t="s">
        <v>2385</v>
      </c>
      <c r="F1078" t="s">
        <v>2250</v>
      </c>
      <c r="G1078" t="s">
        <v>2250</v>
      </c>
      <c r="H1078" s="108">
        <v>44153</v>
      </c>
      <c r="I1078" s="108">
        <v>44173</v>
      </c>
      <c r="J1078" t="s">
        <v>2252</v>
      </c>
      <c r="K1078" t="s">
        <v>2252</v>
      </c>
      <c r="L1078" t="s">
        <v>2252</v>
      </c>
      <c r="M1078" t="s">
        <v>2265</v>
      </c>
      <c r="N1078" t="s">
        <v>2683</v>
      </c>
    </row>
    <row r="1079" spans="1:14" x14ac:dyDescent="0.25">
      <c r="A1079" t="s">
        <v>4268</v>
      </c>
      <c r="B1079" t="s">
        <v>4269</v>
      </c>
      <c r="C1079" t="s">
        <v>126</v>
      </c>
      <c r="D1079" s="13">
        <v>10158421</v>
      </c>
      <c r="E1079" t="s">
        <v>2385</v>
      </c>
      <c r="F1079" t="s">
        <v>2250</v>
      </c>
      <c r="G1079" t="s">
        <v>2250</v>
      </c>
      <c r="H1079" s="108">
        <v>44131</v>
      </c>
      <c r="I1079" s="108">
        <v>44161</v>
      </c>
      <c r="J1079" t="s">
        <v>2252</v>
      </c>
      <c r="K1079" t="s">
        <v>2252</v>
      </c>
      <c r="L1079" t="s">
        <v>2252</v>
      </c>
      <c r="M1079" t="s">
        <v>2253</v>
      </c>
      <c r="N1079" t="s">
        <v>2683</v>
      </c>
    </row>
    <row r="1080" spans="1:14" x14ac:dyDescent="0.25">
      <c r="A1080" t="s">
        <v>4270</v>
      </c>
      <c r="B1080" t="s">
        <v>4271</v>
      </c>
      <c r="C1080" t="s">
        <v>87</v>
      </c>
      <c r="D1080" s="13">
        <v>10158423</v>
      </c>
      <c r="E1080" t="s">
        <v>2385</v>
      </c>
      <c r="F1080" t="s">
        <v>2250</v>
      </c>
      <c r="G1080" t="s">
        <v>2250</v>
      </c>
      <c r="H1080" s="108">
        <v>44132</v>
      </c>
      <c r="I1080" s="108">
        <v>44158</v>
      </c>
      <c r="J1080" t="s">
        <v>2252</v>
      </c>
      <c r="K1080" t="s">
        <v>2252</v>
      </c>
      <c r="L1080" t="s">
        <v>2252</v>
      </c>
      <c r="M1080" t="s">
        <v>2253</v>
      </c>
      <c r="N1080" t="s">
        <v>2683</v>
      </c>
    </row>
    <row r="1081" spans="1:14" x14ac:dyDescent="0.25">
      <c r="A1081" t="s">
        <v>4272</v>
      </c>
      <c r="B1081" t="s">
        <v>4273</v>
      </c>
      <c r="C1081" t="s">
        <v>130</v>
      </c>
      <c r="D1081" s="13">
        <v>10155222</v>
      </c>
      <c r="E1081" t="s">
        <v>2385</v>
      </c>
      <c r="F1081" t="s">
        <v>2250</v>
      </c>
      <c r="G1081" t="s">
        <v>2250</v>
      </c>
      <c r="H1081" s="108">
        <v>44132</v>
      </c>
      <c r="I1081" s="108">
        <v>44158</v>
      </c>
      <c r="J1081" t="s">
        <v>2252</v>
      </c>
      <c r="K1081" t="s">
        <v>2252</v>
      </c>
      <c r="L1081" t="s">
        <v>2252</v>
      </c>
      <c r="M1081" t="s">
        <v>2253</v>
      </c>
      <c r="N1081" t="s">
        <v>2683</v>
      </c>
    </row>
    <row r="1082" spans="1:14" x14ac:dyDescent="0.25">
      <c r="A1082" t="s">
        <v>4274</v>
      </c>
      <c r="B1082" t="s">
        <v>4275</v>
      </c>
      <c r="C1082" t="s">
        <v>218</v>
      </c>
      <c r="D1082" s="13">
        <v>10155314</v>
      </c>
      <c r="E1082" t="s">
        <v>2385</v>
      </c>
      <c r="F1082" t="s">
        <v>2250</v>
      </c>
      <c r="G1082" t="s">
        <v>2250</v>
      </c>
      <c r="H1082" s="108">
        <v>44133</v>
      </c>
      <c r="I1082" s="108">
        <v>44171</v>
      </c>
      <c r="J1082" t="s">
        <v>2252</v>
      </c>
      <c r="K1082" t="s">
        <v>2252</v>
      </c>
      <c r="L1082" t="s">
        <v>2252</v>
      </c>
      <c r="M1082" t="s">
        <v>2253</v>
      </c>
      <c r="N1082" t="s">
        <v>2683</v>
      </c>
    </row>
    <row r="1083" spans="1:14" x14ac:dyDescent="0.25">
      <c r="A1083" t="s">
        <v>4276</v>
      </c>
      <c r="B1083" t="s">
        <v>4277</v>
      </c>
      <c r="C1083" t="s">
        <v>109</v>
      </c>
      <c r="D1083" s="13">
        <v>10155346</v>
      </c>
      <c r="E1083" t="s">
        <v>2385</v>
      </c>
      <c r="F1083" t="s">
        <v>2250</v>
      </c>
      <c r="G1083" t="s">
        <v>2250</v>
      </c>
      <c r="H1083" s="108">
        <v>44153</v>
      </c>
      <c r="I1083" s="108">
        <v>44178</v>
      </c>
      <c r="J1083" t="s">
        <v>2252</v>
      </c>
      <c r="K1083" t="s">
        <v>2252</v>
      </c>
      <c r="L1083" t="s">
        <v>2252</v>
      </c>
      <c r="M1083" t="s">
        <v>2265</v>
      </c>
      <c r="N1083" t="s">
        <v>2683</v>
      </c>
    </row>
    <row r="1084" spans="1:14" x14ac:dyDescent="0.25">
      <c r="A1084" t="s">
        <v>4278</v>
      </c>
      <c r="B1084" t="s">
        <v>4279</v>
      </c>
      <c r="C1084" t="s">
        <v>112</v>
      </c>
      <c r="D1084" s="13">
        <v>10167405</v>
      </c>
      <c r="E1084" t="s">
        <v>2385</v>
      </c>
      <c r="F1084" t="s">
        <v>2250</v>
      </c>
      <c r="G1084" t="s">
        <v>2250</v>
      </c>
      <c r="H1084" s="108">
        <v>44118</v>
      </c>
      <c r="I1084" s="108">
        <v>44152</v>
      </c>
      <c r="J1084" t="s">
        <v>2252</v>
      </c>
      <c r="K1084" t="s">
        <v>2252</v>
      </c>
      <c r="L1084" t="s">
        <v>2252</v>
      </c>
      <c r="M1084" t="s">
        <v>2253</v>
      </c>
      <c r="N1084" t="s">
        <v>2683</v>
      </c>
    </row>
    <row r="1085" spans="1:14" x14ac:dyDescent="0.25">
      <c r="A1085" t="s">
        <v>4280</v>
      </c>
      <c r="B1085" t="s">
        <v>4281</v>
      </c>
      <c r="C1085" t="s">
        <v>118</v>
      </c>
      <c r="D1085" s="13">
        <v>10163205</v>
      </c>
      <c r="E1085" t="s">
        <v>2385</v>
      </c>
      <c r="F1085" t="s">
        <v>2250</v>
      </c>
      <c r="G1085" t="s">
        <v>2250</v>
      </c>
      <c r="H1085" s="108">
        <v>44118</v>
      </c>
      <c r="I1085" s="108">
        <v>44152</v>
      </c>
      <c r="J1085" t="s">
        <v>2252</v>
      </c>
      <c r="K1085" t="s">
        <v>2252</v>
      </c>
      <c r="L1085" t="s">
        <v>2252</v>
      </c>
      <c r="M1085" t="s">
        <v>2253</v>
      </c>
      <c r="N1085" t="s">
        <v>2683</v>
      </c>
    </row>
    <row r="1086" spans="1:14" x14ac:dyDescent="0.25">
      <c r="A1086" t="s">
        <v>4282</v>
      </c>
      <c r="B1086" t="s">
        <v>4283</v>
      </c>
      <c r="C1086" t="s">
        <v>72</v>
      </c>
      <c r="D1086" s="13">
        <v>10155242</v>
      </c>
      <c r="E1086" t="s">
        <v>2385</v>
      </c>
      <c r="F1086" t="s">
        <v>2250</v>
      </c>
      <c r="G1086" t="s">
        <v>2250</v>
      </c>
      <c r="H1086" s="108">
        <v>44117</v>
      </c>
      <c r="I1086" s="108">
        <v>44150</v>
      </c>
      <c r="J1086" t="s">
        <v>2252</v>
      </c>
      <c r="K1086" t="s">
        <v>2252</v>
      </c>
      <c r="L1086" t="s">
        <v>2252</v>
      </c>
      <c r="M1086" t="s">
        <v>2253</v>
      </c>
      <c r="N1086" t="s">
        <v>2683</v>
      </c>
    </row>
    <row r="1087" spans="1:14" x14ac:dyDescent="0.25">
      <c r="A1087" t="s">
        <v>450</v>
      </c>
      <c r="B1087" t="s">
        <v>1083</v>
      </c>
      <c r="C1087" t="s">
        <v>114</v>
      </c>
      <c r="D1087" s="13">
        <v>10167619</v>
      </c>
      <c r="E1087" t="s">
        <v>4284</v>
      </c>
      <c r="F1087" t="s">
        <v>2250</v>
      </c>
      <c r="G1087" t="s">
        <v>2250</v>
      </c>
      <c r="H1087" s="108">
        <v>44112</v>
      </c>
      <c r="I1087" s="108">
        <v>44117</v>
      </c>
      <c r="J1087" t="s">
        <v>2252</v>
      </c>
      <c r="K1087" t="s">
        <v>3048</v>
      </c>
      <c r="L1087" t="s">
        <v>2252</v>
      </c>
      <c r="M1087" t="s">
        <v>2253</v>
      </c>
      <c r="N1087" t="s">
        <v>2683</v>
      </c>
    </row>
    <row r="1088" spans="1:14" x14ac:dyDescent="0.25">
      <c r="A1088" t="s">
        <v>4285</v>
      </c>
      <c r="B1088" t="s">
        <v>1108</v>
      </c>
      <c r="C1088" t="s">
        <v>157</v>
      </c>
      <c r="D1088" s="13">
        <v>10164730</v>
      </c>
      <c r="E1088" t="s">
        <v>3047</v>
      </c>
      <c r="F1088" t="s">
        <v>2250</v>
      </c>
      <c r="G1088" t="s">
        <v>3475</v>
      </c>
      <c r="H1088" s="108">
        <v>44102</v>
      </c>
      <c r="I1088" s="108"/>
      <c r="J1088" t="s">
        <v>2252</v>
      </c>
      <c r="K1088" t="s">
        <v>3048</v>
      </c>
      <c r="L1088" t="s">
        <v>2252</v>
      </c>
      <c r="M1088" t="s">
        <v>2265</v>
      </c>
      <c r="N1088" t="s">
        <v>2683</v>
      </c>
    </row>
    <row r="1089" spans="1:14" x14ac:dyDescent="0.25">
      <c r="A1089" t="s">
        <v>4286</v>
      </c>
      <c r="B1089" t="s">
        <v>1169</v>
      </c>
      <c r="C1089" t="s">
        <v>156</v>
      </c>
      <c r="D1089" s="13">
        <v>10167687</v>
      </c>
      <c r="E1089" t="s">
        <v>3047</v>
      </c>
      <c r="F1089" t="s">
        <v>2250</v>
      </c>
      <c r="G1089" t="s">
        <v>3475</v>
      </c>
      <c r="H1089" s="108">
        <v>44116</v>
      </c>
      <c r="I1089" s="108"/>
      <c r="J1089" t="s">
        <v>2252</v>
      </c>
      <c r="K1089" t="s">
        <v>3048</v>
      </c>
      <c r="L1089" t="s">
        <v>2252</v>
      </c>
      <c r="M1089" t="s">
        <v>2265</v>
      </c>
      <c r="N1089" t="s">
        <v>2683</v>
      </c>
    </row>
    <row r="1090" spans="1:14" x14ac:dyDescent="0.25">
      <c r="A1090" t="s">
        <v>4287</v>
      </c>
      <c r="B1090" t="s">
        <v>1215</v>
      </c>
      <c r="C1090" t="s">
        <v>106</v>
      </c>
      <c r="D1090" s="13">
        <v>10166787</v>
      </c>
      <c r="E1090" t="s">
        <v>3047</v>
      </c>
      <c r="F1090" t="s">
        <v>2250</v>
      </c>
      <c r="G1090" t="s">
        <v>3475</v>
      </c>
      <c r="H1090" s="108">
        <v>44104</v>
      </c>
      <c r="I1090" s="108"/>
      <c r="J1090" t="s">
        <v>2252</v>
      </c>
      <c r="K1090" t="s">
        <v>3048</v>
      </c>
      <c r="L1090" t="s">
        <v>2252</v>
      </c>
      <c r="M1090" t="s">
        <v>2265</v>
      </c>
      <c r="N1090" t="s">
        <v>2683</v>
      </c>
    </row>
    <row r="1091" spans="1:14" x14ac:dyDescent="0.25">
      <c r="A1091" t="s">
        <v>4288</v>
      </c>
      <c r="B1091" t="s">
        <v>240</v>
      </c>
      <c r="C1091" t="s">
        <v>82</v>
      </c>
      <c r="D1091" s="13">
        <v>10159146</v>
      </c>
      <c r="E1091" t="s">
        <v>2415</v>
      </c>
      <c r="F1091" t="s">
        <v>2250</v>
      </c>
      <c r="G1091" t="s">
        <v>2250</v>
      </c>
      <c r="H1091" s="108">
        <v>44131</v>
      </c>
      <c r="I1091" s="108">
        <v>44168</v>
      </c>
      <c r="J1091" t="s">
        <v>2251</v>
      </c>
      <c r="K1091" t="s">
        <v>2252</v>
      </c>
      <c r="L1091" t="s">
        <v>2252</v>
      </c>
      <c r="M1091" t="s">
        <v>2253</v>
      </c>
      <c r="N1091" t="s">
        <v>2683</v>
      </c>
    </row>
    <row r="1092" spans="1:14" x14ac:dyDescent="0.25">
      <c r="A1092" t="s">
        <v>4289</v>
      </c>
      <c r="B1092" t="s">
        <v>240</v>
      </c>
      <c r="C1092" t="s">
        <v>114</v>
      </c>
      <c r="D1092" s="13">
        <v>10159147</v>
      </c>
      <c r="E1092" t="s">
        <v>2415</v>
      </c>
      <c r="F1092" t="s">
        <v>2250</v>
      </c>
      <c r="G1092" t="s">
        <v>2250</v>
      </c>
      <c r="H1092" s="108">
        <v>44167</v>
      </c>
      <c r="I1092" s="108">
        <v>44204</v>
      </c>
      <c r="J1092" t="s">
        <v>2251</v>
      </c>
      <c r="K1092" t="s">
        <v>2252</v>
      </c>
      <c r="L1092" t="s">
        <v>2252</v>
      </c>
      <c r="M1092" t="s">
        <v>2253</v>
      </c>
      <c r="N1092" t="s">
        <v>2683</v>
      </c>
    </row>
    <row r="1093" spans="1:14" x14ac:dyDescent="0.25">
      <c r="A1093" t="s">
        <v>4290</v>
      </c>
      <c r="B1093" t="s">
        <v>240</v>
      </c>
      <c r="C1093" t="s">
        <v>75</v>
      </c>
      <c r="D1093" s="13">
        <v>10159494</v>
      </c>
      <c r="E1093" t="s">
        <v>2415</v>
      </c>
      <c r="F1093" t="s">
        <v>2250</v>
      </c>
      <c r="G1093" t="s">
        <v>2250</v>
      </c>
      <c r="H1093" s="108">
        <v>44138</v>
      </c>
      <c r="I1093" s="108">
        <v>44168</v>
      </c>
      <c r="J1093" t="s">
        <v>2251</v>
      </c>
      <c r="K1093" t="s">
        <v>2252</v>
      </c>
      <c r="L1093" t="s">
        <v>2252</v>
      </c>
      <c r="M1093" t="s">
        <v>2253</v>
      </c>
      <c r="N1093" t="s">
        <v>2683</v>
      </c>
    </row>
    <row r="1094" spans="1:14" x14ac:dyDescent="0.25">
      <c r="A1094" t="s">
        <v>4291</v>
      </c>
      <c r="B1094" t="s">
        <v>240</v>
      </c>
      <c r="C1094" t="s">
        <v>148</v>
      </c>
      <c r="D1094" s="13">
        <v>10160115</v>
      </c>
      <c r="E1094" t="s">
        <v>2415</v>
      </c>
      <c r="F1094" t="s">
        <v>2250</v>
      </c>
      <c r="G1094" t="s">
        <v>2250</v>
      </c>
      <c r="H1094" s="108">
        <v>44095</v>
      </c>
      <c r="I1094" s="108">
        <v>44182</v>
      </c>
      <c r="J1094" t="s">
        <v>945</v>
      </c>
      <c r="K1094" t="s">
        <v>2252</v>
      </c>
      <c r="L1094" t="s">
        <v>2252</v>
      </c>
      <c r="M1094" t="s">
        <v>2253</v>
      </c>
      <c r="N1094" t="s">
        <v>2683</v>
      </c>
    </row>
    <row r="1095" spans="1:14" x14ac:dyDescent="0.25">
      <c r="A1095" t="s">
        <v>4292</v>
      </c>
      <c r="B1095" t="s">
        <v>240</v>
      </c>
      <c r="C1095" t="s">
        <v>148</v>
      </c>
      <c r="D1095" s="13">
        <v>10160395</v>
      </c>
      <c r="E1095" t="s">
        <v>2415</v>
      </c>
      <c r="F1095" t="s">
        <v>2250</v>
      </c>
      <c r="G1095" t="s">
        <v>2250</v>
      </c>
      <c r="H1095" s="108">
        <v>44180</v>
      </c>
      <c r="I1095" s="108">
        <v>44223</v>
      </c>
      <c r="J1095" t="s">
        <v>2251</v>
      </c>
      <c r="K1095" t="s">
        <v>2252</v>
      </c>
      <c r="L1095" t="s">
        <v>2252</v>
      </c>
      <c r="M1095" t="s">
        <v>2253</v>
      </c>
      <c r="N1095" t="s">
        <v>2683</v>
      </c>
    </row>
    <row r="1096" spans="1:14" x14ac:dyDescent="0.25">
      <c r="A1096" t="s">
        <v>4293</v>
      </c>
      <c r="B1096" t="s">
        <v>240</v>
      </c>
      <c r="C1096" t="s">
        <v>148</v>
      </c>
      <c r="D1096" s="13">
        <v>10160226</v>
      </c>
      <c r="E1096" t="s">
        <v>2415</v>
      </c>
      <c r="F1096" t="s">
        <v>2250</v>
      </c>
      <c r="G1096" t="s">
        <v>2250</v>
      </c>
      <c r="H1096" s="108">
        <v>44168</v>
      </c>
      <c r="I1096" s="108">
        <v>44215</v>
      </c>
      <c r="J1096" t="s">
        <v>2251</v>
      </c>
      <c r="K1096" t="s">
        <v>2252</v>
      </c>
      <c r="L1096" t="s">
        <v>2252</v>
      </c>
      <c r="M1096" t="s">
        <v>2253</v>
      </c>
      <c r="N1096" t="s">
        <v>2683</v>
      </c>
    </row>
    <row r="1097" spans="1:14" x14ac:dyDescent="0.25">
      <c r="A1097" t="s">
        <v>4294</v>
      </c>
      <c r="B1097" t="s">
        <v>240</v>
      </c>
      <c r="C1097" t="s">
        <v>104</v>
      </c>
      <c r="D1097" s="13">
        <v>10158722</v>
      </c>
      <c r="E1097" t="s">
        <v>2415</v>
      </c>
      <c r="F1097" t="s">
        <v>2250</v>
      </c>
      <c r="G1097" t="s">
        <v>2250</v>
      </c>
      <c r="H1097" s="108">
        <v>44168</v>
      </c>
      <c r="I1097" s="108">
        <v>44217</v>
      </c>
      <c r="J1097" t="s">
        <v>2251</v>
      </c>
      <c r="K1097" t="s">
        <v>2252</v>
      </c>
      <c r="L1097" t="s">
        <v>2252</v>
      </c>
      <c r="M1097" t="s">
        <v>2253</v>
      </c>
      <c r="N1097" t="s">
        <v>2683</v>
      </c>
    </row>
    <row r="1098" spans="1:14" x14ac:dyDescent="0.25">
      <c r="A1098" t="s">
        <v>4295</v>
      </c>
      <c r="B1098" t="s">
        <v>240</v>
      </c>
      <c r="C1098" t="s">
        <v>132</v>
      </c>
      <c r="D1098" s="13">
        <v>10158892</v>
      </c>
      <c r="E1098" t="s">
        <v>2415</v>
      </c>
      <c r="F1098" t="s">
        <v>2250</v>
      </c>
      <c r="G1098" t="s">
        <v>2250</v>
      </c>
      <c r="H1098" s="108">
        <v>44105</v>
      </c>
      <c r="I1098" s="108">
        <v>44159</v>
      </c>
      <c r="J1098" t="s">
        <v>2251</v>
      </c>
      <c r="K1098" t="s">
        <v>2252</v>
      </c>
      <c r="L1098" t="s">
        <v>2252</v>
      </c>
      <c r="M1098" t="s">
        <v>2253</v>
      </c>
      <c r="N1098" t="s">
        <v>2683</v>
      </c>
    </row>
    <row r="1099" spans="1:14" x14ac:dyDescent="0.25">
      <c r="A1099" t="s">
        <v>4296</v>
      </c>
      <c r="B1099" t="s">
        <v>240</v>
      </c>
      <c r="C1099" t="s">
        <v>153</v>
      </c>
      <c r="D1099" s="13">
        <v>10158727</v>
      </c>
      <c r="E1099" t="s">
        <v>2415</v>
      </c>
      <c r="F1099" t="s">
        <v>2250</v>
      </c>
      <c r="G1099" t="s">
        <v>2250</v>
      </c>
      <c r="H1099" s="108">
        <v>44180</v>
      </c>
      <c r="I1099" s="108">
        <v>44223</v>
      </c>
      <c r="J1099" t="s">
        <v>2251</v>
      </c>
      <c r="K1099" t="s">
        <v>2252</v>
      </c>
      <c r="L1099" t="s">
        <v>2252</v>
      </c>
      <c r="M1099" t="s">
        <v>2253</v>
      </c>
      <c r="N1099" t="s">
        <v>2683</v>
      </c>
    </row>
    <row r="1100" spans="1:14" x14ac:dyDescent="0.25">
      <c r="A1100" t="s">
        <v>4297</v>
      </c>
      <c r="B1100" t="s">
        <v>240</v>
      </c>
      <c r="C1100" t="s">
        <v>153</v>
      </c>
      <c r="D1100" s="13">
        <v>10158756</v>
      </c>
      <c r="E1100" t="s">
        <v>2415</v>
      </c>
      <c r="F1100" t="s">
        <v>2250</v>
      </c>
      <c r="G1100" t="s">
        <v>2250</v>
      </c>
      <c r="H1100" s="108">
        <v>44180</v>
      </c>
      <c r="I1100" s="108">
        <v>44232</v>
      </c>
      <c r="J1100" t="s">
        <v>2251</v>
      </c>
      <c r="K1100" t="s">
        <v>2252</v>
      </c>
      <c r="L1100" t="s">
        <v>2252</v>
      </c>
      <c r="M1100" t="s">
        <v>2253</v>
      </c>
      <c r="N1100" t="s">
        <v>2683</v>
      </c>
    </row>
    <row r="1101" spans="1:14" x14ac:dyDescent="0.25">
      <c r="A1101" t="s">
        <v>4298</v>
      </c>
      <c r="B1101" t="s">
        <v>240</v>
      </c>
      <c r="C1101" t="s">
        <v>153</v>
      </c>
      <c r="D1101" s="13">
        <v>10158906</v>
      </c>
      <c r="E1101" t="s">
        <v>2415</v>
      </c>
      <c r="F1101" t="s">
        <v>2250</v>
      </c>
      <c r="G1101" t="s">
        <v>2250</v>
      </c>
      <c r="H1101" s="108">
        <v>44137</v>
      </c>
      <c r="I1101" s="108">
        <v>44200</v>
      </c>
      <c r="J1101" t="s">
        <v>2251</v>
      </c>
      <c r="K1101" t="s">
        <v>2252</v>
      </c>
      <c r="L1101" t="s">
        <v>2252</v>
      </c>
      <c r="M1101" t="s">
        <v>2253</v>
      </c>
      <c r="N1101" t="s">
        <v>2683</v>
      </c>
    </row>
    <row r="1102" spans="1:14" x14ac:dyDescent="0.25">
      <c r="A1102" t="s">
        <v>4299</v>
      </c>
      <c r="B1102" t="s">
        <v>240</v>
      </c>
      <c r="C1102" t="s">
        <v>163</v>
      </c>
      <c r="D1102" s="13">
        <v>10158845</v>
      </c>
      <c r="E1102" t="s">
        <v>2415</v>
      </c>
      <c r="F1102" t="s">
        <v>2250</v>
      </c>
      <c r="G1102" t="s">
        <v>2250</v>
      </c>
      <c r="H1102" s="108">
        <v>44131</v>
      </c>
      <c r="I1102" s="108">
        <v>44183</v>
      </c>
      <c r="J1102" t="s">
        <v>2251</v>
      </c>
      <c r="K1102" t="s">
        <v>2252</v>
      </c>
      <c r="L1102" t="s">
        <v>2252</v>
      </c>
      <c r="M1102" t="s">
        <v>2253</v>
      </c>
      <c r="N1102" t="s">
        <v>2683</v>
      </c>
    </row>
    <row r="1103" spans="1:14" x14ac:dyDescent="0.25">
      <c r="A1103" t="s">
        <v>4300</v>
      </c>
      <c r="B1103" t="s">
        <v>240</v>
      </c>
      <c r="C1103" t="s">
        <v>163</v>
      </c>
      <c r="D1103" s="13">
        <v>10158911</v>
      </c>
      <c r="E1103" t="s">
        <v>2415</v>
      </c>
      <c r="F1103" t="s">
        <v>2250</v>
      </c>
      <c r="G1103" t="s">
        <v>2250</v>
      </c>
      <c r="H1103" s="108">
        <v>44173</v>
      </c>
      <c r="I1103" s="108">
        <v>44223</v>
      </c>
      <c r="J1103" t="s">
        <v>2251</v>
      </c>
      <c r="K1103" t="s">
        <v>2252</v>
      </c>
      <c r="L1103" t="s">
        <v>2252</v>
      </c>
      <c r="M1103" t="s">
        <v>2253</v>
      </c>
      <c r="N1103" t="s">
        <v>2683</v>
      </c>
    </row>
    <row r="1104" spans="1:14" x14ac:dyDescent="0.25">
      <c r="A1104" t="s">
        <v>4301</v>
      </c>
      <c r="B1104" t="s">
        <v>240</v>
      </c>
      <c r="C1104" t="s">
        <v>141</v>
      </c>
      <c r="D1104" s="13">
        <v>10161324</v>
      </c>
      <c r="E1104" t="s">
        <v>2415</v>
      </c>
      <c r="F1104" t="s">
        <v>2250</v>
      </c>
      <c r="G1104" t="s">
        <v>2250</v>
      </c>
      <c r="H1104" s="108">
        <v>44168</v>
      </c>
      <c r="I1104" s="108">
        <v>44208</v>
      </c>
      <c r="J1104" t="s">
        <v>2251</v>
      </c>
      <c r="K1104" t="s">
        <v>2252</v>
      </c>
      <c r="L1104" t="s">
        <v>2252</v>
      </c>
      <c r="M1104" t="s">
        <v>2253</v>
      </c>
      <c r="N1104" t="s">
        <v>2683</v>
      </c>
    </row>
    <row r="1105" spans="1:14" x14ac:dyDescent="0.25">
      <c r="A1105" t="s">
        <v>4302</v>
      </c>
      <c r="B1105" t="s">
        <v>240</v>
      </c>
      <c r="C1105" t="s">
        <v>214</v>
      </c>
      <c r="D1105" s="13">
        <v>10159851</v>
      </c>
      <c r="E1105" t="s">
        <v>2415</v>
      </c>
      <c r="F1105" t="s">
        <v>2250</v>
      </c>
      <c r="G1105" t="s">
        <v>2250</v>
      </c>
      <c r="H1105" s="108">
        <v>44132</v>
      </c>
      <c r="I1105" s="108">
        <v>44175</v>
      </c>
      <c r="J1105" t="s">
        <v>945</v>
      </c>
      <c r="K1105" t="s">
        <v>2252</v>
      </c>
      <c r="L1105" t="s">
        <v>2252</v>
      </c>
      <c r="M1105" t="s">
        <v>2253</v>
      </c>
      <c r="N1105" t="s">
        <v>2683</v>
      </c>
    </row>
    <row r="1106" spans="1:14" x14ac:dyDescent="0.25">
      <c r="A1106" t="s">
        <v>4303</v>
      </c>
      <c r="B1106" t="s">
        <v>240</v>
      </c>
      <c r="C1106" t="s">
        <v>214</v>
      </c>
      <c r="D1106" s="13">
        <v>10155867</v>
      </c>
      <c r="E1106" t="s">
        <v>2661</v>
      </c>
      <c r="F1106" t="s">
        <v>2250</v>
      </c>
      <c r="G1106" t="s">
        <v>2250</v>
      </c>
      <c r="H1106" s="108">
        <v>44116</v>
      </c>
      <c r="I1106" s="108">
        <v>44146</v>
      </c>
      <c r="J1106" t="s">
        <v>2251</v>
      </c>
      <c r="K1106" t="s">
        <v>2252</v>
      </c>
      <c r="L1106" t="s">
        <v>2252</v>
      </c>
      <c r="M1106" t="s">
        <v>2253</v>
      </c>
      <c r="N1106" t="s">
        <v>2683</v>
      </c>
    </row>
    <row r="1107" spans="1:14" x14ac:dyDescent="0.25">
      <c r="A1107" t="s">
        <v>4304</v>
      </c>
      <c r="B1107" t="s">
        <v>240</v>
      </c>
      <c r="C1107" t="s">
        <v>108</v>
      </c>
      <c r="D1107" s="13">
        <v>10158810</v>
      </c>
      <c r="E1107" t="s">
        <v>2415</v>
      </c>
      <c r="F1107" t="s">
        <v>2250</v>
      </c>
      <c r="G1107" t="s">
        <v>2250</v>
      </c>
      <c r="H1107" s="108">
        <v>44096</v>
      </c>
      <c r="I1107" s="108">
        <v>44145</v>
      </c>
      <c r="J1107" t="s">
        <v>2251</v>
      </c>
      <c r="K1107" t="s">
        <v>2252</v>
      </c>
      <c r="L1107" t="s">
        <v>2252</v>
      </c>
      <c r="M1107" t="s">
        <v>2253</v>
      </c>
      <c r="N1107" t="s">
        <v>2683</v>
      </c>
    </row>
    <row r="1108" spans="1:14" x14ac:dyDescent="0.25">
      <c r="A1108" t="s">
        <v>4305</v>
      </c>
      <c r="B1108" t="s">
        <v>240</v>
      </c>
      <c r="C1108" t="s">
        <v>108</v>
      </c>
      <c r="D1108" s="13">
        <v>10158702</v>
      </c>
      <c r="E1108" t="s">
        <v>2415</v>
      </c>
      <c r="F1108" t="s">
        <v>2250</v>
      </c>
      <c r="G1108" t="s">
        <v>2250</v>
      </c>
      <c r="H1108" s="108">
        <v>44118</v>
      </c>
      <c r="I1108" s="108">
        <v>44162</v>
      </c>
      <c r="J1108" t="s">
        <v>2251</v>
      </c>
      <c r="K1108" t="s">
        <v>2252</v>
      </c>
      <c r="L1108" t="s">
        <v>2252</v>
      </c>
      <c r="M1108" t="s">
        <v>2253</v>
      </c>
      <c r="N1108" t="s">
        <v>2683</v>
      </c>
    </row>
    <row r="1109" spans="1:14" x14ac:dyDescent="0.25">
      <c r="A1109" t="s">
        <v>4306</v>
      </c>
      <c r="B1109" t="s">
        <v>240</v>
      </c>
      <c r="C1109" t="s">
        <v>108</v>
      </c>
      <c r="D1109" s="13">
        <v>10158668</v>
      </c>
      <c r="E1109" t="s">
        <v>2415</v>
      </c>
      <c r="F1109" t="s">
        <v>2250</v>
      </c>
      <c r="G1109" t="s">
        <v>2250</v>
      </c>
      <c r="H1109" s="108">
        <v>44075</v>
      </c>
      <c r="I1109" s="108">
        <v>44106</v>
      </c>
      <c r="J1109" t="s">
        <v>2251</v>
      </c>
      <c r="K1109" t="s">
        <v>2252</v>
      </c>
      <c r="L1109" t="s">
        <v>2252</v>
      </c>
      <c r="M1109" t="s">
        <v>2253</v>
      </c>
      <c r="N1109" t="s">
        <v>2683</v>
      </c>
    </row>
    <row r="1110" spans="1:14" x14ac:dyDescent="0.25">
      <c r="A1110" t="s">
        <v>4307</v>
      </c>
      <c r="B1110" t="s">
        <v>240</v>
      </c>
      <c r="C1110" t="s">
        <v>108</v>
      </c>
      <c r="D1110" s="13">
        <v>10158861</v>
      </c>
      <c r="E1110" t="s">
        <v>2415</v>
      </c>
      <c r="F1110" t="s">
        <v>2250</v>
      </c>
      <c r="G1110" t="s">
        <v>2250</v>
      </c>
      <c r="H1110" s="108">
        <v>44181</v>
      </c>
      <c r="I1110" s="108">
        <v>44228</v>
      </c>
      <c r="J1110" t="s">
        <v>2251</v>
      </c>
      <c r="K1110" t="s">
        <v>2252</v>
      </c>
      <c r="L1110" t="s">
        <v>2252</v>
      </c>
      <c r="M1110" t="s">
        <v>2253</v>
      </c>
      <c r="N1110" t="s">
        <v>2683</v>
      </c>
    </row>
    <row r="1111" spans="1:14" x14ac:dyDescent="0.25">
      <c r="A1111" t="s">
        <v>4308</v>
      </c>
      <c r="B1111" t="s">
        <v>240</v>
      </c>
      <c r="C1111" t="s">
        <v>108</v>
      </c>
      <c r="D1111" s="13">
        <v>10158729</v>
      </c>
      <c r="E1111" t="s">
        <v>2415</v>
      </c>
      <c r="F1111" t="s">
        <v>2250</v>
      </c>
      <c r="G1111" t="s">
        <v>2250</v>
      </c>
      <c r="H1111" s="108">
        <v>44138</v>
      </c>
      <c r="I1111" s="108">
        <v>44181</v>
      </c>
      <c r="J1111" t="s">
        <v>2251</v>
      </c>
      <c r="K1111" t="s">
        <v>2252</v>
      </c>
      <c r="L1111" t="s">
        <v>2252</v>
      </c>
      <c r="M1111" t="s">
        <v>2253</v>
      </c>
      <c r="N1111" t="s">
        <v>2683</v>
      </c>
    </row>
    <row r="1112" spans="1:14" x14ac:dyDescent="0.25">
      <c r="A1112" t="s">
        <v>4309</v>
      </c>
      <c r="B1112" t="s">
        <v>240</v>
      </c>
      <c r="C1112" t="s">
        <v>108</v>
      </c>
      <c r="D1112" s="13">
        <v>10158783</v>
      </c>
      <c r="E1112" t="s">
        <v>2415</v>
      </c>
      <c r="F1112" t="s">
        <v>2250</v>
      </c>
      <c r="G1112" t="s">
        <v>2250</v>
      </c>
      <c r="H1112" s="108">
        <v>44173</v>
      </c>
      <c r="I1112" s="108">
        <v>44222</v>
      </c>
      <c r="J1112" t="s">
        <v>2251</v>
      </c>
      <c r="K1112" t="s">
        <v>2252</v>
      </c>
      <c r="L1112" t="s">
        <v>2252</v>
      </c>
      <c r="M1112" t="s">
        <v>2253</v>
      </c>
      <c r="N1112" t="s">
        <v>2683</v>
      </c>
    </row>
    <row r="1113" spans="1:14" x14ac:dyDescent="0.25">
      <c r="A1113" t="s">
        <v>4310</v>
      </c>
      <c r="B1113" t="s">
        <v>4311</v>
      </c>
      <c r="C1113" t="s">
        <v>151</v>
      </c>
      <c r="D1113" s="13">
        <v>10159704</v>
      </c>
      <c r="E1113" t="s">
        <v>2415</v>
      </c>
      <c r="F1113" t="s">
        <v>2250</v>
      </c>
      <c r="G1113" t="s">
        <v>2250</v>
      </c>
      <c r="H1113" s="108">
        <v>44110</v>
      </c>
      <c r="I1113" s="108">
        <v>44144</v>
      </c>
      <c r="J1113" t="s">
        <v>2251</v>
      </c>
      <c r="K1113" t="s">
        <v>2252</v>
      </c>
      <c r="L1113" t="s">
        <v>2252</v>
      </c>
      <c r="M1113" t="s">
        <v>2253</v>
      </c>
      <c r="N1113" t="s">
        <v>2683</v>
      </c>
    </row>
    <row r="1114" spans="1:14" x14ac:dyDescent="0.25">
      <c r="A1114" t="s">
        <v>4312</v>
      </c>
      <c r="B1114" t="s">
        <v>240</v>
      </c>
      <c r="C1114" t="s">
        <v>187</v>
      </c>
      <c r="D1114" s="13">
        <v>10160667</v>
      </c>
      <c r="E1114" t="s">
        <v>2415</v>
      </c>
      <c r="F1114" t="s">
        <v>2250</v>
      </c>
      <c r="G1114" t="s">
        <v>2250</v>
      </c>
      <c r="H1114" s="108">
        <v>44139</v>
      </c>
      <c r="I1114" s="108">
        <v>44173</v>
      </c>
      <c r="J1114" t="s">
        <v>2251</v>
      </c>
      <c r="K1114" t="s">
        <v>2252</v>
      </c>
      <c r="L1114" t="s">
        <v>2252</v>
      </c>
      <c r="M1114" t="s">
        <v>2253</v>
      </c>
      <c r="N1114" t="s">
        <v>2683</v>
      </c>
    </row>
    <row r="1115" spans="1:14" x14ac:dyDescent="0.25">
      <c r="A1115" t="s">
        <v>4313</v>
      </c>
      <c r="B1115" t="s">
        <v>240</v>
      </c>
      <c r="C1115" t="s">
        <v>99</v>
      </c>
      <c r="D1115" s="13">
        <v>10159500</v>
      </c>
      <c r="E1115" t="s">
        <v>2415</v>
      </c>
      <c r="F1115" t="s">
        <v>2250</v>
      </c>
      <c r="G1115" t="s">
        <v>2250</v>
      </c>
      <c r="H1115" s="108">
        <v>44181</v>
      </c>
      <c r="I1115" s="108">
        <v>44221</v>
      </c>
      <c r="J1115" t="s">
        <v>2251</v>
      </c>
      <c r="K1115" t="s">
        <v>2252</v>
      </c>
      <c r="L1115" t="s">
        <v>2252</v>
      </c>
      <c r="M1115" t="s">
        <v>2253</v>
      </c>
      <c r="N1115" t="s">
        <v>2683</v>
      </c>
    </row>
    <row r="1116" spans="1:14" x14ac:dyDescent="0.25">
      <c r="A1116" t="s">
        <v>4314</v>
      </c>
      <c r="B1116" t="s">
        <v>240</v>
      </c>
      <c r="C1116" t="s">
        <v>163</v>
      </c>
      <c r="D1116" s="13">
        <v>10158837</v>
      </c>
      <c r="E1116" t="s">
        <v>2415</v>
      </c>
      <c r="F1116" t="s">
        <v>2250</v>
      </c>
      <c r="G1116" t="s">
        <v>2250</v>
      </c>
      <c r="H1116" s="108">
        <v>44089</v>
      </c>
      <c r="I1116" s="108">
        <v>44123</v>
      </c>
      <c r="J1116" t="s">
        <v>2251</v>
      </c>
      <c r="K1116" t="s">
        <v>2252</v>
      </c>
      <c r="L1116" t="s">
        <v>2252</v>
      </c>
      <c r="M1116" t="s">
        <v>2253</v>
      </c>
      <c r="N1116" t="s">
        <v>2683</v>
      </c>
    </row>
    <row r="1117" spans="1:14" x14ac:dyDescent="0.25">
      <c r="A1117" t="s">
        <v>4315</v>
      </c>
      <c r="B1117" t="s">
        <v>240</v>
      </c>
      <c r="C1117" t="s">
        <v>217</v>
      </c>
      <c r="D1117" s="13">
        <v>10155869</v>
      </c>
      <c r="E1117" t="s">
        <v>2661</v>
      </c>
      <c r="F1117" t="s">
        <v>2250</v>
      </c>
      <c r="G1117" t="s">
        <v>2250</v>
      </c>
      <c r="H1117" s="108">
        <v>44123</v>
      </c>
      <c r="I1117" s="108">
        <v>44155</v>
      </c>
      <c r="J1117" t="s">
        <v>2251</v>
      </c>
      <c r="K1117" t="s">
        <v>2252</v>
      </c>
      <c r="L1117" t="s">
        <v>2252</v>
      </c>
      <c r="M1117" t="s">
        <v>2253</v>
      </c>
      <c r="N1117" t="s">
        <v>2683</v>
      </c>
    </row>
    <row r="1118" spans="1:14" x14ac:dyDescent="0.25">
      <c r="A1118" t="s">
        <v>4316</v>
      </c>
      <c r="B1118" t="s">
        <v>240</v>
      </c>
      <c r="C1118" t="s">
        <v>217</v>
      </c>
      <c r="D1118" s="13">
        <v>10158723</v>
      </c>
      <c r="E1118" t="s">
        <v>2415</v>
      </c>
      <c r="F1118" t="s">
        <v>2250</v>
      </c>
      <c r="G1118" t="s">
        <v>2250</v>
      </c>
      <c r="H1118" s="108">
        <v>44173</v>
      </c>
      <c r="I1118" s="108">
        <v>44223</v>
      </c>
      <c r="J1118" t="s">
        <v>2251</v>
      </c>
      <c r="K1118" t="s">
        <v>2252</v>
      </c>
      <c r="L1118" t="s">
        <v>2252</v>
      </c>
      <c r="M1118" t="s">
        <v>2253</v>
      </c>
      <c r="N1118" t="s">
        <v>2683</v>
      </c>
    </row>
    <row r="1119" spans="1:14" x14ac:dyDescent="0.25">
      <c r="A1119" t="s">
        <v>4317</v>
      </c>
      <c r="B1119" t="s">
        <v>240</v>
      </c>
      <c r="C1119" t="s">
        <v>165</v>
      </c>
      <c r="D1119" s="13">
        <v>10159505</v>
      </c>
      <c r="E1119" t="s">
        <v>2415</v>
      </c>
      <c r="F1119" t="s">
        <v>2250</v>
      </c>
      <c r="G1119" t="s">
        <v>2250</v>
      </c>
      <c r="H1119" s="108">
        <v>44175</v>
      </c>
      <c r="I1119" s="108">
        <v>44222</v>
      </c>
      <c r="J1119" t="s">
        <v>2251</v>
      </c>
      <c r="K1119" t="s">
        <v>2252</v>
      </c>
      <c r="L1119" t="s">
        <v>2252</v>
      </c>
      <c r="M1119" t="s">
        <v>2253</v>
      </c>
      <c r="N1119" t="s">
        <v>2683</v>
      </c>
    </row>
    <row r="1120" spans="1:14" x14ac:dyDescent="0.25">
      <c r="A1120" t="s">
        <v>4318</v>
      </c>
      <c r="B1120" t="s">
        <v>240</v>
      </c>
      <c r="C1120" t="s">
        <v>111</v>
      </c>
      <c r="D1120" s="13">
        <v>10159157</v>
      </c>
      <c r="E1120" t="s">
        <v>2415</v>
      </c>
      <c r="F1120" t="s">
        <v>2250</v>
      </c>
      <c r="G1120" t="s">
        <v>2250</v>
      </c>
      <c r="H1120" s="108">
        <v>44096</v>
      </c>
      <c r="I1120" s="108">
        <v>44127</v>
      </c>
      <c r="J1120" t="s">
        <v>2251</v>
      </c>
      <c r="K1120" t="s">
        <v>2252</v>
      </c>
      <c r="L1120" t="s">
        <v>2252</v>
      </c>
      <c r="M1120" t="s">
        <v>2253</v>
      </c>
      <c r="N1120" t="s">
        <v>2683</v>
      </c>
    </row>
    <row r="1121" spans="1:14" x14ac:dyDescent="0.25">
      <c r="A1121" t="s">
        <v>4319</v>
      </c>
      <c r="B1121" t="s">
        <v>240</v>
      </c>
      <c r="C1121" t="s">
        <v>111</v>
      </c>
      <c r="D1121" s="13">
        <v>10159015</v>
      </c>
      <c r="E1121" t="s">
        <v>2415</v>
      </c>
      <c r="F1121" t="s">
        <v>2250</v>
      </c>
      <c r="G1121" t="s">
        <v>2250</v>
      </c>
      <c r="H1121" s="108">
        <v>44103</v>
      </c>
      <c r="I1121" s="108">
        <v>44139</v>
      </c>
      <c r="J1121" t="s">
        <v>2251</v>
      </c>
      <c r="K1121" t="s">
        <v>2252</v>
      </c>
      <c r="L1121" t="s">
        <v>2252</v>
      </c>
      <c r="M1121" t="s">
        <v>2253</v>
      </c>
      <c r="N1121" t="s">
        <v>2683</v>
      </c>
    </row>
    <row r="1122" spans="1:14" x14ac:dyDescent="0.25">
      <c r="A1122" t="s">
        <v>4320</v>
      </c>
      <c r="B1122" t="s">
        <v>240</v>
      </c>
      <c r="C1122" t="s">
        <v>114</v>
      </c>
      <c r="D1122" s="13">
        <v>10155872</v>
      </c>
      <c r="E1122" t="s">
        <v>2661</v>
      </c>
      <c r="F1122" t="s">
        <v>2250</v>
      </c>
      <c r="G1122" t="s">
        <v>2250</v>
      </c>
      <c r="H1122" s="108">
        <v>44159</v>
      </c>
      <c r="I1122" s="108">
        <v>44194</v>
      </c>
      <c r="J1122" t="s">
        <v>2251</v>
      </c>
      <c r="K1122" t="s">
        <v>2252</v>
      </c>
      <c r="L1122" t="s">
        <v>2252</v>
      </c>
      <c r="M1122" t="s">
        <v>2253</v>
      </c>
      <c r="N1122" t="s">
        <v>2683</v>
      </c>
    </row>
    <row r="1123" spans="1:14" x14ac:dyDescent="0.25">
      <c r="A1123" t="s">
        <v>4321</v>
      </c>
      <c r="B1123" t="s">
        <v>240</v>
      </c>
      <c r="C1123" t="s">
        <v>114</v>
      </c>
      <c r="D1123" s="13">
        <v>10159163</v>
      </c>
      <c r="E1123" t="s">
        <v>2415</v>
      </c>
      <c r="F1123" t="s">
        <v>2250</v>
      </c>
      <c r="G1123" t="s">
        <v>2250</v>
      </c>
      <c r="H1123" s="108">
        <v>44096</v>
      </c>
      <c r="I1123" s="108">
        <v>44134</v>
      </c>
      <c r="J1123" t="s">
        <v>945</v>
      </c>
      <c r="K1123" t="s">
        <v>2252</v>
      </c>
      <c r="L1123" t="s">
        <v>2252</v>
      </c>
      <c r="M1123" t="s">
        <v>2253</v>
      </c>
      <c r="N1123" t="s">
        <v>2683</v>
      </c>
    </row>
    <row r="1124" spans="1:14" x14ac:dyDescent="0.25">
      <c r="A1124" t="s">
        <v>4322</v>
      </c>
      <c r="B1124" t="s">
        <v>240</v>
      </c>
      <c r="C1124" t="s">
        <v>211</v>
      </c>
      <c r="D1124" s="13">
        <v>10159848</v>
      </c>
      <c r="E1124" t="s">
        <v>2415</v>
      </c>
      <c r="F1124" t="s">
        <v>2250</v>
      </c>
      <c r="G1124" t="s">
        <v>2250</v>
      </c>
      <c r="H1124" s="108">
        <v>44104</v>
      </c>
      <c r="I1124" s="108">
        <v>44144</v>
      </c>
      <c r="J1124" t="s">
        <v>2251</v>
      </c>
      <c r="K1124" t="s">
        <v>2252</v>
      </c>
      <c r="L1124" t="s">
        <v>2252</v>
      </c>
      <c r="M1124" t="s">
        <v>2253</v>
      </c>
      <c r="N1124" t="s">
        <v>2683</v>
      </c>
    </row>
    <row r="1125" spans="1:14" x14ac:dyDescent="0.25">
      <c r="A1125" t="s">
        <v>4323</v>
      </c>
      <c r="B1125" t="s">
        <v>240</v>
      </c>
      <c r="C1125" t="s">
        <v>127</v>
      </c>
      <c r="D1125" s="13">
        <v>10159166</v>
      </c>
      <c r="E1125" t="s">
        <v>2415</v>
      </c>
      <c r="F1125" t="s">
        <v>2250</v>
      </c>
      <c r="G1125" t="s">
        <v>3475</v>
      </c>
      <c r="H1125" s="108">
        <v>44179</v>
      </c>
      <c r="I1125" s="108"/>
      <c r="J1125" t="s">
        <v>945</v>
      </c>
      <c r="K1125" t="s">
        <v>2252</v>
      </c>
      <c r="L1125" t="s">
        <v>2252</v>
      </c>
      <c r="M1125" t="s">
        <v>2253</v>
      </c>
      <c r="N1125" t="s">
        <v>2683</v>
      </c>
    </row>
    <row r="1126" spans="1:14" x14ac:dyDescent="0.25">
      <c r="A1126" t="s">
        <v>4324</v>
      </c>
      <c r="B1126" t="s">
        <v>240</v>
      </c>
      <c r="C1126" t="s">
        <v>109</v>
      </c>
      <c r="D1126" s="13">
        <v>10159172</v>
      </c>
      <c r="E1126" t="s">
        <v>2415</v>
      </c>
      <c r="F1126" t="s">
        <v>2250</v>
      </c>
      <c r="G1126" t="s">
        <v>2250</v>
      </c>
      <c r="H1126" s="108">
        <v>44173</v>
      </c>
      <c r="I1126" s="108">
        <v>44221</v>
      </c>
      <c r="J1126" t="s">
        <v>2251</v>
      </c>
      <c r="K1126" t="s">
        <v>2252</v>
      </c>
      <c r="L1126" t="s">
        <v>2252</v>
      </c>
      <c r="M1126" t="s">
        <v>2253</v>
      </c>
      <c r="N1126" t="s">
        <v>2683</v>
      </c>
    </row>
    <row r="1127" spans="1:14" x14ac:dyDescent="0.25">
      <c r="A1127" t="s">
        <v>4325</v>
      </c>
      <c r="B1127" t="s">
        <v>4326</v>
      </c>
      <c r="C1127" t="s">
        <v>169</v>
      </c>
      <c r="D1127" s="13">
        <v>10161870</v>
      </c>
      <c r="E1127" t="s">
        <v>2415</v>
      </c>
      <c r="F1127" t="s">
        <v>2250</v>
      </c>
      <c r="G1127" t="s">
        <v>2250</v>
      </c>
      <c r="H1127" s="108">
        <v>44181</v>
      </c>
      <c r="I1127" s="108">
        <v>44222</v>
      </c>
      <c r="J1127" t="s">
        <v>2251</v>
      </c>
      <c r="K1127" t="s">
        <v>2252</v>
      </c>
      <c r="L1127" t="s">
        <v>2252</v>
      </c>
      <c r="M1127" t="s">
        <v>2253</v>
      </c>
      <c r="N1127" t="s">
        <v>2683</v>
      </c>
    </row>
    <row r="1128" spans="1:14" x14ac:dyDescent="0.25">
      <c r="A1128" t="s">
        <v>4327</v>
      </c>
      <c r="B1128" t="s">
        <v>240</v>
      </c>
      <c r="C1128" t="s">
        <v>137</v>
      </c>
      <c r="D1128" s="13">
        <v>10160182</v>
      </c>
      <c r="E1128" t="s">
        <v>2415</v>
      </c>
      <c r="F1128" t="s">
        <v>2250</v>
      </c>
      <c r="G1128" t="s">
        <v>2250</v>
      </c>
      <c r="H1128" s="108">
        <v>44167</v>
      </c>
      <c r="I1128" s="108">
        <v>44204</v>
      </c>
      <c r="J1128" t="s">
        <v>945</v>
      </c>
      <c r="K1128" t="s">
        <v>2252</v>
      </c>
      <c r="L1128" t="s">
        <v>2252</v>
      </c>
      <c r="M1128" t="s">
        <v>2253</v>
      </c>
      <c r="N1128" t="s">
        <v>2683</v>
      </c>
    </row>
    <row r="1129" spans="1:14" x14ac:dyDescent="0.25">
      <c r="A1129" t="s">
        <v>4328</v>
      </c>
      <c r="B1129" t="s">
        <v>4329</v>
      </c>
      <c r="C1129" t="s">
        <v>142</v>
      </c>
      <c r="D1129" s="13">
        <v>10161858</v>
      </c>
      <c r="E1129" t="s">
        <v>2415</v>
      </c>
      <c r="F1129" t="s">
        <v>2250</v>
      </c>
      <c r="G1129" t="s">
        <v>2250</v>
      </c>
      <c r="H1129" s="108">
        <v>44159</v>
      </c>
      <c r="I1129" s="108">
        <v>44228</v>
      </c>
      <c r="J1129" t="s">
        <v>2251</v>
      </c>
      <c r="K1129" t="s">
        <v>2252</v>
      </c>
      <c r="L1129" t="s">
        <v>2252</v>
      </c>
      <c r="M1129" t="s">
        <v>2253</v>
      </c>
      <c r="N1129" t="s">
        <v>2683</v>
      </c>
    </row>
    <row r="1130" spans="1:14" x14ac:dyDescent="0.25">
      <c r="A1130" t="s">
        <v>4330</v>
      </c>
      <c r="B1130" t="s">
        <v>240</v>
      </c>
      <c r="C1130" t="s">
        <v>94</v>
      </c>
      <c r="D1130" s="13">
        <v>10159175</v>
      </c>
      <c r="E1130" t="s">
        <v>2415</v>
      </c>
      <c r="F1130" t="s">
        <v>2250</v>
      </c>
      <c r="G1130" t="s">
        <v>2250</v>
      </c>
      <c r="H1130" s="108">
        <v>44182</v>
      </c>
      <c r="I1130" s="108">
        <v>44229</v>
      </c>
      <c r="J1130" t="s">
        <v>2251</v>
      </c>
      <c r="K1130" t="s">
        <v>2252</v>
      </c>
      <c r="L1130" t="s">
        <v>2252</v>
      </c>
      <c r="M1130" t="s">
        <v>2253</v>
      </c>
      <c r="N1130" t="s">
        <v>2683</v>
      </c>
    </row>
    <row r="1131" spans="1:14" x14ac:dyDescent="0.25">
      <c r="A1131" t="s">
        <v>4331</v>
      </c>
      <c r="B1131" t="s">
        <v>240</v>
      </c>
      <c r="C1131" t="s">
        <v>149</v>
      </c>
      <c r="D1131" s="13">
        <v>10159181</v>
      </c>
      <c r="E1131" t="s">
        <v>2415</v>
      </c>
      <c r="F1131" t="s">
        <v>2250</v>
      </c>
      <c r="G1131" t="s">
        <v>2250</v>
      </c>
      <c r="H1131" s="108">
        <v>44111</v>
      </c>
      <c r="I1131" s="108">
        <v>44155</v>
      </c>
      <c r="J1131" t="s">
        <v>2251</v>
      </c>
      <c r="K1131" t="s">
        <v>2252</v>
      </c>
      <c r="L1131" t="s">
        <v>2252</v>
      </c>
      <c r="M1131" t="s">
        <v>2253</v>
      </c>
      <c r="N1131" t="s">
        <v>2683</v>
      </c>
    </row>
    <row r="1132" spans="1:14" x14ac:dyDescent="0.25">
      <c r="A1132" t="s">
        <v>4332</v>
      </c>
      <c r="B1132" t="s">
        <v>240</v>
      </c>
      <c r="C1132" t="s">
        <v>128</v>
      </c>
      <c r="D1132" s="13">
        <v>10155865</v>
      </c>
      <c r="E1132" t="s">
        <v>2661</v>
      </c>
      <c r="F1132" t="s">
        <v>2250</v>
      </c>
      <c r="G1132" t="s">
        <v>2250</v>
      </c>
      <c r="H1132" s="108">
        <v>44151</v>
      </c>
      <c r="I1132" s="108">
        <v>44194</v>
      </c>
      <c r="J1132" t="s">
        <v>945</v>
      </c>
      <c r="K1132" t="s">
        <v>2252</v>
      </c>
      <c r="L1132" t="s">
        <v>2252</v>
      </c>
      <c r="M1132" t="s">
        <v>2253</v>
      </c>
      <c r="N1132" t="s">
        <v>2683</v>
      </c>
    </row>
    <row r="1133" spans="1:14" x14ac:dyDescent="0.25">
      <c r="A1133" t="s">
        <v>4333</v>
      </c>
      <c r="B1133" t="s">
        <v>240</v>
      </c>
      <c r="C1133" t="s">
        <v>95</v>
      </c>
      <c r="D1133" s="13">
        <v>10159183</v>
      </c>
      <c r="E1133" t="s">
        <v>2415</v>
      </c>
      <c r="F1133" t="s">
        <v>2250</v>
      </c>
      <c r="G1133" t="s">
        <v>2250</v>
      </c>
      <c r="H1133" s="108">
        <v>44095</v>
      </c>
      <c r="I1133" s="108">
        <v>44131</v>
      </c>
      <c r="J1133" t="s">
        <v>945</v>
      </c>
      <c r="K1133" t="s">
        <v>2252</v>
      </c>
      <c r="L1133" t="s">
        <v>2252</v>
      </c>
      <c r="M1133" t="s">
        <v>2253</v>
      </c>
      <c r="N1133" t="s">
        <v>2683</v>
      </c>
    </row>
    <row r="1134" spans="1:14" x14ac:dyDescent="0.25">
      <c r="A1134" t="s">
        <v>4334</v>
      </c>
      <c r="B1134" t="s">
        <v>240</v>
      </c>
      <c r="C1134" t="s">
        <v>104</v>
      </c>
      <c r="D1134" s="13">
        <v>10158693</v>
      </c>
      <c r="E1134" t="s">
        <v>2415</v>
      </c>
      <c r="F1134" t="s">
        <v>2250</v>
      </c>
      <c r="G1134" t="s">
        <v>2250</v>
      </c>
      <c r="H1134" s="108">
        <v>44076</v>
      </c>
      <c r="I1134" s="108">
        <v>44110</v>
      </c>
      <c r="J1134" t="s">
        <v>2251</v>
      </c>
      <c r="K1134" t="s">
        <v>2252</v>
      </c>
      <c r="L1134" t="s">
        <v>2252</v>
      </c>
      <c r="M1134" t="s">
        <v>2253</v>
      </c>
      <c r="N1134" t="s">
        <v>2683</v>
      </c>
    </row>
    <row r="1135" spans="1:14" x14ac:dyDescent="0.25">
      <c r="A1135" t="s">
        <v>4335</v>
      </c>
      <c r="B1135" t="s">
        <v>4336</v>
      </c>
      <c r="C1135" t="s">
        <v>113</v>
      </c>
      <c r="D1135" s="13">
        <v>10160434</v>
      </c>
      <c r="E1135" t="s">
        <v>2415</v>
      </c>
      <c r="F1135" t="s">
        <v>2250</v>
      </c>
      <c r="G1135" t="s">
        <v>2250</v>
      </c>
      <c r="H1135" s="108">
        <v>44110</v>
      </c>
      <c r="I1135" s="108">
        <v>44161</v>
      </c>
      <c r="J1135" t="s">
        <v>2251</v>
      </c>
      <c r="K1135" t="s">
        <v>2252</v>
      </c>
      <c r="L1135" t="s">
        <v>2252</v>
      </c>
      <c r="M1135" t="s">
        <v>2253</v>
      </c>
      <c r="N1135" t="s">
        <v>2683</v>
      </c>
    </row>
    <row r="1136" spans="1:14" x14ac:dyDescent="0.25">
      <c r="A1136" t="s">
        <v>4337</v>
      </c>
      <c r="B1136" t="s">
        <v>240</v>
      </c>
      <c r="C1136" t="s">
        <v>90</v>
      </c>
      <c r="D1136" s="13">
        <v>10160883</v>
      </c>
      <c r="E1136" t="s">
        <v>2415</v>
      </c>
      <c r="F1136" t="s">
        <v>2250</v>
      </c>
      <c r="G1136" t="s">
        <v>2250</v>
      </c>
      <c r="H1136" s="108">
        <v>44139</v>
      </c>
      <c r="I1136" s="108">
        <v>44165</v>
      </c>
      <c r="J1136" t="s">
        <v>2251</v>
      </c>
      <c r="K1136" t="s">
        <v>2252</v>
      </c>
      <c r="L1136" t="s">
        <v>2252</v>
      </c>
      <c r="M1136" t="s">
        <v>2253</v>
      </c>
      <c r="N1136" t="s">
        <v>2683</v>
      </c>
    </row>
    <row r="1137" spans="1:14" x14ac:dyDescent="0.25">
      <c r="A1137" t="s">
        <v>4338</v>
      </c>
      <c r="B1137" t="s">
        <v>240</v>
      </c>
      <c r="C1137" t="s">
        <v>172</v>
      </c>
      <c r="D1137" s="13">
        <v>10160886</v>
      </c>
      <c r="E1137" t="s">
        <v>2415</v>
      </c>
      <c r="F1137" t="s">
        <v>2250</v>
      </c>
      <c r="G1137" t="s">
        <v>2250</v>
      </c>
      <c r="H1137" s="108">
        <v>44104</v>
      </c>
      <c r="I1137" s="108">
        <v>44137</v>
      </c>
      <c r="J1137" t="s">
        <v>2251</v>
      </c>
      <c r="K1137" t="s">
        <v>2252</v>
      </c>
      <c r="L1137" t="s">
        <v>2252</v>
      </c>
      <c r="M1137" t="s">
        <v>2253</v>
      </c>
      <c r="N1137" t="s">
        <v>2683</v>
      </c>
    </row>
    <row r="1138" spans="1:14" x14ac:dyDescent="0.25">
      <c r="A1138" t="s">
        <v>4339</v>
      </c>
      <c r="B1138" t="s">
        <v>240</v>
      </c>
      <c r="C1138" t="s">
        <v>151</v>
      </c>
      <c r="D1138" s="13">
        <v>10159709</v>
      </c>
      <c r="E1138" t="s">
        <v>2415</v>
      </c>
      <c r="F1138" t="s">
        <v>2250</v>
      </c>
      <c r="G1138" t="s">
        <v>2250</v>
      </c>
      <c r="H1138" s="108">
        <v>44167</v>
      </c>
      <c r="I1138" s="108">
        <v>44201</v>
      </c>
      <c r="J1138" t="s">
        <v>2251</v>
      </c>
      <c r="K1138" t="s">
        <v>2252</v>
      </c>
      <c r="L1138" t="s">
        <v>2252</v>
      </c>
      <c r="M1138" t="s">
        <v>2253</v>
      </c>
      <c r="N1138" t="s">
        <v>2683</v>
      </c>
    </row>
    <row r="1139" spans="1:14" x14ac:dyDescent="0.25">
      <c r="A1139" t="s">
        <v>4340</v>
      </c>
      <c r="B1139" t="s">
        <v>240</v>
      </c>
      <c r="C1139" t="s">
        <v>163</v>
      </c>
      <c r="D1139" s="13">
        <v>10158661</v>
      </c>
      <c r="E1139" t="s">
        <v>2415</v>
      </c>
      <c r="F1139" t="s">
        <v>2250</v>
      </c>
      <c r="G1139" t="s">
        <v>2250</v>
      </c>
      <c r="H1139" s="108">
        <v>44123</v>
      </c>
      <c r="I1139" s="108">
        <v>44168</v>
      </c>
      <c r="J1139" t="s">
        <v>2251</v>
      </c>
      <c r="K1139" t="s">
        <v>2252</v>
      </c>
      <c r="L1139" t="s">
        <v>2252</v>
      </c>
      <c r="M1139" t="s">
        <v>2253</v>
      </c>
      <c r="N1139" t="s">
        <v>2683</v>
      </c>
    </row>
    <row r="1140" spans="1:14" x14ac:dyDescent="0.25">
      <c r="A1140" t="s">
        <v>4341</v>
      </c>
      <c r="B1140" t="s">
        <v>240</v>
      </c>
      <c r="C1140" t="s">
        <v>165</v>
      </c>
      <c r="D1140" s="13">
        <v>10159512</v>
      </c>
      <c r="E1140" t="s">
        <v>2415</v>
      </c>
      <c r="F1140" t="s">
        <v>2250</v>
      </c>
      <c r="G1140" t="s">
        <v>2250</v>
      </c>
      <c r="H1140" s="108">
        <v>44180</v>
      </c>
      <c r="I1140" s="108">
        <v>44222</v>
      </c>
      <c r="J1140" t="s">
        <v>2251</v>
      </c>
      <c r="K1140" t="s">
        <v>2252</v>
      </c>
      <c r="L1140" t="s">
        <v>2252</v>
      </c>
      <c r="M1140" t="s">
        <v>2253</v>
      </c>
      <c r="N1140" t="s">
        <v>2683</v>
      </c>
    </row>
    <row r="1141" spans="1:14" x14ac:dyDescent="0.25">
      <c r="A1141" t="s">
        <v>4342</v>
      </c>
      <c r="B1141" t="s">
        <v>4343</v>
      </c>
      <c r="C1141" t="s">
        <v>223</v>
      </c>
      <c r="D1141" s="13">
        <v>10163452</v>
      </c>
      <c r="E1141" t="s">
        <v>2415</v>
      </c>
      <c r="F1141" t="s">
        <v>2250</v>
      </c>
      <c r="G1141" t="s">
        <v>2250</v>
      </c>
      <c r="H1141" s="108">
        <v>44103</v>
      </c>
      <c r="I1141" s="108">
        <v>44174</v>
      </c>
      <c r="J1141" t="s">
        <v>945</v>
      </c>
      <c r="K1141" t="s">
        <v>2252</v>
      </c>
      <c r="L1141" t="s">
        <v>2252</v>
      </c>
      <c r="M1141" t="s">
        <v>2253</v>
      </c>
      <c r="N1141" t="s">
        <v>2683</v>
      </c>
    </row>
    <row r="1142" spans="1:14" x14ac:dyDescent="0.25">
      <c r="A1142" t="s">
        <v>4344</v>
      </c>
      <c r="B1142" t="s">
        <v>240</v>
      </c>
      <c r="C1142" t="s">
        <v>124</v>
      </c>
      <c r="D1142" s="13">
        <v>10159712</v>
      </c>
      <c r="E1142" t="s">
        <v>2415</v>
      </c>
      <c r="F1142" t="s">
        <v>2250</v>
      </c>
      <c r="G1142" t="s">
        <v>2250</v>
      </c>
      <c r="H1142" s="108">
        <v>44116</v>
      </c>
      <c r="I1142" s="108">
        <v>44133</v>
      </c>
      <c r="J1142" t="s">
        <v>2251</v>
      </c>
      <c r="K1142" t="s">
        <v>2252</v>
      </c>
      <c r="L1142" t="s">
        <v>2252</v>
      </c>
      <c r="M1142" t="s">
        <v>2253</v>
      </c>
      <c r="N1142" t="s">
        <v>2683</v>
      </c>
    </row>
    <row r="1143" spans="1:14" x14ac:dyDescent="0.25">
      <c r="A1143" t="s">
        <v>4345</v>
      </c>
      <c r="B1143" t="s">
        <v>240</v>
      </c>
      <c r="C1143" t="s">
        <v>153</v>
      </c>
      <c r="D1143" s="13">
        <v>10158809</v>
      </c>
      <c r="E1143" t="s">
        <v>2415</v>
      </c>
      <c r="F1143" t="s">
        <v>2250</v>
      </c>
      <c r="G1143" t="s">
        <v>2250</v>
      </c>
      <c r="H1143" s="108">
        <v>44173</v>
      </c>
      <c r="I1143" s="108">
        <v>44222</v>
      </c>
      <c r="J1143" t="s">
        <v>2251</v>
      </c>
      <c r="K1143" t="s">
        <v>2252</v>
      </c>
      <c r="L1143" t="s">
        <v>2252</v>
      </c>
      <c r="M1143" t="s">
        <v>2253</v>
      </c>
      <c r="N1143" t="s">
        <v>2683</v>
      </c>
    </row>
    <row r="1144" spans="1:14" x14ac:dyDescent="0.25">
      <c r="A1144" t="s">
        <v>4346</v>
      </c>
      <c r="B1144" t="s">
        <v>240</v>
      </c>
      <c r="C1144" t="s">
        <v>74</v>
      </c>
      <c r="D1144" s="13">
        <v>10159987</v>
      </c>
      <c r="E1144" t="s">
        <v>2415</v>
      </c>
      <c r="F1144" t="s">
        <v>2250</v>
      </c>
      <c r="G1144" t="s">
        <v>2250</v>
      </c>
      <c r="H1144" s="108">
        <v>44138</v>
      </c>
      <c r="I1144" s="108">
        <v>44173</v>
      </c>
      <c r="J1144" t="s">
        <v>945</v>
      </c>
      <c r="K1144" t="s">
        <v>2252</v>
      </c>
      <c r="L1144" t="s">
        <v>2252</v>
      </c>
      <c r="M1144" t="s">
        <v>2253</v>
      </c>
      <c r="N1144" t="s">
        <v>2683</v>
      </c>
    </row>
    <row r="1145" spans="1:14" x14ac:dyDescent="0.25">
      <c r="A1145" t="s">
        <v>4347</v>
      </c>
      <c r="B1145" t="s">
        <v>240</v>
      </c>
      <c r="C1145" t="s">
        <v>146</v>
      </c>
      <c r="D1145" s="13">
        <v>10158842</v>
      </c>
      <c r="E1145" t="s">
        <v>2415</v>
      </c>
      <c r="F1145" t="s">
        <v>2250</v>
      </c>
      <c r="G1145" t="s">
        <v>2250</v>
      </c>
      <c r="H1145" s="108">
        <v>44137</v>
      </c>
      <c r="I1145" s="108">
        <v>44194</v>
      </c>
      <c r="J1145" t="s">
        <v>2251</v>
      </c>
      <c r="K1145" t="s">
        <v>2252</v>
      </c>
      <c r="L1145" t="s">
        <v>2252</v>
      </c>
      <c r="M1145" t="s">
        <v>2253</v>
      </c>
      <c r="N1145" t="s">
        <v>2683</v>
      </c>
    </row>
    <row r="1146" spans="1:14" x14ac:dyDescent="0.25">
      <c r="A1146" t="s">
        <v>4348</v>
      </c>
      <c r="B1146" t="s">
        <v>240</v>
      </c>
      <c r="C1146" t="s">
        <v>117</v>
      </c>
      <c r="D1146" s="13">
        <v>10155874</v>
      </c>
      <c r="E1146" t="s">
        <v>2661</v>
      </c>
      <c r="F1146" t="s">
        <v>2250</v>
      </c>
      <c r="G1146" t="s">
        <v>2250</v>
      </c>
      <c r="H1146" s="108">
        <v>44137</v>
      </c>
      <c r="I1146" s="108">
        <v>44166</v>
      </c>
      <c r="J1146" t="s">
        <v>2251</v>
      </c>
      <c r="K1146" t="s">
        <v>2252</v>
      </c>
      <c r="L1146" t="s">
        <v>2252</v>
      </c>
      <c r="M1146" t="s">
        <v>2253</v>
      </c>
      <c r="N1146" t="s">
        <v>2683</v>
      </c>
    </row>
    <row r="1147" spans="1:14" x14ac:dyDescent="0.25">
      <c r="A1147" t="s">
        <v>4349</v>
      </c>
      <c r="B1147" t="s">
        <v>240</v>
      </c>
      <c r="C1147" t="s">
        <v>117</v>
      </c>
      <c r="D1147" s="13">
        <v>10160895</v>
      </c>
      <c r="E1147" t="s">
        <v>2415</v>
      </c>
      <c r="F1147" t="s">
        <v>2250</v>
      </c>
      <c r="G1147" t="s">
        <v>2250</v>
      </c>
      <c r="H1147" s="108">
        <v>44173</v>
      </c>
      <c r="I1147" s="108">
        <v>44214</v>
      </c>
      <c r="J1147" t="s">
        <v>2251</v>
      </c>
      <c r="K1147" t="s">
        <v>2252</v>
      </c>
      <c r="L1147" t="s">
        <v>2252</v>
      </c>
      <c r="M1147" t="s">
        <v>2253</v>
      </c>
      <c r="N1147" t="s">
        <v>2683</v>
      </c>
    </row>
    <row r="1148" spans="1:14" x14ac:dyDescent="0.25">
      <c r="A1148" t="s">
        <v>4350</v>
      </c>
      <c r="B1148" t="s">
        <v>240</v>
      </c>
      <c r="C1148" t="s">
        <v>119</v>
      </c>
      <c r="D1148" s="13">
        <v>10160008</v>
      </c>
      <c r="E1148" t="s">
        <v>2415</v>
      </c>
      <c r="F1148" t="s">
        <v>2250</v>
      </c>
      <c r="G1148" t="s">
        <v>2250</v>
      </c>
      <c r="H1148" s="108">
        <v>44096</v>
      </c>
      <c r="I1148" s="108">
        <v>44137</v>
      </c>
      <c r="J1148" t="s">
        <v>2251</v>
      </c>
      <c r="K1148" t="s">
        <v>2252</v>
      </c>
      <c r="L1148" t="s">
        <v>2252</v>
      </c>
      <c r="M1148" t="s">
        <v>2253</v>
      </c>
      <c r="N1148" t="s">
        <v>2683</v>
      </c>
    </row>
    <row r="1149" spans="1:14" x14ac:dyDescent="0.25">
      <c r="A1149" t="s">
        <v>4351</v>
      </c>
      <c r="B1149" t="s">
        <v>240</v>
      </c>
      <c r="C1149" t="s">
        <v>117</v>
      </c>
      <c r="D1149" s="13">
        <v>10161030</v>
      </c>
      <c r="E1149" t="s">
        <v>2415</v>
      </c>
      <c r="F1149" t="s">
        <v>2250</v>
      </c>
      <c r="G1149" t="s">
        <v>2250</v>
      </c>
      <c r="H1149" s="108">
        <v>44180</v>
      </c>
      <c r="I1149" s="108">
        <v>44221</v>
      </c>
      <c r="J1149" t="s">
        <v>2251</v>
      </c>
      <c r="K1149" t="s">
        <v>2252</v>
      </c>
      <c r="L1149" t="s">
        <v>2252</v>
      </c>
      <c r="M1149" t="s">
        <v>2253</v>
      </c>
      <c r="N1149" t="s">
        <v>2683</v>
      </c>
    </row>
    <row r="1150" spans="1:14" x14ac:dyDescent="0.25">
      <c r="A1150" t="s">
        <v>4352</v>
      </c>
      <c r="B1150" t="s">
        <v>240</v>
      </c>
      <c r="C1150" t="s">
        <v>91</v>
      </c>
      <c r="D1150" s="13">
        <v>10155866</v>
      </c>
      <c r="E1150" t="s">
        <v>2661</v>
      </c>
      <c r="F1150" t="s">
        <v>2250</v>
      </c>
      <c r="G1150" t="s">
        <v>2250</v>
      </c>
      <c r="H1150" s="108">
        <v>44116</v>
      </c>
      <c r="I1150" s="108">
        <v>44147</v>
      </c>
      <c r="J1150" t="s">
        <v>2251</v>
      </c>
      <c r="K1150" t="s">
        <v>2252</v>
      </c>
      <c r="L1150" t="s">
        <v>2252</v>
      </c>
      <c r="M1150" t="s">
        <v>2253</v>
      </c>
      <c r="N1150" t="s">
        <v>2683</v>
      </c>
    </row>
    <row r="1151" spans="1:14" x14ac:dyDescent="0.25">
      <c r="A1151" t="s">
        <v>4353</v>
      </c>
      <c r="B1151" t="s">
        <v>240</v>
      </c>
      <c r="C1151" t="s">
        <v>140</v>
      </c>
      <c r="D1151" s="13">
        <v>10155875</v>
      </c>
      <c r="E1151" t="s">
        <v>2661</v>
      </c>
      <c r="F1151" t="s">
        <v>2250</v>
      </c>
      <c r="G1151" t="s">
        <v>2250</v>
      </c>
      <c r="H1151" s="108">
        <v>44137</v>
      </c>
      <c r="I1151" s="108">
        <v>44169</v>
      </c>
      <c r="J1151" t="s">
        <v>2251</v>
      </c>
      <c r="K1151" t="s">
        <v>2252</v>
      </c>
      <c r="L1151" t="s">
        <v>2252</v>
      </c>
      <c r="M1151" t="s">
        <v>2253</v>
      </c>
      <c r="N1151" t="s">
        <v>2683</v>
      </c>
    </row>
    <row r="1152" spans="1:14" x14ac:dyDescent="0.25">
      <c r="A1152" t="s">
        <v>4354</v>
      </c>
      <c r="B1152" t="s">
        <v>240</v>
      </c>
      <c r="C1152" t="s">
        <v>147</v>
      </c>
      <c r="D1152" s="13">
        <v>10161447</v>
      </c>
      <c r="E1152" t="s">
        <v>2415</v>
      </c>
      <c r="F1152" t="s">
        <v>2250</v>
      </c>
      <c r="G1152" t="s">
        <v>2250</v>
      </c>
      <c r="H1152" s="108">
        <v>44116</v>
      </c>
      <c r="I1152" s="108">
        <v>44148</v>
      </c>
      <c r="J1152" t="s">
        <v>2251</v>
      </c>
      <c r="K1152" t="s">
        <v>2252</v>
      </c>
      <c r="L1152" t="s">
        <v>2252</v>
      </c>
      <c r="M1152" t="s">
        <v>2253</v>
      </c>
      <c r="N1152" t="s">
        <v>2683</v>
      </c>
    </row>
    <row r="1153" spans="1:14" x14ac:dyDescent="0.25">
      <c r="A1153" t="s">
        <v>4355</v>
      </c>
      <c r="B1153" t="s">
        <v>240</v>
      </c>
      <c r="C1153" t="s">
        <v>130</v>
      </c>
      <c r="D1153" s="13">
        <v>10160897</v>
      </c>
      <c r="E1153" t="s">
        <v>2415</v>
      </c>
      <c r="F1153" t="s">
        <v>2250</v>
      </c>
      <c r="G1153" t="s">
        <v>2250</v>
      </c>
      <c r="H1153" s="108">
        <v>44174</v>
      </c>
      <c r="I1153" s="108">
        <v>44221</v>
      </c>
      <c r="J1153" t="s">
        <v>2251</v>
      </c>
      <c r="K1153" t="s">
        <v>2252</v>
      </c>
      <c r="L1153" t="s">
        <v>2252</v>
      </c>
      <c r="M1153" t="s">
        <v>2253</v>
      </c>
      <c r="N1153" t="s">
        <v>2683</v>
      </c>
    </row>
    <row r="1154" spans="1:14" x14ac:dyDescent="0.25">
      <c r="A1154" t="s">
        <v>4356</v>
      </c>
      <c r="B1154" t="s">
        <v>240</v>
      </c>
      <c r="C1154" t="s">
        <v>135</v>
      </c>
      <c r="D1154" s="13">
        <v>10160680</v>
      </c>
      <c r="E1154" t="s">
        <v>2415</v>
      </c>
      <c r="F1154" t="s">
        <v>2250</v>
      </c>
      <c r="G1154" t="s">
        <v>2250</v>
      </c>
      <c r="H1154" s="108">
        <v>44174</v>
      </c>
      <c r="I1154" s="108">
        <v>44221</v>
      </c>
      <c r="J1154" t="s">
        <v>2251</v>
      </c>
      <c r="K1154" t="s">
        <v>2252</v>
      </c>
      <c r="L1154" t="s">
        <v>2252</v>
      </c>
      <c r="M1154" t="s">
        <v>2253</v>
      </c>
      <c r="N1154" t="s">
        <v>2683</v>
      </c>
    </row>
    <row r="1155" spans="1:14" x14ac:dyDescent="0.25">
      <c r="A1155" t="s">
        <v>4357</v>
      </c>
      <c r="B1155" t="s">
        <v>240</v>
      </c>
      <c r="C1155" t="s">
        <v>113</v>
      </c>
      <c r="D1155" s="13">
        <v>10169051</v>
      </c>
      <c r="E1155" t="s">
        <v>2415</v>
      </c>
      <c r="F1155" t="s">
        <v>2250</v>
      </c>
      <c r="G1155" t="s">
        <v>2250</v>
      </c>
      <c r="H1155" s="108">
        <v>44138</v>
      </c>
      <c r="I1155" s="108">
        <v>44166</v>
      </c>
      <c r="J1155" t="s">
        <v>2251</v>
      </c>
      <c r="K1155" t="s">
        <v>2252</v>
      </c>
      <c r="L1155" t="s">
        <v>2252</v>
      </c>
      <c r="M1155" t="s">
        <v>2253</v>
      </c>
      <c r="N1155" t="s">
        <v>2683</v>
      </c>
    </row>
    <row r="1156" spans="1:14" x14ac:dyDescent="0.25">
      <c r="A1156" t="s">
        <v>4358</v>
      </c>
      <c r="B1156" t="s">
        <v>240</v>
      </c>
      <c r="C1156" t="s">
        <v>95</v>
      </c>
      <c r="D1156" s="13">
        <v>10159195</v>
      </c>
      <c r="E1156" t="s">
        <v>2415</v>
      </c>
      <c r="F1156" t="s">
        <v>2250</v>
      </c>
      <c r="G1156" t="s">
        <v>2250</v>
      </c>
      <c r="H1156" s="108">
        <v>44117</v>
      </c>
      <c r="I1156" s="108">
        <v>44152</v>
      </c>
      <c r="J1156" t="s">
        <v>2251</v>
      </c>
      <c r="K1156" t="s">
        <v>2252</v>
      </c>
      <c r="L1156" t="s">
        <v>2252</v>
      </c>
      <c r="M1156" t="s">
        <v>2253</v>
      </c>
      <c r="N1156" t="s">
        <v>2683</v>
      </c>
    </row>
    <row r="1157" spans="1:14" x14ac:dyDescent="0.25">
      <c r="A1157" t="s">
        <v>4359</v>
      </c>
      <c r="B1157" t="s">
        <v>4360</v>
      </c>
      <c r="C1157" t="s">
        <v>106</v>
      </c>
      <c r="D1157" s="13">
        <v>10159717</v>
      </c>
      <c r="E1157" t="s">
        <v>2415</v>
      </c>
      <c r="F1157" t="s">
        <v>2250</v>
      </c>
      <c r="G1157" t="s">
        <v>2250</v>
      </c>
      <c r="H1157" s="108">
        <v>44116</v>
      </c>
      <c r="I1157" s="108">
        <v>44140</v>
      </c>
      <c r="J1157" t="s">
        <v>2251</v>
      </c>
      <c r="K1157" t="s">
        <v>2252</v>
      </c>
      <c r="L1157" t="s">
        <v>2252</v>
      </c>
      <c r="M1157" t="s">
        <v>2253</v>
      </c>
      <c r="N1157" t="s">
        <v>2683</v>
      </c>
    </row>
    <row r="1158" spans="1:14" x14ac:dyDescent="0.25">
      <c r="A1158" t="s">
        <v>4361</v>
      </c>
      <c r="B1158" t="s">
        <v>240</v>
      </c>
      <c r="C1158" t="s">
        <v>74</v>
      </c>
      <c r="D1158" s="13">
        <v>10160277</v>
      </c>
      <c r="E1158" t="s">
        <v>2415</v>
      </c>
      <c r="F1158" t="s">
        <v>2250</v>
      </c>
      <c r="G1158" t="s">
        <v>2250</v>
      </c>
      <c r="H1158" s="108">
        <v>44098</v>
      </c>
      <c r="I1158" s="108">
        <v>44147</v>
      </c>
      <c r="J1158" t="s">
        <v>2251</v>
      </c>
      <c r="K1158" t="s">
        <v>2252</v>
      </c>
      <c r="L1158" t="s">
        <v>2252</v>
      </c>
      <c r="M1158" t="s">
        <v>2253</v>
      </c>
      <c r="N1158" t="s">
        <v>2683</v>
      </c>
    </row>
    <row r="1159" spans="1:14" x14ac:dyDescent="0.25">
      <c r="A1159" t="s">
        <v>4362</v>
      </c>
      <c r="B1159" t="s">
        <v>240</v>
      </c>
      <c r="C1159" t="s">
        <v>108</v>
      </c>
      <c r="D1159" s="13">
        <v>10158849</v>
      </c>
      <c r="E1159" t="s">
        <v>2415</v>
      </c>
      <c r="F1159" t="s">
        <v>2250</v>
      </c>
      <c r="G1159" t="s">
        <v>2250</v>
      </c>
      <c r="H1159" s="108">
        <v>44175</v>
      </c>
      <c r="I1159" s="108">
        <v>44221</v>
      </c>
      <c r="J1159" t="s">
        <v>2251</v>
      </c>
      <c r="K1159" t="s">
        <v>2252</v>
      </c>
      <c r="L1159" t="s">
        <v>2252</v>
      </c>
      <c r="M1159" t="s">
        <v>2253</v>
      </c>
      <c r="N1159" t="s">
        <v>2683</v>
      </c>
    </row>
    <row r="1160" spans="1:14" x14ac:dyDescent="0.25">
      <c r="A1160" t="s">
        <v>4363</v>
      </c>
      <c r="B1160" t="s">
        <v>240</v>
      </c>
      <c r="C1160" t="s">
        <v>118</v>
      </c>
      <c r="D1160" s="13">
        <v>10159993</v>
      </c>
      <c r="E1160" t="s">
        <v>2415</v>
      </c>
      <c r="F1160" t="s">
        <v>2250</v>
      </c>
      <c r="G1160" t="s">
        <v>2250</v>
      </c>
      <c r="H1160" s="108">
        <v>44116</v>
      </c>
      <c r="I1160" s="108">
        <v>44154</v>
      </c>
      <c r="J1160" t="s">
        <v>2251</v>
      </c>
      <c r="K1160" t="s">
        <v>2252</v>
      </c>
      <c r="L1160" t="s">
        <v>2252</v>
      </c>
      <c r="M1160" t="s">
        <v>2253</v>
      </c>
      <c r="N1160" t="s">
        <v>2683</v>
      </c>
    </row>
    <row r="1161" spans="1:14" x14ac:dyDescent="0.25">
      <c r="A1161" t="s">
        <v>4364</v>
      </c>
      <c r="B1161" t="s">
        <v>240</v>
      </c>
      <c r="C1161" t="s">
        <v>165</v>
      </c>
      <c r="D1161" s="13">
        <v>10159523</v>
      </c>
      <c r="E1161" t="s">
        <v>2415</v>
      </c>
      <c r="F1161" t="s">
        <v>2250</v>
      </c>
      <c r="G1161" t="s">
        <v>2250</v>
      </c>
      <c r="H1161" s="108">
        <v>44081</v>
      </c>
      <c r="I1161" s="108">
        <v>44125</v>
      </c>
      <c r="J1161" t="s">
        <v>2251</v>
      </c>
      <c r="K1161" t="s">
        <v>2252</v>
      </c>
      <c r="L1161" t="s">
        <v>2252</v>
      </c>
      <c r="M1161" t="s">
        <v>2253</v>
      </c>
      <c r="N1161" t="s">
        <v>2683</v>
      </c>
    </row>
    <row r="1162" spans="1:14" x14ac:dyDescent="0.25">
      <c r="A1162" t="s">
        <v>4365</v>
      </c>
      <c r="B1162" t="s">
        <v>240</v>
      </c>
      <c r="C1162" t="s">
        <v>89</v>
      </c>
      <c r="D1162" s="13">
        <v>10159198</v>
      </c>
      <c r="E1162" t="s">
        <v>2415</v>
      </c>
      <c r="F1162" t="s">
        <v>2250</v>
      </c>
      <c r="G1162" t="s">
        <v>2250</v>
      </c>
      <c r="H1162" s="108">
        <v>44104</v>
      </c>
      <c r="I1162" s="108">
        <v>44153</v>
      </c>
      <c r="J1162" t="s">
        <v>2251</v>
      </c>
      <c r="K1162" t="s">
        <v>2252</v>
      </c>
      <c r="L1162" t="s">
        <v>2252</v>
      </c>
      <c r="M1162" t="s">
        <v>2253</v>
      </c>
      <c r="N1162" t="s">
        <v>2683</v>
      </c>
    </row>
    <row r="1163" spans="1:14" x14ac:dyDescent="0.25">
      <c r="A1163" t="s">
        <v>4366</v>
      </c>
      <c r="B1163" t="s">
        <v>240</v>
      </c>
      <c r="C1163" t="s">
        <v>157</v>
      </c>
      <c r="D1163" s="13">
        <v>10159199</v>
      </c>
      <c r="E1163" t="s">
        <v>2415</v>
      </c>
      <c r="F1163" t="s">
        <v>2250</v>
      </c>
      <c r="G1163" t="s">
        <v>2250</v>
      </c>
      <c r="H1163" s="108">
        <v>44180</v>
      </c>
      <c r="I1163" s="108">
        <v>44222</v>
      </c>
      <c r="J1163" t="s">
        <v>2251</v>
      </c>
      <c r="K1163" t="s">
        <v>2252</v>
      </c>
      <c r="L1163" t="s">
        <v>2252</v>
      </c>
      <c r="M1163" t="s">
        <v>2253</v>
      </c>
      <c r="N1163" t="s">
        <v>2683</v>
      </c>
    </row>
    <row r="1164" spans="1:14" x14ac:dyDescent="0.25">
      <c r="A1164" t="s">
        <v>4367</v>
      </c>
      <c r="B1164" t="s">
        <v>240</v>
      </c>
      <c r="C1164" t="s">
        <v>108</v>
      </c>
      <c r="D1164" s="13">
        <v>10158762</v>
      </c>
      <c r="E1164" t="s">
        <v>2415</v>
      </c>
      <c r="F1164" t="s">
        <v>2250</v>
      </c>
      <c r="G1164" t="s">
        <v>2250</v>
      </c>
      <c r="H1164" s="108">
        <v>44124</v>
      </c>
      <c r="I1164" s="108">
        <v>44169</v>
      </c>
      <c r="J1164" t="s">
        <v>2251</v>
      </c>
      <c r="K1164" t="s">
        <v>2252</v>
      </c>
      <c r="L1164" t="s">
        <v>2252</v>
      </c>
      <c r="M1164" t="s">
        <v>2253</v>
      </c>
      <c r="N1164" t="s">
        <v>2683</v>
      </c>
    </row>
    <row r="1165" spans="1:14" x14ac:dyDescent="0.25">
      <c r="A1165" t="s">
        <v>4368</v>
      </c>
      <c r="B1165" t="s">
        <v>240</v>
      </c>
      <c r="C1165" t="s">
        <v>104</v>
      </c>
      <c r="D1165" s="13">
        <v>10158786</v>
      </c>
      <c r="E1165" t="s">
        <v>2415</v>
      </c>
      <c r="F1165" t="s">
        <v>2250</v>
      </c>
      <c r="G1165" t="s">
        <v>2250</v>
      </c>
      <c r="H1165" s="108">
        <v>44103</v>
      </c>
      <c r="I1165" s="108">
        <v>44131</v>
      </c>
      <c r="J1165" t="s">
        <v>2251</v>
      </c>
      <c r="K1165" t="s">
        <v>2252</v>
      </c>
      <c r="L1165" t="s">
        <v>2252</v>
      </c>
      <c r="M1165" t="s">
        <v>2253</v>
      </c>
      <c r="N1165" t="s">
        <v>2683</v>
      </c>
    </row>
    <row r="1166" spans="1:14" x14ac:dyDescent="0.25">
      <c r="A1166" t="s">
        <v>4369</v>
      </c>
      <c r="B1166" t="s">
        <v>240</v>
      </c>
      <c r="C1166" t="s">
        <v>111</v>
      </c>
      <c r="D1166" s="13">
        <v>10159200</v>
      </c>
      <c r="E1166" t="s">
        <v>2415</v>
      </c>
      <c r="F1166" t="s">
        <v>2250</v>
      </c>
      <c r="G1166" t="s">
        <v>2250</v>
      </c>
      <c r="H1166" s="108">
        <v>44167</v>
      </c>
      <c r="I1166" s="108">
        <v>44207</v>
      </c>
      <c r="J1166" t="s">
        <v>2251</v>
      </c>
      <c r="K1166" t="s">
        <v>2252</v>
      </c>
      <c r="L1166" t="s">
        <v>2252</v>
      </c>
      <c r="M1166" t="s">
        <v>2253</v>
      </c>
      <c r="N1166" t="s">
        <v>2683</v>
      </c>
    </row>
    <row r="1167" spans="1:14" x14ac:dyDescent="0.25">
      <c r="A1167" t="s">
        <v>4370</v>
      </c>
      <c r="B1167" t="s">
        <v>240</v>
      </c>
      <c r="C1167" t="s">
        <v>217</v>
      </c>
      <c r="D1167" s="13">
        <v>10158692</v>
      </c>
      <c r="E1167" t="s">
        <v>2415</v>
      </c>
      <c r="F1167" t="s">
        <v>2250</v>
      </c>
      <c r="G1167" t="s">
        <v>2250</v>
      </c>
      <c r="H1167" s="108">
        <v>44112</v>
      </c>
      <c r="I1167" s="108">
        <v>44173</v>
      </c>
      <c r="J1167" t="s">
        <v>2251</v>
      </c>
      <c r="K1167" t="s">
        <v>2252</v>
      </c>
      <c r="L1167" t="s">
        <v>2252</v>
      </c>
      <c r="M1167" t="s">
        <v>2253</v>
      </c>
      <c r="N1167" t="s">
        <v>2683</v>
      </c>
    </row>
    <row r="1168" spans="1:14" x14ac:dyDescent="0.25">
      <c r="A1168" t="s">
        <v>4371</v>
      </c>
      <c r="B1168" t="s">
        <v>240</v>
      </c>
      <c r="C1168" t="s">
        <v>75</v>
      </c>
      <c r="D1168" s="13">
        <v>10159531</v>
      </c>
      <c r="E1168" t="s">
        <v>2415</v>
      </c>
      <c r="F1168" t="s">
        <v>2250</v>
      </c>
      <c r="G1168" t="s">
        <v>2250</v>
      </c>
      <c r="H1168" s="108">
        <v>44174</v>
      </c>
      <c r="I1168" s="108">
        <v>44216</v>
      </c>
      <c r="J1168" t="s">
        <v>2251</v>
      </c>
      <c r="K1168" t="s">
        <v>2252</v>
      </c>
      <c r="L1168" t="s">
        <v>2252</v>
      </c>
      <c r="M1168" t="s">
        <v>2253</v>
      </c>
      <c r="N1168" t="s">
        <v>2683</v>
      </c>
    </row>
    <row r="1169" spans="1:14" x14ac:dyDescent="0.25">
      <c r="A1169" t="s">
        <v>4372</v>
      </c>
      <c r="B1169" t="s">
        <v>240</v>
      </c>
      <c r="C1169" t="s">
        <v>113</v>
      </c>
      <c r="D1169" s="13">
        <v>10159930</v>
      </c>
      <c r="E1169" t="s">
        <v>2415</v>
      </c>
      <c r="F1169" t="s">
        <v>2250</v>
      </c>
      <c r="G1169" t="s">
        <v>2250</v>
      </c>
      <c r="H1169" s="108">
        <v>44110</v>
      </c>
      <c r="I1169" s="108">
        <v>44144</v>
      </c>
      <c r="J1169" t="s">
        <v>2251</v>
      </c>
      <c r="K1169" t="s">
        <v>2252</v>
      </c>
      <c r="L1169" t="s">
        <v>2252</v>
      </c>
      <c r="M1169" t="s">
        <v>2253</v>
      </c>
      <c r="N1169" t="s">
        <v>2683</v>
      </c>
    </row>
    <row r="1170" spans="1:14" x14ac:dyDescent="0.25">
      <c r="A1170" t="s">
        <v>4373</v>
      </c>
      <c r="B1170" t="s">
        <v>240</v>
      </c>
      <c r="C1170" t="s">
        <v>114</v>
      </c>
      <c r="D1170" s="13">
        <v>10159208</v>
      </c>
      <c r="E1170" t="s">
        <v>2415</v>
      </c>
      <c r="F1170" t="s">
        <v>2250</v>
      </c>
      <c r="G1170" t="s">
        <v>2250</v>
      </c>
      <c r="H1170" s="108">
        <v>44172</v>
      </c>
      <c r="I1170" s="108">
        <v>44209</v>
      </c>
      <c r="J1170" t="s">
        <v>2251</v>
      </c>
      <c r="K1170" t="s">
        <v>2252</v>
      </c>
      <c r="L1170" t="s">
        <v>2252</v>
      </c>
      <c r="M1170" t="s">
        <v>2253</v>
      </c>
      <c r="N1170" t="s">
        <v>2683</v>
      </c>
    </row>
    <row r="1171" spans="1:14" x14ac:dyDescent="0.25">
      <c r="A1171" t="s">
        <v>4374</v>
      </c>
      <c r="B1171" t="s">
        <v>240</v>
      </c>
      <c r="C1171" t="s">
        <v>204</v>
      </c>
      <c r="D1171" s="13">
        <v>10159403</v>
      </c>
      <c r="E1171" t="s">
        <v>2415</v>
      </c>
      <c r="F1171" t="s">
        <v>2250</v>
      </c>
      <c r="G1171" t="s">
        <v>2250</v>
      </c>
      <c r="H1171" s="108">
        <v>44174</v>
      </c>
      <c r="I1171" s="108">
        <v>44221</v>
      </c>
      <c r="J1171" t="s">
        <v>2251</v>
      </c>
      <c r="K1171" t="s">
        <v>2252</v>
      </c>
      <c r="L1171" t="s">
        <v>2252</v>
      </c>
      <c r="M1171" t="s">
        <v>2253</v>
      </c>
      <c r="N1171" t="s">
        <v>2683</v>
      </c>
    </row>
    <row r="1172" spans="1:14" x14ac:dyDescent="0.25">
      <c r="A1172" t="s">
        <v>4375</v>
      </c>
      <c r="B1172" t="s">
        <v>240</v>
      </c>
      <c r="C1172" t="s">
        <v>157</v>
      </c>
      <c r="D1172" s="13">
        <v>10159210</v>
      </c>
      <c r="E1172" t="s">
        <v>2415</v>
      </c>
      <c r="F1172" t="s">
        <v>2250</v>
      </c>
      <c r="G1172" t="s">
        <v>2250</v>
      </c>
      <c r="H1172" s="108">
        <v>44131</v>
      </c>
      <c r="I1172" s="108">
        <v>44160</v>
      </c>
      <c r="J1172" t="s">
        <v>2251</v>
      </c>
      <c r="K1172" t="s">
        <v>2252</v>
      </c>
      <c r="L1172" t="s">
        <v>2252</v>
      </c>
      <c r="M1172" t="s">
        <v>2253</v>
      </c>
      <c r="N1172" t="s">
        <v>2683</v>
      </c>
    </row>
    <row r="1173" spans="1:14" x14ac:dyDescent="0.25">
      <c r="A1173" t="s">
        <v>4376</v>
      </c>
      <c r="B1173" t="s">
        <v>240</v>
      </c>
      <c r="C1173" t="s">
        <v>161</v>
      </c>
      <c r="D1173" s="13">
        <v>10161465</v>
      </c>
      <c r="E1173" t="s">
        <v>2415</v>
      </c>
      <c r="F1173" t="s">
        <v>2250</v>
      </c>
      <c r="G1173" t="s">
        <v>2250</v>
      </c>
      <c r="H1173" s="108">
        <v>44173</v>
      </c>
      <c r="I1173" s="108">
        <v>44218</v>
      </c>
      <c r="J1173" t="s">
        <v>2251</v>
      </c>
      <c r="K1173" t="s">
        <v>2252</v>
      </c>
      <c r="L1173" t="s">
        <v>2252</v>
      </c>
      <c r="M1173" t="s">
        <v>2253</v>
      </c>
      <c r="N1173" t="s">
        <v>2683</v>
      </c>
    </row>
    <row r="1174" spans="1:14" x14ac:dyDescent="0.25">
      <c r="A1174" t="s">
        <v>4377</v>
      </c>
      <c r="B1174" t="s">
        <v>240</v>
      </c>
      <c r="C1174" t="s">
        <v>124</v>
      </c>
      <c r="D1174" s="13">
        <v>10159726</v>
      </c>
      <c r="E1174" t="s">
        <v>2415</v>
      </c>
      <c r="F1174" t="s">
        <v>2250</v>
      </c>
      <c r="G1174" t="s">
        <v>2250</v>
      </c>
      <c r="H1174" s="108">
        <v>44174</v>
      </c>
      <c r="I1174" s="108">
        <v>44214</v>
      </c>
      <c r="J1174" t="s">
        <v>2251</v>
      </c>
      <c r="K1174" t="s">
        <v>2252</v>
      </c>
      <c r="L1174" t="s">
        <v>2252</v>
      </c>
      <c r="M1174" t="s">
        <v>2253</v>
      </c>
      <c r="N1174" t="s">
        <v>2683</v>
      </c>
    </row>
    <row r="1175" spans="1:14" x14ac:dyDescent="0.25">
      <c r="A1175" t="s">
        <v>4378</v>
      </c>
      <c r="B1175" t="s">
        <v>240</v>
      </c>
      <c r="C1175" t="s">
        <v>132</v>
      </c>
      <c r="D1175" s="13">
        <v>10158898</v>
      </c>
      <c r="E1175" t="s">
        <v>2415</v>
      </c>
      <c r="F1175" t="s">
        <v>2250</v>
      </c>
      <c r="G1175" t="s">
        <v>2250</v>
      </c>
      <c r="H1175" s="108">
        <v>44139</v>
      </c>
      <c r="I1175" s="108">
        <v>44200</v>
      </c>
      <c r="J1175" t="s">
        <v>2251</v>
      </c>
      <c r="K1175" t="s">
        <v>2252</v>
      </c>
      <c r="L1175" t="s">
        <v>2252</v>
      </c>
      <c r="M1175" t="s">
        <v>2253</v>
      </c>
      <c r="N1175" t="s">
        <v>2683</v>
      </c>
    </row>
    <row r="1176" spans="1:14" x14ac:dyDescent="0.25">
      <c r="A1176" t="s">
        <v>4379</v>
      </c>
      <c r="B1176" t="s">
        <v>240</v>
      </c>
      <c r="C1176" t="s">
        <v>82</v>
      </c>
      <c r="D1176" s="13">
        <v>10159214</v>
      </c>
      <c r="E1176" t="s">
        <v>2415</v>
      </c>
      <c r="F1176" t="s">
        <v>2250</v>
      </c>
      <c r="G1176" t="s">
        <v>2250</v>
      </c>
      <c r="H1176" s="108">
        <v>44180</v>
      </c>
      <c r="I1176" s="108">
        <v>44222</v>
      </c>
      <c r="J1176" t="s">
        <v>2251</v>
      </c>
      <c r="K1176" t="s">
        <v>2252</v>
      </c>
      <c r="L1176" t="s">
        <v>2252</v>
      </c>
      <c r="M1176" t="s">
        <v>2253</v>
      </c>
      <c r="N1176" t="s">
        <v>2683</v>
      </c>
    </row>
    <row r="1177" spans="1:14" x14ac:dyDescent="0.25">
      <c r="A1177" t="s">
        <v>4380</v>
      </c>
      <c r="B1177" t="s">
        <v>240</v>
      </c>
      <c r="C1177" t="s">
        <v>162</v>
      </c>
      <c r="D1177" s="13">
        <v>10158856</v>
      </c>
      <c r="E1177" t="s">
        <v>2415</v>
      </c>
      <c r="F1177" t="s">
        <v>2250</v>
      </c>
      <c r="G1177" t="s">
        <v>2250</v>
      </c>
      <c r="H1177" s="108">
        <v>44167</v>
      </c>
      <c r="I1177" s="108">
        <v>44211</v>
      </c>
      <c r="J1177" t="s">
        <v>2251</v>
      </c>
      <c r="K1177" t="s">
        <v>2252</v>
      </c>
      <c r="L1177" t="s">
        <v>2252</v>
      </c>
      <c r="M1177" t="s">
        <v>2253</v>
      </c>
      <c r="N1177" t="s">
        <v>2683</v>
      </c>
    </row>
    <row r="1178" spans="1:14" x14ac:dyDescent="0.25">
      <c r="A1178" t="s">
        <v>4381</v>
      </c>
      <c r="B1178" t="s">
        <v>240</v>
      </c>
      <c r="C1178" t="s">
        <v>112</v>
      </c>
      <c r="D1178" s="13">
        <v>10159992</v>
      </c>
      <c r="E1178" t="s">
        <v>2415</v>
      </c>
      <c r="F1178" t="s">
        <v>2250</v>
      </c>
      <c r="G1178" t="s">
        <v>2250</v>
      </c>
      <c r="H1178" s="108">
        <v>44125</v>
      </c>
      <c r="I1178" s="108">
        <v>44154</v>
      </c>
      <c r="J1178" t="s">
        <v>2251</v>
      </c>
      <c r="K1178" t="s">
        <v>2252</v>
      </c>
      <c r="L1178" t="s">
        <v>2252</v>
      </c>
      <c r="M1178" t="s">
        <v>2253</v>
      </c>
      <c r="N1178" t="s">
        <v>2683</v>
      </c>
    </row>
    <row r="1179" spans="1:14" x14ac:dyDescent="0.25">
      <c r="A1179" t="s">
        <v>4382</v>
      </c>
      <c r="B1179" t="s">
        <v>240</v>
      </c>
      <c r="C1179" t="s">
        <v>111</v>
      </c>
      <c r="D1179" s="13">
        <v>10159219</v>
      </c>
      <c r="E1179" t="s">
        <v>2415</v>
      </c>
      <c r="F1179" t="s">
        <v>2250</v>
      </c>
      <c r="G1179" t="s">
        <v>2250</v>
      </c>
      <c r="H1179" s="108">
        <v>44137</v>
      </c>
      <c r="I1179" s="108">
        <v>44182</v>
      </c>
      <c r="J1179" t="s">
        <v>2251</v>
      </c>
      <c r="K1179" t="s">
        <v>2252</v>
      </c>
      <c r="L1179" t="s">
        <v>2252</v>
      </c>
      <c r="M1179" t="s">
        <v>2253</v>
      </c>
      <c r="N1179" t="s">
        <v>2683</v>
      </c>
    </row>
    <row r="1180" spans="1:14" x14ac:dyDescent="0.25">
      <c r="A1180" t="s">
        <v>4383</v>
      </c>
      <c r="B1180" t="s">
        <v>240</v>
      </c>
      <c r="C1180" t="s">
        <v>150</v>
      </c>
      <c r="D1180" s="13">
        <v>10161345</v>
      </c>
      <c r="E1180" t="s">
        <v>2415</v>
      </c>
      <c r="F1180" t="s">
        <v>2250</v>
      </c>
      <c r="G1180" t="s">
        <v>2250</v>
      </c>
      <c r="H1180" s="108">
        <v>44117</v>
      </c>
      <c r="I1180" s="108">
        <v>44144</v>
      </c>
      <c r="J1180" t="s">
        <v>2251</v>
      </c>
      <c r="K1180" t="s">
        <v>2252</v>
      </c>
      <c r="L1180" t="s">
        <v>2252</v>
      </c>
      <c r="M1180" t="s">
        <v>2253</v>
      </c>
      <c r="N1180" t="s">
        <v>2683</v>
      </c>
    </row>
    <row r="1181" spans="1:14" x14ac:dyDescent="0.25">
      <c r="A1181" t="s">
        <v>4384</v>
      </c>
      <c r="B1181" t="s">
        <v>240</v>
      </c>
      <c r="C1181" t="s">
        <v>93</v>
      </c>
      <c r="D1181" s="13">
        <v>10159537</v>
      </c>
      <c r="E1181" t="s">
        <v>2415</v>
      </c>
      <c r="F1181" t="s">
        <v>2250</v>
      </c>
      <c r="G1181" t="s">
        <v>2250</v>
      </c>
      <c r="H1181" s="108">
        <v>44182</v>
      </c>
      <c r="I1181" s="108">
        <v>44218</v>
      </c>
      <c r="J1181" t="s">
        <v>2251</v>
      </c>
      <c r="K1181" t="s">
        <v>2252</v>
      </c>
      <c r="L1181" t="s">
        <v>2252</v>
      </c>
      <c r="M1181" t="s">
        <v>2253</v>
      </c>
      <c r="N1181" t="s">
        <v>2683</v>
      </c>
    </row>
    <row r="1182" spans="1:14" x14ac:dyDescent="0.25">
      <c r="A1182" t="s">
        <v>4385</v>
      </c>
      <c r="B1182" t="s">
        <v>3680</v>
      </c>
      <c r="C1182" t="s">
        <v>153</v>
      </c>
      <c r="D1182" s="13">
        <v>10158896</v>
      </c>
      <c r="E1182" t="s">
        <v>2415</v>
      </c>
      <c r="F1182" t="s">
        <v>2250</v>
      </c>
      <c r="G1182" t="s">
        <v>2250</v>
      </c>
      <c r="H1182" s="108">
        <v>44174</v>
      </c>
      <c r="I1182" s="108">
        <v>44225</v>
      </c>
      <c r="J1182" t="s">
        <v>2251</v>
      </c>
      <c r="K1182" t="s">
        <v>2252</v>
      </c>
      <c r="L1182" t="s">
        <v>2252</v>
      </c>
      <c r="M1182" t="s">
        <v>2253</v>
      </c>
      <c r="N1182" t="s">
        <v>2683</v>
      </c>
    </row>
    <row r="1183" spans="1:14" x14ac:dyDescent="0.25">
      <c r="A1183" t="s">
        <v>4386</v>
      </c>
      <c r="B1183" t="s">
        <v>240</v>
      </c>
      <c r="C1183" t="s">
        <v>104</v>
      </c>
      <c r="D1183" s="13">
        <v>10158726</v>
      </c>
      <c r="E1183" t="s">
        <v>2415</v>
      </c>
      <c r="F1183" t="s">
        <v>2250</v>
      </c>
      <c r="G1183" t="s">
        <v>2250</v>
      </c>
      <c r="H1183" s="108">
        <v>44089</v>
      </c>
      <c r="I1183" s="108">
        <v>44131</v>
      </c>
      <c r="J1183" t="s">
        <v>2251</v>
      </c>
      <c r="K1183" t="s">
        <v>2252</v>
      </c>
      <c r="L1183" t="s">
        <v>2252</v>
      </c>
      <c r="M1183" t="s">
        <v>2253</v>
      </c>
      <c r="N1183" t="s">
        <v>2683</v>
      </c>
    </row>
    <row r="1184" spans="1:14" x14ac:dyDescent="0.25">
      <c r="A1184" t="s">
        <v>4387</v>
      </c>
      <c r="B1184" t="s">
        <v>240</v>
      </c>
      <c r="C1184" t="s">
        <v>163</v>
      </c>
      <c r="D1184" s="13">
        <v>10158847</v>
      </c>
      <c r="E1184" t="s">
        <v>2415</v>
      </c>
      <c r="F1184" t="s">
        <v>2250</v>
      </c>
      <c r="G1184" t="s">
        <v>2250</v>
      </c>
      <c r="H1184" s="108">
        <v>44126</v>
      </c>
      <c r="I1184" s="108">
        <v>44209</v>
      </c>
      <c r="J1184" t="s">
        <v>2251</v>
      </c>
      <c r="K1184" t="s">
        <v>2252</v>
      </c>
      <c r="L1184" t="s">
        <v>2252</v>
      </c>
      <c r="M1184" t="s">
        <v>2253</v>
      </c>
      <c r="N1184" t="s">
        <v>2683</v>
      </c>
    </row>
    <row r="1185" spans="1:14" x14ac:dyDescent="0.25">
      <c r="A1185" t="s">
        <v>4388</v>
      </c>
      <c r="B1185" t="s">
        <v>240</v>
      </c>
      <c r="C1185" t="s">
        <v>141</v>
      </c>
      <c r="D1185" s="13">
        <v>10161144</v>
      </c>
      <c r="E1185" t="s">
        <v>2415</v>
      </c>
      <c r="F1185" t="s">
        <v>2250</v>
      </c>
      <c r="G1185" t="s">
        <v>2250</v>
      </c>
      <c r="H1185" s="108">
        <v>44167</v>
      </c>
      <c r="I1185" s="108">
        <v>44204</v>
      </c>
      <c r="J1185" t="s">
        <v>2251</v>
      </c>
      <c r="K1185" t="s">
        <v>2252</v>
      </c>
      <c r="L1185" t="s">
        <v>2252</v>
      </c>
      <c r="M1185" t="s">
        <v>2253</v>
      </c>
      <c r="N1185" t="s">
        <v>2683</v>
      </c>
    </row>
    <row r="1186" spans="1:14" x14ac:dyDescent="0.25">
      <c r="A1186" t="s">
        <v>4389</v>
      </c>
      <c r="B1186" t="s">
        <v>240</v>
      </c>
      <c r="C1186" t="s">
        <v>91</v>
      </c>
      <c r="D1186" s="13">
        <v>10159539</v>
      </c>
      <c r="E1186" t="s">
        <v>2415</v>
      </c>
      <c r="F1186" t="s">
        <v>2250</v>
      </c>
      <c r="G1186" t="s">
        <v>2250</v>
      </c>
      <c r="H1186" s="108">
        <v>44180</v>
      </c>
      <c r="I1186" s="108">
        <v>44223</v>
      </c>
      <c r="J1186" t="s">
        <v>2251</v>
      </c>
      <c r="K1186" t="s">
        <v>2252</v>
      </c>
      <c r="L1186" t="s">
        <v>2252</v>
      </c>
      <c r="M1186" t="s">
        <v>2253</v>
      </c>
      <c r="N1186" t="s">
        <v>2683</v>
      </c>
    </row>
    <row r="1187" spans="1:14" x14ac:dyDescent="0.25">
      <c r="A1187" t="s">
        <v>4390</v>
      </c>
      <c r="B1187" t="s">
        <v>240</v>
      </c>
      <c r="C1187" t="s">
        <v>153</v>
      </c>
      <c r="D1187" s="13">
        <v>10158888</v>
      </c>
      <c r="E1187" t="s">
        <v>2415</v>
      </c>
      <c r="F1187" t="s">
        <v>2250</v>
      </c>
      <c r="G1187" t="s">
        <v>2250</v>
      </c>
      <c r="H1187" s="108">
        <v>44116</v>
      </c>
      <c r="I1187" s="108">
        <v>44200</v>
      </c>
      <c r="J1187" t="s">
        <v>945</v>
      </c>
      <c r="K1187" t="s">
        <v>2252</v>
      </c>
      <c r="L1187" t="s">
        <v>2252</v>
      </c>
      <c r="M1187" t="s">
        <v>2253</v>
      </c>
      <c r="N1187" t="s">
        <v>2683</v>
      </c>
    </row>
    <row r="1188" spans="1:14" x14ac:dyDescent="0.25">
      <c r="A1188" t="s">
        <v>4391</v>
      </c>
      <c r="B1188" t="s">
        <v>240</v>
      </c>
      <c r="C1188" t="s">
        <v>141</v>
      </c>
      <c r="D1188" s="13">
        <v>10161118</v>
      </c>
      <c r="E1188" t="s">
        <v>2415</v>
      </c>
      <c r="F1188" t="s">
        <v>2250</v>
      </c>
      <c r="G1188" t="s">
        <v>2250</v>
      </c>
      <c r="H1188" s="108">
        <v>44089</v>
      </c>
      <c r="I1188" s="108">
        <v>44123</v>
      </c>
      <c r="J1188" t="s">
        <v>945</v>
      </c>
      <c r="K1188" t="s">
        <v>2252</v>
      </c>
      <c r="L1188" t="s">
        <v>2252</v>
      </c>
      <c r="M1188" t="s">
        <v>2253</v>
      </c>
      <c r="N1188" t="s">
        <v>2683</v>
      </c>
    </row>
    <row r="1189" spans="1:14" x14ac:dyDescent="0.25">
      <c r="A1189" t="s">
        <v>4392</v>
      </c>
      <c r="B1189" t="s">
        <v>240</v>
      </c>
      <c r="C1189" t="s">
        <v>228</v>
      </c>
      <c r="D1189" s="13">
        <v>10161335</v>
      </c>
      <c r="E1189" t="s">
        <v>2415</v>
      </c>
      <c r="F1189" t="s">
        <v>2250</v>
      </c>
      <c r="G1189" t="s">
        <v>2250</v>
      </c>
      <c r="H1189" s="108">
        <v>44167</v>
      </c>
      <c r="I1189" s="108">
        <v>44204</v>
      </c>
      <c r="J1189" t="s">
        <v>2251</v>
      </c>
      <c r="K1189" t="s">
        <v>2252</v>
      </c>
      <c r="L1189" t="s">
        <v>2252</v>
      </c>
      <c r="M1189" t="s">
        <v>2253</v>
      </c>
      <c r="N1189" t="s">
        <v>2683</v>
      </c>
    </row>
    <row r="1190" spans="1:14" x14ac:dyDescent="0.25">
      <c r="A1190" t="s">
        <v>4393</v>
      </c>
      <c r="B1190" t="s">
        <v>240</v>
      </c>
      <c r="C1190" t="s">
        <v>72</v>
      </c>
      <c r="D1190" s="13">
        <v>10161186</v>
      </c>
      <c r="E1190" t="s">
        <v>2415</v>
      </c>
      <c r="F1190" t="s">
        <v>2250</v>
      </c>
      <c r="G1190" t="s">
        <v>2250</v>
      </c>
      <c r="H1190" s="108">
        <v>44173</v>
      </c>
      <c r="I1190" s="108">
        <v>44221</v>
      </c>
      <c r="J1190" t="s">
        <v>2251</v>
      </c>
      <c r="K1190" t="s">
        <v>2252</v>
      </c>
      <c r="L1190" t="s">
        <v>2252</v>
      </c>
      <c r="M1190" t="s">
        <v>2253</v>
      </c>
      <c r="N1190" t="s">
        <v>2683</v>
      </c>
    </row>
    <row r="1191" spans="1:14" x14ac:dyDescent="0.25">
      <c r="A1191" t="s">
        <v>4394</v>
      </c>
      <c r="B1191" t="s">
        <v>240</v>
      </c>
      <c r="C1191" t="s">
        <v>130</v>
      </c>
      <c r="D1191" s="13">
        <v>10160908</v>
      </c>
      <c r="E1191" t="s">
        <v>2415</v>
      </c>
      <c r="F1191" t="s">
        <v>2250</v>
      </c>
      <c r="G1191" t="s">
        <v>2250</v>
      </c>
      <c r="H1191" s="108">
        <v>44179</v>
      </c>
      <c r="I1191" s="108">
        <v>44218</v>
      </c>
      <c r="J1191" t="s">
        <v>2251</v>
      </c>
      <c r="K1191" t="s">
        <v>2252</v>
      </c>
      <c r="L1191" t="s">
        <v>2252</v>
      </c>
      <c r="M1191" t="s">
        <v>2253</v>
      </c>
      <c r="N1191" t="s">
        <v>2683</v>
      </c>
    </row>
    <row r="1192" spans="1:14" x14ac:dyDescent="0.25">
      <c r="A1192" t="s">
        <v>4395</v>
      </c>
      <c r="B1192" t="s">
        <v>240</v>
      </c>
      <c r="C1192" t="s">
        <v>118</v>
      </c>
      <c r="D1192" s="13">
        <v>10160367</v>
      </c>
      <c r="E1192" t="s">
        <v>2415</v>
      </c>
      <c r="F1192" t="s">
        <v>2250</v>
      </c>
      <c r="G1192" t="s">
        <v>2250</v>
      </c>
      <c r="H1192" s="108">
        <v>44176</v>
      </c>
      <c r="I1192" s="108">
        <v>44229</v>
      </c>
      <c r="J1192" t="s">
        <v>2251</v>
      </c>
      <c r="K1192" t="s">
        <v>2252</v>
      </c>
      <c r="L1192" t="s">
        <v>2252</v>
      </c>
      <c r="M1192" t="s">
        <v>2253</v>
      </c>
      <c r="N1192" t="s">
        <v>2683</v>
      </c>
    </row>
    <row r="1193" spans="1:14" x14ac:dyDescent="0.25">
      <c r="A1193" t="s">
        <v>4396</v>
      </c>
      <c r="B1193" t="s">
        <v>240</v>
      </c>
      <c r="C1193" t="s">
        <v>151</v>
      </c>
      <c r="D1193" s="13">
        <v>10159736</v>
      </c>
      <c r="E1193" t="s">
        <v>2415</v>
      </c>
      <c r="F1193" t="s">
        <v>2250</v>
      </c>
      <c r="G1193" t="s">
        <v>2250</v>
      </c>
      <c r="H1193" s="108">
        <v>44111</v>
      </c>
      <c r="I1193" s="108">
        <v>44144</v>
      </c>
      <c r="J1193" t="s">
        <v>2251</v>
      </c>
      <c r="K1193" t="s">
        <v>2252</v>
      </c>
      <c r="L1193" t="s">
        <v>2252</v>
      </c>
      <c r="M1193" t="s">
        <v>2253</v>
      </c>
      <c r="N1193" t="s">
        <v>2683</v>
      </c>
    </row>
    <row r="1194" spans="1:14" x14ac:dyDescent="0.25">
      <c r="A1194" t="s">
        <v>4397</v>
      </c>
      <c r="B1194" t="s">
        <v>240</v>
      </c>
      <c r="C1194" t="s">
        <v>108</v>
      </c>
      <c r="D1194" s="13">
        <v>10158683</v>
      </c>
      <c r="E1194" t="s">
        <v>2415</v>
      </c>
      <c r="F1194" t="s">
        <v>2250</v>
      </c>
      <c r="G1194" t="s">
        <v>2250</v>
      </c>
      <c r="H1194" s="108">
        <v>44102</v>
      </c>
      <c r="I1194" s="108">
        <v>44138</v>
      </c>
      <c r="J1194" t="s">
        <v>2251</v>
      </c>
      <c r="K1194" t="s">
        <v>2252</v>
      </c>
      <c r="L1194" t="s">
        <v>2252</v>
      </c>
      <c r="M1194" t="s">
        <v>2253</v>
      </c>
      <c r="N1194" t="s">
        <v>2683</v>
      </c>
    </row>
    <row r="1195" spans="1:14" x14ac:dyDescent="0.25">
      <c r="A1195" t="s">
        <v>4398</v>
      </c>
      <c r="B1195" t="s">
        <v>240</v>
      </c>
      <c r="C1195" t="s">
        <v>108</v>
      </c>
      <c r="D1195" s="13">
        <v>10158916</v>
      </c>
      <c r="E1195" t="s">
        <v>2415</v>
      </c>
      <c r="F1195" t="s">
        <v>2250</v>
      </c>
      <c r="G1195" t="s">
        <v>2250</v>
      </c>
      <c r="H1195" s="108">
        <v>44109</v>
      </c>
      <c r="I1195" s="108">
        <v>44158</v>
      </c>
      <c r="J1195" t="s">
        <v>2251</v>
      </c>
      <c r="K1195" t="s">
        <v>2252</v>
      </c>
      <c r="L1195" t="s">
        <v>2252</v>
      </c>
      <c r="M1195" t="s">
        <v>2253</v>
      </c>
      <c r="N1195" t="s">
        <v>2683</v>
      </c>
    </row>
    <row r="1196" spans="1:14" x14ac:dyDescent="0.25">
      <c r="A1196" t="s">
        <v>4399</v>
      </c>
      <c r="B1196" t="s">
        <v>240</v>
      </c>
      <c r="C1196" t="s">
        <v>89</v>
      </c>
      <c r="D1196" s="13">
        <v>10159228</v>
      </c>
      <c r="E1196" t="s">
        <v>2415</v>
      </c>
      <c r="F1196" t="s">
        <v>2250</v>
      </c>
      <c r="G1196" t="s">
        <v>2250</v>
      </c>
      <c r="H1196" s="108">
        <v>44125</v>
      </c>
      <c r="I1196" s="108">
        <v>44194</v>
      </c>
      <c r="J1196" t="s">
        <v>2251</v>
      </c>
      <c r="K1196" t="s">
        <v>2252</v>
      </c>
      <c r="L1196" t="s">
        <v>2252</v>
      </c>
      <c r="M1196" t="s">
        <v>2253</v>
      </c>
      <c r="N1196" t="s">
        <v>2683</v>
      </c>
    </row>
    <row r="1197" spans="1:14" x14ac:dyDescent="0.25">
      <c r="A1197" t="s">
        <v>4400</v>
      </c>
      <c r="B1197" t="s">
        <v>240</v>
      </c>
      <c r="C1197" t="s">
        <v>163</v>
      </c>
      <c r="D1197" s="13">
        <v>10158830</v>
      </c>
      <c r="E1197" t="s">
        <v>2415</v>
      </c>
      <c r="F1197" t="s">
        <v>2250</v>
      </c>
      <c r="G1197" t="s">
        <v>2250</v>
      </c>
      <c r="H1197" s="108">
        <v>44116</v>
      </c>
      <c r="I1197" s="108">
        <v>44173</v>
      </c>
      <c r="J1197" t="s">
        <v>2251</v>
      </c>
      <c r="K1197" t="s">
        <v>2252</v>
      </c>
      <c r="L1197" t="s">
        <v>2252</v>
      </c>
      <c r="M1197" t="s">
        <v>2253</v>
      </c>
      <c r="N1197" t="s">
        <v>2683</v>
      </c>
    </row>
    <row r="1198" spans="1:14" x14ac:dyDescent="0.25">
      <c r="A1198" t="s">
        <v>4401</v>
      </c>
      <c r="B1198" t="s">
        <v>240</v>
      </c>
      <c r="C1198" t="s">
        <v>130</v>
      </c>
      <c r="D1198" s="13">
        <v>10160909</v>
      </c>
      <c r="E1198" t="s">
        <v>2415</v>
      </c>
      <c r="F1198" t="s">
        <v>2250</v>
      </c>
      <c r="G1198" t="s">
        <v>2250</v>
      </c>
      <c r="H1198" s="108">
        <v>44117</v>
      </c>
      <c r="I1198" s="108">
        <v>44145</v>
      </c>
      <c r="J1198" t="s">
        <v>2251</v>
      </c>
      <c r="K1198" t="s">
        <v>2252</v>
      </c>
      <c r="L1198" t="s">
        <v>2252</v>
      </c>
      <c r="M1198" t="s">
        <v>2253</v>
      </c>
      <c r="N1198" t="s">
        <v>2683</v>
      </c>
    </row>
    <row r="1199" spans="1:14" x14ac:dyDescent="0.25">
      <c r="A1199" t="s">
        <v>4402</v>
      </c>
      <c r="B1199" t="s">
        <v>240</v>
      </c>
      <c r="C1199" t="s">
        <v>97</v>
      </c>
      <c r="D1199" s="13">
        <v>10159740</v>
      </c>
      <c r="E1199" t="s">
        <v>2415</v>
      </c>
      <c r="F1199" t="s">
        <v>2250</v>
      </c>
      <c r="G1199" t="s">
        <v>2250</v>
      </c>
      <c r="H1199" s="108">
        <v>44180</v>
      </c>
      <c r="I1199" s="108">
        <v>44221</v>
      </c>
      <c r="J1199" t="s">
        <v>2251</v>
      </c>
      <c r="K1199" t="s">
        <v>2252</v>
      </c>
      <c r="L1199" t="s">
        <v>2252</v>
      </c>
      <c r="M1199" t="s">
        <v>2253</v>
      </c>
      <c r="N1199" t="s">
        <v>2683</v>
      </c>
    </row>
    <row r="1200" spans="1:14" x14ac:dyDescent="0.25">
      <c r="A1200" t="s">
        <v>4403</v>
      </c>
      <c r="B1200" t="s">
        <v>240</v>
      </c>
      <c r="C1200" t="s">
        <v>217</v>
      </c>
      <c r="D1200" s="13">
        <v>10158740</v>
      </c>
      <c r="E1200" t="s">
        <v>2415</v>
      </c>
      <c r="F1200" t="s">
        <v>2250</v>
      </c>
      <c r="G1200" t="s">
        <v>2250</v>
      </c>
      <c r="H1200" s="108">
        <v>44088</v>
      </c>
      <c r="I1200" s="108">
        <v>44118</v>
      </c>
      <c r="J1200" t="s">
        <v>2251</v>
      </c>
      <c r="K1200" t="s">
        <v>2252</v>
      </c>
      <c r="L1200" t="s">
        <v>2252</v>
      </c>
      <c r="M1200" t="s">
        <v>2253</v>
      </c>
      <c r="N1200" t="s">
        <v>2683</v>
      </c>
    </row>
    <row r="1201" spans="1:14" x14ac:dyDescent="0.25">
      <c r="A1201" t="s">
        <v>4404</v>
      </c>
      <c r="B1201" t="s">
        <v>240</v>
      </c>
      <c r="C1201" t="s">
        <v>210</v>
      </c>
      <c r="D1201" s="13">
        <v>10160238</v>
      </c>
      <c r="E1201" t="s">
        <v>2415</v>
      </c>
      <c r="F1201" t="s">
        <v>2250</v>
      </c>
      <c r="G1201" t="s">
        <v>2250</v>
      </c>
      <c r="H1201" s="108">
        <v>44168</v>
      </c>
      <c r="I1201" s="108">
        <v>44204</v>
      </c>
      <c r="J1201" t="s">
        <v>2251</v>
      </c>
      <c r="K1201" t="s">
        <v>2252</v>
      </c>
      <c r="L1201" t="s">
        <v>2252</v>
      </c>
      <c r="M1201" t="s">
        <v>2253</v>
      </c>
      <c r="N1201" t="s">
        <v>2683</v>
      </c>
    </row>
    <row r="1202" spans="1:14" x14ac:dyDescent="0.25">
      <c r="A1202" t="s">
        <v>4405</v>
      </c>
      <c r="B1202" t="s">
        <v>240</v>
      </c>
      <c r="C1202" t="s">
        <v>147</v>
      </c>
      <c r="D1202" s="13">
        <v>10161053</v>
      </c>
      <c r="E1202" t="s">
        <v>2415</v>
      </c>
      <c r="F1202" t="s">
        <v>2250</v>
      </c>
      <c r="G1202" t="s">
        <v>2250</v>
      </c>
      <c r="H1202" s="108">
        <v>44167</v>
      </c>
      <c r="I1202" s="108">
        <v>44200</v>
      </c>
      <c r="J1202" t="s">
        <v>2251</v>
      </c>
      <c r="K1202" t="s">
        <v>2252</v>
      </c>
      <c r="L1202" t="s">
        <v>2252</v>
      </c>
      <c r="M1202" t="s">
        <v>2253</v>
      </c>
      <c r="N1202" t="s">
        <v>2683</v>
      </c>
    </row>
    <row r="1203" spans="1:14" x14ac:dyDescent="0.25">
      <c r="A1203" t="s">
        <v>4406</v>
      </c>
      <c r="B1203" t="s">
        <v>240</v>
      </c>
      <c r="C1203" t="s">
        <v>113</v>
      </c>
      <c r="D1203" s="13">
        <v>10159922</v>
      </c>
      <c r="E1203" t="s">
        <v>2415</v>
      </c>
      <c r="F1203" t="s">
        <v>2250</v>
      </c>
      <c r="G1203" t="s">
        <v>2250</v>
      </c>
      <c r="H1203" s="108">
        <v>44132</v>
      </c>
      <c r="I1203" s="108">
        <v>44165</v>
      </c>
      <c r="J1203" t="s">
        <v>2251</v>
      </c>
      <c r="K1203" t="s">
        <v>2252</v>
      </c>
      <c r="L1203" t="s">
        <v>2252</v>
      </c>
      <c r="M1203" t="s">
        <v>2253</v>
      </c>
      <c r="N1203" t="s">
        <v>2683</v>
      </c>
    </row>
    <row r="1204" spans="1:14" x14ac:dyDescent="0.25">
      <c r="A1204" t="s">
        <v>4407</v>
      </c>
      <c r="B1204" t="s">
        <v>240</v>
      </c>
      <c r="C1204" t="s">
        <v>106</v>
      </c>
      <c r="D1204" s="13">
        <v>10159741</v>
      </c>
      <c r="E1204" t="s">
        <v>2415</v>
      </c>
      <c r="F1204" t="s">
        <v>2250</v>
      </c>
      <c r="G1204" t="s">
        <v>2250</v>
      </c>
      <c r="H1204" s="108">
        <v>44167</v>
      </c>
      <c r="I1204" s="108">
        <v>44200</v>
      </c>
      <c r="J1204" t="s">
        <v>2251</v>
      </c>
      <c r="K1204" t="s">
        <v>2252</v>
      </c>
      <c r="L1204" t="s">
        <v>2252</v>
      </c>
      <c r="M1204" t="s">
        <v>2253</v>
      </c>
      <c r="N1204" t="s">
        <v>2683</v>
      </c>
    </row>
    <row r="1205" spans="1:14" x14ac:dyDescent="0.25">
      <c r="A1205" t="s">
        <v>4408</v>
      </c>
      <c r="B1205" t="s">
        <v>240</v>
      </c>
      <c r="C1205" t="s">
        <v>104</v>
      </c>
      <c r="D1205" s="13">
        <v>10158872</v>
      </c>
      <c r="E1205" t="s">
        <v>2415</v>
      </c>
      <c r="F1205" t="s">
        <v>2250</v>
      </c>
      <c r="G1205" t="s">
        <v>2250</v>
      </c>
      <c r="H1205" s="108">
        <v>44116</v>
      </c>
      <c r="I1205" s="108">
        <v>44202</v>
      </c>
      <c r="J1205" t="s">
        <v>945</v>
      </c>
      <c r="K1205" t="s">
        <v>2252</v>
      </c>
      <c r="L1205" t="s">
        <v>2252</v>
      </c>
      <c r="M1205" t="s">
        <v>2253</v>
      </c>
      <c r="N1205" t="s">
        <v>2683</v>
      </c>
    </row>
    <row r="1206" spans="1:14" x14ac:dyDescent="0.25">
      <c r="A1206" t="s">
        <v>4409</v>
      </c>
      <c r="B1206" t="s">
        <v>240</v>
      </c>
      <c r="C1206" t="s">
        <v>114</v>
      </c>
      <c r="D1206" s="13">
        <v>10159233</v>
      </c>
      <c r="E1206" t="s">
        <v>2415</v>
      </c>
      <c r="F1206" t="s">
        <v>2250</v>
      </c>
      <c r="G1206" t="s">
        <v>2250</v>
      </c>
      <c r="H1206" s="108">
        <v>44172</v>
      </c>
      <c r="I1206" s="108">
        <v>44208</v>
      </c>
      <c r="J1206" t="s">
        <v>2251</v>
      </c>
      <c r="K1206" t="s">
        <v>2252</v>
      </c>
      <c r="L1206" t="s">
        <v>2252</v>
      </c>
      <c r="M1206" t="s">
        <v>2253</v>
      </c>
      <c r="N1206" t="s">
        <v>2683</v>
      </c>
    </row>
    <row r="1207" spans="1:14" x14ac:dyDescent="0.25">
      <c r="A1207" t="s">
        <v>4410</v>
      </c>
      <c r="B1207" t="s">
        <v>240</v>
      </c>
      <c r="C1207" t="s">
        <v>139</v>
      </c>
      <c r="D1207" s="13">
        <v>10161280</v>
      </c>
      <c r="E1207" t="s">
        <v>2415</v>
      </c>
      <c r="F1207" t="s">
        <v>2250</v>
      </c>
      <c r="G1207" t="s">
        <v>2250</v>
      </c>
      <c r="H1207" s="108">
        <v>44103</v>
      </c>
      <c r="I1207" s="108">
        <v>44138</v>
      </c>
      <c r="J1207" t="s">
        <v>945</v>
      </c>
      <c r="K1207" t="s">
        <v>2252</v>
      </c>
      <c r="L1207" t="s">
        <v>2252</v>
      </c>
      <c r="M1207" t="s">
        <v>2253</v>
      </c>
      <c r="N1207" t="s">
        <v>2683</v>
      </c>
    </row>
    <row r="1208" spans="1:14" x14ac:dyDescent="0.25">
      <c r="A1208" t="s">
        <v>4411</v>
      </c>
      <c r="B1208" t="s">
        <v>4412</v>
      </c>
      <c r="C1208" t="s">
        <v>76</v>
      </c>
      <c r="D1208" s="13">
        <v>10161865</v>
      </c>
      <c r="E1208" t="s">
        <v>2415</v>
      </c>
      <c r="F1208" t="s">
        <v>2250</v>
      </c>
      <c r="G1208" t="s">
        <v>2250</v>
      </c>
      <c r="H1208" s="108">
        <v>44153</v>
      </c>
      <c r="I1208" s="108">
        <v>44200</v>
      </c>
      <c r="J1208" t="s">
        <v>2251</v>
      </c>
      <c r="K1208" t="s">
        <v>2252</v>
      </c>
      <c r="L1208" t="s">
        <v>2252</v>
      </c>
      <c r="M1208" t="s">
        <v>2253</v>
      </c>
      <c r="N1208" t="s">
        <v>2683</v>
      </c>
    </row>
    <row r="1209" spans="1:14" x14ac:dyDescent="0.25">
      <c r="A1209" t="s">
        <v>4413</v>
      </c>
      <c r="B1209" t="s">
        <v>240</v>
      </c>
      <c r="C1209" t="s">
        <v>108</v>
      </c>
      <c r="D1209" s="13">
        <v>10158737</v>
      </c>
      <c r="E1209" t="s">
        <v>2415</v>
      </c>
      <c r="F1209" t="s">
        <v>2250</v>
      </c>
      <c r="G1209" t="s">
        <v>2250</v>
      </c>
      <c r="H1209" s="108">
        <v>44137</v>
      </c>
      <c r="I1209" s="108">
        <v>44182</v>
      </c>
      <c r="J1209" t="s">
        <v>2251</v>
      </c>
      <c r="K1209" t="s">
        <v>2252</v>
      </c>
      <c r="L1209" t="s">
        <v>2252</v>
      </c>
      <c r="M1209" t="s">
        <v>2253</v>
      </c>
      <c r="N1209" t="s">
        <v>2683</v>
      </c>
    </row>
    <row r="1210" spans="1:14" x14ac:dyDescent="0.25">
      <c r="A1210" t="s">
        <v>4414</v>
      </c>
      <c r="B1210" t="s">
        <v>240</v>
      </c>
      <c r="C1210" t="s">
        <v>104</v>
      </c>
      <c r="D1210" s="13">
        <v>10158821</v>
      </c>
      <c r="E1210" t="s">
        <v>2415</v>
      </c>
      <c r="F1210" t="s">
        <v>2250</v>
      </c>
      <c r="G1210" t="s">
        <v>2250</v>
      </c>
      <c r="H1210" s="108">
        <v>44180</v>
      </c>
      <c r="I1210" s="108">
        <v>44224</v>
      </c>
      <c r="J1210" t="s">
        <v>2251</v>
      </c>
      <c r="K1210" t="s">
        <v>2252</v>
      </c>
      <c r="L1210" t="s">
        <v>2252</v>
      </c>
      <c r="M1210" t="s">
        <v>2253</v>
      </c>
      <c r="N1210" t="s">
        <v>2683</v>
      </c>
    </row>
    <row r="1211" spans="1:14" x14ac:dyDescent="0.25">
      <c r="A1211" t="s">
        <v>4415</v>
      </c>
      <c r="B1211" t="s">
        <v>240</v>
      </c>
      <c r="C1211" t="s">
        <v>112</v>
      </c>
      <c r="D1211" s="13">
        <v>10159933</v>
      </c>
      <c r="E1211" t="s">
        <v>2415</v>
      </c>
      <c r="F1211" t="s">
        <v>2250</v>
      </c>
      <c r="G1211" t="s">
        <v>2250</v>
      </c>
      <c r="H1211" s="108">
        <v>44110</v>
      </c>
      <c r="I1211" s="108">
        <v>44148</v>
      </c>
      <c r="J1211" t="s">
        <v>2251</v>
      </c>
      <c r="K1211" t="s">
        <v>2252</v>
      </c>
      <c r="L1211" t="s">
        <v>2252</v>
      </c>
      <c r="M1211" t="s">
        <v>2253</v>
      </c>
      <c r="N1211" t="s">
        <v>2683</v>
      </c>
    </row>
    <row r="1212" spans="1:14" x14ac:dyDescent="0.25">
      <c r="A1212" t="s">
        <v>4416</v>
      </c>
      <c r="B1212" t="s">
        <v>240</v>
      </c>
      <c r="C1212" t="s">
        <v>164</v>
      </c>
      <c r="D1212" s="13">
        <v>10160403</v>
      </c>
      <c r="E1212" t="s">
        <v>2415</v>
      </c>
      <c r="F1212" t="s">
        <v>2250</v>
      </c>
      <c r="G1212" t="s">
        <v>2250</v>
      </c>
      <c r="H1212" s="108">
        <v>44180</v>
      </c>
      <c r="I1212" s="108">
        <v>44224</v>
      </c>
      <c r="J1212" t="s">
        <v>2251</v>
      </c>
      <c r="K1212" t="s">
        <v>2252</v>
      </c>
      <c r="L1212" t="s">
        <v>2252</v>
      </c>
      <c r="M1212" t="s">
        <v>2253</v>
      </c>
      <c r="N1212" t="s">
        <v>2683</v>
      </c>
    </row>
    <row r="1213" spans="1:14" x14ac:dyDescent="0.25">
      <c r="A1213" t="s">
        <v>4417</v>
      </c>
      <c r="B1213" t="s">
        <v>240</v>
      </c>
      <c r="C1213" t="s">
        <v>217</v>
      </c>
      <c r="D1213" s="13">
        <v>10158867</v>
      </c>
      <c r="E1213" t="s">
        <v>2415</v>
      </c>
      <c r="F1213" t="s">
        <v>2250</v>
      </c>
      <c r="G1213" t="s">
        <v>2250</v>
      </c>
      <c r="H1213" s="108">
        <v>44167</v>
      </c>
      <c r="I1213" s="108">
        <v>44217</v>
      </c>
      <c r="J1213" t="s">
        <v>2251</v>
      </c>
      <c r="K1213" t="s">
        <v>2252</v>
      </c>
      <c r="L1213" t="s">
        <v>2252</v>
      </c>
      <c r="M1213" t="s">
        <v>2253</v>
      </c>
      <c r="N1213" t="s">
        <v>2683</v>
      </c>
    </row>
    <row r="1214" spans="1:14" x14ac:dyDescent="0.25">
      <c r="A1214" t="s">
        <v>4418</v>
      </c>
      <c r="B1214" t="s">
        <v>240</v>
      </c>
      <c r="C1214" t="s">
        <v>108</v>
      </c>
      <c r="D1214" s="13">
        <v>10158797</v>
      </c>
      <c r="E1214" t="s">
        <v>2415</v>
      </c>
      <c r="F1214" t="s">
        <v>2250</v>
      </c>
      <c r="G1214" t="s">
        <v>2250</v>
      </c>
      <c r="H1214" s="108">
        <v>44137</v>
      </c>
      <c r="I1214" s="108">
        <v>44172</v>
      </c>
      <c r="J1214" t="s">
        <v>2251</v>
      </c>
      <c r="K1214" t="s">
        <v>2252</v>
      </c>
      <c r="L1214" t="s">
        <v>2252</v>
      </c>
      <c r="M1214" t="s">
        <v>2253</v>
      </c>
      <c r="N1214" t="s">
        <v>2683</v>
      </c>
    </row>
    <row r="1215" spans="1:14" x14ac:dyDescent="0.25">
      <c r="A1215" t="s">
        <v>4419</v>
      </c>
      <c r="B1215" t="s">
        <v>240</v>
      </c>
      <c r="C1215" t="s">
        <v>212</v>
      </c>
      <c r="D1215" s="13">
        <v>10160075</v>
      </c>
      <c r="E1215" t="s">
        <v>2415</v>
      </c>
      <c r="F1215" t="s">
        <v>2250</v>
      </c>
      <c r="G1215" t="s">
        <v>2250</v>
      </c>
      <c r="H1215" s="108">
        <v>44180</v>
      </c>
      <c r="I1215" s="108">
        <v>44224</v>
      </c>
      <c r="J1215" t="s">
        <v>2251</v>
      </c>
      <c r="K1215" t="s">
        <v>2252</v>
      </c>
      <c r="L1215" t="s">
        <v>2252</v>
      </c>
      <c r="M1215" t="s">
        <v>2253</v>
      </c>
      <c r="N1215" t="s">
        <v>2683</v>
      </c>
    </row>
    <row r="1216" spans="1:14" x14ac:dyDescent="0.25">
      <c r="A1216" t="s">
        <v>4420</v>
      </c>
      <c r="B1216" t="s">
        <v>240</v>
      </c>
      <c r="C1216" t="s">
        <v>76</v>
      </c>
      <c r="D1216" s="13">
        <v>10159243</v>
      </c>
      <c r="E1216" t="s">
        <v>2415</v>
      </c>
      <c r="F1216" t="s">
        <v>2250</v>
      </c>
      <c r="G1216" t="s">
        <v>2250</v>
      </c>
      <c r="H1216" s="108">
        <v>44110</v>
      </c>
      <c r="I1216" s="108">
        <v>44153</v>
      </c>
      <c r="J1216" t="s">
        <v>945</v>
      </c>
      <c r="K1216" t="s">
        <v>2252</v>
      </c>
      <c r="L1216" t="s">
        <v>2252</v>
      </c>
      <c r="M1216" t="s">
        <v>2253</v>
      </c>
      <c r="N1216" t="s">
        <v>2683</v>
      </c>
    </row>
    <row r="1217" spans="1:14" x14ac:dyDescent="0.25">
      <c r="A1217" t="s">
        <v>4421</v>
      </c>
      <c r="B1217" t="s">
        <v>240</v>
      </c>
      <c r="C1217" t="s">
        <v>108</v>
      </c>
      <c r="D1217" s="13">
        <v>10158899</v>
      </c>
      <c r="E1217" t="s">
        <v>2415</v>
      </c>
      <c r="F1217" t="s">
        <v>2250</v>
      </c>
      <c r="G1217" t="s">
        <v>2250</v>
      </c>
      <c r="H1217" s="108">
        <v>44124</v>
      </c>
      <c r="I1217" s="108">
        <v>44181</v>
      </c>
      <c r="J1217" t="s">
        <v>2251</v>
      </c>
      <c r="K1217" t="s">
        <v>2252</v>
      </c>
      <c r="L1217" t="s">
        <v>2252</v>
      </c>
      <c r="M1217" t="s">
        <v>2253</v>
      </c>
      <c r="N1217" t="s">
        <v>2683</v>
      </c>
    </row>
    <row r="1218" spans="1:14" x14ac:dyDescent="0.25">
      <c r="A1218" t="s">
        <v>4422</v>
      </c>
      <c r="B1218" t="s">
        <v>240</v>
      </c>
      <c r="C1218" t="s">
        <v>106</v>
      </c>
      <c r="D1218" s="13">
        <v>10159747</v>
      </c>
      <c r="E1218" t="s">
        <v>2415</v>
      </c>
      <c r="F1218" t="s">
        <v>2250</v>
      </c>
      <c r="G1218" t="s">
        <v>2250</v>
      </c>
      <c r="H1218" s="108">
        <v>44104</v>
      </c>
      <c r="I1218" s="108">
        <v>44134</v>
      </c>
      <c r="J1218" t="s">
        <v>2251</v>
      </c>
      <c r="K1218" t="s">
        <v>2252</v>
      </c>
      <c r="L1218" t="s">
        <v>2252</v>
      </c>
      <c r="M1218" t="s">
        <v>2253</v>
      </c>
      <c r="N1218" t="s">
        <v>2683</v>
      </c>
    </row>
    <row r="1219" spans="1:14" x14ac:dyDescent="0.25">
      <c r="A1219" t="s">
        <v>4423</v>
      </c>
      <c r="B1219" t="s">
        <v>4424</v>
      </c>
      <c r="C1219" t="s">
        <v>83</v>
      </c>
      <c r="D1219" s="13">
        <v>10159748</v>
      </c>
      <c r="E1219" t="s">
        <v>2415</v>
      </c>
      <c r="F1219" t="s">
        <v>2250</v>
      </c>
      <c r="G1219" t="s">
        <v>2250</v>
      </c>
      <c r="H1219" s="108">
        <v>44138</v>
      </c>
      <c r="I1219" s="108">
        <v>44160</v>
      </c>
      <c r="J1219" t="s">
        <v>2251</v>
      </c>
      <c r="K1219" t="s">
        <v>2252</v>
      </c>
      <c r="L1219" t="s">
        <v>2252</v>
      </c>
      <c r="M1219" t="s">
        <v>2253</v>
      </c>
      <c r="N1219" t="s">
        <v>2683</v>
      </c>
    </row>
    <row r="1220" spans="1:14" x14ac:dyDescent="0.25">
      <c r="A1220" t="s">
        <v>4425</v>
      </c>
      <c r="B1220" t="s">
        <v>240</v>
      </c>
      <c r="C1220" t="s">
        <v>106</v>
      </c>
      <c r="D1220" s="13">
        <v>10159749</v>
      </c>
      <c r="E1220" t="s">
        <v>2415</v>
      </c>
      <c r="F1220" t="s">
        <v>2250</v>
      </c>
      <c r="G1220" t="s">
        <v>2250</v>
      </c>
      <c r="H1220" s="108">
        <v>44179</v>
      </c>
      <c r="I1220" s="108">
        <v>44221</v>
      </c>
      <c r="J1220" t="s">
        <v>2251</v>
      </c>
      <c r="K1220" t="s">
        <v>2252</v>
      </c>
      <c r="L1220" t="s">
        <v>2252</v>
      </c>
      <c r="M1220" t="s">
        <v>2253</v>
      </c>
      <c r="N1220" t="s">
        <v>2683</v>
      </c>
    </row>
    <row r="1221" spans="1:14" x14ac:dyDescent="0.25">
      <c r="A1221" t="s">
        <v>4426</v>
      </c>
      <c r="B1221" t="s">
        <v>240</v>
      </c>
      <c r="C1221" t="s">
        <v>153</v>
      </c>
      <c r="D1221" s="13">
        <v>10158881</v>
      </c>
      <c r="E1221" t="s">
        <v>2415</v>
      </c>
      <c r="F1221" t="s">
        <v>2250</v>
      </c>
      <c r="G1221" t="s">
        <v>2250</v>
      </c>
      <c r="H1221" s="108">
        <v>44109</v>
      </c>
      <c r="I1221" s="108">
        <v>44159</v>
      </c>
      <c r="J1221" t="s">
        <v>945</v>
      </c>
      <c r="K1221" t="s">
        <v>2252</v>
      </c>
      <c r="L1221" t="s">
        <v>2252</v>
      </c>
      <c r="M1221" t="s">
        <v>2253</v>
      </c>
      <c r="N1221" t="s">
        <v>2683</v>
      </c>
    </row>
    <row r="1222" spans="1:14" x14ac:dyDescent="0.25">
      <c r="A1222" t="s">
        <v>4427</v>
      </c>
      <c r="B1222" t="s">
        <v>240</v>
      </c>
      <c r="C1222" t="s">
        <v>176</v>
      </c>
      <c r="D1222" s="13">
        <v>10159750</v>
      </c>
      <c r="E1222" t="s">
        <v>2415</v>
      </c>
      <c r="F1222" t="s">
        <v>2250</v>
      </c>
      <c r="G1222" t="s">
        <v>2250</v>
      </c>
      <c r="H1222" s="108">
        <v>44138</v>
      </c>
      <c r="I1222" s="108">
        <v>44167</v>
      </c>
      <c r="J1222" t="s">
        <v>2251</v>
      </c>
      <c r="K1222" t="s">
        <v>2252</v>
      </c>
      <c r="L1222" t="s">
        <v>2252</v>
      </c>
      <c r="M1222" t="s">
        <v>2253</v>
      </c>
      <c r="N1222" t="s">
        <v>2683</v>
      </c>
    </row>
    <row r="1223" spans="1:14" x14ac:dyDescent="0.25">
      <c r="A1223" t="s">
        <v>4428</v>
      </c>
      <c r="B1223" t="s">
        <v>240</v>
      </c>
      <c r="C1223" t="s">
        <v>151</v>
      </c>
      <c r="D1223" s="13">
        <v>10159751</v>
      </c>
      <c r="E1223" t="s">
        <v>2415</v>
      </c>
      <c r="F1223" t="s">
        <v>2250</v>
      </c>
      <c r="G1223" t="s">
        <v>2250</v>
      </c>
      <c r="H1223" s="108">
        <v>44133</v>
      </c>
      <c r="I1223" s="108">
        <v>44158</v>
      </c>
      <c r="J1223" t="s">
        <v>2251</v>
      </c>
      <c r="K1223" t="s">
        <v>2252</v>
      </c>
      <c r="L1223" t="s">
        <v>2252</v>
      </c>
      <c r="M1223" t="s">
        <v>2253</v>
      </c>
      <c r="N1223" t="s">
        <v>2683</v>
      </c>
    </row>
    <row r="1224" spans="1:14" x14ac:dyDescent="0.25">
      <c r="A1224" t="s">
        <v>4429</v>
      </c>
      <c r="B1224" t="s">
        <v>240</v>
      </c>
      <c r="C1224" t="s">
        <v>151</v>
      </c>
      <c r="D1224" s="13">
        <v>10159752</v>
      </c>
      <c r="E1224" t="s">
        <v>2415</v>
      </c>
      <c r="F1224" t="s">
        <v>2250</v>
      </c>
      <c r="G1224" t="s">
        <v>2250</v>
      </c>
      <c r="H1224" s="108">
        <v>44173</v>
      </c>
      <c r="I1224" s="108">
        <v>44215</v>
      </c>
      <c r="J1224" t="s">
        <v>2251</v>
      </c>
      <c r="K1224" t="s">
        <v>2252</v>
      </c>
      <c r="L1224" t="s">
        <v>2252</v>
      </c>
      <c r="M1224" t="s">
        <v>2253</v>
      </c>
      <c r="N1224" t="s">
        <v>2683</v>
      </c>
    </row>
    <row r="1225" spans="1:14" x14ac:dyDescent="0.25">
      <c r="A1225" t="s">
        <v>4430</v>
      </c>
      <c r="B1225" t="s">
        <v>240</v>
      </c>
      <c r="C1225" t="s">
        <v>149</v>
      </c>
      <c r="D1225" s="13">
        <v>10159248</v>
      </c>
      <c r="E1225" t="s">
        <v>2415</v>
      </c>
      <c r="F1225" t="s">
        <v>2250</v>
      </c>
      <c r="G1225" t="s">
        <v>2250</v>
      </c>
      <c r="H1225" s="108">
        <v>44097</v>
      </c>
      <c r="I1225" s="108">
        <v>44144</v>
      </c>
      <c r="J1225" t="s">
        <v>2251</v>
      </c>
      <c r="K1225" t="s">
        <v>2252</v>
      </c>
      <c r="L1225" t="s">
        <v>2252</v>
      </c>
      <c r="M1225" t="s">
        <v>2253</v>
      </c>
      <c r="N1225" t="s">
        <v>2683</v>
      </c>
    </row>
    <row r="1226" spans="1:14" x14ac:dyDescent="0.25">
      <c r="A1226" t="s">
        <v>4431</v>
      </c>
      <c r="B1226" t="s">
        <v>240</v>
      </c>
      <c r="C1226" t="s">
        <v>127</v>
      </c>
      <c r="D1226" s="13">
        <v>10159249</v>
      </c>
      <c r="E1226" t="s">
        <v>2415</v>
      </c>
      <c r="F1226" t="s">
        <v>2250</v>
      </c>
      <c r="G1226" t="s">
        <v>2250</v>
      </c>
      <c r="H1226" s="108">
        <v>44102</v>
      </c>
      <c r="I1226" s="108">
        <v>44147</v>
      </c>
      <c r="J1226" t="s">
        <v>945</v>
      </c>
      <c r="K1226" t="s">
        <v>2252</v>
      </c>
      <c r="L1226" t="s">
        <v>2252</v>
      </c>
      <c r="M1226" t="s">
        <v>2253</v>
      </c>
      <c r="N1226" t="s">
        <v>2683</v>
      </c>
    </row>
    <row r="1227" spans="1:14" x14ac:dyDescent="0.25">
      <c r="A1227" t="s">
        <v>4432</v>
      </c>
      <c r="B1227" t="s">
        <v>240</v>
      </c>
      <c r="C1227" t="s">
        <v>151</v>
      </c>
      <c r="D1227" s="13">
        <v>10159754</v>
      </c>
      <c r="E1227" t="s">
        <v>2415</v>
      </c>
      <c r="F1227" t="s">
        <v>2250</v>
      </c>
      <c r="G1227" t="s">
        <v>2250</v>
      </c>
      <c r="H1227" s="108">
        <v>44167</v>
      </c>
      <c r="I1227" s="108">
        <v>44194</v>
      </c>
      <c r="J1227" t="s">
        <v>2251</v>
      </c>
      <c r="K1227" t="s">
        <v>2252</v>
      </c>
      <c r="L1227" t="s">
        <v>2252</v>
      </c>
      <c r="M1227" t="s">
        <v>2253</v>
      </c>
      <c r="N1227" t="s">
        <v>2683</v>
      </c>
    </row>
    <row r="1228" spans="1:14" x14ac:dyDescent="0.25">
      <c r="A1228" t="s">
        <v>4433</v>
      </c>
      <c r="B1228" t="s">
        <v>240</v>
      </c>
      <c r="C1228" t="s">
        <v>116</v>
      </c>
      <c r="D1228" s="13">
        <v>10160918</v>
      </c>
      <c r="E1228" t="s">
        <v>2415</v>
      </c>
      <c r="F1228" t="s">
        <v>2250</v>
      </c>
      <c r="G1228" t="s">
        <v>2250</v>
      </c>
      <c r="H1228" s="108">
        <v>44139</v>
      </c>
      <c r="I1228" s="108">
        <v>44169</v>
      </c>
      <c r="J1228" t="s">
        <v>2251</v>
      </c>
      <c r="K1228" t="s">
        <v>2252</v>
      </c>
      <c r="L1228" t="s">
        <v>2252</v>
      </c>
      <c r="M1228" t="s">
        <v>2253</v>
      </c>
      <c r="N1228" t="s">
        <v>2683</v>
      </c>
    </row>
    <row r="1229" spans="1:14" x14ac:dyDescent="0.25">
      <c r="A1229" t="s">
        <v>4434</v>
      </c>
      <c r="B1229" t="s">
        <v>240</v>
      </c>
      <c r="C1229" t="s">
        <v>116</v>
      </c>
      <c r="D1229" s="13">
        <v>10160919</v>
      </c>
      <c r="E1229" t="s">
        <v>2415</v>
      </c>
      <c r="F1229" t="s">
        <v>2250</v>
      </c>
      <c r="G1229" t="s">
        <v>2250</v>
      </c>
      <c r="H1229" s="108">
        <v>44096</v>
      </c>
      <c r="I1229" s="108">
        <v>44123</v>
      </c>
      <c r="J1229" t="s">
        <v>2251</v>
      </c>
      <c r="K1229" t="s">
        <v>2252</v>
      </c>
      <c r="L1229" t="s">
        <v>2252</v>
      </c>
      <c r="M1229" t="s">
        <v>2253</v>
      </c>
      <c r="N1229" t="s">
        <v>2683</v>
      </c>
    </row>
    <row r="1230" spans="1:14" x14ac:dyDescent="0.25">
      <c r="A1230" t="s">
        <v>4435</v>
      </c>
      <c r="B1230" t="s">
        <v>240</v>
      </c>
      <c r="C1230" t="s">
        <v>129</v>
      </c>
      <c r="D1230" s="13">
        <v>10160921</v>
      </c>
      <c r="E1230" t="s">
        <v>2415</v>
      </c>
      <c r="F1230" t="s">
        <v>2250</v>
      </c>
      <c r="G1230" t="s">
        <v>2250</v>
      </c>
      <c r="H1230" s="108">
        <v>44174</v>
      </c>
      <c r="I1230" s="108">
        <v>44218</v>
      </c>
      <c r="J1230" t="s">
        <v>2251</v>
      </c>
      <c r="K1230" t="s">
        <v>2252</v>
      </c>
      <c r="L1230" t="s">
        <v>2252</v>
      </c>
      <c r="M1230" t="s">
        <v>2253</v>
      </c>
      <c r="N1230" t="s">
        <v>2683</v>
      </c>
    </row>
    <row r="1231" spans="1:14" x14ac:dyDescent="0.25">
      <c r="A1231" t="s">
        <v>4436</v>
      </c>
      <c r="B1231" t="s">
        <v>240</v>
      </c>
      <c r="C1231" t="s">
        <v>76</v>
      </c>
      <c r="D1231" s="13">
        <v>10159252</v>
      </c>
      <c r="E1231" t="s">
        <v>2415</v>
      </c>
      <c r="F1231" t="s">
        <v>2250</v>
      </c>
      <c r="G1231" t="s">
        <v>2250</v>
      </c>
      <c r="H1231" s="108">
        <v>44139</v>
      </c>
      <c r="I1231" s="108">
        <v>44179</v>
      </c>
      <c r="J1231" t="s">
        <v>2251</v>
      </c>
      <c r="K1231" t="s">
        <v>2252</v>
      </c>
      <c r="L1231" t="s">
        <v>2252</v>
      </c>
      <c r="M1231" t="s">
        <v>2253</v>
      </c>
      <c r="N1231" t="s">
        <v>2683</v>
      </c>
    </row>
    <row r="1232" spans="1:14" x14ac:dyDescent="0.25">
      <c r="A1232" t="s">
        <v>4437</v>
      </c>
      <c r="B1232" t="s">
        <v>240</v>
      </c>
      <c r="C1232" t="s">
        <v>178</v>
      </c>
      <c r="D1232" s="13">
        <v>10159626</v>
      </c>
      <c r="E1232" t="s">
        <v>2415</v>
      </c>
      <c r="F1232" t="s">
        <v>2250</v>
      </c>
      <c r="G1232" t="s">
        <v>2250</v>
      </c>
      <c r="H1232" s="108">
        <v>44075</v>
      </c>
      <c r="I1232" s="108">
        <v>44111</v>
      </c>
      <c r="J1232" t="s">
        <v>2251</v>
      </c>
      <c r="K1232" t="s">
        <v>2252</v>
      </c>
      <c r="L1232" t="s">
        <v>2252</v>
      </c>
      <c r="M1232" t="s">
        <v>2253</v>
      </c>
      <c r="N1232" t="s">
        <v>2683</v>
      </c>
    </row>
    <row r="1233" spans="1:14" x14ac:dyDescent="0.25">
      <c r="A1233" t="s">
        <v>4438</v>
      </c>
      <c r="B1233" t="s">
        <v>240</v>
      </c>
      <c r="C1233" t="s">
        <v>83</v>
      </c>
      <c r="D1233" s="13">
        <v>10159757</v>
      </c>
      <c r="E1233" t="s">
        <v>2415</v>
      </c>
      <c r="F1233" t="s">
        <v>2250</v>
      </c>
      <c r="G1233" t="s">
        <v>2250</v>
      </c>
      <c r="H1233" s="108">
        <v>44167</v>
      </c>
      <c r="I1233" s="108">
        <v>44200</v>
      </c>
      <c r="J1233" t="s">
        <v>2251</v>
      </c>
      <c r="K1233" t="s">
        <v>2252</v>
      </c>
      <c r="L1233" t="s">
        <v>2252</v>
      </c>
      <c r="M1233" t="s">
        <v>2253</v>
      </c>
      <c r="N1233" t="s">
        <v>2683</v>
      </c>
    </row>
    <row r="1234" spans="1:14" x14ac:dyDescent="0.25">
      <c r="A1234" t="s">
        <v>4439</v>
      </c>
      <c r="B1234" t="s">
        <v>240</v>
      </c>
      <c r="C1234" t="s">
        <v>108</v>
      </c>
      <c r="D1234" s="13">
        <v>10158741</v>
      </c>
      <c r="E1234" t="s">
        <v>2415</v>
      </c>
      <c r="F1234" t="s">
        <v>2250</v>
      </c>
      <c r="G1234" t="s">
        <v>2250</v>
      </c>
      <c r="H1234" s="108">
        <v>44103</v>
      </c>
      <c r="I1234" s="108">
        <v>44160</v>
      </c>
      <c r="J1234" t="s">
        <v>2251</v>
      </c>
      <c r="K1234" t="s">
        <v>2252</v>
      </c>
      <c r="L1234" t="s">
        <v>2252</v>
      </c>
      <c r="M1234" t="s">
        <v>2253</v>
      </c>
      <c r="N1234" t="s">
        <v>2683</v>
      </c>
    </row>
    <row r="1235" spans="1:14" x14ac:dyDescent="0.25">
      <c r="A1235" t="s">
        <v>4440</v>
      </c>
      <c r="B1235" t="s">
        <v>240</v>
      </c>
      <c r="C1235" t="s">
        <v>211</v>
      </c>
      <c r="D1235" s="13">
        <v>10159847</v>
      </c>
      <c r="E1235" t="s">
        <v>2415</v>
      </c>
      <c r="F1235" t="s">
        <v>2250</v>
      </c>
      <c r="G1235" t="s">
        <v>2250</v>
      </c>
      <c r="H1235" s="108">
        <v>44186</v>
      </c>
      <c r="I1235" s="108">
        <v>44225</v>
      </c>
      <c r="J1235" t="s">
        <v>2251</v>
      </c>
      <c r="K1235" t="s">
        <v>2252</v>
      </c>
      <c r="L1235" t="s">
        <v>2252</v>
      </c>
      <c r="M1235" t="s">
        <v>2253</v>
      </c>
      <c r="N1235" t="s">
        <v>2683</v>
      </c>
    </row>
    <row r="1236" spans="1:14" x14ac:dyDescent="0.25">
      <c r="A1236" t="s">
        <v>4441</v>
      </c>
      <c r="B1236" t="s">
        <v>240</v>
      </c>
      <c r="C1236" t="s">
        <v>137</v>
      </c>
      <c r="D1236" s="13">
        <v>10160364</v>
      </c>
      <c r="E1236" t="s">
        <v>2415</v>
      </c>
      <c r="F1236" t="s">
        <v>2250</v>
      </c>
      <c r="G1236" t="s">
        <v>2250</v>
      </c>
      <c r="H1236" s="108">
        <v>44180</v>
      </c>
      <c r="I1236" s="108">
        <v>44222</v>
      </c>
      <c r="J1236" t="s">
        <v>2251</v>
      </c>
      <c r="K1236" t="s">
        <v>2252</v>
      </c>
      <c r="L1236" t="s">
        <v>2252</v>
      </c>
      <c r="M1236" t="s">
        <v>2253</v>
      </c>
      <c r="N1236" t="s">
        <v>2683</v>
      </c>
    </row>
    <row r="1237" spans="1:14" x14ac:dyDescent="0.25">
      <c r="A1237" t="s">
        <v>4442</v>
      </c>
      <c r="B1237" t="s">
        <v>240</v>
      </c>
      <c r="C1237" t="s">
        <v>118</v>
      </c>
      <c r="D1237" s="13">
        <v>10160220</v>
      </c>
      <c r="E1237" t="s">
        <v>2415</v>
      </c>
      <c r="F1237" t="s">
        <v>2250</v>
      </c>
      <c r="G1237" t="s">
        <v>2250</v>
      </c>
      <c r="H1237" s="108">
        <v>44104</v>
      </c>
      <c r="I1237" s="108">
        <v>44153</v>
      </c>
      <c r="J1237" t="s">
        <v>945</v>
      </c>
      <c r="K1237" t="s">
        <v>2252</v>
      </c>
      <c r="L1237" t="s">
        <v>2252</v>
      </c>
      <c r="M1237" t="s">
        <v>2253</v>
      </c>
      <c r="N1237" t="s">
        <v>2683</v>
      </c>
    </row>
    <row r="1238" spans="1:14" x14ac:dyDescent="0.25">
      <c r="A1238" t="s">
        <v>4443</v>
      </c>
      <c r="B1238" t="s">
        <v>240</v>
      </c>
      <c r="C1238" t="s">
        <v>211</v>
      </c>
      <c r="D1238" s="13">
        <v>10160383</v>
      </c>
      <c r="E1238" t="s">
        <v>2415</v>
      </c>
      <c r="F1238" t="s">
        <v>2250</v>
      </c>
      <c r="G1238" t="s">
        <v>2250</v>
      </c>
      <c r="H1238" s="108">
        <v>44175</v>
      </c>
      <c r="I1238" s="108">
        <v>44223</v>
      </c>
      <c r="J1238" t="s">
        <v>2251</v>
      </c>
      <c r="K1238" t="s">
        <v>2252</v>
      </c>
      <c r="L1238" t="s">
        <v>2252</v>
      </c>
      <c r="M1238" t="s">
        <v>2253</v>
      </c>
      <c r="N1238" t="s">
        <v>2683</v>
      </c>
    </row>
    <row r="1239" spans="1:14" x14ac:dyDescent="0.25">
      <c r="A1239" t="s">
        <v>4444</v>
      </c>
      <c r="B1239" t="s">
        <v>240</v>
      </c>
      <c r="C1239" t="s">
        <v>147</v>
      </c>
      <c r="D1239" s="13">
        <v>10161163</v>
      </c>
      <c r="E1239" t="s">
        <v>2415</v>
      </c>
      <c r="F1239" t="s">
        <v>2250</v>
      </c>
      <c r="G1239" t="s">
        <v>2250</v>
      </c>
      <c r="H1239" s="108">
        <v>44119</v>
      </c>
      <c r="I1239" s="108">
        <v>44158</v>
      </c>
      <c r="J1239" t="s">
        <v>2251</v>
      </c>
      <c r="K1239" t="s">
        <v>2252</v>
      </c>
      <c r="L1239" t="s">
        <v>2252</v>
      </c>
      <c r="M1239" t="s">
        <v>2253</v>
      </c>
      <c r="N1239" t="s">
        <v>2683</v>
      </c>
    </row>
    <row r="1240" spans="1:14" x14ac:dyDescent="0.25">
      <c r="A1240" t="s">
        <v>4445</v>
      </c>
      <c r="B1240" t="s">
        <v>240</v>
      </c>
      <c r="C1240" t="s">
        <v>147</v>
      </c>
      <c r="D1240" s="13">
        <v>10161208</v>
      </c>
      <c r="E1240" t="s">
        <v>2415</v>
      </c>
      <c r="F1240" t="s">
        <v>2250</v>
      </c>
      <c r="G1240" t="s">
        <v>2250</v>
      </c>
      <c r="H1240" s="108">
        <v>44077</v>
      </c>
      <c r="I1240" s="108">
        <v>44113</v>
      </c>
      <c r="J1240" t="s">
        <v>2251</v>
      </c>
      <c r="K1240" t="s">
        <v>2252</v>
      </c>
      <c r="L1240" t="s">
        <v>2252</v>
      </c>
      <c r="M1240" t="s">
        <v>2253</v>
      </c>
      <c r="N1240" t="s">
        <v>2683</v>
      </c>
    </row>
    <row r="1241" spans="1:14" x14ac:dyDescent="0.25">
      <c r="A1241" t="s">
        <v>4446</v>
      </c>
      <c r="B1241" t="s">
        <v>240</v>
      </c>
      <c r="C1241" t="s">
        <v>108</v>
      </c>
      <c r="D1241" s="13">
        <v>10158690</v>
      </c>
      <c r="E1241" t="s">
        <v>2415</v>
      </c>
      <c r="F1241" t="s">
        <v>2250</v>
      </c>
      <c r="G1241" t="s">
        <v>2250</v>
      </c>
      <c r="H1241" s="108">
        <v>44131</v>
      </c>
      <c r="I1241" s="108">
        <v>44195</v>
      </c>
      <c r="J1241" t="s">
        <v>2251</v>
      </c>
      <c r="K1241" t="s">
        <v>2252</v>
      </c>
      <c r="L1241" t="s">
        <v>2252</v>
      </c>
      <c r="M1241" t="s">
        <v>2253</v>
      </c>
      <c r="N1241" t="s">
        <v>2683</v>
      </c>
    </row>
    <row r="1242" spans="1:14" x14ac:dyDescent="0.25">
      <c r="A1242" t="s">
        <v>4447</v>
      </c>
      <c r="B1242" t="s">
        <v>240</v>
      </c>
      <c r="C1242" t="s">
        <v>124</v>
      </c>
      <c r="D1242" s="13">
        <v>10159758</v>
      </c>
      <c r="E1242" t="s">
        <v>2415</v>
      </c>
      <c r="F1242" t="s">
        <v>2250</v>
      </c>
      <c r="G1242" t="s">
        <v>2250</v>
      </c>
      <c r="H1242" s="108">
        <v>44089</v>
      </c>
      <c r="I1242" s="108">
        <v>44118</v>
      </c>
      <c r="J1242" t="s">
        <v>2251</v>
      </c>
      <c r="K1242" t="s">
        <v>2252</v>
      </c>
      <c r="L1242" t="s">
        <v>2252</v>
      </c>
      <c r="M1242" t="s">
        <v>2253</v>
      </c>
      <c r="N1242" t="s">
        <v>2683</v>
      </c>
    </row>
    <row r="1243" spans="1:14" x14ac:dyDescent="0.25">
      <c r="A1243" t="s">
        <v>4448</v>
      </c>
      <c r="B1243" t="s">
        <v>240</v>
      </c>
      <c r="C1243" t="s">
        <v>173</v>
      </c>
      <c r="D1243" s="13">
        <v>10160925</v>
      </c>
      <c r="E1243" t="s">
        <v>2415</v>
      </c>
      <c r="F1243" t="s">
        <v>2250</v>
      </c>
      <c r="G1243" t="s">
        <v>2250</v>
      </c>
      <c r="H1243" s="108">
        <v>44096</v>
      </c>
      <c r="I1243" s="108">
        <v>44126</v>
      </c>
      <c r="J1243" t="s">
        <v>945</v>
      </c>
      <c r="K1243" t="s">
        <v>2252</v>
      </c>
      <c r="L1243" t="s">
        <v>2252</v>
      </c>
      <c r="M1243" t="s">
        <v>2253</v>
      </c>
      <c r="N1243" t="s">
        <v>2683</v>
      </c>
    </row>
    <row r="1244" spans="1:14" x14ac:dyDescent="0.25">
      <c r="A1244" t="s">
        <v>4449</v>
      </c>
      <c r="B1244" t="s">
        <v>240</v>
      </c>
      <c r="C1244" t="s">
        <v>226</v>
      </c>
      <c r="D1244" s="13">
        <v>10161158</v>
      </c>
      <c r="E1244" t="s">
        <v>2415</v>
      </c>
      <c r="F1244" t="s">
        <v>2250</v>
      </c>
      <c r="G1244" t="s">
        <v>2250</v>
      </c>
      <c r="H1244" s="108">
        <v>44174</v>
      </c>
      <c r="I1244" s="108">
        <v>44211</v>
      </c>
      <c r="J1244" t="s">
        <v>2251</v>
      </c>
      <c r="K1244" t="s">
        <v>2252</v>
      </c>
      <c r="L1244" t="s">
        <v>2252</v>
      </c>
      <c r="M1244" t="s">
        <v>2253</v>
      </c>
      <c r="N1244" t="s">
        <v>2683</v>
      </c>
    </row>
    <row r="1245" spans="1:14" x14ac:dyDescent="0.25">
      <c r="A1245" t="s">
        <v>4450</v>
      </c>
      <c r="B1245" t="s">
        <v>240</v>
      </c>
      <c r="C1245" t="s">
        <v>119</v>
      </c>
      <c r="D1245" s="13">
        <v>10159923</v>
      </c>
      <c r="E1245" t="s">
        <v>2415</v>
      </c>
      <c r="F1245" t="s">
        <v>2250</v>
      </c>
      <c r="G1245" t="s">
        <v>2250</v>
      </c>
      <c r="H1245" s="108">
        <v>44175</v>
      </c>
      <c r="I1245" s="108">
        <v>44222</v>
      </c>
      <c r="J1245" t="s">
        <v>2251</v>
      </c>
      <c r="K1245" t="s">
        <v>2252</v>
      </c>
      <c r="L1245" t="s">
        <v>2252</v>
      </c>
      <c r="M1245" t="s">
        <v>2253</v>
      </c>
      <c r="N1245" t="s">
        <v>2683</v>
      </c>
    </row>
    <row r="1246" spans="1:14" x14ac:dyDescent="0.25">
      <c r="A1246" t="s">
        <v>4451</v>
      </c>
      <c r="B1246" t="s">
        <v>240</v>
      </c>
      <c r="C1246" t="s">
        <v>145</v>
      </c>
      <c r="D1246" s="13">
        <v>10159551</v>
      </c>
      <c r="E1246" t="s">
        <v>2415</v>
      </c>
      <c r="F1246" t="s">
        <v>2250</v>
      </c>
      <c r="G1246" t="s">
        <v>2250</v>
      </c>
      <c r="H1246" s="108">
        <v>44167</v>
      </c>
      <c r="I1246" s="108">
        <v>44200</v>
      </c>
      <c r="J1246" t="s">
        <v>2251</v>
      </c>
      <c r="K1246" t="s">
        <v>2252</v>
      </c>
      <c r="L1246" t="s">
        <v>2252</v>
      </c>
      <c r="M1246" t="s">
        <v>2253</v>
      </c>
      <c r="N1246" t="s">
        <v>2683</v>
      </c>
    </row>
    <row r="1247" spans="1:14" x14ac:dyDescent="0.25">
      <c r="A1247" t="s">
        <v>4452</v>
      </c>
      <c r="B1247" t="s">
        <v>240</v>
      </c>
      <c r="C1247" t="s">
        <v>94</v>
      </c>
      <c r="D1247" s="13">
        <v>10159020</v>
      </c>
      <c r="E1247" t="s">
        <v>2415</v>
      </c>
      <c r="F1247" t="s">
        <v>2250</v>
      </c>
      <c r="G1247" t="s">
        <v>2250</v>
      </c>
      <c r="H1247" s="108">
        <v>44088</v>
      </c>
      <c r="I1247" s="108">
        <v>44120</v>
      </c>
      <c r="J1247" t="s">
        <v>945</v>
      </c>
      <c r="K1247" t="s">
        <v>2252</v>
      </c>
      <c r="L1247" t="s">
        <v>2252</v>
      </c>
      <c r="M1247" t="s">
        <v>2253</v>
      </c>
      <c r="N1247" t="s">
        <v>2683</v>
      </c>
    </row>
    <row r="1248" spans="1:14" x14ac:dyDescent="0.25">
      <c r="A1248" t="s">
        <v>4453</v>
      </c>
      <c r="B1248" t="s">
        <v>240</v>
      </c>
      <c r="C1248" t="s">
        <v>223</v>
      </c>
      <c r="D1248" s="13">
        <v>10159553</v>
      </c>
      <c r="E1248" t="s">
        <v>2415</v>
      </c>
      <c r="F1248" t="s">
        <v>2250</v>
      </c>
      <c r="G1248" t="s">
        <v>2250</v>
      </c>
      <c r="H1248" s="108">
        <v>44083</v>
      </c>
      <c r="I1248" s="108">
        <v>44123</v>
      </c>
      <c r="J1248" t="s">
        <v>2251</v>
      </c>
      <c r="K1248" t="s">
        <v>2252</v>
      </c>
      <c r="L1248" t="s">
        <v>2252</v>
      </c>
      <c r="M1248" t="s">
        <v>2253</v>
      </c>
      <c r="N1248" t="s">
        <v>2683</v>
      </c>
    </row>
    <row r="1249" spans="1:14" x14ac:dyDescent="0.25">
      <c r="A1249" t="s">
        <v>4454</v>
      </c>
      <c r="B1249" t="s">
        <v>240</v>
      </c>
      <c r="C1249" t="s">
        <v>224</v>
      </c>
      <c r="D1249" s="13">
        <v>10159555</v>
      </c>
      <c r="E1249" t="s">
        <v>2415</v>
      </c>
      <c r="F1249" t="s">
        <v>2250</v>
      </c>
      <c r="G1249" t="s">
        <v>2250</v>
      </c>
      <c r="H1249" s="108">
        <v>44182</v>
      </c>
      <c r="I1249" s="108">
        <v>44224</v>
      </c>
      <c r="J1249" t="s">
        <v>2251</v>
      </c>
      <c r="K1249" t="s">
        <v>2252</v>
      </c>
      <c r="L1249" t="s">
        <v>2252</v>
      </c>
      <c r="M1249" t="s">
        <v>2253</v>
      </c>
      <c r="N1249" t="s">
        <v>2683</v>
      </c>
    </row>
    <row r="1250" spans="1:14" x14ac:dyDescent="0.25">
      <c r="A1250" t="s">
        <v>4455</v>
      </c>
      <c r="B1250" t="s">
        <v>240</v>
      </c>
      <c r="C1250" t="s">
        <v>224</v>
      </c>
      <c r="D1250" s="13">
        <v>10159556</v>
      </c>
      <c r="E1250" t="s">
        <v>2415</v>
      </c>
      <c r="F1250" t="s">
        <v>2250</v>
      </c>
      <c r="G1250" t="s">
        <v>2250</v>
      </c>
      <c r="H1250" s="108">
        <v>44091</v>
      </c>
      <c r="I1250" s="108">
        <v>44123</v>
      </c>
      <c r="J1250" t="s">
        <v>2251</v>
      </c>
      <c r="K1250" t="s">
        <v>2252</v>
      </c>
      <c r="L1250" t="s">
        <v>2252</v>
      </c>
      <c r="M1250" t="s">
        <v>2253</v>
      </c>
      <c r="N1250" t="s">
        <v>2683</v>
      </c>
    </row>
    <row r="1251" spans="1:14" x14ac:dyDescent="0.25">
      <c r="A1251" t="s">
        <v>4456</v>
      </c>
      <c r="B1251" t="s">
        <v>240</v>
      </c>
      <c r="C1251" t="s">
        <v>83</v>
      </c>
      <c r="D1251" s="13">
        <v>10159762</v>
      </c>
      <c r="E1251" t="s">
        <v>2415</v>
      </c>
      <c r="F1251" t="s">
        <v>2250</v>
      </c>
      <c r="G1251" t="s">
        <v>2250</v>
      </c>
      <c r="H1251" s="108">
        <v>44138</v>
      </c>
      <c r="I1251" s="108">
        <v>44165</v>
      </c>
      <c r="J1251" t="s">
        <v>2251</v>
      </c>
      <c r="K1251" t="s">
        <v>2252</v>
      </c>
      <c r="L1251" t="s">
        <v>2252</v>
      </c>
      <c r="M1251" t="s">
        <v>2253</v>
      </c>
      <c r="N1251" t="s">
        <v>2683</v>
      </c>
    </row>
    <row r="1252" spans="1:14" x14ac:dyDescent="0.25">
      <c r="A1252" t="s">
        <v>4457</v>
      </c>
      <c r="B1252" t="s">
        <v>240</v>
      </c>
      <c r="C1252" t="s">
        <v>91</v>
      </c>
      <c r="D1252" s="13">
        <v>10159557</v>
      </c>
      <c r="E1252" t="s">
        <v>2415</v>
      </c>
      <c r="F1252" t="s">
        <v>2250</v>
      </c>
      <c r="G1252" t="s">
        <v>2250</v>
      </c>
      <c r="H1252" s="108">
        <v>44175</v>
      </c>
      <c r="I1252" s="108">
        <v>44221</v>
      </c>
      <c r="J1252" t="s">
        <v>2251</v>
      </c>
      <c r="K1252" t="s">
        <v>2252</v>
      </c>
      <c r="L1252" t="s">
        <v>2252</v>
      </c>
      <c r="M1252" t="s">
        <v>2253</v>
      </c>
      <c r="N1252" t="s">
        <v>2683</v>
      </c>
    </row>
    <row r="1253" spans="1:14" x14ac:dyDescent="0.25">
      <c r="A1253" t="s">
        <v>4458</v>
      </c>
      <c r="B1253" t="s">
        <v>240</v>
      </c>
      <c r="C1253" t="s">
        <v>102</v>
      </c>
      <c r="D1253" s="13">
        <v>10160262</v>
      </c>
      <c r="E1253" t="s">
        <v>2415</v>
      </c>
      <c r="F1253" t="s">
        <v>2250</v>
      </c>
      <c r="G1253" t="s">
        <v>2250</v>
      </c>
      <c r="H1253" s="108">
        <v>44126</v>
      </c>
      <c r="I1253" s="108">
        <v>44173</v>
      </c>
      <c r="J1253" t="s">
        <v>2251</v>
      </c>
      <c r="K1253" t="s">
        <v>2252</v>
      </c>
      <c r="L1253" t="s">
        <v>2252</v>
      </c>
      <c r="M1253" t="s">
        <v>2253</v>
      </c>
      <c r="N1253" t="s">
        <v>2683</v>
      </c>
    </row>
    <row r="1254" spans="1:14" x14ac:dyDescent="0.25">
      <c r="A1254" t="s">
        <v>4459</v>
      </c>
      <c r="B1254" t="s">
        <v>240</v>
      </c>
      <c r="C1254" t="s">
        <v>102</v>
      </c>
      <c r="D1254" s="13">
        <v>10160073</v>
      </c>
      <c r="E1254" t="s">
        <v>2415</v>
      </c>
      <c r="F1254" t="s">
        <v>2250</v>
      </c>
      <c r="G1254" t="s">
        <v>2250</v>
      </c>
      <c r="H1254" s="108">
        <v>44180</v>
      </c>
      <c r="I1254" s="108">
        <v>44225</v>
      </c>
      <c r="J1254" t="s">
        <v>945</v>
      </c>
      <c r="K1254" t="s">
        <v>2252</v>
      </c>
      <c r="L1254" t="s">
        <v>2252</v>
      </c>
      <c r="M1254" t="s">
        <v>2253</v>
      </c>
      <c r="N1254" t="s">
        <v>2683</v>
      </c>
    </row>
    <row r="1255" spans="1:14" x14ac:dyDescent="0.25">
      <c r="A1255" t="s">
        <v>4460</v>
      </c>
      <c r="B1255" t="s">
        <v>240</v>
      </c>
      <c r="C1255" t="s">
        <v>127</v>
      </c>
      <c r="D1255" s="13">
        <v>10159267</v>
      </c>
      <c r="E1255" t="s">
        <v>2415</v>
      </c>
      <c r="F1255" t="s">
        <v>2250</v>
      </c>
      <c r="G1255" t="s">
        <v>2250</v>
      </c>
      <c r="H1255" s="108">
        <v>44125</v>
      </c>
      <c r="I1255" s="108">
        <v>44169</v>
      </c>
      <c r="J1255" t="s">
        <v>2251</v>
      </c>
      <c r="K1255" t="s">
        <v>2252</v>
      </c>
      <c r="L1255" t="s">
        <v>2252</v>
      </c>
      <c r="M1255" t="s">
        <v>2253</v>
      </c>
      <c r="N1255" t="s">
        <v>2683</v>
      </c>
    </row>
    <row r="1256" spans="1:14" x14ac:dyDescent="0.25">
      <c r="A1256" t="s">
        <v>4461</v>
      </c>
      <c r="B1256" t="s">
        <v>240</v>
      </c>
      <c r="C1256" t="s">
        <v>129</v>
      </c>
      <c r="D1256" s="13">
        <v>10160927</v>
      </c>
      <c r="E1256" t="s">
        <v>2415</v>
      </c>
      <c r="F1256" t="s">
        <v>2250</v>
      </c>
      <c r="G1256" t="s">
        <v>2250</v>
      </c>
      <c r="H1256" s="108">
        <v>44089</v>
      </c>
      <c r="I1256" s="108">
        <v>44120</v>
      </c>
      <c r="J1256" t="s">
        <v>2251</v>
      </c>
      <c r="K1256" t="s">
        <v>2252</v>
      </c>
      <c r="L1256" t="s">
        <v>2252</v>
      </c>
      <c r="M1256" t="s">
        <v>2253</v>
      </c>
      <c r="N1256" t="s">
        <v>2683</v>
      </c>
    </row>
    <row r="1257" spans="1:14" x14ac:dyDescent="0.25">
      <c r="A1257" t="s">
        <v>4462</v>
      </c>
      <c r="B1257" t="s">
        <v>240</v>
      </c>
      <c r="C1257" t="s">
        <v>227</v>
      </c>
      <c r="D1257" s="13">
        <v>10161319</v>
      </c>
      <c r="E1257" t="s">
        <v>2415</v>
      </c>
      <c r="F1257" t="s">
        <v>2250</v>
      </c>
      <c r="G1257" t="s">
        <v>2250</v>
      </c>
      <c r="H1257" s="108">
        <v>44139</v>
      </c>
      <c r="I1257" s="108">
        <v>44167</v>
      </c>
      <c r="J1257" t="s">
        <v>2251</v>
      </c>
      <c r="K1257" t="s">
        <v>2252</v>
      </c>
      <c r="L1257" t="s">
        <v>2252</v>
      </c>
      <c r="M1257" t="s">
        <v>2253</v>
      </c>
      <c r="N1257" t="s">
        <v>2683</v>
      </c>
    </row>
    <row r="1258" spans="1:14" x14ac:dyDescent="0.25">
      <c r="A1258" t="s">
        <v>4463</v>
      </c>
      <c r="B1258" t="s">
        <v>240</v>
      </c>
      <c r="C1258" t="s">
        <v>97</v>
      </c>
      <c r="D1258" s="13">
        <v>10159764</v>
      </c>
      <c r="E1258" t="s">
        <v>2415</v>
      </c>
      <c r="F1258" t="s">
        <v>2250</v>
      </c>
      <c r="G1258" t="s">
        <v>2250</v>
      </c>
      <c r="H1258" s="108">
        <v>44137</v>
      </c>
      <c r="I1258" s="108">
        <v>44162</v>
      </c>
      <c r="J1258" t="s">
        <v>2251</v>
      </c>
      <c r="K1258" t="s">
        <v>2252</v>
      </c>
      <c r="L1258" t="s">
        <v>2252</v>
      </c>
      <c r="M1258" t="s">
        <v>2253</v>
      </c>
      <c r="N1258" t="s">
        <v>2683</v>
      </c>
    </row>
    <row r="1259" spans="1:14" x14ac:dyDescent="0.25">
      <c r="A1259" t="s">
        <v>4464</v>
      </c>
      <c r="B1259" t="s">
        <v>240</v>
      </c>
      <c r="C1259" t="s">
        <v>140</v>
      </c>
      <c r="D1259" s="13">
        <v>10159405</v>
      </c>
      <c r="E1259" t="s">
        <v>2415</v>
      </c>
      <c r="F1259" t="s">
        <v>2250</v>
      </c>
      <c r="G1259" t="s">
        <v>2250</v>
      </c>
      <c r="H1259" s="108">
        <v>44180</v>
      </c>
      <c r="I1259" s="108">
        <v>44222</v>
      </c>
      <c r="J1259" t="s">
        <v>2251</v>
      </c>
      <c r="K1259" t="s">
        <v>2252</v>
      </c>
      <c r="L1259" t="s">
        <v>2252</v>
      </c>
      <c r="M1259" t="s">
        <v>2253</v>
      </c>
      <c r="N1259" t="s">
        <v>2683</v>
      </c>
    </row>
    <row r="1260" spans="1:14" x14ac:dyDescent="0.25">
      <c r="A1260" t="s">
        <v>4465</v>
      </c>
      <c r="B1260" t="s">
        <v>240</v>
      </c>
      <c r="C1260" t="s">
        <v>106</v>
      </c>
      <c r="D1260" s="13">
        <v>10159765</v>
      </c>
      <c r="E1260" t="s">
        <v>2415</v>
      </c>
      <c r="F1260" t="s">
        <v>2250</v>
      </c>
      <c r="G1260" t="s">
        <v>2250</v>
      </c>
      <c r="H1260" s="108">
        <v>44173</v>
      </c>
      <c r="I1260" s="108">
        <v>44194</v>
      </c>
      <c r="J1260" t="s">
        <v>2251</v>
      </c>
      <c r="K1260" t="s">
        <v>2252</v>
      </c>
      <c r="L1260" t="s">
        <v>2252</v>
      </c>
      <c r="M1260" t="s">
        <v>2253</v>
      </c>
      <c r="N1260" t="s">
        <v>2683</v>
      </c>
    </row>
    <row r="1261" spans="1:14" x14ac:dyDescent="0.25">
      <c r="A1261" t="s">
        <v>4466</v>
      </c>
      <c r="B1261" t="s">
        <v>240</v>
      </c>
      <c r="C1261" t="s">
        <v>91</v>
      </c>
      <c r="D1261" s="13">
        <v>10159563</v>
      </c>
      <c r="E1261" t="s">
        <v>2415</v>
      </c>
      <c r="F1261" t="s">
        <v>2250</v>
      </c>
      <c r="G1261" t="s">
        <v>2250</v>
      </c>
      <c r="H1261" s="108">
        <v>44111</v>
      </c>
      <c r="I1261" s="108">
        <v>44154</v>
      </c>
      <c r="J1261" t="s">
        <v>2251</v>
      </c>
      <c r="K1261" t="s">
        <v>2252</v>
      </c>
      <c r="L1261" t="s">
        <v>2252</v>
      </c>
      <c r="M1261" t="s">
        <v>2253</v>
      </c>
      <c r="N1261" t="s">
        <v>2683</v>
      </c>
    </row>
    <row r="1262" spans="1:14" x14ac:dyDescent="0.25">
      <c r="A1262" t="s">
        <v>4467</v>
      </c>
      <c r="B1262" t="s">
        <v>240</v>
      </c>
      <c r="C1262" t="s">
        <v>229</v>
      </c>
      <c r="D1262" s="13">
        <v>10161062</v>
      </c>
      <c r="E1262" t="s">
        <v>2415</v>
      </c>
      <c r="F1262" t="s">
        <v>2250</v>
      </c>
      <c r="G1262" t="s">
        <v>2250</v>
      </c>
      <c r="H1262" s="108">
        <v>44124</v>
      </c>
      <c r="I1262" s="108">
        <v>44155</v>
      </c>
      <c r="J1262" t="s">
        <v>945</v>
      </c>
      <c r="K1262" t="s">
        <v>2252</v>
      </c>
      <c r="L1262" t="s">
        <v>2252</v>
      </c>
      <c r="M1262" t="s">
        <v>2253</v>
      </c>
      <c r="N1262" t="s">
        <v>2683</v>
      </c>
    </row>
    <row r="1263" spans="1:14" x14ac:dyDescent="0.25">
      <c r="A1263" t="s">
        <v>4468</v>
      </c>
      <c r="B1263" t="s">
        <v>240</v>
      </c>
      <c r="C1263" t="s">
        <v>186</v>
      </c>
      <c r="D1263" s="13">
        <v>10160699</v>
      </c>
      <c r="E1263" t="s">
        <v>2415</v>
      </c>
      <c r="F1263" t="s">
        <v>2250</v>
      </c>
      <c r="G1263" t="s">
        <v>2250</v>
      </c>
      <c r="H1263" s="108">
        <v>44173</v>
      </c>
      <c r="I1263" s="108">
        <v>44217</v>
      </c>
      <c r="J1263" t="s">
        <v>2251</v>
      </c>
      <c r="K1263" t="s">
        <v>2252</v>
      </c>
      <c r="L1263" t="s">
        <v>2252</v>
      </c>
      <c r="M1263" t="s">
        <v>2253</v>
      </c>
      <c r="N1263" t="s">
        <v>2683</v>
      </c>
    </row>
    <row r="1264" spans="1:14" x14ac:dyDescent="0.25">
      <c r="A1264" t="s">
        <v>4469</v>
      </c>
      <c r="B1264" t="s">
        <v>240</v>
      </c>
      <c r="C1264" t="s">
        <v>104</v>
      </c>
      <c r="D1264" s="13">
        <v>10158996</v>
      </c>
      <c r="E1264" t="s">
        <v>2415</v>
      </c>
      <c r="F1264" t="s">
        <v>2250</v>
      </c>
      <c r="G1264" t="s">
        <v>2250</v>
      </c>
      <c r="H1264" s="108">
        <v>44102</v>
      </c>
      <c r="I1264" s="108">
        <v>44144</v>
      </c>
      <c r="J1264" t="s">
        <v>2251</v>
      </c>
      <c r="K1264" t="s">
        <v>2252</v>
      </c>
      <c r="L1264" t="s">
        <v>2252</v>
      </c>
      <c r="M1264" t="s">
        <v>2253</v>
      </c>
      <c r="N1264" t="s">
        <v>2683</v>
      </c>
    </row>
    <row r="1265" spans="1:14" x14ac:dyDescent="0.25">
      <c r="A1265" t="s">
        <v>4470</v>
      </c>
      <c r="B1265" t="s">
        <v>240</v>
      </c>
      <c r="C1265" t="s">
        <v>173</v>
      </c>
      <c r="D1265" s="13">
        <v>10160930</v>
      </c>
      <c r="E1265" t="s">
        <v>2415</v>
      </c>
      <c r="F1265" t="s">
        <v>2250</v>
      </c>
      <c r="G1265" t="s">
        <v>2250</v>
      </c>
      <c r="H1265" s="108">
        <v>44181</v>
      </c>
      <c r="I1265" s="108">
        <v>44223</v>
      </c>
      <c r="J1265" t="s">
        <v>2251</v>
      </c>
      <c r="K1265" t="s">
        <v>2252</v>
      </c>
      <c r="L1265" t="s">
        <v>2252</v>
      </c>
      <c r="M1265" t="s">
        <v>2253</v>
      </c>
      <c r="N1265" t="s">
        <v>2683</v>
      </c>
    </row>
    <row r="1266" spans="1:14" x14ac:dyDescent="0.25">
      <c r="A1266" t="s">
        <v>4471</v>
      </c>
      <c r="B1266" t="s">
        <v>240</v>
      </c>
      <c r="C1266" t="s">
        <v>122</v>
      </c>
      <c r="D1266" s="13">
        <v>10159272</v>
      </c>
      <c r="E1266" t="s">
        <v>2415</v>
      </c>
      <c r="F1266" t="s">
        <v>2250</v>
      </c>
      <c r="G1266" t="s">
        <v>2250</v>
      </c>
      <c r="H1266" s="108">
        <v>44131</v>
      </c>
      <c r="I1266" s="108">
        <v>44154</v>
      </c>
      <c r="J1266" t="s">
        <v>2251</v>
      </c>
      <c r="K1266" t="s">
        <v>2252</v>
      </c>
      <c r="L1266" t="s">
        <v>2252</v>
      </c>
      <c r="M1266" t="s">
        <v>2253</v>
      </c>
      <c r="N1266" t="s">
        <v>2683</v>
      </c>
    </row>
    <row r="1267" spans="1:14" x14ac:dyDescent="0.25">
      <c r="A1267" t="s">
        <v>4472</v>
      </c>
      <c r="B1267" t="s">
        <v>240</v>
      </c>
      <c r="C1267" t="s">
        <v>133</v>
      </c>
      <c r="D1267" s="13">
        <v>10159773</v>
      </c>
      <c r="E1267" t="s">
        <v>2415</v>
      </c>
      <c r="F1267" t="s">
        <v>2250</v>
      </c>
      <c r="G1267" t="s">
        <v>2250</v>
      </c>
      <c r="H1267" s="108">
        <v>44175</v>
      </c>
      <c r="I1267" s="108">
        <v>44214</v>
      </c>
      <c r="J1267" t="s">
        <v>2251</v>
      </c>
      <c r="K1267" t="s">
        <v>2252</v>
      </c>
      <c r="L1267" t="s">
        <v>2252</v>
      </c>
      <c r="M1267" t="s">
        <v>2253</v>
      </c>
      <c r="N1267" t="s">
        <v>2683</v>
      </c>
    </row>
    <row r="1268" spans="1:14" x14ac:dyDescent="0.25">
      <c r="A1268" t="s">
        <v>4473</v>
      </c>
      <c r="B1268" t="s">
        <v>240</v>
      </c>
      <c r="C1268" t="s">
        <v>104</v>
      </c>
      <c r="D1268" s="13">
        <v>10158930</v>
      </c>
      <c r="E1268" t="s">
        <v>2415</v>
      </c>
      <c r="F1268" t="s">
        <v>2250</v>
      </c>
      <c r="G1268" t="s">
        <v>2250</v>
      </c>
      <c r="H1268" s="108">
        <v>44103</v>
      </c>
      <c r="I1268" s="108">
        <v>44145</v>
      </c>
      <c r="J1268" t="s">
        <v>2251</v>
      </c>
      <c r="K1268" t="s">
        <v>2252</v>
      </c>
      <c r="L1268" t="s">
        <v>2252</v>
      </c>
      <c r="M1268" t="s">
        <v>2253</v>
      </c>
      <c r="N1268" t="s">
        <v>2683</v>
      </c>
    </row>
    <row r="1269" spans="1:14" x14ac:dyDescent="0.25">
      <c r="A1269" t="s">
        <v>4474</v>
      </c>
      <c r="B1269" t="s">
        <v>240</v>
      </c>
      <c r="C1269" t="s">
        <v>139</v>
      </c>
      <c r="D1269" s="13">
        <v>10161037</v>
      </c>
      <c r="E1269" t="s">
        <v>2415</v>
      </c>
      <c r="F1269" t="s">
        <v>2250</v>
      </c>
      <c r="G1269" t="s">
        <v>2250</v>
      </c>
      <c r="H1269" s="108">
        <v>44167</v>
      </c>
      <c r="I1269" s="108">
        <v>44195</v>
      </c>
      <c r="J1269" t="s">
        <v>2251</v>
      </c>
      <c r="K1269" t="s">
        <v>2252</v>
      </c>
      <c r="L1269" t="s">
        <v>2252</v>
      </c>
      <c r="M1269" t="s">
        <v>2253</v>
      </c>
      <c r="N1269" t="s">
        <v>2683</v>
      </c>
    </row>
    <row r="1270" spans="1:14" x14ac:dyDescent="0.25">
      <c r="A1270" t="s">
        <v>4475</v>
      </c>
      <c r="B1270" t="s">
        <v>240</v>
      </c>
      <c r="C1270" t="s">
        <v>144</v>
      </c>
      <c r="D1270" s="13">
        <v>10159568</v>
      </c>
      <c r="E1270" t="s">
        <v>2415</v>
      </c>
      <c r="F1270" t="s">
        <v>2250</v>
      </c>
      <c r="G1270" t="s">
        <v>2250</v>
      </c>
      <c r="H1270" s="108">
        <v>44174</v>
      </c>
      <c r="I1270" s="108">
        <v>44218</v>
      </c>
      <c r="J1270" t="s">
        <v>2251</v>
      </c>
      <c r="K1270" t="s">
        <v>2252</v>
      </c>
      <c r="L1270" t="s">
        <v>2252</v>
      </c>
      <c r="M1270" t="s">
        <v>2253</v>
      </c>
      <c r="N1270" t="s">
        <v>2683</v>
      </c>
    </row>
    <row r="1271" spans="1:14" x14ac:dyDescent="0.25">
      <c r="A1271" t="s">
        <v>4476</v>
      </c>
      <c r="B1271" t="s">
        <v>240</v>
      </c>
      <c r="C1271" t="s">
        <v>74</v>
      </c>
      <c r="D1271" s="13">
        <v>10159865</v>
      </c>
      <c r="E1271" t="s">
        <v>2415</v>
      </c>
      <c r="F1271" t="s">
        <v>2250</v>
      </c>
      <c r="G1271" t="s">
        <v>2250</v>
      </c>
      <c r="H1271" s="108">
        <v>44173</v>
      </c>
      <c r="I1271" s="108">
        <v>44215</v>
      </c>
      <c r="J1271" t="s">
        <v>2251</v>
      </c>
      <c r="K1271" t="s">
        <v>2252</v>
      </c>
      <c r="L1271" t="s">
        <v>2252</v>
      </c>
      <c r="M1271" t="s">
        <v>2253</v>
      </c>
      <c r="N1271" t="s">
        <v>2683</v>
      </c>
    </row>
    <row r="1272" spans="1:14" x14ac:dyDescent="0.25">
      <c r="A1272" t="s">
        <v>4477</v>
      </c>
      <c r="B1272" t="s">
        <v>240</v>
      </c>
      <c r="C1272" t="s">
        <v>147</v>
      </c>
      <c r="D1272" s="13">
        <v>10161045</v>
      </c>
      <c r="E1272" t="s">
        <v>2415</v>
      </c>
      <c r="F1272" t="s">
        <v>2250</v>
      </c>
      <c r="G1272" t="s">
        <v>2250</v>
      </c>
      <c r="H1272" s="108">
        <v>44088</v>
      </c>
      <c r="I1272" s="108">
        <v>44132</v>
      </c>
      <c r="J1272" t="s">
        <v>2251</v>
      </c>
      <c r="K1272" t="s">
        <v>2252</v>
      </c>
      <c r="L1272" t="s">
        <v>2252</v>
      </c>
      <c r="M1272" t="s">
        <v>2253</v>
      </c>
      <c r="N1272" t="s">
        <v>2683</v>
      </c>
    </row>
    <row r="1273" spans="1:14" x14ac:dyDescent="0.25">
      <c r="A1273" t="s">
        <v>4478</v>
      </c>
      <c r="B1273" t="s">
        <v>240</v>
      </c>
      <c r="C1273" t="s">
        <v>124</v>
      </c>
      <c r="D1273" s="13">
        <v>10159777</v>
      </c>
      <c r="E1273" t="s">
        <v>2415</v>
      </c>
      <c r="F1273" t="s">
        <v>2250</v>
      </c>
      <c r="G1273" t="s">
        <v>2250</v>
      </c>
      <c r="H1273" s="108">
        <v>44117</v>
      </c>
      <c r="I1273" s="108">
        <v>44144</v>
      </c>
      <c r="J1273" t="s">
        <v>2251</v>
      </c>
      <c r="K1273" t="s">
        <v>2252</v>
      </c>
      <c r="L1273" t="s">
        <v>2252</v>
      </c>
      <c r="M1273" t="s">
        <v>2253</v>
      </c>
      <c r="N1273" t="s">
        <v>2683</v>
      </c>
    </row>
    <row r="1274" spans="1:14" x14ac:dyDescent="0.25">
      <c r="A1274" t="s">
        <v>4479</v>
      </c>
      <c r="B1274" t="s">
        <v>4480</v>
      </c>
      <c r="C1274" t="s">
        <v>229</v>
      </c>
      <c r="D1274" s="13">
        <v>10161873</v>
      </c>
      <c r="E1274" t="s">
        <v>2415</v>
      </c>
      <c r="F1274" t="s">
        <v>2250</v>
      </c>
      <c r="G1274" t="s">
        <v>2250</v>
      </c>
      <c r="H1274" s="108">
        <v>44153</v>
      </c>
      <c r="I1274" s="108">
        <v>44194</v>
      </c>
      <c r="J1274" t="s">
        <v>2251</v>
      </c>
      <c r="K1274" t="s">
        <v>2252</v>
      </c>
      <c r="L1274" t="s">
        <v>2252</v>
      </c>
      <c r="M1274" t="s">
        <v>2253</v>
      </c>
      <c r="N1274" t="s">
        <v>2683</v>
      </c>
    </row>
    <row r="1275" spans="1:14" x14ac:dyDescent="0.25">
      <c r="A1275" t="s">
        <v>4481</v>
      </c>
      <c r="B1275" t="s">
        <v>240</v>
      </c>
      <c r="C1275" t="s">
        <v>122</v>
      </c>
      <c r="D1275" s="13">
        <v>10159278</v>
      </c>
      <c r="E1275" t="s">
        <v>2415</v>
      </c>
      <c r="F1275" t="s">
        <v>2250</v>
      </c>
      <c r="G1275" t="s">
        <v>2250</v>
      </c>
      <c r="H1275" s="108">
        <v>44138</v>
      </c>
      <c r="I1275" s="108">
        <v>44181</v>
      </c>
      <c r="J1275" t="s">
        <v>945</v>
      </c>
      <c r="K1275" t="s">
        <v>2252</v>
      </c>
      <c r="L1275" t="s">
        <v>2252</v>
      </c>
      <c r="M1275" t="s">
        <v>2253</v>
      </c>
      <c r="N1275" t="s">
        <v>2683</v>
      </c>
    </row>
    <row r="1276" spans="1:14" x14ac:dyDescent="0.25">
      <c r="A1276" t="s">
        <v>4482</v>
      </c>
      <c r="B1276" t="s">
        <v>240</v>
      </c>
      <c r="C1276" t="s">
        <v>96</v>
      </c>
      <c r="D1276" s="13">
        <v>10160703</v>
      </c>
      <c r="E1276" t="s">
        <v>2415</v>
      </c>
      <c r="F1276" t="s">
        <v>2250</v>
      </c>
      <c r="G1276" t="s">
        <v>2250</v>
      </c>
      <c r="H1276" s="108">
        <v>44174</v>
      </c>
      <c r="I1276" s="108">
        <v>44217</v>
      </c>
      <c r="J1276" t="s">
        <v>2251</v>
      </c>
      <c r="K1276" t="s">
        <v>2252</v>
      </c>
      <c r="L1276" t="s">
        <v>2252</v>
      </c>
      <c r="M1276" t="s">
        <v>2253</v>
      </c>
      <c r="N1276" t="s">
        <v>2683</v>
      </c>
    </row>
    <row r="1277" spans="1:14" x14ac:dyDescent="0.25">
      <c r="A1277" t="s">
        <v>4483</v>
      </c>
      <c r="B1277" t="s">
        <v>240</v>
      </c>
      <c r="C1277" t="s">
        <v>108</v>
      </c>
      <c r="D1277" s="13">
        <v>10158889</v>
      </c>
      <c r="E1277" t="s">
        <v>2415</v>
      </c>
      <c r="F1277" t="s">
        <v>2250</v>
      </c>
      <c r="G1277" t="s">
        <v>2250</v>
      </c>
      <c r="H1277" s="108">
        <v>44117</v>
      </c>
      <c r="I1277" s="108">
        <v>44173</v>
      </c>
      <c r="J1277" t="s">
        <v>2251</v>
      </c>
      <c r="K1277" t="s">
        <v>2252</v>
      </c>
      <c r="L1277" t="s">
        <v>2252</v>
      </c>
      <c r="M1277" t="s">
        <v>2253</v>
      </c>
      <c r="N1277" t="s">
        <v>2683</v>
      </c>
    </row>
    <row r="1278" spans="1:14" x14ac:dyDescent="0.25">
      <c r="A1278" t="s">
        <v>4484</v>
      </c>
      <c r="B1278" t="s">
        <v>240</v>
      </c>
      <c r="C1278" t="s">
        <v>147</v>
      </c>
      <c r="D1278" s="13">
        <v>10161041</v>
      </c>
      <c r="E1278" t="s">
        <v>2415</v>
      </c>
      <c r="F1278" t="s">
        <v>2250</v>
      </c>
      <c r="G1278" t="s">
        <v>2250</v>
      </c>
      <c r="H1278" s="108">
        <v>44111</v>
      </c>
      <c r="I1278" s="108">
        <v>44144</v>
      </c>
      <c r="J1278" t="s">
        <v>2251</v>
      </c>
      <c r="K1278" t="s">
        <v>2252</v>
      </c>
      <c r="L1278" t="s">
        <v>2252</v>
      </c>
      <c r="M1278" t="s">
        <v>2253</v>
      </c>
      <c r="N1278" t="s">
        <v>2683</v>
      </c>
    </row>
    <row r="1279" spans="1:14" x14ac:dyDescent="0.25">
      <c r="A1279" t="s">
        <v>4485</v>
      </c>
      <c r="B1279" t="s">
        <v>240</v>
      </c>
      <c r="C1279" t="s">
        <v>97</v>
      </c>
      <c r="D1279" s="13">
        <v>10159778</v>
      </c>
      <c r="E1279" t="s">
        <v>2415</v>
      </c>
      <c r="F1279" t="s">
        <v>2250</v>
      </c>
      <c r="G1279" t="s">
        <v>2250</v>
      </c>
      <c r="H1279" s="108">
        <v>44167</v>
      </c>
      <c r="I1279" s="108">
        <v>44200</v>
      </c>
      <c r="J1279" t="s">
        <v>2251</v>
      </c>
      <c r="K1279" t="s">
        <v>2252</v>
      </c>
      <c r="L1279" t="s">
        <v>2252</v>
      </c>
      <c r="M1279" t="s">
        <v>2253</v>
      </c>
      <c r="N1279" t="s">
        <v>2683</v>
      </c>
    </row>
    <row r="1280" spans="1:14" x14ac:dyDescent="0.25">
      <c r="A1280" t="s">
        <v>4486</v>
      </c>
      <c r="B1280" t="s">
        <v>240</v>
      </c>
      <c r="C1280" t="s">
        <v>147</v>
      </c>
      <c r="D1280" s="13">
        <v>10161178</v>
      </c>
      <c r="E1280" t="s">
        <v>2415</v>
      </c>
      <c r="F1280" t="s">
        <v>2250</v>
      </c>
      <c r="G1280" t="s">
        <v>2250</v>
      </c>
      <c r="H1280" s="108">
        <v>44089</v>
      </c>
      <c r="I1280" s="108">
        <v>44134</v>
      </c>
      <c r="J1280" t="s">
        <v>2251</v>
      </c>
      <c r="K1280" t="s">
        <v>2252</v>
      </c>
      <c r="L1280" t="s">
        <v>2252</v>
      </c>
      <c r="M1280" t="s">
        <v>2253</v>
      </c>
      <c r="N1280" t="s">
        <v>2683</v>
      </c>
    </row>
    <row r="1281" spans="1:14" x14ac:dyDescent="0.25">
      <c r="A1281" t="s">
        <v>4487</v>
      </c>
      <c r="B1281" t="s">
        <v>240</v>
      </c>
      <c r="C1281" t="s">
        <v>85</v>
      </c>
      <c r="D1281" s="13">
        <v>10160042</v>
      </c>
      <c r="E1281" t="s">
        <v>2415</v>
      </c>
      <c r="F1281" t="s">
        <v>2250</v>
      </c>
      <c r="G1281" t="s">
        <v>2250</v>
      </c>
      <c r="H1281" s="108">
        <v>44179</v>
      </c>
      <c r="I1281" s="108">
        <v>44225</v>
      </c>
      <c r="J1281" t="s">
        <v>2251</v>
      </c>
      <c r="K1281" t="s">
        <v>2252</v>
      </c>
      <c r="L1281" t="s">
        <v>2252</v>
      </c>
      <c r="M1281" t="s">
        <v>2253</v>
      </c>
      <c r="N1281" t="s">
        <v>2683</v>
      </c>
    </row>
    <row r="1282" spans="1:14" x14ac:dyDescent="0.25">
      <c r="A1282" t="s">
        <v>4488</v>
      </c>
      <c r="B1282" t="s">
        <v>240</v>
      </c>
      <c r="C1282" t="s">
        <v>161</v>
      </c>
      <c r="D1282" s="13">
        <v>10161227</v>
      </c>
      <c r="E1282" t="s">
        <v>2415</v>
      </c>
      <c r="F1282" t="s">
        <v>2250</v>
      </c>
      <c r="G1282" t="s">
        <v>2250</v>
      </c>
      <c r="H1282" s="108">
        <v>44088</v>
      </c>
      <c r="I1282" s="108">
        <v>44117</v>
      </c>
      <c r="J1282" t="s">
        <v>2251</v>
      </c>
      <c r="K1282" t="s">
        <v>2252</v>
      </c>
      <c r="L1282" t="s">
        <v>2252</v>
      </c>
      <c r="M1282" t="s">
        <v>2253</v>
      </c>
      <c r="N1282" t="s">
        <v>2683</v>
      </c>
    </row>
    <row r="1283" spans="1:14" x14ac:dyDescent="0.25">
      <c r="A1283" t="s">
        <v>4489</v>
      </c>
      <c r="B1283" t="s">
        <v>240</v>
      </c>
      <c r="C1283" t="s">
        <v>205</v>
      </c>
      <c r="D1283" s="13">
        <v>10159284</v>
      </c>
      <c r="E1283" t="s">
        <v>2415</v>
      </c>
      <c r="F1283" t="s">
        <v>2250</v>
      </c>
      <c r="G1283" t="s">
        <v>2250</v>
      </c>
      <c r="H1283" s="108">
        <v>44132</v>
      </c>
      <c r="I1283" s="108">
        <v>44173</v>
      </c>
      <c r="J1283" t="s">
        <v>2251</v>
      </c>
      <c r="K1283" t="s">
        <v>2252</v>
      </c>
      <c r="L1283" t="s">
        <v>2252</v>
      </c>
      <c r="M1283" t="s">
        <v>2253</v>
      </c>
      <c r="N1283" t="s">
        <v>2683</v>
      </c>
    </row>
    <row r="1284" spans="1:14" x14ac:dyDescent="0.25">
      <c r="A1284" t="s">
        <v>4490</v>
      </c>
      <c r="B1284" t="s">
        <v>240</v>
      </c>
      <c r="C1284" t="s">
        <v>94</v>
      </c>
      <c r="D1284" s="13">
        <v>10159285</v>
      </c>
      <c r="E1284" t="s">
        <v>2415</v>
      </c>
      <c r="F1284" t="s">
        <v>2250</v>
      </c>
      <c r="G1284" t="s">
        <v>2250</v>
      </c>
      <c r="H1284" s="108">
        <v>44117</v>
      </c>
      <c r="I1284" s="108">
        <v>44152</v>
      </c>
      <c r="J1284" t="s">
        <v>945</v>
      </c>
      <c r="K1284" t="s">
        <v>2252</v>
      </c>
      <c r="L1284" t="s">
        <v>2252</v>
      </c>
      <c r="M1284" t="s">
        <v>2253</v>
      </c>
      <c r="N1284" t="s">
        <v>2683</v>
      </c>
    </row>
    <row r="1285" spans="1:14" x14ac:dyDescent="0.25">
      <c r="A1285" t="s">
        <v>4491</v>
      </c>
      <c r="B1285" t="s">
        <v>240</v>
      </c>
      <c r="C1285" t="s">
        <v>144</v>
      </c>
      <c r="D1285" s="13">
        <v>10159571</v>
      </c>
      <c r="E1285" t="s">
        <v>2415</v>
      </c>
      <c r="F1285" t="s">
        <v>2250</v>
      </c>
      <c r="G1285" t="s">
        <v>2250</v>
      </c>
      <c r="H1285" s="108">
        <v>44088</v>
      </c>
      <c r="I1285" s="108">
        <v>44132</v>
      </c>
      <c r="J1285" t="s">
        <v>2251</v>
      </c>
      <c r="K1285" t="s">
        <v>2252</v>
      </c>
      <c r="L1285" t="s">
        <v>2252</v>
      </c>
      <c r="M1285" t="s">
        <v>2253</v>
      </c>
      <c r="N1285" t="s">
        <v>2683</v>
      </c>
    </row>
    <row r="1286" spans="1:14" x14ac:dyDescent="0.25">
      <c r="A1286" t="s">
        <v>4492</v>
      </c>
      <c r="B1286" t="s">
        <v>240</v>
      </c>
      <c r="C1286" t="s">
        <v>211</v>
      </c>
      <c r="D1286" s="13">
        <v>10159982</v>
      </c>
      <c r="E1286" t="s">
        <v>2415</v>
      </c>
      <c r="F1286" t="s">
        <v>2250</v>
      </c>
      <c r="G1286" t="s">
        <v>2250</v>
      </c>
      <c r="H1286" s="108">
        <v>44110</v>
      </c>
      <c r="I1286" s="108">
        <v>44153</v>
      </c>
      <c r="J1286" t="s">
        <v>2251</v>
      </c>
      <c r="K1286" t="s">
        <v>2252</v>
      </c>
      <c r="L1286" t="s">
        <v>2252</v>
      </c>
      <c r="M1286" t="s">
        <v>2253</v>
      </c>
      <c r="N1286" t="s">
        <v>2683</v>
      </c>
    </row>
    <row r="1287" spans="1:14" x14ac:dyDescent="0.25">
      <c r="A1287" t="s">
        <v>4493</v>
      </c>
      <c r="B1287" t="s">
        <v>240</v>
      </c>
      <c r="C1287" t="s">
        <v>113</v>
      </c>
      <c r="D1287" s="13">
        <v>10160335</v>
      </c>
      <c r="E1287" t="s">
        <v>2415</v>
      </c>
      <c r="F1287" t="s">
        <v>2250</v>
      </c>
      <c r="G1287" t="s">
        <v>2250</v>
      </c>
      <c r="H1287" s="108">
        <v>44089</v>
      </c>
      <c r="I1287" s="108">
        <v>44131</v>
      </c>
      <c r="J1287" t="s">
        <v>945</v>
      </c>
      <c r="K1287" t="s">
        <v>2252</v>
      </c>
      <c r="L1287" t="s">
        <v>2252</v>
      </c>
      <c r="M1287" t="s">
        <v>2253</v>
      </c>
      <c r="N1287" t="s">
        <v>2683</v>
      </c>
    </row>
    <row r="1288" spans="1:14" x14ac:dyDescent="0.25">
      <c r="A1288" t="s">
        <v>4494</v>
      </c>
      <c r="B1288" t="s">
        <v>240</v>
      </c>
      <c r="C1288" t="s">
        <v>166</v>
      </c>
      <c r="D1288" s="13">
        <v>10160284</v>
      </c>
      <c r="E1288" t="s">
        <v>2415</v>
      </c>
      <c r="F1288" t="s">
        <v>2250</v>
      </c>
      <c r="G1288" t="s">
        <v>2250</v>
      </c>
      <c r="H1288" s="108">
        <v>44182</v>
      </c>
      <c r="I1288" s="108">
        <v>44221</v>
      </c>
      <c r="J1288" t="s">
        <v>2251</v>
      </c>
      <c r="K1288" t="s">
        <v>2252</v>
      </c>
      <c r="L1288" t="s">
        <v>2252</v>
      </c>
      <c r="M1288" t="s">
        <v>2253</v>
      </c>
      <c r="N1288" t="s">
        <v>2683</v>
      </c>
    </row>
    <row r="1289" spans="1:14" x14ac:dyDescent="0.25">
      <c r="A1289" t="s">
        <v>4495</v>
      </c>
      <c r="B1289" t="s">
        <v>240</v>
      </c>
      <c r="C1289" t="s">
        <v>113</v>
      </c>
      <c r="D1289" s="13">
        <v>10160255</v>
      </c>
      <c r="E1289" t="s">
        <v>2415</v>
      </c>
      <c r="F1289" t="s">
        <v>2250</v>
      </c>
      <c r="G1289" t="s">
        <v>2250</v>
      </c>
      <c r="H1289" s="108">
        <v>44081</v>
      </c>
      <c r="I1289" s="108">
        <v>44134</v>
      </c>
      <c r="J1289" t="s">
        <v>2251</v>
      </c>
      <c r="K1289" t="s">
        <v>2252</v>
      </c>
      <c r="L1289" t="s">
        <v>2252</v>
      </c>
      <c r="M1289" t="s">
        <v>2253</v>
      </c>
      <c r="N1289" t="s">
        <v>2683</v>
      </c>
    </row>
    <row r="1290" spans="1:14" x14ac:dyDescent="0.25">
      <c r="A1290" t="s">
        <v>4496</v>
      </c>
      <c r="B1290" t="s">
        <v>240</v>
      </c>
      <c r="C1290" t="s">
        <v>116</v>
      </c>
      <c r="D1290" s="13">
        <v>10160937</v>
      </c>
      <c r="E1290" t="s">
        <v>2415</v>
      </c>
      <c r="F1290" t="s">
        <v>2250</v>
      </c>
      <c r="G1290" t="s">
        <v>2250</v>
      </c>
      <c r="H1290" s="108">
        <v>44075</v>
      </c>
      <c r="I1290" s="108">
        <v>44117</v>
      </c>
      <c r="J1290" t="s">
        <v>2251</v>
      </c>
      <c r="K1290" t="s">
        <v>2252</v>
      </c>
      <c r="L1290" t="s">
        <v>2252</v>
      </c>
      <c r="M1290" t="s">
        <v>2253</v>
      </c>
      <c r="N1290" t="s">
        <v>2683</v>
      </c>
    </row>
    <row r="1291" spans="1:14" x14ac:dyDescent="0.25">
      <c r="A1291" t="s">
        <v>4497</v>
      </c>
      <c r="B1291" t="s">
        <v>240</v>
      </c>
      <c r="C1291" t="s">
        <v>113</v>
      </c>
      <c r="D1291" s="13">
        <v>10160374</v>
      </c>
      <c r="E1291" t="s">
        <v>2415</v>
      </c>
      <c r="F1291" t="s">
        <v>2250</v>
      </c>
      <c r="G1291" t="s">
        <v>2250</v>
      </c>
      <c r="H1291" s="108">
        <v>44089</v>
      </c>
      <c r="I1291" s="108">
        <v>44124</v>
      </c>
      <c r="J1291" t="s">
        <v>2251</v>
      </c>
      <c r="K1291" t="s">
        <v>2252</v>
      </c>
      <c r="L1291" t="s">
        <v>2252</v>
      </c>
      <c r="M1291" t="s">
        <v>2253</v>
      </c>
      <c r="N1291" t="s">
        <v>2683</v>
      </c>
    </row>
    <row r="1292" spans="1:14" x14ac:dyDescent="0.25">
      <c r="A1292" t="s">
        <v>4498</v>
      </c>
      <c r="B1292" t="s">
        <v>240</v>
      </c>
      <c r="C1292" t="s">
        <v>207</v>
      </c>
      <c r="D1292" s="13">
        <v>10159290</v>
      </c>
      <c r="E1292" t="s">
        <v>2415</v>
      </c>
      <c r="F1292" t="s">
        <v>2250</v>
      </c>
      <c r="G1292" t="s">
        <v>2250</v>
      </c>
      <c r="H1292" s="108">
        <v>44173</v>
      </c>
      <c r="I1292" s="108">
        <v>44217</v>
      </c>
      <c r="J1292" t="s">
        <v>945</v>
      </c>
      <c r="K1292" t="s">
        <v>2252</v>
      </c>
      <c r="L1292" t="s">
        <v>2252</v>
      </c>
      <c r="M1292" t="s">
        <v>2253</v>
      </c>
      <c r="N1292" t="s">
        <v>2683</v>
      </c>
    </row>
    <row r="1293" spans="1:14" x14ac:dyDescent="0.25">
      <c r="A1293" t="s">
        <v>4499</v>
      </c>
      <c r="B1293" t="s">
        <v>240</v>
      </c>
      <c r="C1293" t="s">
        <v>151</v>
      </c>
      <c r="D1293" s="13">
        <v>10159780</v>
      </c>
      <c r="E1293" t="s">
        <v>2415</v>
      </c>
      <c r="F1293" t="s">
        <v>2250</v>
      </c>
      <c r="G1293" t="s">
        <v>2250</v>
      </c>
      <c r="H1293" s="108">
        <v>44173</v>
      </c>
      <c r="I1293" s="108">
        <v>44201</v>
      </c>
      <c r="J1293" t="s">
        <v>2251</v>
      </c>
      <c r="K1293" t="s">
        <v>2252</v>
      </c>
      <c r="L1293" t="s">
        <v>2252</v>
      </c>
      <c r="M1293" t="s">
        <v>2253</v>
      </c>
      <c r="N1293" t="s">
        <v>2683</v>
      </c>
    </row>
    <row r="1294" spans="1:14" x14ac:dyDescent="0.25">
      <c r="A1294" t="s">
        <v>4500</v>
      </c>
      <c r="B1294" t="s">
        <v>240</v>
      </c>
      <c r="C1294" t="s">
        <v>127</v>
      </c>
      <c r="D1294" s="13">
        <v>10159292</v>
      </c>
      <c r="E1294" t="s">
        <v>2415</v>
      </c>
      <c r="F1294" t="s">
        <v>2250</v>
      </c>
      <c r="G1294" t="s">
        <v>2250</v>
      </c>
      <c r="H1294" s="108">
        <v>44090</v>
      </c>
      <c r="I1294" s="108">
        <v>44141</v>
      </c>
      <c r="J1294" t="s">
        <v>2251</v>
      </c>
      <c r="K1294" t="s">
        <v>2252</v>
      </c>
      <c r="L1294" t="s">
        <v>2252</v>
      </c>
      <c r="M1294" t="s">
        <v>2253</v>
      </c>
      <c r="N1294" t="s">
        <v>2683</v>
      </c>
    </row>
    <row r="1295" spans="1:14" x14ac:dyDescent="0.25">
      <c r="A1295" t="s">
        <v>4501</v>
      </c>
      <c r="B1295" t="s">
        <v>240</v>
      </c>
      <c r="C1295" t="s">
        <v>86</v>
      </c>
      <c r="D1295" s="13">
        <v>10159573</v>
      </c>
      <c r="E1295" t="s">
        <v>2415</v>
      </c>
      <c r="F1295" t="s">
        <v>2250</v>
      </c>
      <c r="G1295" t="s">
        <v>2250</v>
      </c>
      <c r="H1295" s="108">
        <v>44173</v>
      </c>
      <c r="I1295" s="108">
        <v>44221</v>
      </c>
      <c r="J1295" t="s">
        <v>2251</v>
      </c>
      <c r="K1295" t="s">
        <v>2252</v>
      </c>
      <c r="L1295" t="s">
        <v>2252</v>
      </c>
      <c r="M1295" t="s">
        <v>2253</v>
      </c>
      <c r="N1295" t="s">
        <v>2683</v>
      </c>
    </row>
    <row r="1296" spans="1:14" x14ac:dyDescent="0.25">
      <c r="A1296" t="s">
        <v>4502</v>
      </c>
      <c r="B1296" t="s">
        <v>240</v>
      </c>
      <c r="C1296" t="s">
        <v>163</v>
      </c>
      <c r="D1296" s="13">
        <v>10158790</v>
      </c>
      <c r="E1296" t="s">
        <v>2415</v>
      </c>
      <c r="F1296" t="s">
        <v>2250</v>
      </c>
      <c r="G1296" t="s">
        <v>2250</v>
      </c>
      <c r="H1296" s="108">
        <v>44167</v>
      </c>
      <c r="I1296" s="108">
        <v>44215</v>
      </c>
      <c r="J1296" t="s">
        <v>2251</v>
      </c>
      <c r="K1296" t="s">
        <v>2252</v>
      </c>
      <c r="L1296" t="s">
        <v>2252</v>
      </c>
      <c r="M1296" t="s">
        <v>2253</v>
      </c>
      <c r="N1296" t="s">
        <v>2683</v>
      </c>
    </row>
    <row r="1297" spans="1:14" x14ac:dyDescent="0.25">
      <c r="A1297" t="s">
        <v>4503</v>
      </c>
      <c r="B1297" t="s">
        <v>240</v>
      </c>
      <c r="C1297" t="s">
        <v>104</v>
      </c>
      <c r="D1297" s="13">
        <v>10158789</v>
      </c>
      <c r="E1297" t="s">
        <v>2415</v>
      </c>
      <c r="F1297" t="s">
        <v>2250</v>
      </c>
      <c r="G1297" t="s">
        <v>2250</v>
      </c>
      <c r="H1297" s="108">
        <v>44173</v>
      </c>
      <c r="I1297" s="108">
        <v>44223</v>
      </c>
      <c r="J1297" t="s">
        <v>2251</v>
      </c>
      <c r="K1297" t="s">
        <v>2252</v>
      </c>
      <c r="L1297" t="s">
        <v>2252</v>
      </c>
      <c r="M1297" t="s">
        <v>2253</v>
      </c>
      <c r="N1297" t="s">
        <v>2683</v>
      </c>
    </row>
    <row r="1298" spans="1:14" x14ac:dyDescent="0.25">
      <c r="A1298" t="s">
        <v>4504</v>
      </c>
      <c r="B1298" t="s">
        <v>240</v>
      </c>
      <c r="C1298" t="s">
        <v>112</v>
      </c>
      <c r="D1298" s="13">
        <v>10160439</v>
      </c>
      <c r="E1298" t="s">
        <v>2415</v>
      </c>
      <c r="F1298" t="s">
        <v>2250</v>
      </c>
      <c r="G1298" t="s">
        <v>2250</v>
      </c>
      <c r="H1298" s="108">
        <v>44118</v>
      </c>
      <c r="I1298" s="108">
        <v>44152</v>
      </c>
      <c r="J1298" t="s">
        <v>2251</v>
      </c>
      <c r="K1298" t="s">
        <v>2252</v>
      </c>
      <c r="L1298" t="s">
        <v>2252</v>
      </c>
      <c r="M1298" t="s">
        <v>2253</v>
      </c>
      <c r="N1298" t="s">
        <v>2683</v>
      </c>
    </row>
    <row r="1299" spans="1:14" x14ac:dyDescent="0.25">
      <c r="A1299" t="s">
        <v>4505</v>
      </c>
      <c r="B1299" t="s">
        <v>240</v>
      </c>
      <c r="C1299" t="s">
        <v>114</v>
      </c>
      <c r="D1299" s="13">
        <v>10159022</v>
      </c>
      <c r="E1299" t="s">
        <v>2415</v>
      </c>
      <c r="F1299" t="s">
        <v>2250</v>
      </c>
      <c r="G1299" t="s">
        <v>2250</v>
      </c>
      <c r="H1299" s="108">
        <v>44082</v>
      </c>
      <c r="I1299" s="108">
        <v>44118</v>
      </c>
      <c r="J1299" t="s">
        <v>2251</v>
      </c>
      <c r="K1299" t="s">
        <v>2252</v>
      </c>
      <c r="L1299" t="s">
        <v>2252</v>
      </c>
      <c r="M1299" t="s">
        <v>2253</v>
      </c>
      <c r="N1299" t="s">
        <v>2683</v>
      </c>
    </row>
    <row r="1300" spans="1:14" x14ac:dyDescent="0.25">
      <c r="A1300" t="s">
        <v>4506</v>
      </c>
      <c r="B1300" t="s">
        <v>240</v>
      </c>
      <c r="C1300" t="s">
        <v>94</v>
      </c>
      <c r="D1300" s="13">
        <v>10159294</v>
      </c>
      <c r="E1300" t="s">
        <v>2415</v>
      </c>
      <c r="F1300" t="s">
        <v>2250</v>
      </c>
      <c r="G1300" t="s">
        <v>2250</v>
      </c>
      <c r="H1300" s="108">
        <v>44174</v>
      </c>
      <c r="I1300" s="108">
        <v>44216</v>
      </c>
      <c r="J1300" t="s">
        <v>2251</v>
      </c>
      <c r="K1300" t="s">
        <v>2252</v>
      </c>
      <c r="L1300" t="s">
        <v>2252</v>
      </c>
      <c r="M1300" t="s">
        <v>2253</v>
      </c>
      <c r="N1300" t="s">
        <v>2683</v>
      </c>
    </row>
    <row r="1301" spans="1:14" x14ac:dyDescent="0.25">
      <c r="A1301" t="s">
        <v>4507</v>
      </c>
      <c r="B1301" t="s">
        <v>240</v>
      </c>
      <c r="C1301" t="s">
        <v>77</v>
      </c>
      <c r="D1301" s="13">
        <v>10158796</v>
      </c>
      <c r="E1301" t="s">
        <v>2415</v>
      </c>
      <c r="F1301" t="s">
        <v>2250</v>
      </c>
      <c r="G1301" t="s">
        <v>2250</v>
      </c>
      <c r="H1301" s="108">
        <v>44137</v>
      </c>
      <c r="I1301" s="108">
        <v>44208</v>
      </c>
      <c r="J1301" t="s">
        <v>945</v>
      </c>
      <c r="K1301" t="s">
        <v>2252</v>
      </c>
      <c r="L1301" t="s">
        <v>2252</v>
      </c>
      <c r="M1301" t="s">
        <v>2253</v>
      </c>
      <c r="N1301" t="s">
        <v>2683</v>
      </c>
    </row>
    <row r="1302" spans="1:14" x14ac:dyDescent="0.25">
      <c r="A1302" t="s">
        <v>4508</v>
      </c>
      <c r="B1302" t="s">
        <v>240</v>
      </c>
      <c r="C1302" t="s">
        <v>87</v>
      </c>
      <c r="D1302" s="13">
        <v>10161097</v>
      </c>
      <c r="E1302" t="s">
        <v>2415</v>
      </c>
      <c r="F1302" t="s">
        <v>2250</v>
      </c>
      <c r="G1302" t="s">
        <v>2250</v>
      </c>
      <c r="H1302" s="108">
        <v>44110</v>
      </c>
      <c r="I1302" s="108">
        <v>44148</v>
      </c>
      <c r="J1302" t="s">
        <v>2251</v>
      </c>
      <c r="K1302" t="s">
        <v>2252</v>
      </c>
      <c r="L1302" t="s">
        <v>2252</v>
      </c>
      <c r="M1302" t="s">
        <v>2253</v>
      </c>
      <c r="N1302" t="s">
        <v>2683</v>
      </c>
    </row>
    <row r="1303" spans="1:14" x14ac:dyDescent="0.25">
      <c r="A1303" t="s">
        <v>4509</v>
      </c>
      <c r="B1303" t="s">
        <v>240</v>
      </c>
      <c r="C1303" t="s">
        <v>113</v>
      </c>
      <c r="D1303" s="13">
        <v>10160154</v>
      </c>
      <c r="E1303" t="s">
        <v>2415</v>
      </c>
      <c r="F1303" t="s">
        <v>2250</v>
      </c>
      <c r="G1303" t="s">
        <v>2250</v>
      </c>
      <c r="H1303" s="108">
        <v>44110</v>
      </c>
      <c r="I1303" s="108">
        <v>44146</v>
      </c>
      <c r="J1303" t="s">
        <v>2251</v>
      </c>
      <c r="K1303" t="s">
        <v>2252</v>
      </c>
      <c r="L1303" t="s">
        <v>2252</v>
      </c>
      <c r="M1303" t="s">
        <v>2253</v>
      </c>
      <c r="N1303" t="s">
        <v>2683</v>
      </c>
    </row>
    <row r="1304" spans="1:14" x14ac:dyDescent="0.25">
      <c r="A1304" t="s">
        <v>4510</v>
      </c>
      <c r="B1304" t="s">
        <v>240</v>
      </c>
      <c r="C1304" t="s">
        <v>104</v>
      </c>
      <c r="D1304" s="13">
        <v>10158804</v>
      </c>
      <c r="E1304" t="s">
        <v>2415</v>
      </c>
      <c r="F1304" t="s">
        <v>2250</v>
      </c>
      <c r="G1304" t="s">
        <v>2250</v>
      </c>
      <c r="H1304" s="108">
        <v>44125</v>
      </c>
      <c r="I1304" s="108">
        <v>44175</v>
      </c>
      <c r="J1304" t="s">
        <v>2251</v>
      </c>
      <c r="K1304" t="s">
        <v>2252</v>
      </c>
      <c r="L1304" t="s">
        <v>2252</v>
      </c>
      <c r="M1304" t="s">
        <v>2253</v>
      </c>
      <c r="N1304" t="s">
        <v>2683</v>
      </c>
    </row>
    <row r="1305" spans="1:14" x14ac:dyDescent="0.25">
      <c r="A1305" t="s">
        <v>4511</v>
      </c>
      <c r="B1305" t="s">
        <v>240</v>
      </c>
      <c r="C1305" t="s">
        <v>223</v>
      </c>
      <c r="D1305" s="13">
        <v>10159416</v>
      </c>
      <c r="E1305" t="s">
        <v>2415</v>
      </c>
      <c r="F1305" t="s">
        <v>2250</v>
      </c>
      <c r="G1305" t="s">
        <v>2250</v>
      </c>
      <c r="H1305" s="108">
        <v>44132</v>
      </c>
      <c r="I1305" s="108">
        <v>44168</v>
      </c>
      <c r="J1305" t="s">
        <v>2251</v>
      </c>
      <c r="K1305" t="s">
        <v>2252</v>
      </c>
      <c r="L1305" t="s">
        <v>2252</v>
      </c>
      <c r="M1305" t="s">
        <v>2253</v>
      </c>
      <c r="N1305" t="s">
        <v>2683</v>
      </c>
    </row>
    <row r="1306" spans="1:14" x14ac:dyDescent="0.25">
      <c r="A1306" t="s">
        <v>4512</v>
      </c>
      <c r="B1306" t="s">
        <v>240</v>
      </c>
      <c r="C1306" t="s">
        <v>163</v>
      </c>
      <c r="D1306" s="13">
        <v>10158696</v>
      </c>
      <c r="E1306" t="s">
        <v>2415</v>
      </c>
      <c r="F1306" t="s">
        <v>2250</v>
      </c>
      <c r="G1306" t="s">
        <v>2250</v>
      </c>
      <c r="H1306" s="108">
        <v>44076</v>
      </c>
      <c r="I1306" s="108">
        <v>44123</v>
      </c>
      <c r="J1306" t="s">
        <v>2251</v>
      </c>
      <c r="K1306" t="s">
        <v>2252</v>
      </c>
      <c r="L1306" t="s">
        <v>2252</v>
      </c>
      <c r="M1306" t="s">
        <v>2253</v>
      </c>
      <c r="N1306" t="s">
        <v>2683</v>
      </c>
    </row>
    <row r="1307" spans="1:14" x14ac:dyDescent="0.25">
      <c r="A1307" t="s">
        <v>4513</v>
      </c>
      <c r="B1307" t="s">
        <v>240</v>
      </c>
      <c r="C1307" t="s">
        <v>147</v>
      </c>
      <c r="D1307" s="13">
        <v>10161072</v>
      </c>
      <c r="E1307" t="s">
        <v>2415</v>
      </c>
      <c r="F1307" t="s">
        <v>2250</v>
      </c>
      <c r="G1307" t="s">
        <v>2250</v>
      </c>
      <c r="H1307" s="108">
        <v>44174</v>
      </c>
      <c r="I1307" s="108">
        <v>44218</v>
      </c>
      <c r="J1307" t="s">
        <v>2251</v>
      </c>
      <c r="K1307" t="s">
        <v>2252</v>
      </c>
      <c r="L1307" t="s">
        <v>2252</v>
      </c>
      <c r="M1307" t="s">
        <v>2253</v>
      </c>
      <c r="N1307" t="s">
        <v>2683</v>
      </c>
    </row>
    <row r="1308" spans="1:14" x14ac:dyDescent="0.25">
      <c r="A1308" t="s">
        <v>4514</v>
      </c>
      <c r="B1308" t="s">
        <v>240</v>
      </c>
      <c r="C1308" t="s">
        <v>130</v>
      </c>
      <c r="D1308" s="13">
        <v>10160942</v>
      </c>
      <c r="E1308" t="s">
        <v>2415</v>
      </c>
      <c r="F1308" t="s">
        <v>2250</v>
      </c>
      <c r="G1308" t="s">
        <v>2250</v>
      </c>
      <c r="H1308" s="108">
        <v>44166</v>
      </c>
      <c r="I1308" s="108">
        <v>44201</v>
      </c>
      <c r="J1308" t="s">
        <v>2251</v>
      </c>
      <c r="K1308" t="s">
        <v>2252</v>
      </c>
      <c r="L1308" t="s">
        <v>2252</v>
      </c>
      <c r="M1308" t="s">
        <v>2253</v>
      </c>
      <c r="N1308" t="s">
        <v>2683</v>
      </c>
    </row>
    <row r="1309" spans="1:14" x14ac:dyDescent="0.25">
      <c r="A1309" t="s">
        <v>4515</v>
      </c>
      <c r="B1309" t="s">
        <v>240</v>
      </c>
      <c r="C1309" t="s">
        <v>116</v>
      </c>
      <c r="D1309" s="13">
        <v>10160943</v>
      </c>
      <c r="E1309" t="s">
        <v>2415</v>
      </c>
      <c r="F1309" t="s">
        <v>2250</v>
      </c>
      <c r="G1309" t="s">
        <v>2250</v>
      </c>
      <c r="H1309" s="108">
        <v>44083</v>
      </c>
      <c r="I1309" s="108">
        <v>44144</v>
      </c>
      <c r="J1309" t="s">
        <v>945</v>
      </c>
      <c r="K1309" t="s">
        <v>2252</v>
      </c>
      <c r="L1309" t="s">
        <v>2252</v>
      </c>
      <c r="M1309" t="s">
        <v>2253</v>
      </c>
      <c r="N1309" t="s">
        <v>2683</v>
      </c>
    </row>
    <row r="1310" spans="1:14" x14ac:dyDescent="0.25">
      <c r="A1310" t="s">
        <v>4516</v>
      </c>
      <c r="B1310" t="s">
        <v>240</v>
      </c>
      <c r="C1310" t="s">
        <v>101</v>
      </c>
      <c r="D1310" s="13">
        <v>10160711</v>
      </c>
      <c r="E1310" t="s">
        <v>2415</v>
      </c>
      <c r="F1310" t="s">
        <v>2250</v>
      </c>
      <c r="G1310" t="s">
        <v>2250</v>
      </c>
      <c r="H1310" s="108">
        <v>44173</v>
      </c>
      <c r="I1310" s="108">
        <v>44215</v>
      </c>
      <c r="J1310" t="s">
        <v>2251</v>
      </c>
      <c r="K1310" t="s">
        <v>2252</v>
      </c>
      <c r="L1310" t="s">
        <v>2252</v>
      </c>
      <c r="M1310" t="s">
        <v>2253</v>
      </c>
      <c r="N1310" t="s">
        <v>2683</v>
      </c>
    </row>
    <row r="1311" spans="1:14" x14ac:dyDescent="0.25">
      <c r="A1311" t="s">
        <v>4517</v>
      </c>
      <c r="B1311" t="s">
        <v>4518</v>
      </c>
      <c r="C1311" t="s">
        <v>184</v>
      </c>
      <c r="D1311" s="13">
        <v>10171614</v>
      </c>
      <c r="E1311" t="s">
        <v>2358</v>
      </c>
      <c r="F1311" t="s">
        <v>2250</v>
      </c>
      <c r="G1311" t="s">
        <v>2250</v>
      </c>
      <c r="H1311" s="108">
        <v>44159</v>
      </c>
      <c r="I1311" s="108">
        <v>44182</v>
      </c>
      <c r="J1311" t="s">
        <v>2252</v>
      </c>
      <c r="K1311" t="s">
        <v>2252</v>
      </c>
      <c r="L1311" t="s">
        <v>2252</v>
      </c>
      <c r="M1311" t="s">
        <v>2253</v>
      </c>
      <c r="N1311" t="s">
        <v>4519</v>
      </c>
    </row>
    <row r="1312" spans="1:14" x14ac:dyDescent="0.25">
      <c r="A1312" t="s">
        <v>4520</v>
      </c>
      <c r="B1312" t="s">
        <v>4521</v>
      </c>
      <c r="C1312" t="s">
        <v>193</v>
      </c>
      <c r="D1312" s="13">
        <v>10156809</v>
      </c>
      <c r="E1312" t="s">
        <v>2249</v>
      </c>
      <c r="F1312" t="s">
        <v>2250</v>
      </c>
      <c r="G1312" t="s">
        <v>2250</v>
      </c>
      <c r="H1312" s="108">
        <v>44147</v>
      </c>
      <c r="I1312" s="108">
        <v>44178</v>
      </c>
      <c r="J1312" t="s">
        <v>2251</v>
      </c>
      <c r="K1312" t="s">
        <v>2252</v>
      </c>
      <c r="L1312" t="s">
        <v>2252</v>
      </c>
      <c r="M1312" t="s">
        <v>2265</v>
      </c>
      <c r="N1312" t="s">
        <v>4519</v>
      </c>
    </row>
    <row r="1313" spans="1:14" x14ac:dyDescent="0.25">
      <c r="A1313" t="s">
        <v>4522</v>
      </c>
      <c r="B1313" t="s">
        <v>4523</v>
      </c>
      <c r="C1313" t="s">
        <v>194</v>
      </c>
      <c r="D1313" s="13">
        <v>10156297</v>
      </c>
      <c r="E1313" t="s">
        <v>2249</v>
      </c>
      <c r="F1313" t="s">
        <v>2250</v>
      </c>
      <c r="G1313" t="s">
        <v>2250</v>
      </c>
      <c r="H1313" s="108">
        <v>44154</v>
      </c>
      <c r="I1313" s="108">
        <v>44213</v>
      </c>
      <c r="J1313" t="s">
        <v>2251</v>
      </c>
      <c r="K1313" t="s">
        <v>2252</v>
      </c>
      <c r="L1313" t="s">
        <v>2252</v>
      </c>
      <c r="M1313" t="s">
        <v>2265</v>
      </c>
      <c r="N1313" t="s">
        <v>4519</v>
      </c>
    </row>
    <row r="1314" spans="1:14" x14ac:dyDescent="0.25">
      <c r="A1314" t="s">
        <v>4524</v>
      </c>
      <c r="B1314" t="s">
        <v>4525</v>
      </c>
      <c r="C1314" t="s">
        <v>181</v>
      </c>
      <c r="D1314" s="13">
        <v>10156300</v>
      </c>
      <c r="E1314" t="s">
        <v>2249</v>
      </c>
      <c r="F1314" t="s">
        <v>2250</v>
      </c>
      <c r="G1314" t="s">
        <v>2250</v>
      </c>
      <c r="H1314" s="108">
        <v>44117</v>
      </c>
      <c r="I1314" s="108">
        <v>44158</v>
      </c>
      <c r="J1314" t="s">
        <v>2251</v>
      </c>
      <c r="K1314" t="s">
        <v>2252</v>
      </c>
      <c r="L1314" t="s">
        <v>2252</v>
      </c>
      <c r="M1314" t="s">
        <v>2253</v>
      </c>
      <c r="N1314" t="s">
        <v>4519</v>
      </c>
    </row>
    <row r="1315" spans="1:14" x14ac:dyDescent="0.25">
      <c r="A1315" t="s">
        <v>4526</v>
      </c>
      <c r="B1315" t="s">
        <v>4527</v>
      </c>
      <c r="C1315" t="s">
        <v>79</v>
      </c>
      <c r="D1315" s="13">
        <v>10132946</v>
      </c>
      <c r="E1315" t="s">
        <v>2849</v>
      </c>
      <c r="F1315" t="s">
        <v>2250</v>
      </c>
      <c r="G1315" t="s">
        <v>2250</v>
      </c>
      <c r="H1315" s="108">
        <v>44167</v>
      </c>
      <c r="I1315" s="108">
        <v>44223</v>
      </c>
      <c r="J1315" t="s">
        <v>2252</v>
      </c>
      <c r="K1315" t="s">
        <v>2252</v>
      </c>
      <c r="L1315" t="s">
        <v>2252</v>
      </c>
      <c r="M1315" t="s">
        <v>2253</v>
      </c>
      <c r="N1315" t="s">
        <v>4519</v>
      </c>
    </row>
    <row r="1316" spans="1:14" x14ac:dyDescent="0.25">
      <c r="A1316" t="s">
        <v>4528</v>
      </c>
      <c r="B1316" t="s">
        <v>4529</v>
      </c>
      <c r="C1316" t="s">
        <v>88</v>
      </c>
      <c r="D1316" s="13">
        <v>10156299</v>
      </c>
      <c r="E1316" t="s">
        <v>2249</v>
      </c>
      <c r="F1316" t="s">
        <v>2250</v>
      </c>
      <c r="G1316" t="s">
        <v>2250</v>
      </c>
      <c r="H1316" s="108">
        <v>44168</v>
      </c>
      <c r="I1316" s="108">
        <v>44220</v>
      </c>
      <c r="J1316" t="s">
        <v>2251</v>
      </c>
      <c r="K1316" t="s">
        <v>2252</v>
      </c>
      <c r="L1316" t="s">
        <v>2252</v>
      </c>
      <c r="M1316" t="s">
        <v>2253</v>
      </c>
      <c r="N1316" t="s">
        <v>4519</v>
      </c>
    </row>
    <row r="1317" spans="1:14" x14ac:dyDescent="0.25">
      <c r="A1317" t="s">
        <v>4530</v>
      </c>
      <c r="B1317" t="s">
        <v>4531</v>
      </c>
      <c r="C1317" t="s">
        <v>96</v>
      </c>
      <c r="D1317" s="13">
        <v>10156807</v>
      </c>
      <c r="E1317" t="s">
        <v>2249</v>
      </c>
      <c r="F1317" t="s">
        <v>2250</v>
      </c>
      <c r="G1317" t="s">
        <v>2250</v>
      </c>
      <c r="H1317" s="108">
        <v>44166</v>
      </c>
      <c r="I1317" s="108">
        <v>44213</v>
      </c>
      <c r="J1317" t="s">
        <v>2251</v>
      </c>
      <c r="K1317" t="s">
        <v>2252</v>
      </c>
      <c r="L1317" t="s">
        <v>2252</v>
      </c>
      <c r="M1317" t="s">
        <v>2265</v>
      </c>
      <c r="N1317" t="s">
        <v>4519</v>
      </c>
    </row>
    <row r="1318" spans="1:14" x14ac:dyDescent="0.25">
      <c r="A1318" t="s">
        <v>4532</v>
      </c>
      <c r="B1318" t="s">
        <v>4533</v>
      </c>
      <c r="C1318" t="s">
        <v>189</v>
      </c>
      <c r="D1318" s="13">
        <v>10156296</v>
      </c>
      <c r="E1318" t="s">
        <v>2249</v>
      </c>
      <c r="F1318" t="s">
        <v>2250</v>
      </c>
      <c r="G1318" t="s">
        <v>2250</v>
      </c>
      <c r="H1318" s="108">
        <v>44139</v>
      </c>
      <c r="I1318" s="108">
        <v>44164</v>
      </c>
      <c r="J1318" t="s">
        <v>2251</v>
      </c>
      <c r="K1318" t="s">
        <v>2252</v>
      </c>
      <c r="L1318" t="s">
        <v>2252</v>
      </c>
      <c r="M1318" t="s">
        <v>2253</v>
      </c>
      <c r="N1318" t="s">
        <v>4519</v>
      </c>
    </row>
    <row r="1319" spans="1:14" x14ac:dyDescent="0.25">
      <c r="A1319" t="s">
        <v>4534</v>
      </c>
      <c r="B1319" t="s">
        <v>4535</v>
      </c>
      <c r="C1319" t="s">
        <v>158</v>
      </c>
      <c r="D1319" s="13">
        <v>10156808</v>
      </c>
      <c r="E1319" t="s">
        <v>2249</v>
      </c>
      <c r="F1319" t="s">
        <v>2250</v>
      </c>
      <c r="G1319" t="s">
        <v>2250</v>
      </c>
      <c r="H1319" s="108">
        <v>44125</v>
      </c>
      <c r="I1319" s="108">
        <v>44167</v>
      </c>
      <c r="J1319" t="s">
        <v>2251</v>
      </c>
      <c r="K1319" t="s">
        <v>2252</v>
      </c>
      <c r="L1319" t="s">
        <v>2252</v>
      </c>
      <c r="M1319" t="s">
        <v>2253</v>
      </c>
      <c r="N1319" t="s">
        <v>4519</v>
      </c>
    </row>
    <row r="1320" spans="1:14" x14ac:dyDescent="0.25">
      <c r="A1320" t="s">
        <v>4536</v>
      </c>
      <c r="B1320" t="s">
        <v>4537</v>
      </c>
      <c r="C1320" t="s">
        <v>72</v>
      </c>
      <c r="D1320" s="13">
        <v>10156675</v>
      </c>
      <c r="E1320" t="s">
        <v>2249</v>
      </c>
      <c r="F1320" t="s">
        <v>2250</v>
      </c>
      <c r="G1320" t="s">
        <v>2250</v>
      </c>
      <c r="H1320" s="108">
        <v>44124</v>
      </c>
      <c r="I1320" s="108">
        <v>44151</v>
      </c>
      <c r="J1320" t="s">
        <v>2251</v>
      </c>
      <c r="K1320" t="s">
        <v>2252</v>
      </c>
      <c r="L1320" t="s">
        <v>2252</v>
      </c>
      <c r="M1320" t="s">
        <v>2253</v>
      </c>
      <c r="N1320" t="s">
        <v>4519</v>
      </c>
    </row>
    <row r="1321" spans="1:14" x14ac:dyDescent="0.25">
      <c r="A1321" t="s">
        <v>4538</v>
      </c>
      <c r="B1321" t="s">
        <v>4539</v>
      </c>
      <c r="C1321" t="s">
        <v>72</v>
      </c>
      <c r="D1321" s="13">
        <v>10156673</v>
      </c>
      <c r="E1321" t="s">
        <v>2249</v>
      </c>
      <c r="F1321" t="s">
        <v>2250</v>
      </c>
      <c r="G1321" t="s">
        <v>2250</v>
      </c>
      <c r="H1321" s="108">
        <v>44152</v>
      </c>
      <c r="I1321" s="108">
        <v>44174</v>
      </c>
      <c r="J1321" t="s">
        <v>2251</v>
      </c>
      <c r="K1321" t="s">
        <v>2252</v>
      </c>
      <c r="L1321" t="s">
        <v>2252</v>
      </c>
      <c r="M1321" t="s">
        <v>2265</v>
      </c>
      <c r="N1321" t="s">
        <v>4519</v>
      </c>
    </row>
    <row r="1322" spans="1:14" x14ac:dyDescent="0.25">
      <c r="A1322" t="s">
        <v>4540</v>
      </c>
      <c r="B1322" t="s">
        <v>4541</v>
      </c>
      <c r="C1322" t="s">
        <v>72</v>
      </c>
      <c r="D1322" s="13">
        <v>10156404</v>
      </c>
      <c r="E1322" t="s">
        <v>2249</v>
      </c>
      <c r="F1322" t="s">
        <v>2250</v>
      </c>
      <c r="G1322" t="s">
        <v>2250</v>
      </c>
      <c r="H1322" s="108">
        <v>44112</v>
      </c>
      <c r="I1322" s="108">
        <v>44146</v>
      </c>
      <c r="J1322" t="s">
        <v>2251</v>
      </c>
      <c r="K1322" t="s">
        <v>2252</v>
      </c>
      <c r="L1322" t="s">
        <v>2252</v>
      </c>
      <c r="M1322" t="s">
        <v>2253</v>
      </c>
      <c r="N1322" t="s">
        <v>4519</v>
      </c>
    </row>
    <row r="1323" spans="1:14" x14ac:dyDescent="0.25">
      <c r="A1323" t="s">
        <v>4542</v>
      </c>
      <c r="B1323" t="s">
        <v>4543</v>
      </c>
      <c r="C1323" t="s">
        <v>87</v>
      </c>
      <c r="D1323" s="13">
        <v>10156669</v>
      </c>
      <c r="E1323" t="s">
        <v>2249</v>
      </c>
      <c r="F1323" t="s">
        <v>2250</v>
      </c>
      <c r="G1323" t="s">
        <v>2250</v>
      </c>
      <c r="H1323" s="108">
        <v>44161</v>
      </c>
      <c r="I1323" s="108">
        <v>44209</v>
      </c>
      <c r="J1323" t="s">
        <v>2251</v>
      </c>
      <c r="K1323" t="s">
        <v>2252</v>
      </c>
      <c r="L1323" t="s">
        <v>2252</v>
      </c>
      <c r="M1323" t="s">
        <v>2265</v>
      </c>
      <c r="N1323" t="s">
        <v>4519</v>
      </c>
    </row>
    <row r="1324" spans="1:14" x14ac:dyDescent="0.25">
      <c r="A1324" t="s">
        <v>4544</v>
      </c>
      <c r="B1324" t="s">
        <v>234</v>
      </c>
      <c r="C1324" t="s">
        <v>120</v>
      </c>
      <c r="D1324" s="13">
        <v>10167847</v>
      </c>
      <c r="E1324" t="s">
        <v>4284</v>
      </c>
      <c r="F1324" t="s">
        <v>2250</v>
      </c>
      <c r="G1324" t="s">
        <v>2250</v>
      </c>
      <c r="H1324" s="108">
        <v>44125</v>
      </c>
      <c r="I1324" s="108">
        <v>44131</v>
      </c>
      <c r="J1324" t="s">
        <v>2252</v>
      </c>
      <c r="K1324" t="s">
        <v>3048</v>
      </c>
      <c r="L1324" t="s">
        <v>2252</v>
      </c>
      <c r="M1324" t="s">
        <v>2253</v>
      </c>
      <c r="N1324" t="s">
        <v>4519</v>
      </c>
    </row>
    <row r="1325" spans="1:14" x14ac:dyDescent="0.25">
      <c r="A1325" t="s">
        <v>4545</v>
      </c>
      <c r="B1325" t="s">
        <v>4546</v>
      </c>
      <c r="C1325" t="s">
        <v>226</v>
      </c>
      <c r="D1325" s="13">
        <v>10168394</v>
      </c>
      <c r="E1325" t="s">
        <v>2249</v>
      </c>
      <c r="F1325" t="s">
        <v>2250</v>
      </c>
      <c r="G1325" t="s">
        <v>2250</v>
      </c>
      <c r="H1325" s="108">
        <v>44174</v>
      </c>
      <c r="I1325" s="108">
        <v>44215</v>
      </c>
      <c r="J1325" t="s">
        <v>2251</v>
      </c>
      <c r="K1325" t="s">
        <v>2252</v>
      </c>
      <c r="L1325" t="s">
        <v>2252</v>
      </c>
      <c r="M1325" t="s">
        <v>2253</v>
      </c>
      <c r="N1325" t="s">
        <v>4519</v>
      </c>
    </row>
    <row r="1326" spans="1:14" x14ac:dyDescent="0.25">
      <c r="A1326" t="s">
        <v>4547</v>
      </c>
      <c r="B1326" t="s">
        <v>4548</v>
      </c>
      <c r="C1326" t="s">
        <v>139</v>
      </c>
      <c r="D1326" s="13">
        <v>10156674</v>
      </c>
      <c r="E1326" t="s">
        <v>2249</v>
      </c>
      <c r="F1326" t="s">
        <v>2250</v>
      </c>
      <c r="G1326" t="s">
        <v>2250</v>
      </c>
      <c r="H1326" s="108">
        <v>44145</v>
      </c>
      <c r="I1326" s="108">
        <v>44165</v>
      </c>
      <c r="J1326" t="s">
        <v>2251</v>
      </c>
      <c r="K1326" t="s">
        <v>2252</v>
      </c>
      <c r="L1326" t="s">
        <v>2252</v>
      </c>
      <c r="M1326" t="s">
        <v>2265</v>
      </c>
      <c r="N1326" t="s">
        <v>4519</v>
      </c>
    </row>
    <row r="1327" spans="1:14" x14ac:dyDescent="0.25">
      <c r="A1327" t="s">
        <v>4549</v>
      </c>
      <c r="B1327" t="s">
        <v>4550</v>
      </c>
      <c r="C1327" t="s">
        <v>143</v>
      </c>
      <c r="D1327" s="13">
        <v>10156398</v>
      </c>
      <c r="E1327" t="s">
        <v>2249</v>
      </c>
      <c r="F1327" t="s">
        <v>2250</v>
      </c>
      <c r="G1327" t="s">
        <v>2250</v>
      </c>
      <c r="H1327" s="108">
        <v>44124</v>
      </c>
      <c r="I1327" s="108">
        <v>44161</v>
      </c>
      <c r="J1327" t="s">
        <v>2251</v>
      </c>
      <c r="K1327" t="s">
        <v>2252</v>
      </c>
      <c r="L1327" t="s">
        <v>2252</v>
      </c>
      <c r="M1327" t="s">
        <v>2253</v>
      </c>
      <c r="N1327" t="s">
        <v>4519</v>
      </c>
    </row>
    <row r="1328" spans="1:14" x14ac:dyDescent="0.25">
      <c r="A1328" t="s">
        <v>4551</v>
      </c>
      <c r="B1328" t="s">
        <v>4552</v>
      </c>
      <c r="C1328" t="s">
        <v>118</v>
      </c>
      <c r="D1328" s="13">
        <v>10156368</v>
      </c>
      <c r="E1328" t="s">
        <v>2249</v>
      </c>
      <c r="F1328" t="s">
        <v>2250</v>
      </c>
      <c r="G1328" t="s">
        <v>2250</v>
      </c>
      <c r="H1328" s="108">
        <v>44174</v>
      </c>
      <c r="I1328" s="108">
        <v>44213</v>
      </c>
      <c r="J1328" t="s">
        <v>2251</v>
      </c>
      <c r="K1328" t="s">
        <v>2252</v>
      </c>
      <c r="L1328" t="s">
        <v>2252</v>
      </c>
      <c r="M1328" t="s">
        <v>2253</v>
      </c>
      <c r="N1328" t="s">
        <v>4519</v>
      </c>
    </row>
    <row r="1329" spans="1:14" x14ac:dyDescent="0.25">
      <c r="A1329" t="s">
        <v>4553</v>
      </c>
      <c r="B1329" t="s">
        <v>4554</v>
      </c>
      <c r="C1329" t="s">
        <v>213</v>
      </c>
      <c r="D1329" s="13">
        <v>10156365</v>
      </c>
      <c r="E1329" t="s">
        <v>2249</v>
      </c>
      <c r="F1329" t="s">
        <v>2250</v>
      </c>
      <c r="G1329" t="s">
        <v>2250</v>
      </c>
      <c r="H1329" s="108">
        <v>44159</v>
      </c>
      <c r="I1329" s="108">
        <v>44213</v>
      </c>
      <c r="J1329" t="s">
        <v>2251</v>
      </c>
      <c r="K1329" t="s">
        <v>2252</v>
      </c>
      <c r="L1329" t="s">
        <v>2252</v>
      </c>
      <c r="M1329" t="s">
        <v>2265</v>
      </c>
      <c r="N1329" t="s">
        <v>4519</v>
      </c>
    </row>
    <row r="1330" spans="1:14" x14ac:dyDescent="0.25">
      <c r="A1330" t="s">
        <v>4555</v>
      </c>
      <c r="B1330" t="s">
        <v>4556</v>
      </c>
      <c r="C1330" t="s">
        <v>166</v>
      </c>
      <c r="D1330" s="13">
        <v>10156364</v>
      </c>
      <c r="E1330" t="s">
        <v>2249</v>
      </c>
      <c r="F1330" t="s">
        <v>2250</v>
      </c>
      <c r="G1330" t="s">
        <v>2250</v>
      </c>
      <c r="H1330" s="108">
        <v>44110</v>
      </c>
      <c r="I1330" s="108">
        <v>44158</v>
      </c>
      <c r="J1330" t="s">
        <v>2251</v>
      </c>
      <c r="K1330" t="s">
        <v>2252</v>
      </c>
      <c r="L1330" t="s">
        <v>2252</v>
      </c>
      <c r="M1330" t="s">
        <v>2253</v>
      </c>
      <c r="N1330" t="s">
        <v>4519</v>
      </c>
    </row>
    <row r="1331" spans="1:14" x14ac:dyDescent="0.25">
      <c r="A1331" t="s">
        <v>4557</v>
      </c>
      <c r="B1331" t="s">
        <v>4558</v>
      </c>
      <c r="C1331" t="s">
        <v>166</v>
      </c>
      <c r="D1331" s="13">
        <v>10156352</v>
      </c>
      <c r="E1331" t="s">
        <v>2249</v>
      </c>
      <c r="F1331" t="s">
        <v>2250</v>
      </c>
      <c r="G1331" t="s">
        <v>2250</v>
      </c>
      <c r="H1331" s="108">
        <v>44154</v>
      </c>
      <c r="I1331" s="108">
        <v>44200</v>
      </c>
      <c r="J1331" t="s">
        <v>2251</v>
      </c>
      <c r="K1331" t="s">
        <v>2252</v>
      </c>
      <c r="L1331" t="s">
        <v>2252</v>
      </c>
      <c r="M1331" t="s">
        <v>2265</v>
      </c>
      <c r="N1331" t="s">
        <v>4519</v>
      </c>
    </row>
    <row r="1332" spans="1:14" x14ac:dyDescent="0.25">
      <c r="A1332" t="s">
        <v>4559</v>
      </c>
      <c r="B1332" t="s">
        <v>4560</v>
      </c>
      <c r="C1332" t="s">
        <v>166</v>
      </c>
      <c r="D1332" s="13">
        <v>10157248</v>
      </c>
      <c r="E1332" t="s">
        <v>2249</v>
      </c>
      <c r="F1332" t="s">
        <v>2250</v>
      </c>
      <c r="G1332" t="s">
        <v>2250</v>
      </c>
      <c r="H1332" s="108">
        <v>44175</v>
      </c>
      <c r="I1332" s="108">
        <v>44216</v>
      </c>
      <c r="J1332" t="s">
        <v>2251</v>
      </c>
      <c r="K1332" t="s">
        <v>2252</v>
      </c>
      <c r="L1332" t="s">
        <v>2252</v>
      </c>
      <c r="M1332" t="s">
        <v>2253</v>
      </c>
      <c r="N1332" t="s">
        <v>4519</v>
      </c>
    </row>
    <row r="1333" spans="1:14" x14ac:dyDescent="0.25">
      <c r="A1333" t="s">
        <v>4561</v>
      </c>
      <c r="B1333" t="s">
        <v>4562</v>
      </c>
      <c r="C1333" t="s">
        <v>74</v>
      </c>
      <c r="D1333" s="13">
        <v>10157249</v>
      </c>
      <c r="E1333" t="s">
        <v>2249</v>
      </c>
      <c r="F1333" t="s">
        <v>2250</v>
      </c>
      <c r="G1333" t="s">
        <v>2250</v>
      </c>
      <c r="H1333" s="108">
        <v>44117</v>
      </c>
      <c r="I1333" s="108">
        <v>44160</v>
      </c>
      <c r="J1333" t="s">
        <v>2251</v>
      </c>
      <c r="K1333" t="s">
        <v>2252</v>
      </c>
      <c r="L1333" t="s">
        <v>2252</v>
      </c>
      <c r="M1333" t="s">
        <v>2253</v>
      </c>
      <c r="N1333" t="s">
        <v>4519</v>
      </c>
    </row>
    <row r="1334" spans="1:14" x14ac:dyDescent="0.25">
      <c r="A1334" t="s">
        <v>4563</v>
      </c>
      <c r="B1334" t="s">
        <v>4564</v>
      </c>
      <c r="C1334" t="s">
        <v>119</v>
      </c>
      <c r="D1334" s="13">
        <v>10157250</v>
      </c>
      <c r="E1334" t="s">
        <v>2249</v>
      </c>
      <c r="F1334" t="s">
        <v>2250</v>
      </c>
      <c r="G1334" t="s">
        <v>2250</v>
      </c>
      <c r="H1334" s="108">
        <v>44166</v>
      </c>
      <c r="I1334" s="108">
        <v>44216</v>
      </c>
      <c r="J1334" t="s">
        <v>2251</v>
      </c>
      <c r="K1334" t="s">
        <v>2252</v>
      </c>
      <c r="L1334" t="s">
        <v>2252</v>
      </c>
      <c r="M1334" t="s">
        <v>2265</v>
      </c>
      <c r="N1334" t="s">
        <v>4519</v>
      </c>
    </row>
    <row r="1335" spans="1:14" x14ac:dyDescent="0.25">
      <c r="A1335" t="s">
        <v>4565</v>
      </c>
      <c r="B1335" t="s">
        <v>4566</v>
      </c>
      <c r="C1335" t="s">
        <v>119</v>
      </c>
      <c r="D1335" s="13">
        <v>10156363</v>
      </c>
      <c r="E1335" t="s">
        <v>2249</v>
      </c>
      <c r="F1335" t="s">
        <v>2250</v>
      </c>
      <c r="G1335" t="s">
        <v>2250</v>
      </c>
      <c r="H1335" s="108">
        <v>44103</v>
      </c>
      <c r="I1335" s="108">
        <v>44146</v>
      </c>
      <c r="J1335" t="s">
        <v>2251</v>
      </c>
      <c r="K1335" t="s">
        <v>2252</v>
      </c>
      <c r="L1335" t="s">
        <v>2252</v>
      </c>
      <c r="M1335" t="s">
        <v>2253</v>
      </c>
      <c r="N1335" t="s">
        <v>4519</v>
      </c>
    </row>
    <row r="1336" spans="1:14" x14ac:dyDescent="0.25">
      <c r="A1336" t="s">
        <v>4567</v>
      </c>
      <c r="B1336" t="s">
        <v>4568</v>
      </c>
      <c r="C1336" t="s">
        <v>119</v>
      </c>
      <c r="D1336" s="13">
        <v>10156367</v>
      </c>
      <c r="E1336" t="s">
        <v>2249</v>
      </c>
      <c r="F1336" t="s">
        <v>2250</v>
      </c>
      <c r="G1336" t="s">
        <v>2250</v>
      </c>
      <c r="H1336" s="108">
        <v>44138</v>
      </c>
      <c r="I1336" s="108">
        <v>44172</v>
      </c>
      <c r="J1336" t="s">
        <v>2251</v>
      </c>
      <c r="K1336" t="s">
        <v>2252</v>
      </c>
      <c r="L1336" t="s">
        <v>2252</v>
      </c>
      <c r="M1336" t="s">
        <v>2253</v>
      </c>
      <c r="N1336" t="s">
        <v>4519</v>
      </c>
    </row>
    <row r="1337" spans="1:14" x14ac:dyDescent="0.25">
      <c r="A1337" t="s">
        <v>4569</v>
      </c>
      <c r="B1337" t="s">
        <v>4570</v>
      </c>
      <c r="C1337" t="s">
        <v>212</v>
      </c>
      <c r="D1337" s="13">
        <v>10156340</v>
      </c>
      <c r="E1337" t="s">
        <v>2249</v>
      </c>
      <c r="F1337" t="s">
        <v>2250</v>
      </c>
      <c r="G1337" t="s">
        <v>2250</v>
      </c>
      <c r="H1337" s="108">
        <v>44175</v>
      </c>
      <c r="I1337" s="108">
        <v>44213</v>
      </c>
      <c r="J1337" t="s">
        <v>2251</v>
      </c>
      <c r="K1337" t="s">
        <v>2252</v>
      </c>
      <c r="L1337" t="s">
        <v>2252</v>
      </c>
      <c r="M1337" t="s">
        <v>2253</v>
      </c>
      <c r="N1337" t="s">
        <v>4519</v>
      </c>
    </row>
    <row r="1338" spans="1:14" x14ac:dyDescent="0.25">
      <c r="A1338" t="s">
        <v>4571</v>
      </c>
      <c r="B1338" t="s">
        <v>4572</v>
      </c>
      <c r="C1338" t="s">
        <v>212</v>
      </c>
      <c r="D1338" s="13">
        <v>10156345</v>
      </c>
      <c r="E1338" t="s">
        <v>2249</v>
      </c>
      <c r="F1338" t="s">
        <v>2250</v>
      </c>
      <c r="G1338" t="s">
        <v>2250</v>
      </c>
      <c r="H1338" s="108">
        <v>44159</v>
      </c>
      <c r="I1338" s="108">
        <v>44180</v>
      </c>
      <c r="J1338" t="s">
        <v>2251</v>
      </c>
      <c r="K1338" t="s">
        <v>2252</v>
      </c>
      <c r="L1338" t="s">
        <v>2252</v>
      </c>
      <c r="M1338" t="s">
        <v>2265</v>
      </c>
      <c r="N1338" t="s">
        <v>4519</v>
      </c>
    </row>
    <row r="1339" spans="1:14" x14ac:dyDescent="0.25">
      <c r="A1339" t="s">
        <v>4573</v>
      </c>
      <c r="B1339" t="s">
        <v>4574</v>
      </c>
      <c r="C1339" t="s">
        <v>212</v>
      </c>
      <c r="D1339" s="13">
        <v>10157251</v>
      </c>
      <c r="E1339" t="s">
        <v>2249</v>
      </c>
      <c r="F1339" t="s">
        <v>2250</v>
      </c>
      <c r="G1339" t="s">
        <v>2250</v>
      </c>
      <c r="H1339" s="108">
        <v>44161</v>
      </c>
      <c r="I1339" s="108">
        <v>44217</v>
      </c>
      <c r="J1339" t="s">
        <v>2251</v>
      </c>
      <c r="K1339" t="s">
        <v>2252</v>
      </c>
      <c r="L1339" t="s">
        <v>2252</v>
      </c>
      <c r="M1339" t="s">
        <v>2265</v>
      </c>
      <c r="N1339" t="s">
        <v>4519</v>
      </c>
    </row>
    <row r="1340" spans="1:14" x14ac:dyDescent="0.25">
      <c r="A1340" t="s">
        <v>4575</v>
      </c>
      <c r="B1340" t="s">
        <v>4576</v>
      </c>
      <c r="C1340" t="s">
        <v>212</v>
      </c>
      <c r="D1340" s="13">
        <v>10170277</v>
      </c>
      <c r="E1340" t="s">
        <v>2358</v>
      </c>
      <c r="F1340" t="s">
        <v>2250</v>
      </c>
      <c r="G1340" t="s">
        <v>2250</v>
      </c>
      <c r="H1340" s="108">
        <v>44165</v>
      </c>
      <c r="I1340" s="108">
        <v>44217</v>
      </c>
      <c r="J1340" t="s">
        <v>2252</v>
      </c>
      <c r="K1340" t="s">
        <v>2252</v>
      </c>
      <c r="L1340" t="s">
        <v>2252</v>
      </c>
      <c r="M1340" t="s">
        <v>2253</v>
      </c>
      <c r="N1340" t="s">
        <v>4519</v>
      </c>
    </row>
    <row r="1341" spans="1:14" x14ac:dyDescent="0.25">
      <c r="A1341" t="s">
        <v>4577</v>
      </c>
      <c r="B1341" t="s">
        <v>4578</v>
      </c>
      <c r="C1341" t="s">
        <v>148</v>
      </c>
      <c r="D1341" s="13">
        <v>10157252</v>
      </c>
      <c r="E1341" t="s">
        <v>2249</v>
      </c>
      <c r="F1341" t="s">
        <v>2250</v>
      </c>
      <c r="G1341" t="s">
        <v>2250</v>
      </c>
      <c r="H1341" s="108">
        <v>44103</v>
      </c>
      <c r="I1341" s="108">
        <v>44153</v>
      </c>
      <c r="J1341" t="s">
        <v>2251</v>
      </c>
      <c r="K1341" t="s">
        <v>2252</v>
      </c>
      <c r="L1341" t="s">
        <v>2252</v>
      </c>
      <c r="M1341" t="s">
        <v>2253</v>
      </c>
      <c r="N1341" t="s">
        <v>4519</v>
      </c>
    </row>
    <row r="1342" spans="1:14" x14ac:dyDescent="0.25">
      <c r="A1342" t="s">
        <v>4579</v>
      </c>
      <c r="B1342" t="s">
        <v>237</v>
      </c>
      <c r="C1342" t="s">
        <v>91</v>
      </c>
      <c r="D1342" s="13">
        <v>10165924</v>
      </c>
      <c r="E1342" t="s">
        <v>4284</v>
      </c>
      <c r="F1342" t="s">
        <v>2250</v>
      </c>
      <c r="G1342" t="s">
        <v>2250</v>
      </c>
      <c r="H1342" s="108">
        <v>44125</v>
      </c>
      <c r="I1342" s="108">
        <v>44130</v>
      </c>
      <c r="J1342" t="s">
        <v>2252</v>
      </c>
      <c r="K1342" t="s">
        <v>3048</v>
      </c>
      <c r="L1342" t="s">
        <v>2252</v>
      </c>
      <c r="M1342" t="s">
        <v>2253</v>
      </c>
      <c r="N1342" t="s">
        <v>4519</v>
      </c>
    </row>
    <row r="1343" spans="1:14" x14ac:dyDescent="0.25">
      <c r="A1343" t="s">
        <v>4580</v>
      </c>
      <c r="B1343" t="s">
        <v>4581</v>
      </c>
      <c r="C1343" t="s">
        <v>92</v>
      </c>
      <c r="D1343" s="13">
        <v>10156317</v>
      </c>
      <c r="E1343" t="s">
        <v>2249</v>
      </c>
      <c r="F1343" t="s">
        <v>2250</v>
      </c>
      <c r="G1343" t="s">
        <v>2250</v>
      </c>
      <c r="H1343" s="108">
        <v>44105</v>
      </c>
      <c r="I1343" s="108">
        <v>44151</v>
      </c>
      <c r="J1343" t="s">
        <v>2251</v>
      </c>
      <c r="K1343" t="s">
        <v>2252</v>
      </c>
      <c r="L1343" t="s">
        <v>2252</v>
      </c>
      <c r="M1343" t="s">
        <v>2253</v>
      </c>
      <c r="N1343" t="s">
        <v>4519</v>
      </c>
    </row>
    <row r="1344" spans="1:14" x14ac:dyDescent="0.25">
      <c r="A1344" t="s">
        <v>4582</v>
      </c>
      <c r="B1344" t="s">
        <v>4583</v>
      </c>
      <c r="C1344" t="s">
        <v>138</v>
      </c>
      <c r="D1344" s="13">
        <v>10156326</v>
      </c>
      <c r="E1344" t="s">
        <v>2249</v>
      </c>
      <c r="F1344" t="s">
        <v>2250</v>
      </c>
      <c r="G1344" t="s">
        <v>2250</v>
      </c>
      <c r="H1344" s="108">
        <v>44103</v>
      </c>
      <c r="I1344" s="108">
        <v>44145</v>
      </c>
      <c r="J1344" t="s">
        <v>2251</v>
      </c>
      <c r="K1344" t="s">
        <v>2252</v>
      </c>
      <c r="L1344" t="s">
        <v>2252</v>
      </c>
      <c r="M1344" t="s">
        <v>2253</v>
      </c>
      <c r="N1344" t="s">
        <v>4519</v>
      </c>
    </row>
    <row r="1345" spans="1:14" x14ac:dyDescent="0.25">
      <c r="A1345" t="s">
        <v>4584</v>
      </c>
      <c r="B1345" t="s">
        <v>4585</v>
      </c>
      <c r="C1345" t="s">
        <v>138</v>
      </c>
      <c r="D1345" s="13">
        <v>10156315</v>
      </c>
      <c r="E1345" t="s">
        <v>2249</v>
      </c>
      <c r="F1345" t="s">
        <v>2250</v>
      </c>
      <c r="G1345" t="s">
        <v>2250</v>
      </c>
      <c r="H1345" s="108">
        <v>44145</v>
      </c>
      <c r="I1345" s="108">
        <v>44174</v>
      </c>
      <c r="J1345" t="s">
        <v>2251</v>
      </c>
      <c r="K1345" t="s">
        <v>2252</v>
      </c>
      <c r="L1345" t="s">
        <v>2252</v>
      </c>
      <c r="M1345" t="s">
        <v>2265</v>
      </c>
      <c r="N1345" t="s">
        <v>4519</v>
      </c>
    </row>
    <row r="1346" spans="1:14" x14ac:dyDescent="0.25">
      <c r="A1346" t="s">
        <v>4586</v>
      </c>
      <c r="B1346" t="s">
        <v>238</v>
      </c>
      <c r="C1346" t="s">
        <v>78</v>
      </c>
      <c r="D1346" s="13">
        <v>10165466</v>
      </c>
      <c r="E1346" t="s">
        <v>4284</v>
      </c>
      <c r="F1346" t="s">
        <v>2250</v>
      </c>
      <c r="G1346" t="s">
        <v>2250</v>
      </c>
      <c r="H1346" s="108">
        <v>44105</v>
      </c>
      <c r="I1346" s="108">
        <v>44120</v>
      </c>
      <c r="J1346" t="s">
        <v>2252</v>
      </c>
      <c r="K1346" t="s">
        <v>3048</v>
      </c>
      <c r="L1346" t="s">
        <v>2252</v>
      </c>
      <c r="M1346" t="s">
        <v>2253</v>
      </c>
      <c r="N1346" t="s">
        <v>4519</v>
      </c>
    </row>
    <row r="1347" spans="1:14" x14ac:dyDescent="0.25">
      <c r="A1347" t="s">
        <v>4587</v>
      </c>
      <c r="B1347" t="s">
        <v>239</v>
      </c>
      <c r="C1347" t="s">
        <v>78</v>
      </c>
      <c r="D1347" s="13">
        <v>10165708</v>
      </c>
      <c r="E1347" t="s">
        <v>4284</v>
      </c>
      <c r="F1347" t="s">
        <v>2250</v>
      </c>
      <c r="G1347" t="s">
        <v>2250</v>
      </c>
      <c r="H1347" s="108">
        <v>44113</v>
      </c>
      <c r="I1347" s="108">
        <v>44120</v>
      </c>
      <c r="J1347" t="s">
        <v>2252</v>
      </c>
      <c r="K1347" t="s">
        <v>3048</v>
      </c>
      <c r="L1347" t="s">
        <v>2252</v>
      </c>
      <c r="M1347" t="s">
        <v>2253</v>
      </c>
      <c r="N1347" t="s">
        <v>4519</v>
      </c>
    </row>
    <row r="1348" spans="1:14" x14ac:dyDescent="0.25">
      <c r="A1348" t="s">
        <v>4588</v>
      </c>
      <c r="B1348" t="s">
        <v>950</v>
      </c>
      <c r="C1348" t="s">
        <v>195</v>
      </c>
      <c r="D1348" s="13">
        <v>10172201</v>
      </c>
      <c r="E1348" t="s">
        <v>3047</v>
      </c>
      <c r="F1348" t="s">
        <v>2250</v>
      </c>
      <c r="G1348" t="s">
        <v>2250</v>
      </c>
      <c r="H1348" s="108">
        <v>44174</v>
      </c>
      <c r="I1348" s="108">
        <v>44181</v>
      </c>
      <c r="J1348" t="s">
        <v>2252</v>
      </c>
      <c r="K1348" t="s">
        <v>3048</v>
      </c>
      <c r="L1348" t="s">
        <v>2252</v>
      </c>
      <c r="M1348" t="s">
        <v>2265</v>
      </c>
      <c r="N1348" t="s">
        <v>4519</v>
      </c>
    </row>
    <row r="1349" spans="1:14" x14ac:dyDescent="0.25">
      <c r="A1349" t="s">
        <v>4589</v>
      </c>
      <c r="B1349" t="s">
        <v>4590</v>
      </c>
      <c r="C1349" t="s">
        <v>76</v>
      </c>
      <c r="D1349" s="13">
        <v>10156319</v>
      </c>
      <c r="E1349" t="s">
        <v>2249</v>
      </c>
      <c r="F1349" t="s">
        <v>2250</v>
      </c>
      <c r="G1349" t="s">
        <v>2250</v>
      </c>
      <c r="H1349" s="108">
        <v>44126</v>
      </c>
      <c r="I1349" s="108">
        <v>44153</v>
      </c>
      <c r="J1349" t="s">
        <v>2251</v>
      </c>
      <c r="K1349" t="s">
        <v>2252</v>
      </c>
      <c r="L1349" t="s">
        <v>2252</v>
      </c>
      <c r="M1349" t="s">
        <v>2253</v>
      </c>
      <c r="N1349" t="s">
        <v>4519</v>
      </c>
    </row>
    <row r="1350" spans="1:14" x14ac:dyDescent="0.25">
      <c r="A1350" t="s">
        <v>4591</v>
      </c>
      <c r="B1350" t="s">
        <v>4592</v>
      </c>
      <c r="C1350" t="s">
        <v>76</v>
      </c>
      <c r="D1350" s="13">
        <v>10156314</v>
      </c>
      <c r="E1350" t="s">
        <v>2249</v>
      </c>
      <c r="F1350" t="s">
        <v>2250</v>
      </c>
      <c r="G1350" t="s">
        <v>2250</v>
      </c>
      <c r="H1350" s="108">
        <v>44113</v>
      </c>
      <c r="I1350" s="108">
        <v>44161</v>
      </c>
      <c r="J1350" t="s">
        <v>2251</v>
      </c>
      <c r="K1350" t="s">
        <v>2252</v>
      </c>
      <c r="L1350" t="s">
        <v>2252</v>
      </c>
      <c r="M1350" t="s">
        <v>2253</v>
      </c>
      <c r="N1350" t="s">
        <v>4519</v>
      </c>
    </row>
    <row r="1351" spans="1:14" x14ac:dyDescent="0.25">
      <c r="A1351" t="s">
        <v>4593</v>
      </c>
      <c r="B1351" t="s">
        <v>4594</v>
      </c>
      <c r="C1351" t="s">
        <v>114</v>
      </c>
      <c r="D1351" s="13">
        <v>10156310</v>
      </c>
      <c r="E1351" t="s">
        <v>2249</v>
      </c>
      <c r="F1351" t="s">
        <v>2250</v>
      </c>
      <c r="G1351" t="s">
        <v>2250</v>
      </c>
      <c r="H1351" s="108">
        <v>44147</v>
      </c>
      <c r="I1351" s="108">
        <v>44168</v>
      </c>
      <c r="J1351" t="s">
        <v>2251</v>
      </c>
      <c r="K1351" t="s">
        <v>2252</v>
      </c>
      <c r="L1351" t="s">
        <v>2252</v>
      </c>
      <c r="M1351" t="s">
        <v>2265</v>
      </c>
      <c r="N1351" t="s">
        <v>4519</v>
      </c>
    </row>
    <row r="1352" spans="1:14" x14ac:dyDescent="0.25">
      <c r="A1352" t="s">
        <v>4595</v>
      </c>
      <c r="B1352" t="s">
        <v>4596</v>
      </c>
      <c r="C1352" t="s">
        <v>206</v>
      </c>
      <c r="D1352" s="13">
        <v>10156303</v>
      </c>
      <c r="E1352" t="s">
        <v>2249</v>
      </c>
      <c r="F1352" t="s">
        <v>2250</v>
      </c>
      <c r="G1352" t="s">
        <v>2250</v>
      </c>
      <c r="H1352" s="108">
        <v>44161</v>
      </c>
      <c r="I1352" s="108">
        <v>44213</v>
      </c>
      <c r="J1352" t="s">
        <v>2251</v>
      </c>
      <c r="K1352" t="s">
        <v>2252</v>
      </c>
      <c r="L1352" t="s">
        <v>2252</v>
      </c>
      <c r="M1352" t="s">
        <v>2265</v>
      </c>
      <c r="N1352" t="s">
        <v>4519</v>
      </c>
    </row>
    <row r="1353" spans="1:14" x14ac:dyDescent="0.25">
      <c r="A1353" t="s">
        <v>4597</v>
      </c>
      <c r="B1353" t="s">
        <v>4598</v>
      </c>
      <c r="C1353" t="s">
        <v>145</v>
      </c>
      <c r="D1353" s="13">
        <v>10156388</v>
      </c>
      <c r="E1353" t="s">
        <v>2249</v>
      </c>
      <c r="F1353" t="s">
        <v>2250</v>
      </c>
      <c r="G1353" t="s">
        <v>2250</v>
      </c>
      <c r="H1353" s="108">
        <v>44124</v>
      </c>
      <c r="I1353" s="108">
        <v>44152</v>
      </c>
      <c r="J1353" t="s">
        <v>2251</v>
      </c>
      <c r="K1353" t="s">
        <v>2252</v>
      </c>
      <c r="L1353" t="s">
        <v>2252</v>
      </c>
      <c r="M1353" t="s">
        <v>2253</v>
      </c>
      <c r="N1353" t="s">
        <v>4519</v>
      </c>
    </row>
    <row r="1354" spans="1:14" x14ac:dyDescent="0.25">
      <c r="A1354" t="s">
        <v>4599</v>
      </c>
      <c r="B1354" t="s">
        <v>4600</v>
      </c>
      <c r="C1354" t="s">
        <v>176</v>
      </c>
      <c r="D1354" s="13">
        <v>10158640</v>
      </c>
      <c r="E1354" t="s">
        <v>2249</v>
      </c>
      <c r="F1354" t="s">
        <v>2250</v>
      </c>
      <c r="G1354" t="s">
        <v>2250</v>
      </c>
      <c r="H1354" s="108">
        <v>44152</v>
      </c>
      <c r="I1354" s="108">
        <v>44201</v>
      </c>
      <c r="J1354" t="s">
        <v>2251</v>
      </c>
      <c r="K1354" t="s">
        <v>2252</v>
      </c>
      <c r="L1354" t="s">
        <v>2252</v>
      </c>
      <c r="M1354" t="s">
        <v>2265</v>
      </c>
      <c r="N1354" t="s">
        <v>4519</v>
      </c>
    </row>
    <row r="1355" spans="1:14" x14ac:dyDescent="0.25">
      <c r="A1355" t="s">
        <v>4601</v>
      </c>
      <c r="B1355" t="s">
        <v>951</v>
      </c>
      <c r="C1355" t="s">
        <v>136</v>
      </c>
      <c r="D1355" s="13">
        <v>10162477</v>
      </c>
      <c r="E1355" t="s">
        <v>4284</v>
      </c>
      <c r="F1355" t="s">
        <v>2250</v>
      </c>
      <c r="G1355" t="s">
        <v>2250</v>
      </c>
      <c r="H1355" s="108">
        <v>44112</v>
      </c>
      <c r="I1355" s="108">
        <v>44112</v>
      </c>
      <c r="J1355" t="s">
        <v>2252</v>
      </c>
      <c r="K1355" t="s">
        <v>3048</v>
      </c>
      <c r="L1355" t="s">
        <v>2252</v>
      </c>
      <c r="M1355" t="s">
        <v>2253</v>
      </c>
      <c r="N1355" t="s">
        <v>4519</v>
      </c>
    </row>
    <row r="1356" spans="1:14" x14ac:dyDescent="0.25">
      <c r="A1356" t="s">
        <v>4602</v>
      </c>
      <c r="B1356" t="s">
        <v>4603</v>
      </c>
      <c r="C1356" t="s">
        <v>84</v>
      </c>
      <c r="D1356" s="13">
        <v>10158639</v>
      </c>
      <c r="E1356" t="s">
        <v>2249</v>
      </c>
      <c r="F1356" t="s">
        <v>2250</v>
      </c>
      <c r="G1356" t="s">
        <v>2250</v>
      </c>
      <c r="H1356" s="108">
        <v>44161</v>
      </c>
      <c r="I1356" s="108">
        <v>44201</v>
      </c>
      <c r="J1356" t="s">
        <v>2251</v>
      </c>
      <c r="K1356" t="s">
        <v>2252</v>
      </c>
      <c r="L1356" t="s">
        <v>2252</v>
      </c>
      <c r="M1356" t="s">
        <v>2265</v>
      </c>
      <c r="N1356" t="s">
        <v>4519</v>
      </c>
    </row>
    <row r="1357" spans="1:14" x14ac:dyDescent="0.25">
      <c r="A1357" t="s">
        <v>4604</v>
      </c>
      <c r="B1357" t="s">
        <v>4605</v>
      </c>
      <c r="C1357" t="s">
        <v>162</v>
      </c>
      <c r="D1357" s="13">
        <v>10157082</v>
      </c>
      <c r="E1357" t="s">
        <v>2249</v>
      </c>
      <c r="F1357" t="s">
        <v>2250</v>
      </c>
      <c r="G1357" t="s">
        <v>2250</v>
      </c>
      <c r="H1357" s="108">
        <v>44103</v>
      </c>
      <c r="I1357" s="108">
        <v>44151</v>
      </c>
      <c r="J1357" t="s">
        <v>2251</v>
      </c>
      <c r="K1357" t="s">
        <v>2252</v>
      </c>
      <c r="L1357" t="s">
        <v>2252</v>
      </c>
      <c r="M1357" t="s">
        <v>2253</v>
      </c>
      <c r="N1357" t="s">
        <v>4519</v>
      </c>
    </row>
    <row r="1358" spans="1:14" x14ac:dyDescent="0.25">
      <c r="A1358" t="s">
        <v>4606</v>
      </c>
      <c r="B1358" t="s">
        <v>244</v>
      </c>
      <c r="C1358" t="s">
        <v>104</v>
      </c>
      <c r="D1358" s="13">
        <v>10164383</v>
      </c>
      <c r="E1358" t="s">
        <v>4284</v>
      </c>
      <c r="F1358" t="s">
        <v>2250</v>
      </c>
      <c r="G1358" t="s">
        <v>2250</v>
      </c>
      <c r="H1358" s="108">
        <v>44109</v>
      </c>
      <c r="I1358" s="108">
        <v>44126</v>
      </c>
      <c r="J1358" t="s">
        <v>2252</v>
      </c>
      <c r="K1358" t="s">
        <v>4165</v>
      </c>
      <c r="L1358" t="s">
        <v>2252</v>
      </c>
      <c r="M1358" t="s">
        <v>2253</v>
      </c>
      <c r="N1358" t="s">
        <v>4519</v>
      </c>
    </row>
    <row r="1359" spans="1:14" x14ac:dyDescent="0.25">
      <c r="A1359" t="s">
        <v>4607</v>
      </c>
      <c r="B1359" t="s">
        <v>4608</v>
      </c>
      <c r="C1359" t="s">
        <v>83</v>
      </c>
      <c r="D1359" s="13">
        <v>10158646</v>
      </c>
      <c r="E1359" t="s">
        <v>2249</v>
      </c>
      <c r="F1359" t="s">
        <v>2250</v>
      </c>
      <c r="G1359" t="s">
        <v>2250</v>
      </c>
      <c r="H1359" s="108">
        <v>44167</v>
      </c>
      <c r="I1359" s="108">
        <v>44213</v>
      </c>
      <c r="J1359" t="s">
        <v>2251</v>
      </c>
      <c r="K1359" t="s">
        <v>2252</v>
      </c>
      <c r="L1359" t="s">
        <v>2252</v>
      </c>
      <c r="M1359" t="s">
        <v>2265</v>
      </c>
      <c r="N1359" t="s">
        <v>4519</v>
      </c>
    </row>
    <row r="1360" spans="1:14" x14ac:dyDescent="0.25">
      <c r="A1360" t="s">
        <v>4609</v>
      </c>
      <c r="B1360" t="s">
        <v>4610</v>
      </c>
      <c r="C1360" t="s">
        <v>83</v>
      </c>
      <c r="D1360" s="13">
        <v>10158645</v>
      </c>
      <c r="E1360" t="s">
        <v>2249</v>
      </c>
      <c r="F1360" t="s">
        <v>2250</v>
      </c>
      <c r="G1360" t="s">
        <v>2250</v>
      </c>
      <c r="H1360" s="108">
        <v>44161</v>
      </c>
      <c r="I1360" s="108">
        <v>44200</v>
      </c>
      <c r="J1360" t="s">
        <v>2251</v>
      </c>
      <c r="K1360" t="s">
        <v>2252</v>
      </c>
      <c r="L1360" t="s">
        <v>2252</v>
      </c>
      <c r="M1360" t="s">
        <v>2265</v>
      </c>
      <c r="N1360" t="s">
        <v>4519</v>
      </c>
    </row>
    <row r="1361" spans="1:14" x14ac:dyDescent="0.25">
      <c r="A1361" t="s">
        <v>4611</v>
      </c>
      <c r="B1361" t="s">
        <v>4612</v>
      </c>
      <c r="C1361" t="s">
        <v>210</v>
      </c>
      <c r="D1361" s="13">
        <v>10156347</v>
      </c>
      <c r="E1361" t="s">
        <v>2249</v>
      </c>
      <c r="F1361" t="s">
        <v>2250</v>
      </c>
      <c r="G1361" t="s">
        <v>2250</v>
      </c>
      <c r="H1361" s="108">
        <v>44124</v>
      </c>
      <c r="I1361" s="108">
        <v>44154</v>
      </c>
      <c r="J1361" t="s">
        <v>2251</v>
      </c>
      <c r="K1361" t="s">
        <v>2252</v>
      </c>
      <c r="L1361" t="s">
        <v>2252</v>
      </c>
      <c r="M1361" t="s">
        <v>2253</v>
      </c>
      <c r="N1361" t="s">
        <v>4519</v>
      </c>
    </row>
    <row r="1362" spans="1:14" x14ac:dyDescent="0.25">
      <c r="A1362" t="s">
        <v>4613</v>
      </c>
      <c r="B1362" t="s">
        <v>953</v>
      </c>
      <c r="C1362" t="s">
        <v>104</v>
      </c>
      <c r="D1362" s="13">
        <v>10164181</v>
      </c>
      <c r="E1362" t="s">
        <v>4284</v>
      </c>
      <c r="F1362" t="s">
        <v>2250</v>
      </c>
      <c r="G1362" t="s">
        <v>2250</v>
      </c>
      <c r="H1362" s="108">
        <v>44097</v>
      </c>
      <c r="I1362" s="108">
        <v>44104</v>
      </c>
      <c r="J1362" t="s">
        <v>2252</v>
      </c>
      <c r="K1362" t="s">
        <v>3048</v>
      </c>
      <c r="L1362" t="s">
        <v>2252</v>
      </c>
      <c r="M1362" t="s">
        <v>2253</v>
      </c>
      <c r="N1362" t="s">
        <v>4519</v>
      </c>
    </row>
    <row r="1363" spans="1:14" x14ac:dyDescent="0.25">
      <c r="A1363" t="s">
        <v>4614</v>
      </c>
      <c r="B1363" t="s">
        <v>4615</v>
      </c>
      <c r="C1363" t="s">
        <v>201</v>
      </c>
      <c r="D1363" s="13">
        <v>10156325</v>
      </c>
      <c r="E1363" t="s">
        <v>2249</v>
      </c>
      <c r="F1363" t="s">
        <v>2250</v>
      </c>
      <c r="G1363" t="s">
        <v>2250</v>
      </c>
      <c r="H1363" s="108">
        <v>44119</v>
      </c>
      <c r="I1363" s="108">
        <v>44146</v>
      </c>
      <c r="J1363" t="s">
        <v>2251</v>
      </c>
      <c r="K1363" t="s">
        <v>2252</v>
      </c>
      <c r="L1363" t="s">
        <v>2252</v>
      </c>
      <c r="M1363" t="s">
        <v>2253</v>
      </c>
      <c r="N1363" t="s">
        <v>4519</v>
      </c>
    </row>
    <row r="1364" spans="1:14" x14ac:dyDescent="0.25">
      <c r="A1364" t="s">
        <v>4616</v>
      </c>
      <c r="B1364" t="s">
        <v>4617</v>
      </c>
      <c r="C1364" t="s">
        <v>90</v>
      </c>
      <c r="D1364" s="13">
        <v>10156279</v>
      </c>
      <c r="E1364" t="s">
        <v>2249</v>
      </c>
      <c r="F1364" t="s">
        <v>2250</v>
      </c>
      <c r="G1364" t="s">
        <v>2250</v>
      </c>
      <c r="H1364" s="108">
        <v>44105</v>
      </c>
      <c r="I1364" s="108">
        <v>44144</v>
      </c>
      <c r="J1364" t="s">
        <v>2251</v>
      </c>
      <c r="K1364" t="s">
        <v>2252</v>
      </c>
      <c r="L1364" t="s">
        <v>2252</v>
      </c>
      <c r="M1364" t="s">
        <v>2253</v>
      </c>
      <c r="N1364" t="s">
        <v>4519</v>
      </c>
    </row>
    <row r="1365" spans="1:14" x14ac:dyDescent="0.25">
      <c r="A1365" t="s">
        <v>4618</v>
      </c>
      <c r="B1365" t="s">
        <v>4619</v>
      </c>
      <c r="C1365" t="s">
        <v>90</v>
      </c>
      <c r="D1365" s="13">
        <v>10156290</v>
      </c>
      <c r="E1365" t="s">
        <v>2249</v>
      </c>
      <c r="F1365" t="s">
        <v>2250</v>
      </c>
      <c r="G1365" t="s">
        <v>2250</v>
      </c>
      <c r="H1365" s="108">
        <v>44103</v>
      </c>
      <c r="I1365" s="108">
        <v>44144</v>
      </c>
      <c r="J1365" t="s">
        <v>2251</v>
      </c>
      <c r="K1365" t="s">
        <v>2252</v>
      </c>
      <c r="L1365" t="s">
        <v>2252</v>
      </c>
      <c r="M1365" t="s">
        <v>2253</v>
      </c>
      <c r="N1365" t="s">
        <v>4519</v>
      </c>
    </row>
    <row r="1366" spans="1:14" x14ac:dyDescent="0.25">
      <c r="A1366" t="s">
        <v>4620</v>
      </c>
      <c r="B1366" t="s">
        <v>4621</v>
      </c>
      <c r="C1366" t="s">
        <v>90</v>
      </c>
      <c r="D1366" s="13">
        <v>10158113</v>
      </c>
      <c r="E1366" t="s">
        <v>2249</v>
      </c>
      <c r="F1366" t="s">
        <v>2250</v>
      </c>
      <c r="G1366" t="s">
        <v>2250</v>
      </c>
      <c r="H1366" s="108">
        <v>44119</v>
      </c>
      <c r="I1366" s="108">
        <v>44152</v>
      </c>
      <c r="J1366" t="s">
        <v>2251</v>
      </c>
      <c r="K1366" t="s">
        <v>2252</v>
      </c>
      <c r="L1366" t="s">
        <v>2252</v>
      </c>
      <c r="M1366" t="s">
        <v>2253</v>
      </c>
      <c r="N1366" t="s">
        <v>4519</v>
      </c>
    </row>
    <row r="1367" spans="1:14" x14ac:dyDescent="0.25">
      <c r="A1367" t="s">
        <v>4622</v>
      </c>
      <c r="B1367" t="s">
        <v>4623</v>
      </c>
      <c r="C1367" t="s">
        <v>90</v>
      </c>
      <c r="D1367" s="13">
        <v>10156282</v>
      </c>
      <c r="E1367" t="s">
        <v>2249</v>
      </c>
      <c r="F1367" t="s">
        <v>2250</v>
      </c>
      <c r="G1367" t="s">
        <v>2250</v>
      </c>
      <c r="H1367" s="108">
        <v>44105</v>
      </c>
      <c r="I1367" s="108">
        <v>44146</v>
      </c>
      <c r="J1367" t="s">
        <v>2251</v>
      </c>
      <c r="K1367" t="s">
        <v>2252</v>
      </c>
      <c r="L1367" t="s">
        <v>2252</v>
      </c>
      <c r="M1367" t="s">
        <v>2253</v>
      </c>
      <c r="N1367" t="s">
        <v>4519</v>
      </c>
    </row>
    <row r="1368" spans="1:14" x14ac:dyDescent="0.25">
      <c r="A1368" t="s">
        <v>4624</v>
      </c>
      <c r="B1368" t="s">
        <v>4625</v>
      </c>
      <c r="C1368" t="s">
        <v>90</v>
      </c>
      <c r="D1368" s="13">
        <v>10156285</v>
      </c>
      <c r="E1368" t="s">
        <v>2249</v>
      </c>
      <c r="F1368" t="s">
        <v>2250</v>
      </c>
      <c r="G1368" t="s">
        <v>2250</v>
      </c>
      <c r="H1368" s="108">
        <v>44105</v>
      </c>
      <c r="I1368" s="108">
        <v>44143</v>
      </c>
      <c r="J1368" t="s">
        <v>2251</v>
      </c>
      <c r="K1368" t="s">
        <v>2252</v>
      </c>
      <c r="L1368" t="s">
        <v>2252</v>
      </c>
      <c r="M1368" t="s">
        <v>2253</v>
      </c>
      <c r="N1368" t="s">
        <v>4519</v>
      </c>
    </row>
    <row r="1369" spans="1:14" x14ac:dyDescent="0.25">
      <c r="A1369" t="s">
        <v>4626</v>
      </c>
      <c r="B1369" t="s">
        <v>4627</v>
      </c>
      <c r="C1369" t="s">
        <v>223</v>
      </c>
      <c r="D1369" s="13">
        <v>10162647</v>
      </c>
      <c r="E1369" t="s">
        <v>2249</v>
      </c>
      <c r="F1369" t="s">
        <v>2250</v>
      </c>
      <c r="G1369" t="s">
        <v>2250</v>
      </c>
      <c r="H1369" s="108">
        <v>44112</v>
      </c>
      <c r="I1369" s="108">
        <v>44147</v>
      </c>
      <c r="J1369" t="s">
        <v>2251</v>
      </c>
      <c r="K1369" t="s">
        <v>2252</v>
      </c>
      <c r="L1369" t="s">
        <v>2252</v>
      </c>
      <c r="M1369" t="s">
        <v>2253</v>
      </c>
      <c r="N1369" t="s">
        <v>4519</v>
      </c>
    </row>
    <row r="1370" spans="1:14" x14ac:dyDescent="0.25">
      <c r="A1370" t="s">
        <v>4628</v>
      </c>
      <c r="B1370" t="s">
        <v>4629</v>
      </c>
      <c r="C1370" t="s">
        <v>91</v>
      </c>
      <c r="D1370" s="13">
        <v>10154758</v>
      </c>
      <c r="E1370" t="s">
        <v>2358</v>
      </c>
      <c r="F1370" t="s">
        <v>2250</v>
      </c>
      <c r="G1370" t="s">
        <v>2250</v>
      </c>
      <c r="H1370" s="108">
        <v>44098</v>
      </c>
      <c r="I1370" s="108">
        <v>44118</v>
      </c>
      <c r="J1370" t="s">
        <v>2252</v>
      </c>
      <c r="K1370" t="s">
        <v>2252</v>
      </c>
      <c r="L1370" t="s">
        <v>2252</v>
      </c>
      <c r="M1370" t="s">
        <v>2253</v>
      </c>
      <c r="N1370" t="s">
        <v>4519</v>
      </c>
    </row>
    <row r="1371" spans="1:14" x14ac:dyDescent="0.25">
      <c r="A1371" t="s">
        <v>4630</v>
      </c>
      <c r="B1371" t="s">
        <v>246</v>
      </c>
      <c r="C1371" t="s">
        <v>163</v>
      </c>
      <c r="D1371" s="13">
        <v>10164320</v>
      </c>
      <c r="E1371" t="s">
        <v>4284</v>
      </c>
      <c r="F1371" t="s">
        <v>2250</v>
      </c>
      <c r="G1371" t="s">
        <v>2250</v>
      </c>
      <c r="H1371" s="108">
        <v>44090</v>
      </c>
      <c r="I1371" s="108">
        <v>44092</v>
      </c>
      <c r="J1371" t="s">
        <v>2252</v>
      </c>
      <c r="K1371" t="s">
        <v>3048</v>
      </c>
      <c r="L1371" t="s">
        <v>2252</v>
      </c>
      <c r="M1371" t="s">
        <v>2253</v>
      </c>
      <c r="N1371" t="s">
        <v>4519</v>
      </c>
    </row>
    <row r="1372" spans="1:14" x14ac:dyDescent="0.25">
      <c r="A1372" t="s">
        <v>4631</v>
      </c>
      <c r="B1372" t="s">
        <v>4632</v>
      </c>
      <c r="C1372" t="s">
        <v>93</v>
      </c>
      <c r="D1372" s="13">
        <v>10156389</v>
      </c>
      <c r="E1372" t="s">
        <v>2249</v>
      </c>
      <c r="F1372" t="s">
        <v>2250</v>
      </c>
      <c r="G1372" t="s">
        <v>2250</v>
      </c>
      <c r="H1372" s="108">
        <v>44105</v>
      </c>
      <c r="I1372" s="108">
        <v>44123</v>
      </c>
      <c r="J1372" t="s">
        <v>2251</v>
      </c>
      <c r="K1372" t="s">
        <v>2252</v>
      </c>
      <c r="L1372" t="s">
        <v>2252</v>
      </c>
      <c r="M1372" t="s">
        <v>2253</v>
      </c>
      <c r="N1372" t="s">
        <v>4519</v>
      </c>
    </row>
    <row r="1373" spans="1:14" x14ac:dyDescent="0.25">
      <c r="A1373" t="s">
        <v>4633</v>
      </c>
      <c r="B1373" t="s">
        <v>4634</v>
      </c>
      <c r="C1373" t="s">
        <v>93</v>
      </c>
      <c r="D1373" s="13">
        <v>10171187</v>
      </c>
      <c r="E1373" t="s">
        <v>2249</v>
      </c>
      <c r="F1373" t="s">
        <v>2250</v>
      </c>
      <c r="G1373" t="s">
        <v>2250</v>
      </c>
      <c r="H1373" s="108">
        <v>44161</v>
      </c>
      <c r="I1373" s="108">
        <v>44209</v>
      </c>
      <c r="J1373" t="s">
        <v>2251</v>
      </c>
      <c r="K1373" t="s">
        <v>2252</v>
      </c>
      <c r="L1373" t="s">
        <v>2252</v>
      </c>
      <c r="M1373" t="s">
        <v>2265</v>
      </c>
      <c r="N1373" t="s">
        <v>4519</v>
      </c>
    </row>
    <row r="1374" spans="1:14" x14ac:dyDescent="0.25">
      <c r="A1374" t="s">
        <v>4635</v>
      </c>
      <c r="B1374" t="s">
        <v>4636</v>
      </c>
      <c r="C1374" t="s">
        <v>93</v>
      </c>
      <c r="D1374" s="13">
        <v>10156391</v>
      </c>
      <c r="E1374" t="s">
        <v>2249</v>
      </c>
      <c r="F1374" t="s">
        <v>2250</v>
      </c>
      <c r="G1374" t="s">
        <v>2250</v>
      </c>
      <c r="H1374" s="108">
        <v>44166</v>
      </c>
      <c r="I1374" s="108">
        <v>44209</v>
      </c>
      <c r="J1374" t="s">
        <v>2251</v>
      </c>
      <c r="K1374" t="s">
        <v>2252</v>
      </c>
      <c r="L1374" t="s">
        <v>2252</v>
      </c>
      <c r="M1374" t="s">
        <v>2265</v>
      </c>
      <c r="N1374" t="s">
        <v>4519</v>
      </c>
    </row>
    <row r="1375" spans="1:14" x14ac:dyDescent="0.25">
      <c r="A1375" t="s">
        <v>4637</v>
      </c>
      <c r="B1375" t="s">
        <v>247</v>
      </c>
      <c r="C1375" t="s">
        <v>163</v>
      </c>
      <c r="D1375" s="13">
        <v>10168412</v>
      </c>
      <c r="E1375" t="s">
        <v>4284</v>
      </c>
      <c r="F1375" t="s">
        <v>2250</v>
      </c>
      <c r="G1375" t="s">
        <v>2250</v>
      </c>
      <c r="H1375" s="108">
        <v>44117</v>
      </c>
      <c r="I1375" s="108">
        <v>44123</v>
      </c>
      <c r="J1375" t="s">
        <v>2252</v>
      </c>
      <c r="K1375" t="s">
        <v>3048</v>
      </c>
      <c r="L1375" t="s">
        <v>2252</v>
      </c>
      <c r="M1375" t="s">
        <v>2253</v>
      </c>
      <c r="N1375" t="s">
        <v>4519</v>
      </c>
    </row>
    <row r="1376" spans="1:14" x14ac:dyDescent="0.25">
      <c r="A1376" t="s">
        <v>4638</v>
      </c>
      <c r="B1376" t="s">
        <v>248</v>
      </c>
      <c r="C1376" t="s">
        <v>125</v>
      </c>
      <c r="D1376" s="13">
        <v>10162525</v>
      </c>
      <c r="E1376" t="s">
        <v>4284</v>
      </c>
      <c r="F1376" t="s">
        <v>2250</v>
      </c>
      <c r="G1376" t="s">
        <v>2250</v>
      </c>
      <c r="H1376" s="108">
        <v>44088</v>
      </c>
      <c r="I1376" s="108">
        <v>44090</v>
      </c>
      <c r="J1376" t="s">
        <v>2252</v>
      </c>
      <c r="K1376" t="s">
        <v>3048</v>
      </c>
      <c r="L1376" t="s">
        <v>2252</v>
      </c>
      <c r="M1376" t="s">
        <v>2253</v>
      </c>
      <c r="N1376" t="s">
        <v>4519</v>
      </c>
    </row>
    <row r="1377" spans="1:14" x14ac:dyDescent="0.25">
      <c r="A1377" t="s">
        <v>4639</v>
      </c>
      <c r="B1377" t="s">
        <v>240</v>
      </c>
      <c r="C1377" t="s">
        <v>128</v>
      </c>
      <c r="D1377" s="13">
        <v>10159027</v>
      </c>
      <c r="E1377" t="s">
        <v>2415</v>
      </c>
      <c r="F1377" t="s">
        <v>2250</v>
      </c>
      <c r="G1377" t="s">
        <v>2250</v>
      </c>
      <c r="H1377" s="108">
        <v>44083</v>
      </c>
      <c r="I1377" s="108">
        <v>44111</v>
      </c>
      <c r="J1377" t="s">
        <v>2251</v>
      </c>
      <c r="K1377" t="s">
        <v>2252</v>
      </c>
      <c r="L1377" t="s">
        <v>2252</v>
      </c>
      <c r="M1377" t="s">
        <v>2253</v>
      </c>
      <c r="N1377" t="s">
        <v>4519</v>
      </c>
    </row>
    <row r="1378" spans="1:14" x14ac:dyDescent="0.25">
      <c r="A1378" t="s">
        <v>4640</v>
      </c>
      <c r="B1378" t="s">
        <v>240</v>
      </c>
      <c r="C1378" t="s">
        <v>74</v>
      </c>
      <c r="D1378" s="13">
        <v>10160476</v>
      </c>
      <c r="E1378" t="s">
        <v>2415</v>
      </c>
      <c r="F1378" t="s">
        <v>2250</v>
      </c>
      <c r="G1378" t="s">
        <v>2250</v>
      </c>
      <c r="H1378" s="108">
        <v>44082</v>
      </c>
      <c r="I1378" s="108">
        <v>44120</v>
      </c>
      <c r="J1378" t="s">
        <v>2251</v>
      </c>
      <c r="K1378" t="s">
        <v>2252</v>
      </c>
      <c r="L1378" t="s">
        <v>2252</v>
      </c>
      <c r="M1378" t="s">
        <v>2253</v>
      </c>
      <c r="N1378" t="s">
        <v>4519</v>
      </c>
    </row>
    <row r="1379" spans="1:14" x14ac:dyDescent="0.25">
      <c r="A1379" t="s">
        <v>4641</v>
      </c>
      <c r="B1379" t="s">
        <v>4642</v>
      </c>
      <c r="C1379" t="s">
        <v>99</v>
      </c>
      <c r="D1379" s="13">
        <v>10157650</v>
      </c>
      <c r="E1379" t="s">
        <v>2249</v>
      </c>
      <c r="F1379" t="s">
        <v>2250</v>
      </c>
      <c r="G1379" t="s">
        <v>2250</v>
      </c>
      <c r="H1379" s="108">
        <v>44110</v>
      </c>
      <c r="I1379" s="108">
        <v>44146</v>
      </c>
      <c r="J1379" t="s">
        <v>2251</v>
      </c>
      <c r="K1379" t="s">
        <v>2252</v>
      </c>
      <c r="L1379" t="s">
        <v>2252</v>
      </c>
      <c r="M1379" t="s">
        <v>2253</v>
      </c>
      <c r="N1379" t="s">
        <v>4519</v>
      </c>
    </row>
    <row r="1380" spans="1:14" x14ac:dyDescent="0.25">
      <c r="A1380" t="s">
        <v>4643</v>
      </c>
      <c r="B1380" t="s">
        <v>4644</v>
      </c>
      <c r="C1380" t="s">
        <v>104</v>
      </c>
      <c r="D1380" s="13">
        <v>10157088</v>
      </c>
      <c r="E1380" t="s">
        <v>2249</v>
      </c>
      <c r="F1380" t="s">
        <v>2250</v>
      </c>
      <c r="G1380" t="s">
        <v>2250</v>
      </c>
      <c r="H1380" s="108">
        <v>44138</v>
      </c>
      <c r="I1380" s="108">
        <v>44165</v>
      </c>
      <c r="J1380" t="s">
        <v>2251</v>
      </c>
      <c r="K1380" t="s">
        <v>2252</v>
      </c>
      <c r="L1380" t="s">
        <v>2252</v>
      </c>
      <c r="M1380" t="s">
        <v>2253</v>
      </c>
      <c r="N1380" t="s">
        <v>4519</v>
      </c>
    </row>
    <row r="1381" spans="1:14" x14ac:dyDescent="0.25">
      <c r="A1381" t="s">
        <v>4645</v>
      </c>
      <c r="B1381" t="s">
        <v>240</v>
      </c>
      <c r="C1381" t="s">
        <v>127</v>
      </c>
      <c r="D1381" s="13">
        <v>10159028</v>
      </c>
      <c r="E1381" t="s">
        <v>2415</v>
      </c>
      <c r="F1381" t="s">
        <v>2250</v>
      </c>
      <c r="G1381" t="s">
        <v>2250</v>
      </c>
      <c r="H1381" s="108">
        <v>44111</v>
      </c>
      <c r="I1381" s="108">
        <v>44147</v>
      </c>
      <c r="J1381" t="s">
        <v>2251</v>
      </c>
      <c r="K1381" t="s">
        <v>2252</v>
      </c>
      <c r="L1381" t="s">
        <v>2252</v>
      </c>
      <c r="M1381" t="s">
        <v>2253</v>
      </c>
      <c r="N1381" t="s">
        <v>4519</v>
      </c>
    </row>
    <row r="1382" spans="1:14" x14ac:dyDescent="0.25">
      <c r="A1382" t="s">
        <v>4646</v>
      </c>
      <c r="B1382" t="s">
        <v>4647</v>
      </c>
      <c r="C1382" t="s">
        <v>104</v>
      </c>
      <c r="D1382" s="13">
        <v>10157089</v>
      </c>
      <c r="E1382" t="s">
        <v>2249</v>
      </c>
      <c r="F1382" t="s">
        <v>2250</v>
      </c>
      <c r="G1382" t="s">
        <v>2250</v>
      </c>
      <c r="H1382" s="108">
        <v>44119</v>
      </c>
      <c r="I1382" s="108">
        <v>44146</v>
      </c>
      <c r="J1382" t="s">
        <v>2251</v>
      </c>
      <c r="K1382" t="s">
        <v>2252</v>
      </c>
      <c r="L1382" t="s">
        <v>2252</v>
      </c>
      <c r="M1382" t="s">
        <v>2253</v>
      </c>
      <c r="N1382" t="s">
        <v>4519</v>
      </c>
    </row>
    <row r="1383" spans="1:14" x14ac:dyDescent="0.25">
      <c r="A1383" t="s">
        <v>4648</v>
      </c>
      <c r="B1383" t="s">
        <v>4649</v>
      </c>
      <c r="C1383" t="s">
        <v>104</v>
      </c>
      <c r="D1383" s="13">
        <v>10156384</v>
      </c>
      <c r="E1383" t="s">
        <v>2249</v>
      </c>
      <c r="F1383" t="s">
        <v>2250</v>
      </c>
      <c r="G1383" t="s">
        <v>2250</v>
      </c>
      <c r="H1383" s="108">
        <v>44159</v>
      </c>
      <c r="I1383" s="108">
        <v>44178</v>
      </c>
      <c r="J1383" t="s">
        <v>2251</v>
      </c>
      <c r="K1383" t="s">
        <v>2252</v>
      </c>
      <c r="L1383" t="s">
        <v>2252</v>
      </c>
      <c r="M1383" t="s">
        <v>2265</v>
      </c>
      <c r="N1383" t="s">
        <v>4519</v>
      </c>
    </row>
    <row r="1384" spans="1:14" x14ac:dyDescent="0.25">
      <c r="A1384" t="s">
        <v>4650</v>
      </c>
      <c r="B1384" t="s">
        <v>4651</v>
      </c>
      <c r="C1384" t="s">
        <v>104</v>
      </c>
      <c r="D1384" s="13">
        <v>10156371</v>
      </c>
      <c r="E1384" t="s">
        <v>2249</v>
      </c>
      <c r="F1384" t="s">
        <v>2250</v>
      </c>
      <c r="G1384" t="s">
        <v>2250</v>
      </c>
      <c r="H1384" s="108">
        <v>44124</v>
      </c>
      <c r="I1384" s="108">
        <v>44158</v>
      </c>
      <c r="J1384" t="s">
        <v>2251</v>
      </c>
      <c r="K1384" t="s">
        <v>2252</v>
      </c>
      <c r="L1384" t="s">
        <v>2252</v>
      </c>
      <c r="M1384" t="s">
        <v>2253</v>
      </c>
      <c r="N1384" t="s">
        <v>4519</v>
      </c>
    </row>
    <row r="1385" spans="1:14" x14ac:dyDescent="0.25">
      <c r="A1385" t="s">
        <v>4652</v>
      </c>
      <c r="B1385" t="s">
        <v>4653</v>
      </c>
      <c r="C1385" t="s">
        <v>146</v>
      </c>
      <c r="D1385" s="13">
        <v>10156375</v>
      </c>
      <c r="E1385" t="s">
        <v>2249</v>
      </c>
      <c r="F1385" t="s">
        <v>2250</v>
      </c>
      <c r="G1385" t="s">
        <v>2250</v>
      </c>
      <c r="H1385" s="108">
        <v>44161</v>
      </c>
      <c r="I1385" s="108">
        <v>44215</v>
      </c>
      <c r="J1385" t="s">
        <v>2251</v>
      </c>
      <c r="K1385" t="s">
        <v>2252</v>
      </c>
      <c r="L1385" t="s">
        <v>2252</v>
      </c>
      <c r="M1385" t="s">
        <v>2265</v>
      </c>
      <c r="N1385" t="s">
        <v>4519</v>
      </c>
    </row>
    <row r="1386" spans="1:14" x14ac:dyDescent="0.25">
      <c r="A1386" t="s">
        <v>4654</v>
      </c>
      <c r="B1386" t="s">
        <v>4655</v>
      </c>
      <c r="C1386" t="s">
        <v>227</v>
      </c>
      <c r="D1386" s="13">
        <v>10156401</v>
      </c>
      <c r="E1386" t="s">
        <v>2249</v>
      </c>
      <c r="F1386" t="s">
        <v>2250</v>
      </c>
      <c r="G1386" t="s">
        <v>2250</v>
      </c>
      <c r="H1386" s="108">
        <v>44174</v>
      </c>
      <c r="I1386" s="108">
        <v>44209</v>
      </c>
      <c r="J1386" t="s">
        <v>2251</v>
      </c>
      <c r="K1386" t="s">
        <v>2252</v>
      </c>
      <c r="L1386" t="s">
        <v>2252</v>
      </c>
      <c r="M1386" t="s">
        <v>2253</v>
      </c>
      <c r="N1386" t="s">
        <v>4519</v>
      </c>
    </row>
    <row r="1387" spans="1:14" x14ac:dyDescent="0.25">
      <c r="A1387" t="s">
        <v>4656</v>
      </c>
      <c r="B1387" t="s">
        <v>4657</v>
      </c>
      <c r="C1387" t="s">
        <v>106</v>
      </c>
      <c r="D1387" s="13">
        <v>10156292</v>
      </c>
      <c r="E1387" t="s">
        <v>2249</v>
      </c>
      <c r="F1387" t="s">
        <v>2250</v>
      </c>
      <c r="G1387" t="s">
        <v>2250</v>
      </c>
      <c r="H1387" s="108">
        <v>44145</v>
      </c>
      <c r="I1387" s="108">
        <v>44172</v>
      </c>
      <c r="J1387" t="s">
        <v>2251</v>
      </c>
      <c r="K1387" t="s">
        <v>2252</v>
      </c>
      <c r="L1387" t="s">
        <v>2252</v>
      </c>
      <c r="M1387" t="s">
        <v>2265</v>
      </c>
      <c r="N1387" t="s">
        <v>4519</v>
      </c>
    </row>
    <row r="1388" spans="1:14" x14ac:dyDescent="0.25">
      <c r="A1388" t="s">
        <v>4658</v>
      </c>
      <c r="B1388" t="s">
        <v>4659</v>
      </c>
      <c r="C1388" t="s">
        <v>106</v>
      </c>
      <c r="D1388" s="13">
        <v>10158643</v>
      </c>
      <c r="E1388" t="s">
        <v>2249</v>
      </c>
      <c r="F1388" t="s">
        <v>2250</v>
      </c>
      <c r="G1388" t="s">
        <v>2250</v>
      </c>
      <c r="H1388" s="108">
        <v>44168</v>
      </c>
      <c r="I1388" s="108">
        <v>44213</v>
      </c>
      <c r="J1388" t="s">
        <v>2251</v>
      </c>
      <c r="K1388" t="s">
        <v>2252</v>
      </c>
      <c r="L1388" t="s">
        <v>2252</v>
      </c>
      <c r="M1388" t="s">
        <v>2253</v>
      </c>
      <c r="N1388" t="s">
        <v>4519</v>
      </c>
    </row>
    <row r="1389" spans="1:14" x14ac:dyDescent="0.25">
      <c r="A1389" t="s">
        <v>4660</v>
      </c>
      <c r="B1389" t="s">
        <v>4661</v>
      </c>
      <c r="C1389" t="s">
        <v>106</v>
      </c>
      <c r="D1389" s="13">
        <v>10156291</v>
      </c>
      <c r="E1389" t="s">
        <v>2249</v>
      </c>
      <c r="F1389" t="s">
        <v>2250</v>
      </c>
      <c r="G1389" t="s">
        <v>2250</v>
      </c>
      <c r="H1389" s="108">
        <v>44126</v>
      </c>
      <c r="I1389" s="108">
        <v>44152</v>
      </c>
      <c r="J1389" t="s">
        <v>2251</v>
      </c>
      <c r="K1389" t="s">
        <v>2252</v>
      </c>
      <c r="L1389" t="s">
        <v>2252</v>
      </c>
      <c r="M1389" t="s">
        <v>2253</v>
      </c>
      <c r="N1389" t="s">
        <v>4519</v>
      </c>
    </row>
    <row r="1390" spans="1:14" x14ac:dyDescent="0.25">
      <c r="A1390" t="s">
        <v>4662</v>
      </c>
      <c r="B1390" t="s">
        <v>4663</v>
      </c>
      <c r="C1390" t="s">
        <v>204</v>
      </c>
      <c r="D1390" s="13">
        <v>10156331</v>
      </c>
      <c r="E1390" t="s">
        <v>2249</v>
      </c>
      <c r="F1390" t="s">
        <v>2250</v>
      </c>
      <c r="G1390" t="s">
        <v>2250</v>
      </c>
      <c r="H1390" s="108">
        <v>44119</v>
      </c>
      <c r="I1390" s="108">
        <v>44153</v>
      </c>
      <c r="J1390" t="s">
        <v>2251</v>
      </c>
      <c r="K1390" t="s">
        <v>2252</v>
      </c>
      <c r="L1390" t="s">
        <v>2252</v>
      </c>
      <c r="M1390" t="s">
        <v>2253</v>
      </c>
      <c r="N1390" t="s">
        <v>4519</v>
      </c>
    </row>
    <row r="1391" spans="1:14" x14ac:dyDescent="0.25">
      <c r="A1391" t="s">
        <v>4664</v>
      </c>
      <c r="B1391" t="s">
        <v>2756</v>
      </c>
      <c r="C1391" t="s">
        <v>95</v>
      </c>
      <c r="D1391" s="13">
        <v>10156335</v>
      </c>
      <c r="E1391" t="s">
        <v>2249</v>
      </c>
      <c r="F1391" t="s">
        <v>2250</v>
      </c>
      <c r="G1391" t="s">
        <v>2250</v>
      </c>
      <c r="H1391" s="108">
        <v>44110</v>
      </c>
      <c r="I1391" s="108">
        <v>44158</v>
      </c>
      <c r="J1391" t="s">
        <v>2251</v>
      </c>
      <c r="K1391" t="s">
        <v>2252</v>
      </c>
      <c r="L1391" t="s">
        <v>2252</v>
      </c>
      <c r="M1391" t="s">
        <v>2253</v>
      </c>
      <c r="N1391" t="s">
        <v>4519</v>
      </c>
    </row>
    <row r="1392" spans="1:14" x14ac:dyDescent="0.25">
      <c r="A1392" t="s">
        <v>4665</v>
      </c>
      <c r="B1392" t="s">
        <v>4666</v>
      </c>
      <c r="C1392" t="s">
        <v>95</v>
      </c>
      <c r="D1392" s="13">
        <v>10156316</v>
      </c>
      <c r="E1392" t="s">
        <v>2249</v>
      </c>
      <c r="F1392" t="s">
        <v>2250</v>
      </c>
      <c r="G1392" t="s">
        <v>2250</v>
      </c>
      <c r="H1392" s="108">
        <v>44103</v>
      </c>
      <c r="I1392" s="108">
        <v>44154</v>
      </c>
      <c r="J1392" t="s">
        <v>2251</v>
      </c>
      <c r="K1392" t="s">
        <v>2252</v>
      </c>
      <c r="L1392" t="s">
        <v>2252</v>
      </c>
      <c r="M1392" t="s">
        <v>2253</v>
      </c>
      <c r="N1392" t="s">
        <v>4519</v>
      </c>
    </row>
    <row r="1393" spans="1:14" x14ac:dyDescent="0.25">
      <c r="A1393" t="s">
        <v>4667</v>
      </c>
      <c r="B1393" t="s">
        <v>4668</v>
      </c>
      <c r="C1393" t="s">
        <v>95</v>
      </c>
      <c r="D1393" s="13">
        <v>10156306</v>
      </c>
      <c r="E1393" t="s">
        <v>2249</v>
      </c>
      <c r="F1393" t="s">
        <v>2250</v>
      </c>
      <c r="G1393" t="s">
        <v>2250</v>
      </c>
      <c r="H1393" s="108">
        <v>44161</v>
      </c>
      <c r="I1393" s="108">
        <v>44213</v>
      </c>
      <c r="J1393" t="s">
        <v>2251</v>
      </c>
      <c r="K1393" t="s">
        <v>2252</v>
      </c>
      <c r="L1393" t="s">
        <v>2252</v>
      </c>
      <c r="M1393" t="s">
        <v>2265</v>
      </c>
      <c r="N1393" t="s">
        <v>4519</v>
      </c>
    </row>
    <row r="1394" spans="1:14" x14ac:dyDescent="0.25">
      <c r="A1394" t="s">
        <v>4669</v>
      </c>
      <c r="B1394" t="s">
        <v>4670</v>
      </c>
      <c r="C1394" t="s">
        <v>95</v>
      </c>
      <c r="D1394" s="13">
        <v>10156338</v>
      </c>
      <c r="E1394" t="s">
        <v>2249</v>
      </c>
      <c r="F1394" t="s">
        <v>2250</v>
      </c>
      <c r="G1394" t="s">
        <v>2250</v>
      </c>
      <c r="H1394" s="108">
        <v>44145</v>
      </c>
      <c r="I1394" s="108">
        <v>44167</v>
      </c>
      <c r="J1394" t="s">
        <v>2251</v>
      </c>
      <c r="K1394" t="s">
        <v>2252</v>
      </c>
      <c r="L1394" t="s">
        <v>2252</v>
      </c>
      <c r="M1394" t="s">
        <v>2265</v>
      </c>
      <c r="N1394" t="s">
        <v>4519</v>
      </c>
    </row>
    <row r="1395" spans="1:14" x14ac:dyDescent="0.25">
      <c r="A1395" t="s">
        <v>4671</v>
      </c>
      <c r="B1395" t="s">
        <v>4672</v>
      </c>
      <c r="C1395" t="s">
        <v>108</v>
      </c>
      <c r="D1395" s="13">
        <v>10157085</v>
      </c>
      <c r="E1395" t="s">
        <v>2249</v>
      </c>
      <c r="F1395" t="s">
        <v>2250</v>
      </c>
      <c r="G1395" t="s">
        <v>2250</v>
      </c>
      <c r="H1395" s="108">
        <v>44140</v>
      </c>
      <c r="I1395" s="108">
        <v>44164</v>
      </c>
      <c r="J1395" t="s">
        <v>2251</v>
      </c>
      <c r="K1395" t="s">
        <v>2252</v>
      </c>
      <c r="L1395" t="s">
        <v>2252</v>
      </c>
      <c r="M1395" t="s">
        <v>2265</v>
      </c>
      <c r="N1395" t="s">
        <v>4519</v>
      </c>
    </row>
    <row r="1396" spans="1:14" x14ac:dyDescent="0.25">
      <c r="A1396" t="s">
        <v>4673</v>
      </c>
      <c r="B1396" t="s">
        <v>240</v>
      </c>
      <c r="C1396" t="s">
        <v>97</v>
      </c>
      <c r="D1396" s="13">
        <v>10159628</v>
      </c>
      <c r="E1396" t="s">
        <v>2415</v>
      </c>
      <c r="F1396" t="s">
        <v>2250</v>
      </c>
      <c r="G1396" t="s">
        <v>2250</v>
      </c>
      <c r="H1396" s="108">
        <v>44090</v>
      </c>
      <c r="I1396" s="108">
        <v>44123</v>
      </c>
      <c r="J1396" t="s">
        <v>945</v>
      </c>
      <c r="K1396" t="s">
        <v>2252</v>
      </c>
      <c r="L1396" t="s">
        <v>2252</v>
      </c>
      <c r="M1396" t="s">
        <v>2253</v>
      </c>
      <c r="N1396" t="s">
        <v>4519</v>
      </c>
    </row>
    <row r="1397" spans="1:14" x14ac:dyDescent="0.25">
      <c r="A1397" t="s">
        <v>4674</v>
      </c>
      <c r="B1397" t="s">
        <v>4675</v>
      </c>
      <c r="C1397" t="s">
        <v>108</v>
      </c>
      <c r="D1397" s="13">
        <v>10157084</v>
      </c>
      <c r="E1397" t="s">
        <v>2249</v>
      </c>
      <c r="F1397" t="s">
        <v>2250</v>
      </c>
      <c r="G1397" t="s">
        <v>2250</v>
      </c>
      <c r="H1397" s="108">
        <v>44126</v>
      </c>
      <c r="I1397" s="108">
        <v>44179</v>
      </c>
      <c r="J1397" t="s">
        <v>2251</v>
      </c>
      <c r="K1397" t="s">
        <v>2252</v>
      </c>
      <c r="L1397" t="s">
        <v>2252</v>
      </c>
      <c r="M1397" t="s">
        <v>2253</v>
      </c>
      <c r="N1397" t="s">
        <v>4519</v>
      </c>
    </row>
    <row r="1398" spans="1:14" x14ac:dyDescent="0.25">
      <c r="A1398" t="s">
        <v>4676</v>
      </c>
      <c r="B1398" t="s">
        <v>240</v>
      </c>
      <c r="C1398" t="s">
        <v>147</v>
      </c>
      <c r="D1398" s="13">
        <v>10161455</v>
      </c>
      <c r="E1398" t="s">
        <v>2415</v>
      </c>
      <c r="F1398" t="s">
        <v>2250</v>
      </c>
      <c r="G1398" t="s">
        <v>2250</v>
      </c>
      <c r="H1398" s="108">
        <v>44088</v>
      </c>
      <c r="I1398" s="108">
        <v>44123</v>
      </c>
      <c r="J1398" t="s">
        <v>945</v>
      </c>
      <c r="K1398" t="s">
        <v>2252</v>
      </c>
      <c r="L1398" t="s">
        <v>2252</v>
      </c>
      <c r="M1398" t="s">
        <v>2253</v>
      </c>
      <c r="N1398" t="s">
        <v>4519</v>
      </c>
    </row>
    <row r="1399" spans="1:14" x14ac:dyDescent="0.25">
      <c r="A1399" t="s">
        <v>4677</v>
      </c>
      <c r="B1399" t="s">
        <v>4678</v>
      </c>
      <c r="C1399" t="s">
        <v>113</v>
      </c>
      <c r="D1399" s="13">
        <v>10157254</v>
      </c>
      <c r="E1399" t="s">
        <v>2249</v>
      </c>
      <c r="F1399" t="s">
        <v>2250</v>
      </c>
      <c r="G1399" t="s">
        <v>2250</v>
      </c>
      <c r="H1399" s="108">
        <v>44174</v>
      </c>
      <c r="I1399" s="108">
        <v>44215</v>
      </c>
      <c r="J1399" t="s">
        <v>2251</v>
      </c>
      <c r="K1399" t="s">
        <v>2252</v>
      </c>
      <c r="L1399" t="s">
        <v>2252</v>
      </c>
      <c r="M1399" t="s">
        <v>2253</v>
      </c>
      <c r="N1399" t="s">
        <v>4519</v>
      </c>
    </row>
    <row r="1400" spans="1:14" x14ac:dyDescent="0.25">
      <c r="A1400" t="s">
        <v>4679</v>
      </c>
      <c r="B1400" t="s">
        <v>4680</v>
      </c>
      <c r="C1400" t="s">
        <v>113</v>
      </c>
      <c r="D1400" s="13">
        <v>10156339</v>
      </c>
      <c r="E1400" t="s">
        <v>2249</v>
      </c>
      <c r="F1400" t="s">
        <v>2250</v>
      </c>
      <c r="G1400" t="s">
        <v>2250</v>
      </c>
      <c r="H1400" s="108">
        <v>44145</v>
      </c>
      <c r="I1400" s="108">
        <v>44178</v>
      </c>
      <c r="J1400" t="s">
        <v>2251</v>
      </c>
      <c r="K1400" t="s">
        <v>2252</v>
      </c>
      <c r="L1400" t="s">
        <v>2252</v>
      </c>
      <c r="M1400" t="s">
        <v>2265</v>
      </c>
      <c r="N1400" t="s">
        <v>4519</v>
      </c>
    </row>
    <row r="1401" spans="1:14" x14ac:dyDescent="0.25">
      <c r="A1401" t="s">
        <v>4681</v>
      </c>
      <c r="B1401" t="s">
        <v>4682</v>
      </c>
      <c r="C1401" t="s">
        <v>113</v>
      </c>
      <c r="D1401" s="13">
        <v>10157255</v>
      </c>
      <c r="E1401" t="s">
        <v>2249</v>
      </c>
      <c r="F1401" t="s">
        <v>2250</v>
      </c>
      <c r="G1401" t="s">
        <v>2250</v>
      </c>
      <c r="H1401" s="108">
        <v>44161</v>
      </c>
      <c r="I1401" s="108">
        <v>44213</v>
      </c>
      <c r="J1401" t="s">
        <v>2251</v>
      </c>
      <c r="K1401" t="s">
        <v>2252</v>
      </c>
      <c r="L1401" t="s">
        <v>2252</v>
      </c>
      <c r="M1401" t="s">
        <v>2265</v>
      </c>
      <c r="N1401" t="s">
        <v>4519</v>
      </c>
    </row>
    <row r="1402" spans="1:14" x14ac:dyDescent="0.25">
      <c r="A1402" t="s">
        <v>4683</v>
      </c>
      <c r="B1402" t="s">
        <v>4684</v>
      </c>
      <c r="C1402" t="s">
        <v>73</v>
      </c>
      <c r="D1402" s="13">
        <v>10156344</v>
      </c>
      <c r="E1402" t="s">
        <v>2249</v>
      </c>
      <c r="F1402" t="s">
        <v>2250</v>
      </c>
      <c r="G1402" t="s">
        <v>2250</v>
      </c>
      <c r="H1402" s="108">
        <v>44112</v>
      </c>
      <c r="I1402" s="108">
        <v>44146</v>
      </c>
      <c r="J1402" t="s">
        <v>2251</v>
      </c>
      <c r="K1402" t="s">
        <v>2252</v>
      </c>
      <c r="L1402" t="s">
        <v>2252</v>
      </c>
      <c r="M1402" t="s">
        <v>2253</v>
      </c>
      <c r="N1402" t="s">
        <v>4519</v>
      </c>
    </row>
    <row r="1403" spans="1:14" x14ac:dyDescent="0.25">
      <c r="A1403" t="s">
        <v>4685</v>
      </c>
      <c r="B1403" t="s">
        <v>4686</v>
      </c>
      <c r="C1403" t="s">
        <v>113</v>
      </c>
      <c r="D1403" s="13">
        <v>10157256</v>
      </c>
      <c r="E1403" t="s">
        <v>2249</v>
      </c>
      <c r="F1403" t="s">
        <v>2250</v>
      </c>
      <c r="G1403" t="s">
        <v>2250</v>
      </c>
      <c r="H1403" s="108">
        <v>44146</v>
      </c>
      <c r="I1403" s="108">
        <v>44171</v>
      </c>
      <c r="J1403" t="s">
        <v>2251</v>
      </c>
      <c r="K1403" t="s">
        <v>2252</v>
      </c>
      <c r="L1403" t="s">
        <v>2252</v>
      </c>
      <c r="M1403" t="s">
        <v>2265</v>
      </c>
      <c r="N1403" t="s">
        <v>4519</v>
      </c>
    </row>
    <row r="1404" spans="1:14" x14ac:dyDescent="0.25">
      <c r="A1404" t="s">
        <v>4687</v>
      </c>
      <c r="B1404" t="s">
        <v>4688</v>
      </c>
      <c r="C1404" t="s">
        <v>113</v>
      </c>
      <c r="D1404" s="13">
        <v>10156362</v>
      </c>
      <c r="E1404" t="s">
        <v>2249</v>
      </c>
      <c r="F1404" t="s">
        <v>2250</v>
      </c>
      <c r="G1404" t="s">
        <v>2250</v>
      </c>
      <c r="H1404" s="108">
        <v>44145</v>
      </c>
      <c r="I1404" s="108">
        <v>44172</v>
      </c>
      <c r="J1404" t="s">
        <v>2251</v>
      </c>
      <c r="K1404" t="s">
        <v>2252</v>
      </c>
      <c r="L1404" t="s">
        <v>2252</v>
      </c>
      <c r="M1404" t="s">
        <v>2265</v>
      </c>
      <c r="N1404" t="s">
        <v>4519</v>
      </c>
    </row>
    <row r="1405" spans="1:14" x14ac:dyDescent="0.25">
      <c r="A1405" t="s">
        <v>4689</v>
      </c>
      <c r="B1405" t="s">
        <v>4690</v>
      </c>
      <c r="C1405" t="s">
        <v>113</v>
      </c>
      <c r="D1405" s="13">
        <v>10156351</v>
      </c>
      <c r="E1405" t="s">
        <v>2249</v>
      </c>
      <c r="F1405" t="s">
        <v>2250</v>
      </c>
      <c r="G1405" t="s">
        <v>2250</v>
      </c>
      <c r="H1405" s="108">
        <v>44103</v>
      </c>
      <c r="I1405" s="108">
        <v>44144</v>
      </c>
      <c r="J1405" t="s">
        <v>2251</v>
      </c>
      <c r="K1405" t="s">
        <v>2252</v>
      </c>
      <c r="L1405" t="s">
        <v>2252</v>
      </c>
      <c r="M1405" t="s">
        <v>2253</v>
      </c>
      <c r="N1405" t="s">
        <v>4519</v>
      </c>
    </row>
    <row r="1406" spans="1:14" x14ac:dyDescent="0.25">
      <c r="A1406" t="s">
        <v>4691</v>
      </c>
      <c r="B1406" t="s">
        <v>4692</v>
      </c>
      <c r="C1406" t="s">
        <v>113</v>
      </c>
      <c r="D1406" s="13">
        <v>10157257</v>
      </c>
      <c r="E1406" t="s">
        <v>2249</v>
      </c>
      <c r="F1406" t="s">
        <v>2250</v>
      </c>
      <c r="G1406" t="s">
        <v>2250</v>
      </c>
      <c r="H1406" s="108">
        <v>44140</v>
      </c>
      <c r="I1406" s="108">
        <v>44171</v>
      </c>
      <c r="J1406" t="s">
        <v>2251</v>
      </c>
      <c r="K1406" t="s">
        <v>2252</v>
      </c>
      <c r="L1406" t="s">
        <v>2252</v>
      </c>
      <c r="M1406" t="s">
        <v>2265</v>
      </c>
      <c r="N1406" t="s">
        <v>4519</v>
      </c>
    </row>
    <row r="1407" spans="1:14" x14ac:dyDescent="0.25">
      <c r="A1407" t="s">
        <v>4693</v>
      </c>
      <c r="B1407" t="s">
        <v>4694</v>
      </c>
      <c r="C1407" t="s">
        <v>113</v>
      </c>
      <c r="D1407" s="13">
        <v>10156349</v>
      </c>
      <c r="E1407" t="s">
        <v>2249</v>
      </c>
      <c r="F1407" t="s">
        <v>2250</v>
      </c>
      <c r="G1407" t="s">
        <v>2250</v>
      </c>
      <c r="H1407" s="108">
        <v>44138</v>
      </c>
      <c r="I1407" s="108">
        <v>44161</v>
      </c>
      <c r="J1407" t="s">
        <v>2251</v>
      </c>
      <c r="K1407" t="s">
        <v>2252</v>
      </c>
      <c r="L1407" t="s">
        <v>2252</v>
      </c>
      <c r="M1407" t="s">
        <v>2253</v>
      </c>
      <c r="N1407" t="s">
        <v>4519</v>
      </c>
    </row>
    <row r="1408" spans="1:14" x14ac:dyDescent="0.25">
      <c r="A1408" t="s">
        <v>4695</v>
      </c>
      <c r="B1408" t="s">
        <v>4696</v>
      </c>
      <c r="C1408" t="s">
        <v>113</v>
      </c>
      <c r="D1408" s="13">
        <v>10156348</v>
      </c>
      <c r="E1408" t="s">
        <v>2249</v>
      </c>
      <c r="F1408" t="s">
        <v>2250</v>
      </c>
      <c r="G1408" t="s">
        <v>2250</v>
      </c>
      <c r="H1408" s="108">
        <v>44161</v>
      </c>
      <c r="I1408" s="108">
        <v>44209</v>
      </c>
      <c r="J1408" t="s">
        <v>2251</v>
      </c>
      <c r="K1408" t="s">
        <v>2252</v>
      </c>
      <c r="L1408" t="s">
        <v>2252</v>
      </c>
      <c r="M1408" t="s">
        <v>2265</v>
      </c>
      <c r="N1408" t="s">
        <v>4519</v>
      </c>
    </row>
    <row r="1409" spans="1:14" x14ac:dyDescent="0.25">
      <c r="A1409" t="s">
        <v>4697</v>
      </c>
      <c r="B1409" t="s">
        <v>4698</v>
      </c>
      <c r="C1409" t="s">
        <v>113</v>
      </c>
      <c r="D1409" s="13">
        <v>10156357</v>
      </c>
      <c r="E1409" t="s">
        <v>2249</v>
      </c>
      <c r="F1409" t="s">
        <v>2250</v>
      </c>
      <c r="G1409" t="s">
        <v>2250</v>
      </c>
      <c r="H1409" s="108">
        <v>44112</v>
      </c>
      <c r="I1409" s="108">
        <v>44154</v>
      </c>
      <c r="J1409" t="s">
        <v>2251</v>
      </c>
      <c r="K1409" t="s">
        <v>2252</v>
      </c>
      <c r="L1409" t="s">
        <v>2252</v>
      </c>
      <c r="M1409" t="s">
        <v>2253</v>
      </c>
      <c r="N1409" t="s">
        <v>4519</v>
      </c>
    </row>
    <row r="1410" spans="1:14" x14ac:dyDescent="0.25">
      <c r="A1410" t="s">
        <v>4699</v>
      </c>
      <c r="B1410" t="s">
        <v>4700</v>
      </c>
      <c r="C1410" t="s">
        <v>115</v>
      </c>
      <c r="D1410" s="13">
        <v>10158117</v>
      </c>
      <c r="E1410" t="s">
        <v>2249</v>
      </c>
      <c r="F1410" t="s">
        <v>2250</v>
      </c>
      <c r="G1410" t="s">
        <v>2250</v>
      </c>
      <c r="H1410" s="108">
        <v>44117</v>
      </c>
      <c r="I1410" s="108">
        <v>44153</v>
      </c>
      <c r="J1410" t="s">
        <v>2251</v>
      </c>
      <c r="K1410" t="s">
        <v>2252</v>
      </c>
      <c r="L1410" t="s">
        <v>2252</v>
      </c>
      <c r="M1410" t="s">
        <v>2253</v>
      </c>
      <c r="N1410" t="s">
        <v>4519</v>
      </c>
    </row>
    <row r="1411" spans="1:14" x14ac:dyDescent="0.25">
      <c r="A1411" t="s">
        <v>4701</v>
      </c>
      <c r="B1411" t="s">
        <v>4702</v>
      </c>
      <c r="C1411" t="s">
        <v>115</v>
      </c>
      <c r="D1411" s="13">
        <v>10156288</v>
      </c>
      <c r="E1411" t="s">
        <v>2249</v>
      </c>
      <c r="F1411" t="s">
        <v>2250</v>
      </c>
      <c r="G1411" t="s">
        <v>2250</v>
      </c>
      <c r="H1411" s="108">
        <v>44152</v>
      </c>
      <c r="I1411" s="108">
        <v>44209</v>
      </c>
      <c r="J1411" t="s">
        <v>2251</v>
      </c>
      <c r="K1411" t="s">
        <v>2252</v>
      </c>
      <c r="L1411" t="s">
        <v>2252</v>
      </c>
      <c r="M1411" t="s">
        <v>2265</v>
      </c>
      <c r="N1411" t="s">
        <v>4519</v>
      </c>
    </row>
    <row r="1412" spans="1:14" x14ac:dyDescent="0.25">
      <c r="A1412" t="s">
        <v>4703</v>
      </c>
      <c r="B1412" t="s">
        <v>4704</v>
      </c>
      <c r="C1412" t="s">
        <v>117</v>
      </c>
      <c r="D1412" s="13">
        <v>10158132</v>
      </c>
      <c r="E1412" t="s">
        <v>2249</v>
      </c>
      <c r="F1412" t="s">
        <v>2250</v>
      </c>
      <c r="G1412" t="s">
        <v>2250</v>
      </c>
      <c r="H1412" s="108">
        <v>44152</v>
      </c>
      <c r="I1412" s="108">
        <v>44180</v>
      </c>
      <c r="J1412" t="s">
        <v>2251</v>
      </c>
      <c r="K1412" t="s">
        <v>2252</v>
      </c>
      <c r="L1412" t="s">
        <v>2252</v>
      </c>
      <c r="M1412" t="s">
        <v>2265</v>
      </c>
      <c r="N1412" t="s">
        <v>4519</v>
      </c>
    </row>
    <row r="1413" spans="1:14" x14ac:dyDescent="0.25">
      <c r="A1413" t="s">
        <v>4705</v>
      </c>
      <c r="B1413" t="s">
        <v>4706</v>
      </c>
      <c r="C1413" t="s">
        <v>117</v>
      </c>
      <c r="D1413" s="13">
        <v>10156289</v>
      </c>
      <c r="E1413" t="s">
        <v>2249</v>
      </c>
      <c r="F1413" t="s">
        <v>2250</v>
      </c>
      <c r="G1413" t="s">
        <v>2250</v>
      </c>
      <c r="H1413" s="108">
        <v>44117</v>
      </c>
      <c r="I1413" s="108">
        <v>44151</v>
      </c>
      <c r="J1413" t="s">
        <v>2251</v>
      </c>
      <c r="K1413" t="s">
        <v>2252</v>
      </c>
      <c r="L1413" t="s">
        <v>2252</v>
      </c>
      <c r="M1413" t="s">
        <v>2253</v>
      </c>
      <c r="N1413" t="s">
        <v>4519</v>
      </c>
    </row>
    <row r="1414" spans="1:14" x14ac:dyDescent="0.25">
      <c r="A1414" t="s">
        <v>4707</v>
      </c>
      <c r="B1414" t="s">
        <v>4708</v>
      </c>
      <c r="C1414" t="s">
        <v>124</v>
      </c>
      <c r="D1414" s="13">
        <v>10156294</v>
      </c>
      <c r="E1414" t="s">
        <v>2249</v>
      </c>
      <c r="F1414" t="s">
        <v>2250</v>
      </c>
      <c r="G1414" t="s">
        <v>2250</v>
      </c>
      <c r="H1414" s="108">
        <v>44110</v>
      </c>
      <c r="I1414" s="108">
        <v>44146</v>
      </c>
      <c r="J1414" t="s">
        <v>2251</v>
      </c>
      <c r="K1414" t="s">
        <v>2252</v>
      </c>
      <c r="L1414" t="s">
        <v>2252</v>
      </c>
      <c r="M1414" t="s">
        <v>2253</v>
      </c>
      <c r="N1414" t="s">
        <v>4519</v>
      </c>
    </row>
    <row r="1415" spans="1:14" x14ac:dyDescent="0.25">
      <c r="A1415" t="s">
        <v>4709</v>
      </c>
      <c r="B1415" t="s">
        <v>4710</v>
      </c>
      <c r="C1415" t="s">
        <v>127</v>
      </c>
      <c r="D1415" s="13">
        <v>10156328</v>
      </c>
      <c r="E1415" t="s">
        <v>2249</v>
      </c>
      <c r="F1415" t="s">
        <v>2250</v>
      </c>
      <c r="G1415" t="s">
        <v>2250</v>
      </c>
      <c r="H1415" s="108">
        <v>44147</v>
      </c>
      <c r="I1415" s="108">
        <v>44173</v>
      </c>
      <c r="J1415" t="s">
        <v>2251</v>
      </c>
      <c r="K1415" t="s">
        <v>2252</v>
      </c>
      <c r="L1415" t="s">
        <v>2252</v>
      </c>
      <c r="M1415" t="s">
        <v>2265</v>
      </c>
      <c r="N1415" t="s">
        <v>4519</v>
      </c>
    </row>
    <row r="1416" spans="1:14" x14ac:dyDescent="0.25">
      <c r="A1416" t="s">
        <v>4711</v>
      </c>
      <c r="B1416" t="s">
        <v>4712</v>
      </c>
      <c r="C1416" t="s">
        <v>207</v>
      </c>
      <c r="D1416" s="13">
        <v>10156945</v>
      </c>
      <c r="E1416" t="s">
        <v>2249</v>
      </c>
      <c r="F1416" t="s">
        <v>2250</v>
      </c>
      <c r="G1416" t="s">
        <v>2250</v>
      </c>
      <c r="H1416" s="108">
        <v>44110</v>
      </c>
      <c r="I1416" s="108">
        <v>44146</v>
      </c>
      <c r="J1416" t="s">
        <v>2251</v>
      </c>
      <c r="K1416" t="s">
        <v>2252</v>
      </c>
      <c r="L1416" t="s">
        <v>2252</v>
      </c>
      <c r="M1416" t="s">
        <v>2253</v>
      </c>
      <c r="N1416" t="s">
        <v>4519</v>
      </c>
    </row>
    <row r="1417" spans="1:14" x14ac:dyDescent="0.25">
      <c r="A1417" t="s">
        <v>4713</v>
      </c>
      <c r="B1417" t="s">
        <v>4714</v>
      </c>
      <c r="C1417" t="s">
        <v>127</v>
      </c>
      <c r="D1417" s="13">
        <v>10156940</v>
      </c>
      <c r="E1417" t="s">
        <v>2249</v>
      </c>
      <c r="F1417" t="s">
        <v>2250</v>
      </c>
      <c r="G1417" t="s">
        <v>2250</v>
      </c>
      <c r="H1417" s="108">
        <v>44105</v>
      </c>
      <c r="I1417" s="108">
        <v>44139</v>
      </c>
      <c r="J1417" t="s">
        <v>2251</v>
      </c>
      <c r="K1417" t="s">
        <v>2252</v>
      </c>
      <c r="L1417" t="s">
        <v>2252</v>
      </c>
      <c r="M1417" t="s">
        <v>2253</v>
      </c>
      <c r="N1417" t="s">
        <v>4519</v>
      </c>
    </row>
    <row r="1418" spans="1:14" x14ac:dyDescent="0.25">
      <c r="A1418" t="s">
        <v>4715</v>
      </c>
      <c r="B1418" t="s">
        <v>4716</v>
      </c>
      <c r="C1418" t="s">
        <v>127</v>
      </c>
      <c r="D1418" s="13">
        <v>10156330</v>
      </c>
      <c r="E1418" t="s">
        <v>2249</v>
      </c>
      <c r="F1418" t="s">
        <v>2250</v>
      </c>
      <c r="G1418" t="s">
        <v>2250</v>
      </c>
      <c r="H1418" s="108">
        <v>44140</v>
      </c>
      <c r="I1418" s="108">
        <v>44174</v>
      </c>
      <c r="J1418" t="s">
        <v>2251</v>
      </c>
      <c r="K1418" t="s">
        <v>2252</v>
      </c>
      <c r="L1418" t="s">
        <v>2252</v>
      </c>
      <c r="M1418" t="s">
        <v>2265</v>
      </c>
      <c r="N1418" t="s">
        <v>4519</v>
      </c>
    </row>
    <row r="1419" spans="1:14" x14ac:dyDescent="0.25">
      <c r="A1419" t="s">
        <v>4717</v>
      </c>
      <c r="B1419" t="s">
        <v>4718</v>
      </c>
      <c r="C1419" t="s">
        <v>127</v>
      </c>
      <c r="D1419" s="13">
        <v>10156309</v>
      </c>
      <c r="E1419" t="s">
        <v>2249</v>
      </c>
      <c r="F1419" t="s">
        <v>2250</v>
      </c>
      <c r="G1419" t="s">
        <v>2250</v>
      </c>
      <c r="H1419" s="108">
        <v>44105</v>
      </c>
      <c r="I1419" s="108">
        <v>44144</v>
      </c>
      <c r="J1419" t="s">
        <v>2251</v>
      </c>
      <c r="K1419" t="s">
        <v>2252</v>
      </c>
      <c r="L1419" t="s">
        <v>2252</v>
      </c>
      <c r="M1419" t="s">
        <v>2253</v>
      </c>
      <c r="N1419" t="s">
        <v>4519</v>
      </c>
    </row>
    <row r="1420" spans="1:14" x14ac:dyDescent="0.25">
      <c r="A1420" t="s">
        <v>4719</v>
      </c>
      <c r="B1420" t="s">
        <v>240</v>
      </c>
      <c r="C1420" t="s">
        <v>122</v>
      </c>
      <c r="D1420" s="13">
        <v>10159029</v>
      </c>
      <c r="E1420" t="s">
        <v>2415</v>
      </c>
      <c r="F1420" t="s">
        <v>2250</v>
      </c>
      <c r="G1420" t="s">
        <v>2250</v>
      </c>
      <c r="H1420" s="108">
        <v>44096</v>
      </c>
      <c r="I1420" s="108">
        <v>44127</v>
      </c>
      <c r="J1420" t="s">
        <v>2251</v>
      </c>
      <c r="K1420" t="s">
        <v>2252</v>
      </c>
      <c r="L1420" t="s">
        <v>2252</v>
      </c>
      <c r="M1420" t="s">
        <v>2253</v>
      </c>
      <c r="N1420" t="s">
        <v>4519</v>
      </c>
    </row>
    <row r="1421" spans="1:14" x14ac:dyDescent="0.25">
      <c r="A1421" t="s">
        <v>4720</v>
      </c>
      <c r="B1421" t="s">
        <v>240</v>
      </c>
      <c r="C1421" t="s">
        <v>129</v>
      </c>
      <c r="D1421" s="13">
        <v>10160756</v>
      </c>
      <c r="E1421" t="s">
        <v>2415</v>
      </c>
      <c r="F1421" t="s">
        <v>2250</v>
      </c>
      <c r="G1421" t="s">
        <v>2250</v>
      </c>
      <c r="H1421" s="108">
        <v>44117</v>
      </c>
      <c r="I1421" s="108">
        <v>44154</v>
      </c>
      <c r="J1421" t="s">
        <v>2251</v>
      </c>
      <c r="K1421" t="s">
        <v>2252</v>
      </c>
      <c r="L1421" t="s">
        <v>2252</v>
      </c>
      <c r="M1421" t="s">
        <v>2253</v>
      </c>
      <c r="N1421" t="s">
        <v>4519</v>
      </c>
    </row>
    <row r="1422" spans="1:14" x14ac:dyDescent="0.25">
      <c r="A1422" t="s">
        <v>4721</v>
      </c>
      <c r="B1422" t="s">
        <v>4722</v>
      </c>
      <c r="C1422" t="s">
        <v>173</v>
      </c>
      <c r="D1422" s="13">
        <v>10156287</v>
      </c>
      <c r="E1422" t="s">
        <v>2249</v>
      </c>
      <c r="F1422" t="s">
        <v>2250</v>
      </c>
      <c r="G1422" t="s">
        <v>2250</v>
      </c>
      <c r="H1422" s="108">
        <v>44152</v>
      </c>
      <c r="I1422" s="108">
        <v>44209</v>
      </c>
      <c r="J1422" t="s">
        <v>2251</v>
      </c>
      <c r="K1422" t="s">
        <v>2252</v>
      </c>
      <c r="L1422" t="s">
        <v>2252</v>
      </c>
      <c r="M1422" t="s">
        <v>2265</v>
      </c>
      <c r="N1422" t="s">
        <v>4519</v>
      </c>
    </row>
    <row r="1423" spans="1:14" x14ac:dyDescent="0.25">
      <c r="A1423" t="s">
        <v>4723</v>
      </c>
      <c r="B1423" t="s">
        <v>4724</v>
      </c>
      <c r="C1423" t="s">
        <v>173</v>
      </c>
      <c r="D1423" s="13">
        <v>10156278</v>
      </c>
      <c r="E1423" t="s">
        <v>2249</v>
      </c>
      <c r="F1423" t="s">
        <v>2250</v>
      </c>
      <c r="G1423" t="s">
        <v>2250</v>
      </c>
      <c r="H1423" s="108">
        <v>44147</v>
      </c>
      <c r="I1423" s="108">
        <v>44166</v>
      </c>
      <c r="J1423" t="s">
        <v>2251</v>
      </c>
      <c r="K1423" t="s">
        <v>2252</v>
      </c>
      <c r="L1423" t="s">
        <v>2252</v>
      </c>
      <c r="M1423" t="s">
        <v>2265</v>
      </c>
      <c r="N1423" t="s">
        <v>4519</v>
      </c>
    </row>
    <row r="1424" spans="1:14" x14ac:dyDescent="0.25">
      <c r="A1424" t="s">
        <v>4725</v>
      </c>
      <c r="B1424" t="s">
        <v>240</v>
      </c>
      <c r="C1424" t="s">
        <v>93</v>
      </c>
      <c r="D1424" s="13">
        <v>10159406</v>
      </c>
      <c r="E1424" t="s">
        <v>2415</v>
      </c>
      <c r="F1424" t="s">
        <v>2250</v>
      </c>
      <c r="G1424" t="s">
        <v>2250</v>
      </c>
      <c r="H1424" s="108">
        <v>44124</v>
      </c>
      <c r="I1424" s="108">
        <v>44154</v>
      </c>
      <c r="J1424" t="s">
        <v>2251</v>
      </c>
      <c r="K1424" t="s">
        <v>2252</v>
      </c>
      <c r="L1424" t="s">
        <v>2252</v>
      </c>
      <c r="M1424" t="s">
        <v>2253</v>
      </c>
      <c r="N1424" t="s">
        <v>4519</v>
      </c>
    </row>
    <row r="1425" spans="1:14" x14ac:dyDescent="0.25">
      <c r="A1425" t="s">
        <v>4726</v>
      </c>
      <c r="B1425" t="s">
        <v>240</v>
      </c>
      <c r="C1425" t="s">
        <v>150</v>
      </c>
      <c r="D1425" s="13">
        <v>10161110</v>
      </c>
      <c r="E1425" t="s">
        <v>2415</v>
      </c>
      <c r="F1425" t="s">
        <v>2250</v>
      </c>
      <c r="G1425" t="s">
        <v>2250</v>
      </c>
      <c r="H1425" s="108">
        <v>44131</v>
      </c>
      <c r="I1425" s="108">
        <v>44167</v>
      </c>
      <c r="J1425" t="s">
        <v>2251</v>
      </c>
      <c r="K1425" t="s">
        <v>2252</v>
      </c>
      <c r="L1425" t="s">
        <v>2252</v>
      </c>
      <c r="M1425" t="s">
        <v>2253</v>
      </c>
      <c r="N1425" t="s">
        <v>4519</v>
      </c>
    </row>
    <row r="1426" spans="1:14" x14ac:dyDescent="0.25">
      <c r="A1426" t="s">
        <v>4727</v>
      </c>
      <c r="B1426" t="s">
        <v>4728</v>
      </c>
      <c r="C1426" t="s">
        <v>128</v>
      </c>
      <c r="D1426" s="13">
        <v>10156941</v>
      </c>
      <c r="E1426" t="s">
        <v>2249</v>
      </c>
      <c r="F1426" t="s">
        <v>2250</v>
      </c>
      <c r="G1426" t="s">
        <v>2250</v>
      </c>
      <c r="H1426" s="108">
        <v>44140</v>
      </c>
      <c r="I1426" s="108">
        <v>44161</v>
      </c>
      <c r="J1426" t="s">
        <v>2251</v>
      </c>
      <c r="K1426" t="s">
        <v>2252</v>
      </c>
      <c r="L1426" t="s">
        <v>2252</v>
      </c>
      <c r="M1426" t="s">
        <v>2265</v>
      </c>
      <c r="N1426" t="s">
        <v>4519</v>
      </c>
    </row>
    <row r="1427" spans="1:14" x14ac:dyDescent="0.25">
      <c r="A1427" t="s">
        <v>4729</v>
      </c>
      <c r="B1427" t="s">
        <v>4730</v>
      </c>
      <c r="C1427" t="s">
        <v>128</v>
      </c>
      <c r="D1427" s="13">
        <v>10156305</v>
      </c>
      <c r="E1427" t="s">
        <v>2249</v>
      </c>
      <c r="F1427" t="s">
        <v>2250</v>
      </c>
      <c r="G1427" t="s">
        <v>2250</v>
      </c>
      <c r="H1427" s="108">
        <v>44154</v>
      </c>
      <c r="I1427" s="108">
        <v>44209</v>
      </c>
      <c r="J1427" t="s">
        <v>2251</v>
      </c>
      <c r="K1427" t="s">
        <v>2252</v>
      </c>
      <c r="L1427" t="s">
        <v>2252</v>
      </c>
      <c r="M1427" t="s">
        <v>2265</v>
      </c>
      <c r="N1427" t="s">
        <v>4519</v>
      </c>
    </row>
    <row r="1428" spans="1:14" x14ac:dyDescent="0.25">
      <c r="A1428" t="s">
        <v>4731</v>
      </c>
      <c r="B1428" t="s">
        <v>240</v>
      </c>
      <c r="C1428" t="s">
        <v>106</v>
      </c>
      <c r="D1428" s="13">
        <v>10159629</v>
      </c>
      <c r="E1428" t="s">
        <v>2415</v>
      </c>
      <c r="F1428" t="s">
        <v>2250</v>
      </c>
      <c r="G1428" t="s">
        <v>2250</v>
      </c>
      <c r="H1428" s="108">
        <v>44109</v>
      </c>
      <c r="I1428" s="108">
        <v>44134</v>
      </c>
      <c r="J1428" t="s">
        <v>2251</v>
      </c>
      <c r="K1428" t="s">
        <v>2252</v>
      </c>
      <c r="L1428" t="s">
        <v>2252</v>
      </c>
      <c r="M1428" t="s">
        <v>2253</v>
      </c>
      <c r="N1428" t="s">
        <v>4519</v>
      </c>
    </row>
    <row r="1429" spans="1:14" x14ac:dyDescent="0.25">
      <c r="A1429" t="s">
        <v>4732</v>
      </c>
      <c r="B1429" t="s">
        <v>240</v>
      </c>
      <c r="C1429" t="s">
        <v>174</v>
      </c>
      <c r="D1429" s="13">
        <v>10160757</v>
      </c>
      <c r="E1429" t="s">
        <v>2415</v>
      </c>
      <c r="F1429" t="s">
        <v>2250</v>
      </c>
      <c r="G1429" t="s">
        <v>2250</v>
      </c>
      <c r="H1429" s="108">
        <v>44076</v>
      </c>
      <c r="I1429" s="108">
        <v>44120</v>
      </c>
      <c r="J1429" t="s">
        <v>2251</v>
      </c>
      <c r="K1429" t="s">
        <v>2252</v>
      </c>
      <c r="L1429" t="s">
        <v>2252</v>
      </c>
      <c r="M1429" t="s">
        <v>2253</v>
      </c>
      <c r="N1429" t="s">
        <v>4519</v>
      </c>
    </row>
    <row r="1430" spans="1:14" x14ac:dyDescent="0.25">
      <c r="A1430" t="s">
        <v>4733</v>
      </c>
      <c r="B1430" t="s">
        <v>4734</v>
      </c>
      <c r="C1430" t="s">
        <v>130</v>
      </c>
      <c r="D1430" s="13">
        <v>10156280</v>
      </c>
      <c r="E1430" t="s">
        <v>2249</v>
      </c>
      <c r="F1430" t="s">
        <v>2250</v>
      </c>
      <c r="G1430" t="s">
        <v>2250</v>
      </c>
      <c r="H1430" s="108">
        <v>44112</v>
      </c>
      <c r="I1430" s="108">
        <v>44151</v>
      </c>
      <c r="J1430" t="s">
        <v>2251</v>
      </c>
      <c r="K1430" t="s">
        <v>2252</v>
      </c>
      <c r="L1430" t="s">
        <v>2252</v>
      </c>
      <c r="M1430" t="s">
        <v>2253</v>
      </c>
      <c r="N1430" t="s">
        <v>4519</v>
      </c>
    </row>
    <row r="1431" spans="1:14" x14ac:dyDescent="0.25">
      <c r="A1431" t="s">
        <v>4735</v>
      </c>
      <c r="B1431" t="s">
        <v>240</v>
      </c>
      <c r="C1431" t="s">
        <v>113</v>
      </c>
      <c r="D1431" s="13">
        <v>10160283</v>
      </c>
      <c r="E1431" t="s">
        <v>2415</v>
      </c>
      <c r="F1431" t="s">
        <v>2250</v>
      </c>
      <c r="G1431" t="s">
        <v>2250</v>
      </c>
      <c r="H1431" s="108">
        <v>44111</v>
      </c>
      <c r="I1431" s="108">
        <v>44146</v>
      </c>
      <c r="J1431" t="s">
        <v>2251</v>
      </c>
      <c r="K1431" t="s">
        <v>2252</v>
      </c>
      <c r="L1431" t="s">
        <v>2252</v>
      </c>
      <c r="M1431" t="s">
        <v>2253</v>
      </c>
      <c r="N1431" t="s">
        <v>4519</v>
      </c>
    </row>
    <row r="1432" spans="1:14" x14ac:dyDescent="0.25">
      <c r="A1432" t="s">
        <v>4736</v>
      </c>
      <c r="B1432" t="s">
        <v>240</v>
      </c>
      <c r="C1432" t="s">
        <v>113</v>
      </c>
      <c r="D1432" s="13">
        <v>10159949</v>
      </c>
      <c r="E1432" t="s">
        <v>2415</v>
      </c>
      <c r="F1432" t="s">
        <v>2250</v>
      </c>
      <c r="G1432" t="s">
        <v>2250</v>
      </c>
      <c r="H1432" s="108">
        <v>44139</v>
      </c>
      <c r="I1432" s="108">
        <v>44175</v>
      </c>
      <c r="J1432" t="s">
        <v>2251</v>
      </c>
      <c r="K1432" t="s">
        <v>2252</v>
      </c>
      <c r="L1432" t="s">
        <v>2252</v>
      </c>
      <c r="M1432" t="s">
        <v>2253</v>
      </c>
      <c r="N1432" t="s">
        <v>4519</v>
      </c>
    </row>
    <row r="1433" spans="1:14" x14ac:dyDescent="0.25">
      <c r="A1433" t="s">
        <v>4737</v>
      </c>
      <c r="B1433" t="s">
        <v>240</v>
      </c>
      <c r="C1433" t="s">
        <v>72</v>
      </c>
      <c r="D1433" s="13">
        <v>10161254</v>
      </c>
      <c r="E1433" t="s">
        <v>2415</v>
      </c>
      <c r="F1433" t="s">
        <v>2250</v>
      </c>
      <c r="G1433" t="s">
        <v>2250</v>
      </c>
      <c r="H1433" s="108">
        <v>44076</v>
      </c>
      <c r="I1433" s="108">
        <v>44130</v>
      </c>
      <c r="J1433" t="s">
        <v>2251</v>
      </c>
      <c r="K1433" t="s">
        <v>2252</v>
      </c>
      <c r="L1433" t="s">
        <v>2252</v>
      </c>
      <c r="M1433" t="s">
        <v>2253</v>
      </c>
      <c r="N1433" t="s">
        <v>4519</v>
      </c>
    </row>
    <row r="1434" spans="1:14" x14ac:dyDescent="0.25">
      <c r="A1434" t="s">
        <v>4738</v>
      </c>
      <c r="B1434" t="s">
        <v>240</v>
      </c>
      <c r="C1434" t="s">
        <v>113</v>
      </c>
      <c r="D1434" s="13">
        <v>10160088</v>
      </c>
      <c r="E1434" t="s">
        <v>2415</v>
      </c>
      <c r="F1434" t="s">
        <v>2250</v>
      </c>
      <c r="G1434" t="s">
        <v>2250</v>
      </c>
      <c r="H1434" s="108">
        <v>44131</v>
      </c>
      <c r="I1434" s="108">
        <v>44161</v>
      </c>
      <c r="J1434" t="s">
        <v>2251</v>
      </c>
      <c r="K1434" t="s">
        <v>2252</v>
      </c>
      <c r="L1434" t="s">
        <v>2252</v>
      </c>
      <c r="M1434" t="s">
        <v>2253</v>
      </c>
      <c r="N1434" t="s">
        <v>4519</v>
      </c>
    </row>
    <row r="1435" spans="1:14" x14ac:dyDescent="0.25">
      <c r="A1435" t="s">
        <v>4739</v>
      </c>
      <c r="B1435" t="s">
        <v>955</v>
      </c>
      <c r="C1435" t="s">
        <v>159</v>
      </c>
      <c r="D1435" s="13">
        <v>10163497</v>
      </c>
      <c r="E1435" t="s">
        <v>3047</v>
      </c>
      <c r="F1435" t="s">
        <v>2250</v>
      </c>
      <c r="G1435" t="s">
        <v>2250</v>
      </c>
      <c r="H1435" s="108">
        <v>44091</v>
      </c>
      <c r="I1435" s="108">
        <v>44092</v>
      </c>
      <c r="J1435" t="s">
        <v>2252</v>
      </c>
      <c r="K1435" t="s">
        <v>3048</v>
      </c>
      <c r="L1435" t="s">
        <v>2252</v>
      </c>
      <c r="M1435" t="s">
        <v>2265</v>
      </c>
      <c r="N1435" t="s">
        <v>4519</v>
      </c>
    </row>
    <row r="1436" spans="1:14" x14ac:dyDescent="0.25">
      <c r="A1436" t="s">
        <v>4740</v>
      </c>
      <c r="B1436" t="s">
        <v>240</v>
      </c>
      <c r="C1436" t="s">
        <v>83</v>
      </c>
      <c r="D1436" s="13">
        <v>10159828</v>
      </c>
      <c r="E1436" t="s">
        <v>2415</v>
      </c>
      <c r="F1436" t="s">
        <v>2250</v>
      </c>
      <c r="G1436" t="s">
        <v>2250</v>
      </c>
      <c r="H1436" s="108">
        <v>44083</v>
      </c>
      <c r="I1436" s="108">
        <v>44118</v>
      </c>
      <c r="J1436" t="s">
        <v>2251</v>
      </c>
      <c r="K1436" t="s">
        <v>2252</v>
      </c>
      <c r="L1436" t="s">
        <v>2252</v>
      </c>
      <c r="M1436" t="s">
        <v>2253</v>
      </c>
      <c r="N1436" t="s">
        <v>4519</v>
      </c>
    </row>
    <row r="1437" spans="1:14" x14ac:dyDescent="0.25">
      <c r="A1437" t="s">
        <v>4741</v>
      </c>
      <c r="B1437" t="s">
        <v>240</v>
      </c>
      <c r="C1437" t="s">
        <v>228</v>
      </c>
      <c r="D1437" s="13">
        <v>10161418</v>
      </c>
      <c r="E1437" t="s">
        <v>2415</v>
      </c>
      <c r="F1437" t="s">
        <v>2250</v>
      </c>
      <c r="G1437" t="s">
        <v>2250</v>
      </c>
      <c r="H1437" s="108">
        <v>44138</v>
      </c>
      <c r="I1437" s="108">
        <v>44165</v>
      </c>
      <c r="J1437" t="s">
        <v>2251</v>
      </c>
      <c r="K1437" t="s">
        <v>2252</v>
      </c>
      <c r="L1437" t="s">
        <v>2252</v>
      </c>
      <c r="M1437" t="s">
        <v>2253</v>
      </c>
      <c r="N1437" t="s">
        <v>4519</v>
      </c>
    </row>
    <row r="1438" spans="1:14" x14ac:dyDescent="0.25">
      <c r="A1438" t="s">
        <v>4742</v>
      </c>
      <c r="B1438" t="s">
        <v>240</v>
      </c>
      <c r="C1438" t="s">
        <v>85</v>
      </c>
      <c r="D1438" s="13">
        <v>10160269</v>
      </c>
      <c r="E1438" t="s">
        <v>2415</v>
      </c>
      <c r="F1438" t="s">
        <v>2250</v>
      </c>
      <c r="G1438" t="s">
        <v>2250</v>
      </c>
      <c r="H1438" s="108">
        <v>44111</v>
      </c>
      <c r="I1438" s="108">
        <v>44146</v>
      </c>
      <c r="J1438" t="s">
        <v>2251</v>
      </c>
      <c r="K1438" t="s">
        <v>2252</v>
      </c>
      <c r="L1438" t="s">
        <v>2252</v>
      </c>
      <c r="M1438" t="s">
        <v>2253</v>
      </c>
      <c r="N1438" t="s">
        <v>4519</v>
      </c>
    </row>
    <row r="1439" spans="1:14" x14ac:dyDescent="0.25">
      <c r="A1439" t="s">
        <v>4743</v>
      </c>
      <c r="B1439" t="s">
        <v>956</v>
      </c>
      <c r="C1439" t="s">
        <v>106</v>
      </c>
      <c r="D1439" s="13">
        <v>10169663</v>
      </c>
      <c r="E1439" t="s">
        <v>3047</v>
      </c>
      <c r="F1439" t="s">
        <v>2250</v>
      </c>
      <c r="G1439" t="s">
        <v>2250</v>
      </c>
      <c r="H1439" s="108">
        <v>44130</v>
      </c>
      <c r="I1439" s="108">
        <v>44132</v>
      </c>
      <c r="J1439" t="s">
        <v>2252</v>
      </c>
      <c r="K1439" t="s">
        <v>3048</v>
      </c>
      <c r="L1439" t="s">
        <v>2252</v>
      </c>
      <c r="M1439" t="s">
        <v>2265</v>
      </c>
      <c r="N1439" t="s">
        <v>4519</v>
      </c>
    </row>
    <row r="1440" spans="1:14" x14ac:dyDescent="0.25">
      <c r="A1440" t="s">
        <v>4744</v>
      </c>
      <c r="B1440" t="s">
        <v>4745</v>
      </c>
      <c r="C1440" t="s">
        <v>141</v>
      </c>
      <c r="D1440" s="13">
        <v>10156405</v>
      </c>
      <c r="E1440" t="s">
        <v>2249</v>
      </c>
      <c r="F1440" t="s">
        <v>2250</v>
      </c>
      <c r="G1440" t="s">
        <v>2250</v>
      </c>
      <c r="H1440" s="108">
        <v>44166</v>
      </c>
      <c r="I1440" s="108">
        <v>44213</v>
      </c>
      <c r="J1440" t="s">
        <v>2251</v>
      </c>
      <c r="K1440" t="s">
        <v>2252</v>
      </c>
      <c r="L1440" t="s">
        <v>2252</v>
      </c>
      <c r="M1440" t="s">
        <v>2265</v>
      </c>
      <c r="N1440" t="s">
        <v>4519</v>
      </c>
    </row>
    <row r="1441" spans="1:14" x14ac:dyDescent="0.25">
      <c r="A1441" t="s">
        <v>4746</v>
      </c>
      <c r="B1441" t="s">
        <v>4747</v>
      </c>
      <c r="C1441" t="s">
        <v>228</v>
      </c>
      <c r="D1441" s="13">
        <v>10156677</v>
      </c>
      <c r="E1441" t="s">
        <v>2249</v>
      </c>
      <c r="F1441" t="s">
        <v>2250</v>
      </c>
      <c r="G1441" t="s">
        <v>2250</v>
      </c>
      <c r="H1441" s="108">
        <v>44140</v>
      </c>
      <c r="I1441" s="108">
        <v>44164</v>
      </c>
      <c r="J1441" t="s">
        <v>2251</v>
      </c>
      <c r="K1441" t="s">
        <v>2252</v>
      </c>
      <c r="L1441" t="s">
        <v>2252</v>
      </c>
      <c r="M1441" t="s">
        <v>2265</v>
      </c>
      <c r="N1441" t="s">
        <v>4519</v>
      </c>
    </row>
    <row r="1442" spans="1:14" x14ac:dyDescent="0.25">
      <c r="A1442" t="s">
        <v>4748</v>
      </c>
      <c r="B1442" t="s">
        <v>240</v>
      </c>
      <c r="C1442" t="s">
        <v>123</v>
      </c>
      <c r="D1442" s="13">
        <v>10160612</v>
      </c>
      <c r="E1442" t="s">
        <v>2415</v>
      </c>
      <c r="F1442" t="s">
        <v>2250</v>
      </c>
      <c r="G1442" t="s">
        <v>2250</v>
      </c>
      <c r="H1442" s="108">
        <v>44082</v>
      </c>
      <c r="I1442" s="108">
        <v>44111</v>
      </c>
      <c r="J1442" t="s">
        <v>2251</v>
      </c>
      <c r="K1442" t="s">
        <v>2252</v>
      </c>
      <c r="L1442" t="s">
        <v>2252</v>
      </c>
      <c r="M1442" t="s">
        <v>2253</v>
      </c>
      <c r="N1442" t="s">
        <v>4519</v>
      </c>
    </row>
    <row r="1443" spans="1:14" x14ac:dyDescent="0.25">
      <c r="A1443" t="s">
        <v>4749</v>
      </c>
      <c r="B1443" t="s">
        <v>240</v>
      </c>
      <c r="C1443" t="s">
        <v>112</v>
      </c>
      <c r="D1443" s="13">
        <v>10160305</v>
      </c>
      <c r="E1443" t="s">
        <v>2415</v>
      </c>
      <c r="F1443" t="s">
        <v>2250</v>
      </c>
      <c r="G1443" t="s">
        <v>2250</v>
      </c>
      <c r="H1443" s="108">
        <v>44125</v>
      </c>
      <c r="I1443" s="108">
        <v>44147</v>
      </c>
      <c r="J1443" t="s">
        <v>2251</v>
      </c>
      <c r="K1443" t="s">
        <v>2252</v>
      </c>
      <c r="L1443" t="s">
        <v>2252</v>
      </c>
      <c r="M1443" t="s">
        <v>2253</v>
      </c>
      <c r="N1443" t="s">
        <v>4519</v>
      </c>
    </row>
    <row r="1444" spans="1:14" x14ac:dyDescent="0.25">
      <c r="A1444" t="s">
        <v>4750</v>
      </c>
      <c r="B1444" t="s">
        <v>240</v>
      </c>
      <c r="C1444" t="s">
        <v>122</v>
      </c>
      <c r="D1444" s="13">
        <v>10159031</v>
      </c>
      <c r="E1444" t="s">
        <v>2415</v>
      </c>
      <c r="F1444" t="s">
        <v>2250</v>
      </c>
      <c r="G1444" t="s">
        <v>2250</v>
      </c>
      <c r="H1444" s="108">
        <v>44082</v>
      </c>
      <c r="I1444" s="108">
        <v>44119</v>
      </c>
      <c r="J1444" t="s">
        <v>945</v>
      </c>
      <c r="K1444" t="s">
        <v>2252</v>
      </c>
      <c r="L1444" t="s">
        <v>2252</v>
      </c>
      <c r="M1444" t="s">
        <v>2253</v>
      </c>
      <c r="N1444" t="s">
        <v>4519</v>
      </c>
    </row>
    <row r="1445" spans="1:14" x14ac:dyDescent="0.25">
      <c r="A1445" t="s">
        <v>4751</v>
      </c>
      <c r="B1445" t="s">
        <v>240</v>
      </c>
      <c r="C1445" t="s">
        <v>121</v>
      </c>
      <c r="D1445" s="13">
        <v>10160606</v>
      </c>
      <c r="E1445" t="s">
        <v>2415</v>
      </c>
      <c r="F1445" t="s">
        <v>2250</v>
      </c>
      <c r="G1445" t="s">
        <v>2250</v>
      </c>
      <c r="H1445" s="108">
        <v>44117</v>
      </c>
      <c r="I1445" s="108">
        <v>44152</v>
      </c>
      <c r="J1445" t="s">
        <v>2251</v>
      </c>
      <c r="K1445" t="s">
        <v>2252</v>
      </c>
      <c r="L1445" t="s">
        <v>2252</v>
      </c>
      <c r="M1445" t="s">
        <v>2253</v>
      </c>
      <c r="N1445" t="s">
        <v>4519</v>
      </c>
    </row>
    <row r="1446" spans="1:14" x14ac:dyDescent="0.25">
      <c r="A1446" t="s">
        <v>4752</v>
      </c>
      <c r="B1446" t="s">
        <v>240</v>
      </c>
      <c r="C1446" t="s">
        <v>116</v>
      </c>
      <c r="D1446" s="13">
        <v>10160758</v>
      </c>
      <c r="E1446" t="s">
        <v>2415</v>
      </c>
      <c r="F1446" t="s">
        <v>2250</v>
      </c>
      <c r="G1446" t="s">
        <v>2250</v>
      </c>
      <c r="H1446" s="108">
        <v>44089</v>
      </c>
      <c r="I1446" s="108">
        <v>44126</v>
      </c>
      <c r="J1446" t="s">
        <v>2251</v>
      </c>
      <c r="K1446" t="s">
        <v>2252</v>
      </c>
      <c r="L1446" t="s">
        <v>2252</v>
      </c>
      <c r="M1446" t="s">
        <v>2253</v>
      </c>
      <c r="N1446" t="s">
        <v>4519</v>
      </c>
    </row>
    <row r="1447" spans="1:14" x14ac:dyDescent="0.25">
      <c r="A1447" t="s">
        <v>4753</v>
      </c>
      <c r="B1447" t="s">
        <v>4754</v>
      </c>
      <c r="C1447" t="s">
        <v>184</v>
      </c>
      <c r="D1447" s="13">
        <v>10155266</v>
      </c>
      <c r="E1447" t="s">
        <v>2385</v>
      </c>
      <c r="F1447" t="s">
        <v>2250</v>
      </c>
      <c r="G1447" t="s">
        <v>2250</v>
      </c>
      <c r="H1447" s="108">
        <v>44104</v>
      </c>
      <c r="I1447" s="108">
        <v>44124</v>
      </c>
      <c r="J1447" t="s">
        <v>2252</v>
      </c>
      <c r="K1447" t="s">
        <v>2252</v>
      </c>
      <c r="L1447" t="s">
        <v>2252</v>
      </c>
      <c r="M1447" t="s">
        <v>2253</v>
      </c>
      <c r="N1447" t="s">
        <v>4519</v>
      </c>
    </row>
    <row r="1448" spans="1:14" x14ac:dyDescent="0.25">
      <c r="A1448" t="s">
        <v>4755</v>
      </c>
      <c r="B1448" t="s">
        <v>4756</v>
      </c>
      <c r="C1448" t="s">
        <v>147</v>
      </c>
      <c r="D1448" s="13">
        <v>10155230</v>
      </c>
      <c r="E1448" t="s">
        <v>2385</v>
      </c>
      <c r="F1448" t="s">
        <v>2250</v>
      </c>
      <c r="G1448" t="s">
        <v>2250</v>
      </c>
      <c r="H1448" s="108">
        <v>44179</v>
      </c>
      <c r="I1448" s="108">
        <v>44215</v>
      </c>
      <c r="J1448" t="s">
        <v>2252</v>
      </c>
      <c r="K1448" t="s">
        <v>2252</v>
      </c>
      <c r="L1448" t="s">
        <v>2252</v>
      </c>
      <c r="M1448" t="s">
        <v>2253</v>
      </c>
      <c r="N1448" t="s">
        <v>4519</v>
      </c>
    </row>
    <row r="1449" spans="1:14" x14ac:dyDescent="0.25">
      <c r="A1449" t="s">
        <v>4757</v>
      </c>
      <c r="B1449" t="s">
        <v>4758</v>
      </c>
      <c r="C1449" t="s">
        <v>100</v>
      </c>
      <c r="D1449" s="13">
        <v>10155263</v>
      </c>
      <c r="E1449" t="s">
        <v>2385</v>
      </c>
      <c r="F1449" t="s">
        <v>2250</v>
      </c>
      <c r="G1449" t="s">
        <v>2250</v>
      </c>
      <c r="H1449" s="108">
        <v>44152</v>
      </c>
      <c r="I1449" s="108">
        <v>44187</v>
      </c>
      <c r="J1449" t="s">
        <v>2252</v>
      </c>
      <c r="K1449" t="s">
        <v>2252</v>
      </c>
      <c r="L1449" t="s">
        <v>2252</v>
      </c>
      <c r="M1449" t="s">
        <v>2265</v>
      </c>
      <c r="N1449" t="s">
        <v>4519</v>
      </c>
    </row>
    <row r="1450" spans="1:14" x14ac:dyDescent="0.25">
      <c r="A1450" t="s">
        <v>4759</v>
      </c>
      <c r="B1450" t="s">
        <v>4760</v>
      </c>
      <c r="C1450" t="s">
        <v>186</v>
      </c>
      <c r="D1450" s="13">
        <v>10155269</v>
      </c>
      <c r="E1450" t="s">
        <v>2385</v>
      </c>
      <c r="F1450" t="s">
        <v>2250</v>
      </c>
      <c r="G1450" t="s">
        <v>2250</v>
      </c>
      <c r="H1450" s="108">
        <v>44146</v>
      </c>
      <c r="I1450" s="108">
        <v>44178</v>
      </c>
      <c r="J1450" t="s">
        <v>2252</v>
      </c>
      <c r="K1450" t="s">
        <v>2252</v>
      </c>
      <c r="L1450" t="s">
        <v>2252</v>
      </c>
      <c r="M1450" t="s">
        <v>2265</v>
      </c>
      <c r="N1450" t="s">
        <v>4519</v>
      </c>
    </row>
    <row r="1451" spans="1:14" x14ac:dyDescent="0.25">
      <c r="A1451" t="s">
        <v>4761</v>
      </c>
      <c r="B1451" t="s">
        <v>4762</v>
      </c>
      <c r="C1451" t="s">
        <v>193</v>
      </c>
      <c r="D1451" s="13">
        <v>10155261</v>
      </c>
      <c r="E1451" t="s">
        <v>2385</v>
      </c>
      <c r="F1451" t="s">
        <v>2250</v>
      </c>
      <c r="G1451" t="s">
        <v>2250</v>
      </c>
      <c r="H1451" s="108">
        <v>44112</v>
      </c>
      <c r="I1451" s="108">
        <v>44161</v>
      </c>
      <c r="J1451" t="s">
        <v>2252</v>
      </c>
      <c r="K1451" t="s">
        <v>2252</v>
      </c>
      <c r="L1451" t="s">
        <v>2252</v>
      </c>
      <c r="M1451" t="s">
        <v>2253</v>
      </c>
      <c r="N1451" t="s">
        <v>4519</v>
      </c>
    </row>
    <row r="1452" spans="1:14" x14ac:dyDescent="0.25">
      <c r="A1452" t="s">
        <v>4763</v>
      </c>
      <c r="B1452" t="s">
        <v>240</v>
      </c>
      <c r="C1452" t="s">
        <v>125</v>
      </c>
      <c r="D1452" s="13">
        <v>10159419</v>
      </c>
      <c r="E1452" t="s">
        <v>2415</v>
      </c>
      <c r="F1452" t="s">
        <v>2250</v>
      </c>
      <c r="G1452" t="s">
        <v>2250</v>
      </c>
      <c r="H1452" s="108">
        <v>44104</v>
      </c>
      <c r="I1452" s="108">
        <v>44138</v>
      </c>
      <c r="J1452" t="s">
        <v>2251</v>
      </c>
      <c r="K1452" t="s">
        <v>2252</v>
      </c>
      <c r="L1452" t="s">
        <v>2252</v>
      </c>
      <c r="M1452" t="s">
        <v>2253</v>
      </c>
      <c r="N1452" t="s">
        <v>4519</v>
      </c>
    </row>
    <row r="1453" spans="1:14" x14ac:dyDescent="0.25">
      <c r="A1453" t="s">
        <v>4764</v>
      </c>
      <c r="B1453" t="s">
        <v>4765</v>
      </c>
      <c r="C1453" t="s">
        <v>190</v>
      </c>
      <c r="D1453" s="13">
        <v>10155536</v>
      </c>
      <c r="E1453" t="s">
        <v>2385</v>
      </c>
      <c r="F1453" t="s">
        <v>2250</v>
      </c>
      <c r="G1453" t="s">
        <v>2250</v>
      </c>
      <c r="H1453" s="108">
        <v>44118</v>
      </c>
      <c r="I1453" s="108">
        <v>44161</v>
      </c>
      <c r="J1453" t="s">
        <v>2252</v>
      </c>
      <c r="K1453" t="s">
        <v>2252</v>
      </c>
      <c r="L1453" t="s">
        <v>2252</v>
      </c>
      <c r="M1453" t="s">
        <v>2253</v>
      </c>
      <c r="N1453" t="s">
        <v>4519</v>
      </c>
    </row>
    <row r="1454" spans="1:14" x14ac:dyDescent="0.25">
      <c r="A1454" t="s">
        <v>4766</v>
      </c>
      <c r="B1454" t="s">
        <v>4767</v>
      </c>
      <c r="C1454" t="s">
        <v>217</v>
      </c>
      <c r="D1454" s="13">
        <v>10155303</v>
      </c>
      <c r="E1454" t="s">
        <v>2385</v>
      </c>
      <c r="F1454" t="s">
        <v>2250</v>
      </c>
      <c r="G1454" t="s">
        <v>2250</v>
      </c>
      <c r="H1454" s="108">
        <v>44173</v>
      </c>
      <c r="I1454" s="108">
        <v>44216</v>
      </c>
      <c r="J1454" t="s">
        <v>2252</v>
      </c>
      <c r="K1454" t="s">
        <v>2252</v>
      </c>
      <c r="L1454" t="s">
        <v>2252</v>
      </c>
      <c r="M1454" t="s">
        <v>2265</v>
      </c>
      <c r="N1454" t="s">
        <v>4519</v>
      </c>
    </row>
    <row r="1455" spans="1:14" x14ac:dyDescent="0.25">
      <c r="A1455" t="s">
        <v>4768</v>
      </c>
      <c r="B1455" t="s">
        <v>4769</v>
      </c>
      <c r="C1455" t="s">
        <v>193</v>
      </c>
      <c r="D1455" s="13">
        <v>10155272</v>
      </c>
      <c r="E1455" t="s">
        <v>2385</v>
      </c>
      <c r="F1455" t="s">
        <v>2250</v>
      </c>
      <c r="G1455" t="s">
        <v>2250</v>
      </c>
      <c r="H1455" s="108">
        <v>44152</v>
      </c>
      <c r="I1455" s="108">
        <v>44181</v>
      </c>
      <c r="J1455" t="s">
        <v>2252</v>
      </c>
      <c r="K1455" t="s">
        <v>2252</v>
      </c>
      <c r="L1455" t="s">
        <v>2252</v>
      </c>
      <c r="M1455" t="s">
        <v>2265</v>
      </c>
      <c r="N1455" t="s">
        <v>4519</v>
      </c>
    </row>
    <row r="1456" spans="1:14" x14ac:dyDescent="0.25">
      <c r="A1456" t="s">
        <v>4770</v>
      </c>
      <c r="B1456" t="s">
        <v>4771</v>
      </c>
      <c r="C1456" t="s">
        <v>95</v>
      </c>
      <c r="D1456" s="13">
        <v>10155193</v>
      </c>
      <c r="E1456" t="s">
        <v>2385</v>
      </c>
      <c r="F1456" t="s">
        <v>2250</v>
      </c>
      <c r="G1456" t="s">
        <v>2250</v>
      </c>
      <c r="H1456" s="108">
        <v>44124</v>
      </c>
      <c r="I1456" s="108">
        <v>44158</v>
      </c>
      <c r="J1456" t="s">
        <v>2252</v>
      </c>
      <c r="K1456" t="s">
        <v>2252</v>
      </c>
      <c r="L1456" t="s">
        <v>2252</v>
      </c>
      <c r="M1456" t="s">
        <v>2253</v>
      </c>
      <c r="N1456" t="s">
        <v>4519</v>
      </c>
    </row>
    <row r="1457" spans="1:14" x14ac:dyDescent="0.25">
      <c r="A1457" t="s">
        <v>4772</v>
      </c>
      <c r="B1457" t="s">
        <v>4773</v>
      </c>
      <c r="C1457" t="s">
        <v>188</v>
      </c>
      <c r="D1457" s="13">
        <v>10155270</v>
      </c>
      <c r="E1457" t="s">
        <v>2385</v>
      </c>
      <c r="F1457" t="s">
        <v>2250</v>
      </c>
      <c r="G1457" t="s">
        <v>2250</v>
      </c>
      <c r="H1457" s="108">
        <v>44125</v>
      </c>
      <c r="I1457" s="108">
        <v>44165</v>
      </c>
      <c r="J1457" t="s">
        <v>2252</v>
      </c>
      <c r="K1457" t="s">
        <v>2252</v>
      </c>
      <c r="L1457" t="s">
        <v>2252</v>
      </c>
      <c r="M1457" t="s">
        <v>2253</v>
      </c>
      <c r="N1457" t="s">
        <v>4519</v>
      </c>
    </row>
    <row r="1458" spans="1:14" x14ac:dyDescent="0.25">
      <c r="A1458" t="s">
        <v>4774</v>
      </c>
      <c r="B1458" t="s">
        <v>4775</v>
      </c>
      <c r="C1458" t="s">
        <v>70</v>
      </c>
      <c r="D1458" s="13">
        <v>10155267</v>
      </c>
      <c r="E1458" t="s">
        <v>2385</v>
      </c>
      <c r="F1458" t="s">
        <v>2250</v>
      </c>
      <c r="G1458" t="s">
        <v>2250</v>
      </c>
      <c r="H1458" s="108">
        <v>44140</v>
      </c>
      <c r="I1458" s="108">
        <v>44187</v>
      </c>
      <c r="J1458" t="s">
        <v>2252</v>
      </c>
      <c r="K1458" t="s">
        <v>2252</v>
      </c>
      <c r="L1458" t="s">
        <v>2252</v>
      </c>
      <c r="M1458" t="s">
        <v>2265</v>
      </c>
      <c r="N1458" t="s">
        <v>4519</v>
      </c>
    </row>
    <row r="1459" spans="1:14" x14ac:dyDescent="0.25">
      <c r="A1459" t="s">
        <v>4776</v>
      </c>
      <c r="B1459" t="s">
        <v>240</v>
      </c>
      <c r="C1459" t="s">
        <v>219</v>
      </c>
      <c r="D1459" s="13">
        <v>10158712</v>
      </c>
      <c r="E1459" t="s">
        <v>2415</v>
      </c>
      <c r="F1459" t="s">
        <v>2250</v>
      </c>
      <c r="G1459" t="s">
        <v>2250</v>
      </c>
      <c r="H1459" s="108">
        <v>44118</v>
      </c>
      <c r="I1459" s="108">
        <v>44172</v>
      </c>
      <c r="J1459" t="s">
        <v>2251</v>
      </c>
      <c r="K1459" t="s">
        <v>2252</v>
      </c>
      <c r="L1459" t="s">
        <v>2252</v>
      </c>
      <c r="M1459" t="s">
        <v>2253</v>
      </c>
      <c r="N1459" t="s">
        <v>4519</v>
      </c>
    </row>
    <row r="1460" spans="1:14" x14ac:dyDescent="0.25">
      <c r="A1460" t="s">
        <v>4777</v>
      </c>
      <c r="B1460" t="s">
        <v>240</v>
      </c>
      <c r="C1460" t="s">
        <v>117</v>
      </c>
      <c r="D1460" s="13">
        <v>10160759</v>
      </c>
      <c r="E1460" t="s">
        <v>2415</v>
      </c>
      <c r="F1460" t="s">
        <v>2250</v>
      </c>
      <c r="G1460" t="s">
        <v>2250</v>
      </c>
      <c r="H1460" s="108">
        <v>44090</v>
      </c>
      <c r="I1460" s="108">
        <v>44119</v>
      </c>
      <c r="J1460" t="s">
        <v>2251</v>
      </c>
      <c r="K1460" t="s">
        <v>2252</v>
      </c>
      <c r="L1460" t="s">
        <v>2252</v>
      </c>
      <c r="M1460" t="s">
        <v>2253</v>
      </c>
      <c r="N1460" t="s">
        <v>4519</v>
      </c>
    </row>
    <row r="1461" spans="1:14" x14ac:dyDescent="0.25">
      <c r="A1461" t="s">
        <v>4778</v>
      </c>
      <c r="B1461" t="s">
        <v>240</v>
      </c>
      <c r="C1461" t="s">
        <v>72</v>
      </c>
      <c r="D1461" s="13">
        <v>10161066</v>
      </c>
      <c r="E1461" t="s">
        <v>2415</v>
      </c>
      <c r="F1461" t="s">
        <v>2250</v>
      </c>
      <c r="G1461" t="s">
        <v>2250</v>
      </c>
      <c r="H1461" s="108">
        <v>44110</v>
      </c>
      <c r="I1461" s="108">
        <v>44131</v>
      </c>
      <c r="J1461" t="s">
        <v>2251</v>
      </c>
      <c r="K1461" t="s">
        <v>2252</v>
      </c>
      <c r="L1461" t="s">
        <v>2252</v>
      </c>
      <c r="M1461" t="s">
        <v>2253</v>
      </c>
      <c r="N1461" t="s">
        <v>4519</v>
      </c>
    </row>
    <row r="1462" spans="1:14" x14ac:dyDescent="0.25">
      <c r="A1462" t="s">
        <v>4779</v>
      </c>
      <c r="B1462" t="s">
        <v>240</v>
      </c>
      <c r="C1462" t="s">
        <v>104</v>
      </c>
      <c r="D1462" s="13">
        <v>10158689</v>
      </c>
      <c r="E1462" t="s">
        <v>2415</v>
      </c>
      <c r="F1462" t="s">
        <v>2250</v>
      </c>
      <c r="G1462" t="s">
        <v>2250</v>
      </c>
      <c r="H1462" s="108">
        <v>44076</v>
      </c>
      <c r="I1462" s="108">
        <v>44110</v>
      </c>
      <c r="J1462" t="s">
        <v>2251</v>
      </c>
      <c r="K1462" t="s">
        <v>2252</v>
      </c>
      <c r="L1462" t="s">
        <v>2252</v>
      </c>
      <c r="M1462" t="s">
        <v>2253</v>
      </c>
      <c r="N1462" t="s">
        <v>4519</v>
      </c>
    </row>
    <row r="1463" spans="1:14" x14ac:dyDescent="0.25">
      <c r="A1463" t="s">
        <v>4780</v>
      </c>
      <c r="B1463" t="s">
        <v>4781</v>
      </c>
      <c r="C1463" t="s">
        <v>147</v>
      </c>
      <c r="D1463" s="13">
        <v>10156403</v>
      </c>
      <c r="E1463" t="s">
        <v>2249</v>
      </c>
      <c r="F1463" t="s">
        <v>2250</v>
      </c>
      <c r="G1463" t="s">
        <v>2250</v>
      </c>
      <c r="H1463" s="108">
        <v>44161</v>
      </c>
      <c r="I1463" s="108">
        <v>44209</v>
      </c>
      <c r="J1463" t="s">
        <v>2251</v>
      </c>
      <c r="K1463" t="s">
        <v>2252</v>
      </c>
      <c r="L1463" t="s">
        <v>2252</v>
      </c>
      <c r="M1463" t="s">
        <v>2265</v>
      </c>
      <c r="N1463" t="s">
        <v>4519</v>
      </c>
    </row>
    <row r="1464" spans="1:14" x14ac:dyDescent="0.25">
      <c r="A1464" t="s">
        <v>4782</v>
      </c>
      <c r="B1464" t="s">
        <v>4783</v>
      </c>
      <c r="C1464" t="s">
        <v>147</v>
      </c>
      <c r="D1464" s="13">
        <v>10156413</v>
      </c>
      <c r="E1464" t="s">
        <v>2249</v>
      </c>
      <c r="F1464" t="s">
        <v>2250</v>
      </c>
      <c r="G1464" t="s">
        <v>2250</v>
      </c>
      <c r="H1464" s="108">
        <v>44103</v>
      </c>
      <c r="I1464" s="108">
        <v>44144</v>
      </c>
      <c r="J1464" t="s">
        <v>2251</v>
      </c>
      <c r="K1464" t="s">
        <v>2252</v>
      </c>
      <c r="L1464" t="s">
        <v>2252</v>
      </c>
      <c r="M1464" t="s">
        <v>2253</v>
      </c>
      <c r="N1464" t="s">
        <v>4519</v>
      </c>
    </row>
    <row r="1465" spans="1:14" x14ac:dyDescent="0.25">
      <c r="A1465" t="s">
        <v>4784</v>
      </c>
      <c r="B1465" t="s">
        <v>240</v>
      </c>
      <c r="C1465" t="s">
        <v>116</v>
      </c>
      <c r="D1465" s="13">
        <v>10160760</v>
      </c>
      <c r="E1465" t="s">
        <v>2415</v>
      </c>
      <c r="F1465" t="s">
        <v>2250</v>
      </c>
      <c r="G1465" t="s">
        <v>2250</v>
      </c>
      <c r="H1465" s="108">
        <v>44112</v>
      </c>
      <c r="I1465" s="108">
        <v>44146</v>
      </c>
      <c r="J1465" t="s">
        <v>2251</v>
      </c>
      <c r="K1465" t="s">
        <v>2252</v>
      </c>
      <c r="L1465" t="s">
        <v>2252</v>
      </c>
      <c r="M1465" t="s">
        <v>2253</v>
      </c>
      <c r="N1465" t="s">
        <v>4519</v>
      </c>
    </row>
    <row r="1466" spans="1:14" x14ac:dyDescent="0.25">
      <c r="A1466" t="s">
        <v>4785</v>
      </c>
      <c r="B1466" t="s">
        <v>4786</v>
      </c>
      <c r="C1466" t="s">
        <v>147</v>
      </c>
      <c r="D1466" s="13">
        <v>10156395</v>
      </c>
      <c r="E1466" t="s">
        <v>2249</v>
      </c>
      <c r="F1466" t="s">
        <v>2250</v>
      </c>
      <c r="G1466" t="s">
        <v>2250</v>
      </c>
      <c r="H1466" s="108">
        <v>44166</v>
      </c>
      <c r="I1466" s="108">
        <v>44209</v>
      </c>
      <c r="J1466" t="s">
        <v>2251</v>
      </c>
      <c r="K1466" t="s">
        <v>2252</v>
      </c>
      <c r="L1466" t="s">
        <v>2252</v>
      </c>
      <c r="M1466" t="s">
        <v>2265</v>
      </c>
      <c r="N1466" t="s">
        <v>4519</v>
      </c>
    </row>
    <row r="1467" spans="1:14" x14ac:dyDescent="0.25">
      <c r="A1467" t="s">
        <v>4787</v>
      </c>
      <c r="B1467" t="s">
        <v>4788</v>
      </c>
      <c r="C1467" t="s">
        <v>147</v>
      </c>
      <c r="D1467" s="13">
        <v>10156407</v>
      </c>
      <c r="E1467" t="s">
        <v>2249</v>
      </c>
      <c r="F1467" t="s">
        <v>2250</v>
      </c>
      <c r="G1467" t="s">
        <v>2250</v>
      </c>
      <c r="H1467" s="108">
        <v>44166</v>
      </c>
      <c r="I1467" s="108">
        <v>44213</v>
      </c>
      <c r="J1467" t="s">
        <v>2251</v>
      </c>
      <c r="K1467" t="s">
        <v>2252</v>
      </c>
      <c r="L1467" t="s">
        <v>2252</v>
      </c>
      <c r="M1467" t="s">
        <v>2265</v>
      </c>
      <c r="N1467" t="s">
        <v>4519</v>
      </c>
    </row>
    <row r="1468" spans="1:14" x14ac:dyDescent="0.25">
      <c r="A1468" t="s">
        <v>4789</v>
      </c>
      <c r="B1468" t="s">
        <v>240</v>
      </c>
      <c r="C1468" t="s">
        <v>130</v>
      </c>
      <c r="D1468" s="13">
        <v>10160761</v>
      </c>
      <c r="E1468" t="s">
        <v>2415</v>
      </c>
      <c r="F1468" t="s">
        <v>2250</v>
      </c>
      <c r="G1468" t="s">
        <v>2250</v>
      </c>
      <c r="H1468" s="108">
        <v>44124</v>
      </c>
      <c r="I1468" s="108">
        <v>44153</v>
      </c>
      <c r="J1468" t="s">
        <v>2251</v>
      </c>
      <c r="K1468" t="s">
        <v>2252</v>
      </c>
      <c r="L1468" t="s">
        <v>2252</v>
      </c>
      <c r="M1468" t="s">
        <v>2253</v>
      </c>
      <c r="N1468" t="s">
        <v>4519</v>
      </c>
    </row>
    <row r="1469" spans="1:14" x14ac:dyDescent="0.25">
      <c r="A1469" t="s">
        <v>4790</v>
      </c>
      <c r="B1469" t="s">
        <v>240</v>
      </c>
      <c r="C1469" t="s">
        <v>72</v>
      </c>
      <c r="D1469" s="13">
        <v>10161207</v>
      </c>
      <c r="E1469" t="s">
        <v>2415</v>
      </c>
      <c r="F1469" t="s">
        <v>2250</v>
      </c>
      <c r="G1469" t="s">
        <v>2250</v>
      </c>
      <c r="H1469" s="108">
        <v>44096</v>
      </c>
      <c r="I1469" s="108">
        <v>44117</v>
      </c>
      <c r="J1469" t="s">
        <v>2251</v>
      </c>
      <c r="K1469" t="s">
        <v>2252</v>
      </c>
      <c r="L1469" t="s">
        <v>2252</v>
      </c>
      <c r="M1469" t="s">
        <v>2253</v>
      </c>
      <c r="N1469" t="s">
        <v>4519</v>
      </c>
    </row>
    <row r="1470" spans="1:14" x14ac:dyDescent="0.25">
      <c r="A1470" t="s">
        <v>4791</v>
      </c>
      <c r="B1470" t="s">
        <v>240</v>
      </c>
      <c r="C1470" t="s">
        <v>88</v>
      </c>
      <c r="D1470" s="13">
        <v>10160613</v>
      </c>
      <c r="E1470" t="s">
        <v>2415</v>
      </c>
      <c r="F1470" t="s">
        <v>2250</v>
      </c>
      <c r="G1470" t="s">
        <v>2250</v>
      </c>
      <c r="H1470" s="108">
        <v>44132</v>
      </c>
      <c r="I1470" s="108">
        <v>44207</v>
      </c>
      <c r="J1470" t="s">
        <v>2251</v>
      </c>
      <c r="K1470" t="s">
        <v>2252</v>
      </c>
      <c r="L1470" t="s">
        <v>2252</v>
      </c>
      <c r="M1470" t="s">
        <v>2253</v>
      </c>
      <c r="N1470" t="s">
        <v>4519</v>
      </c>
    </row>
    <row r="1471" spans="1:14" x14ac:dyDescent="0.25">
      <c r="A1471" t="s">
        <v>4792</v>
      </c>
      <c r="B1471" t="s">
        <v>240</v>
      </c>
      <c r="C1471" t="s">
        <v>104</v>
      </c>
      <c r="D1471" s="13">
        <v>10158697</v>
      </c>
      <c r="E1471" t="s">
        <v>2415</v>
      </c>
      <c r="F1471" t="s">
        <v>2250</v>
      </c>
      <c r="G1471" t="s">
        <v>2250</v>
      </c>
      <c r="H1471" s="108">
        <v>44117</v>
      </c>
      <c r="I1471" s="108">
        <v>44173</v>
      </c>
      <c r="J1471" t="s">
        <v>2251</v>
      </c>
      <c r="K1471" t="s">
        <v>2252</v>
      </c>
      <c r="L1471" t="s">
        <v>2252</v>
      </c>
      <c r="M1471" t="s">
        <v>2253</v>
      </c>
      <c r="N1471" t="s">
        <v>4519</v>
      </c>
    </row>
    <row r="1472" spans="1:14" x14ac:dyDescent="0.25">
      <c r="A1472" t="s">
        <v>4793</v>
      </c>
      <c r="B1472" t="s">
        <v>240</v>
      </c>
      <c r="C1472" t="s">
        <v>104</v>
      </c>
      <c r="D1472" s="13">
        <v>10158677</v>
      </c>
      <c r="E1472" t="s">
        <v>2415</v>
      </c>
      <c r="F1472" t="s">
        <v>2250</v>
      </c>
      <c r="G1472" t="s">
        <v>2250</v>
      </c>
      <c r="H1472" s="108">
        <v>44083</v>
      </c>
      <c r="I1472" s="108">
        <v>44110</v>
      </c>
      <c r="J1472" t="s">
        <v>2251</v>
      </c>
      <c r="K1472" t="s">
        <v>2252</v>
      </c>
      <c r="L1472" t="s">
        <v>2252</v>
      </c>
      <c r="M1472" t="s">
        <v>2253</v>
      </c>
      <c r="N1472" t="s">
        <v>4519</v>
      </c>
    </row>
    <row r="1473" spans="1:14" x14ac:dyDescent="0.25">
      <c r="A1473" t="s">
        <v>4794</v>
      </c>
      <c r="B1473" t="s">
        <v>240</v>
      </c>
      <c r="C1473" t="s">
        <v>75</v>
      </c>
      <c r="D1473" s="13">
        <v>10159420</v>
      </c>
      <c r="E1473" t="s">
        <v>2415</v>
      </c>
      <c r="F1473" t="s">
        <v>2250</v>
      </c>
      <c r="G1473" t="s">
        <v>2250</v>
      </c>
      <c r="H1473" s="108">
        <v>44081</v>
      </c>
      <c r="I1473" s="108">
        <v>44117</v>
      </c>
      <c r="J1473" t="s">
        <v>2251</v>
      </c>
      <c r="K1473" t="s">
        <v>2252</v>
      </c>
      <c r="L1473" t="s">
        <v>2252</v>
      </c>
      <c r="M1473" t="s">
        <v>2253</v>
      </c>
      <c r="N1473" t="s">
        <v>4519</v>
      </c>
    </row>
    <row r="1474" spans="1:14" x14ac:dyDescent="0.25">
      <c r="A1474" t="s">
        <v>4795</v>
      </c>
      <c r="B1474" t="s">
        <v>240</v>
      </c>
      <c r="C1474" t="s">
        <v>214</v>
      </c>
      <c r="D1474" s="13">
        <v>10160175</v>
      </c>
      <c r="E1474" t="s">
        <v>2415</v>
      </c>
      <c r="F1474" t="s">
        <v>2250</v>
      </c>
      <c r="G1474" t="s">
        <v>2250</v>
      </c>
      <c r="H1474" s="108">
        <v>44117</v>
      </c>
      <c r="I1474" s="108">
        <v>44148</v>
      </c>
      <c r="J1474" t="s">
        <v>2251</v>
      </c>
      <c r="K1474" t="s">
        <v>2252</v>
      </c>
      <c r="L1474" t="s">
        <v>2252</v>
      </c>
      <c r="M1474" t="s">
        <v>2253</v>
      </c>
      <c r="N1474" t="s">
        <v>4519</v>
      </c>
    </row>
    <row r="1475" spans="1:14" x14ac:dyDescent="0.25">
      <c r="A1475" t="s">
        <v>4796</v>
      </c>
      <c r="B1475" t="s">
        <v>240</v>
      </c>
      <c r="C1475" t="s">
        <v>99</v>
      </c>
      <c r="D1475" s="13">
        <v>10159421</v>
      </c>
      <c r="E1475" t="s">
        <v>2415</v>
      </c>
      <c r="F1475" t="s">
        <v>2250</v>
      </c>
      <c r="G1475" t="s">
        <v>2250</v>
      </c>
      <c r="H1475" s="108">
        <v>44088</v>
      </c>
      <c r="I1475" s="108">
        <v>44118</v>
      </c>
      <c r="J1475" t="s">
        <v>2251</v>
      </c>
      <c r="K1475" t="s">
        <v>2252</v>
      </c>
      <c r="L1475" t="s">
        <v>2252</v>
      </c>
      <c r="M1475" t="s">
        <v>2253</v>
      </c>
      <c r="N1475" t="s">
        <v>4519</v>
      </c>
    </row>
    <row r="1476" spans="1:14" x14ac:dyDescent="0.25">
      <c r="A1476" t="s">
        <v>4797</v>
      </c>
      <c r="B1476" t="s">
        <v>240</v>
      </c>
      <c r="C1476" t="s">
        <v>118</v>
      </c>
      <c r="D1476" s="13">
        <v>10159864</v>
      </c>
      <c r="E1476" t="s">
        <v>2415</v>
      </c>
      <c r="F1476" t="s">
        <v>2250</v>
      </c>
      <c r="G1476" t="s">
        <v>2250</v>
      </c>
      <c r="H1476" s="108">
        <v>44138</v>
      </c>
      <c r="I1476" s="108">
        <v>44195</v>
      </c>
      <c r="J1476" t="s">
        <v>2251</v>
      </c>
      <c r="K1476" t="s">
        <v>2252</v>
      </c>
      <c r="L1476" t="s">
        <v>2252</v>
      </c>
      <c r="M1476" t="s">
        <v>2253</v>
      </c>
      <c r="N1476" t="s">
        <v>4519</v>
      </c>
    </row>
    <row r="1477" spans="1:14" x14ac:dyDescent="0.25">
      <c r="A1477" t="s">
        <v>4798</v>
      </c>
      <c r="B1477" t="s">
        <v>4799</v>
      </c>
      <c r="C1477" t="s">
        <v>78</v>
      </c>
      <c r="D1477" s="13">
        <v>10155332</v>
      </c>
      <c r="E1477" t="s">
        <v>2385</v>
      </c>
      <c r="F1477" t="s">
        <v>2250</v>
      </c>
      <c r="G1477" t="s">
        <v>2250</v>
      </c>
      <c r="H1477" s="108">
        <v>44125</v>
      </c>
      <c r="I1477" s="108">
        <v>44159</v>
      </c>
      <c r="J1477" t="s">
        <v>2252</v>
      </c>
      <c r="K1477" t="s">
        <v>2252</v>
      </c>
      <c r="L1477" t="s">
        <v>2252</v>
      </c>
      <c r="M1477" t="s">
        <v>2253</v>
      </c>
      <c r="N1477" t="s">
        <v>4519</v>
      </c>
    </row>
    <row r="1478" spans="1:14" x14ac:dyDescent="0.25">
      <c r="A1478" t="s">
        <v>4800</v>
      </c>
      <c r="B1478" t="s">
        <v>4801</v>
      </c>
      <c r="C1478" t="s">
        <v>78</v>
      </c>
      <c r="D1478" s="13">
        <v>10155852</v>
      </c>
      <c r="E1478" t="s">
        <v>2385</v>
      </c>
      <c r="F1478" t="s">
        <v>2250</v>
      </c>
      <c r="G1478" t="s">
        <v>2250</v>
      </c>
      <c r="H1478" s="108">
        <v>44145</v>
      </c>
      <c r="I1478" s="108">
        <v>44168</v>
      </c>
      <c r="J1478" t="s">
        <v>2252</v>
      </c>
      <c r="K1478" t="s">
        <v>2252</v>
      </c>
      <c r="L1478" t="s">
        <v>2252</v>
      </c>
      <c r="M1478" t="s">
        <v>2265</v>
      </c>
      <c r="N1478" t="s">
        <v>4519</v>
      </c>
    </row>
    <row r="1479" spans="1:14" x14ac:dyDescent="0.25">
      <c r="A1479" t="s">
        <v>4802</v>
      </c>
      <c r="B1479" t="s">
        <v>4803</v>
      </c>
      <c r="C1479" t="s">
        <v>178</v>
      </c>
      <c r="D1479" s="13">
        <v>10155247</v>
      </c>
      <c r="E1479" t="s">
        <v>2385</v>
      </c>
      <c r="F1479" t="s">
        <v>2250</v>
      </c>
      <c r="G1479" t="s">
        <v>2250</v>
      </c>
      <c r="H1479" s="108">
        <v>44154</v>
      </c>
      <c r="I1479" s="108">
        <v>44216</v>
      </c>
      <c r="J1479" t="s">
        <v>2252</v>
      </c>
      <c r="K1479" t="s">
        <v>2252</v>
      </c>
      <c r="L1479" t="s">
        <v>2252</v>
      </c>
      <c r="M1479" t="s">
        <v>2265</v>
      </c>
      <c r="N1479" t="s">
        <v>4519</v>
      </c>
    </row>
    <row r="1480" spans="1:14" x14ac:dyDescent="0.25">
      <c r="A1480" t="s">
        <v>4804</v>
      </c>
      <c r="B1480" t="s">
        <v>4805</v>
      </c>
      <c r="C1480" t="s">
        <v>129</v>
      </c>
      <c r="D1480" s="13">
        <v>10155214</v>
      </c>
      <c r="E1480" t="s">
        <v>2385</v>
      </c>
      <c r="F1480" t="s">
        <v>2250</v>
      </c>
      <c r="G1480" t="s">
        <v>2250</v>
      </c>
      <c r="H1480" s="108">
        <v>44104</v>
      </c>
      <c r="I1480" s="108">
        <v>44146</v>
      </c>
      <c r="J1480" t="s">
        <v>2252</v>
      </c>
      <c r="K1480" t="s">
        <v>2252</v>
      </c>
      <c r="L1480" t="s">
        <v>2252</v>
      </c>
      <c r="M1480" t="s">
        <v>2253</v>
      </c>
      <c r="N1480" t="s">
        <v>4519</v>
      </c>
    </row>
    <row r="1481" spans="1:14" x14ac:dyDescent="0.25">
      <c r="A1481" t="s">
        <v>4806</v>
      </c>
      <c r="B1481" t="s">
        <v>4807</v>
      </c>
      <c r="C1481" t="s">
        <v>72</v>
      </c>
      <c r="D1481" s="13">
        <v>10155828</v>
      </c>
      <c r="E1481" t="s">
        <v>2385</v>
      </c>
      <c r="F1481" t="s">
        <v>2250</v>
      </c>
      <c r="G1481" t="s">
        <v>2250</v>
      </c>
      <c r="H1481" s="108">
        <v>44111</v>
      </c>
      <c r="I1481" s="108">
        <v>44150</v>
      </c>
      <c r="J1481" t="s">
        <v>2252</v>
      </c>
      <c r="K1481" t="s">
        <v>2252</v>
      </c>
      <c r="L1481" t="s">
        <v>2252</v>
      </c>
      <c r="M1481" t="s">
        <v>2253</v>
      </c>
      <c r="N1481" t="s">
        <v>4519</v>
      </c>
    </row>
    <row r="1482" spans="1:14" x14ac:dyDescent="0.25">
      <c r="A1482" t="s">
        <v>4808</v>
      </c>
      <c r="B1482" t="s">
        <v>4809</v>
      </c>
      <c r="C1482" t="s">
        <v>111</v>
      </c>
      <c r="D1482" s="13">
        <v>10155194</v>
      </c>
      <c r="E1482" t="s">
        <v>2385</v>
      </c>
      <c r="F1482" t="s">
        <v>2250</v>
      </c>
      <c r="G1482" t="s">
        <v>2250</v>
      </c>
      <c r="H1482" s="108">
        <v>44125</v>
      </c>
      <c r="I1482" s="108">
        <v>44160</v>
      </c>
      <c r="J1482" t="s">
        <v>2252</v>
      </c>
      <c r="K1482" t="s">
        <v>2252</v>
      </c>
      <c r="L1482" t="s">
        <v>2252</v>
      </c>
      <c r="M1482" t="s">
        <v>2253</v>
      </c>
      <c r="N1482" t="s">
        <v>4519</v>
      </c>
    </row>
    <row r="1483" spans="1:14" x14ac:dyDescent="0.25">
      <c r="A1483" t="s">
        <v>4810</v>
      </c>
      <c r="B1483" t="s">
        <v>240</v>
      </c>
      <c r="C1483" t="s">
        <v>82</v>
      </c>
      <c r="D1483" s="13">
        <v>10159032</v>
      </c>
      <c r="E1483" t="s">
        <v>2415</v>
      </c>
      <c r="F1483" t="s">
        <v>2250</v>
      </c>
      <c r="G1483" t="s">
        <v>2250</v>
      </c>
      <c r="H1483" s="108">
        <v>44089</v>
      </c>
      <c r="I1483" s="108">
        <v>44138</v>
      </c>
      <c r="J1483" t="s">
        <v>2251</v>
      </c>
      <c r="K1483" t="s">
        <v>2252</v>
      </c>
      <c r="L1483" t="s">
        <v>2252</v>
      </c>
      <c r="M1483" t="s">
        <v>2253</v>
      </c>
      <c r="N1483" t="s">
        <v>4519</v>
      </c>
    </row>
    <row r="1484" spans="1:14" x14ac:dyDescent="0.25">
      <c r="A1484" t="s">
        <v>4811</v>
      </c>
      <c r="B1484" t="s">
        <v>240</v>
      </c>
      <c r="C1484" t="s">
        <v>147</v>
      </c>
      <c r="D1484" s="13">
        <v>10161217</v>
      </c>
      <c r="E1484" t="s">
        <v>2415</v>
      </c>
      <c r="F1484" t="s">
        <v>2250</v>
      </c>
      <c r="G1484" t="s">
        <v>2250</v>
      </c>
      <c r="H1484" s="108">
        <v>44096</v>
      </c>
      <c r="I1484" s="108">
        <v>44127</v>
      </c>
      <c r="J1484" t="s">
        <v>2251</v>
      </c>
      <c r="K1484" t="s">
        <v>2252</v>
      </c>
      <c r="L1484" t="s">
        <v>2252</v>
      </c>
      <c r="M1484" t="s">
        <v>2253</v>
      </c>
      <c r="N1484" t="s">
        <v>4519</v>
      </c>
    </row>
    <row r="1485" spans="1:14" x14ac:dyDescent="0.25">
      <c r="A1485" t="s">
        <v>4812</v>
      </c>
      <c r="B1485" t="s">
        <v>240</v>
      </c>
      <c r="C1485" t="s">
        <v>94</v>
      </c>
      <c r="D1485" s="13">
        <v>10159033</v>
      </c>
      <c r="E1485" t="s">
        <v>2415</v>
      </c>
      <c r="F1485" t="s">
        <v>2250</v>
      </c>
      <c r="G1485" t="s">
        <v>2250</v>
      </c>
      <c r="H1485" s="108">
        <v>44110</v>
      </c>
      <c r="I1485" s="108">
        <v>44144</v>
      </c>
      <c r="J1485" t="s">
        <v>2251</v>
      </c>
      <c r="K1485" t="s">
        <v>2252</v>
      </c>
      <c r="L1485" t="s">
        <v>2252</v>
      </c>
      <c r="M1485" t="s">
        <v>2253</v>
      </c>
      <c r="N1485" t="s">
        <v>4519</v>
      </c>
    </row>
    <row r="1486" spans="1:14" x14ac:dyDescent="0.25">
      <c r="A1486" t="s">
        <v>4813</v>
      </c>
      <c r="B1486" t="s">
        <v>240</v>
      </c>
      <c r="C1486" t="s">
        <v>72</v>
      </c>
      <c r="D1486" s="13">
        <v>10161314</v>
      </c>
      <c r="E1486" t="s">
        <v>2415</v>
      </c>
      <c r="F1486" t="s">
        <v>2250</v>
      </c>
      <c r="G1486" t="s">
        <v>2250</v>
      </c>
      <c r="H1486" s="108">
        <v>44082</v>
      </c>
      <c r="I1486" s="108">
        <v>44116</v>
      </c>
      <c r="J1486" t="s">
        <v>2251</v>
      </c>
      <c r="K1486" t="s">
        <v>2252</v>
      </c>
      <c r="L1486" t="s">
        <v>2252</v>
      </c>
      <c r="M1486" t="s">
        <v>2253</v>
      </c>
      <c r="N1486" t="s">
        <v>4519</v>
      </c>
    </row>
    <row r="1487" spans="1:14" x14ac:dyDescent="0.25">
      <c r="A1487" t="s">
        <v>4814</v>
      </c>
      <c r="B1487" t="s">
        <v>240</v>
      </c>
      <c r="C1487" t="s">
        <v>129</v>
      </c>
      <c r="D1487" s="13">
        <v>10160762</v>
      </c>
      <c r="E1487" t="s">
        <v>2415</v>
      </c>
      <c r="F1487" t="s">
        <v>2250</v>
      </c>
      <c r="G1487" t="s">
        <v>2250</v>
      </c>
      <c r="H1487" s="108">
        <v>44081</v>
      </c>
      <c r="I1487" s="108">
        <v>44126</v>
      </c>
      <c r="J1487" t="s">
        <v>945</v>
      </c>
      <c r="K1487" t="s">
        <v>2252</v>
      </c>
      <c r="L1487" t="s">
        <v>2252</v>
      </c>
      <c r="M1487" t="s">
        <v>2253</v>
      </c>
      <c r="N1487" t="s">
        <v>4519</v>
      </c>
    </row>
    <row r="1488" spans="1:14" x14ac:dyDescent="0.25">
      <c r="A1488" t="s">
        <v>4815</v>
      </c>
      <c r="B1488" t="s">
        <v>240</v>
      </c>
      <c r="C1488" t="s">
        <v>229</v>
      </c>
      <c r="D1488" s="13">
        <v>10161382</v>
      </c>
      <c r="E1488" t="s">
        <v>2415</v>
      </c>
      <c r="F1488" t="s">
        <v>2250</v>
      </c>
      <c r="G1488" t="s">
        <v>2250</v>
      </c>
      <c r="H1488" s="108">
        <v>44117</v>
      </c>
      <c r="I1488" s="108">
        <v>44152</v>
      </c>
      <c r="J1488" t="s">
        <v>945</v>
      </c>
      <c r="K1488" t="s">
        <v>2252</v>
      </c>
      <c r="L1488" t="s">
        <v>2252</v>
      </c>
      <c r="M1488" t="s">
        <v>2253</v>
      </c>
      <c r="N1488" t="s">
        <v>4519</v>
      </c>
    </row>
    <row r="1489" spans="1:14" x14ac:dyDescent="0.25">
      <c r="A1489" t="s">
        <v>4816</v>
      </c>
      <c r="B1489" t="s">
        <v>240</v>
      </c>
      <c r="C1489" t="s">
        <v>168</v>
      </c>
      <c r="D1489" s="13">
        <v>10161057</v>
      </c>
      <c r="E1489" t="s">
        <v>2415</v>
      </c>
      <c r="F1489" t="s">
        <v>2250</v>
      </c>
      <c r="G1489" t="s">
        <v>2250</v>
      </c>
      <c r="H1489" s="108">
        <v>44112</v>
      </c>
      <c r="I1489" s="108">
        <v>44144</v>
      </c>
      <c r="J1489" t="s">
        <v>2251</v>
      </c>
      <c r="K1489" t="s">
        <v>2252</v>
      </c>
      <c r="L1489" t="s">
        <v>2252</v>
      </c>
      <c r="M1489" t="s">
        <v>2253</v>
      </c>
      <c r="N1489" t="s">
        <v>4519</v>
      </c>
    </row>
    <row r="1490" spans="1:14" x14ac:dyDescent="0.25">
      <c r="A1490" t="s">
        <v>4817</v>
      </c>
      <c r="B1490" t="s">
        <v>240</v>
      </c>
      <c r="C1490" t="s">
        <v>147</v>
      </c>
      <c r="D1490" s="13">
        <v>10161080</v>
      </c>
      <c r="E1490" t="s">
        <v>2415</v>
      </c>
      <c r="F1490" t="s">
        <v>2250</v>
      </c>
      <c r="G1490" t="s">
        <v>2250</v>
      </c>
      <c r="H1490" s="108">
        <v>44130</v>
      </c>
      <c r="I1490" s="108">
        <v>44168</v>
      </c>
      <c r="J1490" t="s">
        <v>2251</v>
      </c>
      <c r="K1490" t="s">
        <v>2252</v>
      </c>
      <c r="L1490" t="s">
        <v>2252</v>
      </c>
      <c r="M1490" t="s">
        <v>2253</v>
      </c>
      <c r="N1490" t="s">
        <v>4519</v>
      </c>
    </row>
    <row r="1491" spans="1:14" x14ac:dyDescent="0.25">
      <c r="A1491" t="s">
        <v>4818</v>
      </c>
      <c r="B1491" t="s">
        <v>240</v>
      </c>
      <c r="C1491" t="s">
        <v>173</v>
      </c>
      <c r="D1491" s="13">
        <v>10160763</v>
      </c>
      <c r="E1491" t="s">
        <v>2415</v>
      </c>
      <c r="F1491" t="s">
        <v>2250</v>
      </c>
      <c r="G1491" t="s">
        <v>2250</v>
      </c>
      <c r="H1491" s="108">
        <v>44131</v>
      </c>
      <c r="I1491" s="108">
        <v>44158</v>
      </c>
      <c r="J1491" t="s">
        <v>2251</v>
      </c>
      <c r="K1491" t="s">
        <v>2252</v>
      </c>
      <c r="L1491" t="s">
        <v>2252</v>
      </c>
      <c r="M1491" t="s">
        <v>2253</v>
      </c>
      <c r="N1491" t="s">
        <v>4519</v>
      </c>
    </row>
    <row r="1492" spans="1:14" x14ac:dyDescent="0.25">
      <c r="A1492" t="s">
        <v>4819</v>
      </c>
      <c r="B1492" t="s">
        <v>240</v>
      </c>
      <c r="C1492" t="s">
        <v>129</v>
      </c>
      <c r="D1492" s="13">
        <v>10160764</v>
      </c>
      <c r="E1492" t="s">
        <v>2415</v>
      </c>
      <c r="F1492" t="s">
        <v>2250</v>
      </c>
      <c r="G1492" t="s">
        <v>2250</v>
      </c>
      <c r="H1492" s="108">
        <v>44096</v>
      </c>
      <c r="I1492" s="108">
        <v>44123</v>
      </c>
      <c r="J1492" t="s">
        <v>2251</v>
      </c>
      <c r="K1492" t="s">
        <v>2252</v>
      </c>
      <c r="L1492" t="s">
        <v>2252</v>
      </c>
      <c r="M1492" t="s">
        <v>2253</v>
      </c>
      <c r="N1492" t="s">
        <v>4519</v>
      </c>
    </row>
    <row r="1493" spans="1:14" x14ac:dyDescent="0.25">
      <c r="A1493" t="s">
        <v>4820</v>
      </c>
      <c r="B1493" t="s">
        <v>240</v>
      </c>
      <c r="C1493" t="s">
        <v>97</v>
      </c>
      <c r="D1493" s="13">
        <v>10159630</v>
      </c>
      <c r="E1493" t="s">
        <v>2415</v>
      </c>
      <c r="F1493" t="s">
        <v>2250</v>
      </c>
      <c r="G1493" t="s">
        <v>2250</v>
      </c>
      <c r="H1493" s="108">
        <v>44125</v>
      </c>
      <c r="I1493" s="108">
        <v>44152</v>
      </c>
      <c r="J1493" t="s">
        <v>2251</v>
      </c>
      <c r="K1493" t="s">
        <v>2252</v>
      </c>
      <c r="L1493" t="s">
        <v>2252</v>
      </c>
      <c r="M1493" t="s">
        <v>2253</v>
      </c>
      <c r="N1493" t="s">
        <v>4519</v>
      </c>
    </row>
    <row r="1494" spans="1:14" x14ac:dyDescent="0.25">
      <c r="A1494" t="s">
        <v>4821</v>
      </c>
      <c r="B1494" t="s">
        <v>240</v>
      </c>
      <c r="C1494" t="s">
        <v>102</v>
      </c>
      <c r="D1494" s="13">
        <v>10160379</v>
      </c>
      <c r="E1494" t="s">
        <v>2415</v>
      </c>
      <c r="F1494" t="s">
        <v>2250</v>
      </c>
      <c r="G1494" t="s">
        <v>2250</v>
      </c>
      <c r="H1494" s="108">
        <v>44111</v>
      </c>
      <c r="I1494" s="108">
        <v>44144</v>
      </c>
      <c r="J1494" t="s">
        <v>2251</v>
      </c>
      <c r="K1494" t="s">
        <v>2252</v>
      </c>
      <c r="L1494" t="s">
        <v>2252</v>
      </c>
      <c r="M1494" t="s">
        <v>2253</v>
      </c>
      <c r="N1494" t="s">
        <v>4519</v>
      </c>
    </row>
    <row r="1495" spans="1:14" x14ac:dyDescent="0.25">
      <c r="A1495" t="s">
        <v>4822</v>
      </c>
      <c r="B1495" t="s">
        <v>240</v>
      </c>
      <c r="C1495" t="s">
        <v>70</v>
      </c>
      <c r="D1495" s="13">
        <v>10160614</v>
      </c>
      <c r="E1495" t="s">
        <v>2415</v>
      </c>
      <c r="F1495" t="s">
        <v>2250</v>
      </c>
      <c r="G1495" t="s">
        <v>2250</v>
      </c>
      <c r="H1495" s="108">
        <v>44132</v>
      </c>
      <c r="I1495" s="108">
        <v>44167</v>
      </c>
      <c r="J1495" t="s">
        <v>2251</v>
      </c>
      <c r="K1495" t="s">
        <v>2252</v>
      </c>
      <c r="L1495" t="s">
        <v>2252</v>
      </c>
      <c r="M1495" t="s">
        <v>2253</v>
      </c>
      <c r="N1495" t="s">
        <v>4519</v>
      </c>
    </row>
    <row r="1496" spans="1:14" x14ac:dyDescent="0.25">
      <c r="A1496" t="s">
        <v>4823</v>
      </c>
      <c r="B1496" t="s">
        <v>240</v>
      </c>
      <c r="C1496" t="s">
        <v>83</v>
      </c>
      <c r="D1496" s="13">
        <v>10159631</v>
      </c>
      <c r="E1496" t="s">
        <v>2415</v>
      </c>
      <c r="F1496" t="s">
        <v>2250</v>
      </c>
      <c r="G1496" t="s">
        <v>2250</v>
      </c>
      <c r="H1496" s="108">
        <v>44102</v>
      </c>
      <c r="I1496" s="108">
        <v>44123</v>
      </c>
      <c r="J1496" t="s">
        <v>2251</v>
      </c>
      <c r="K1496" t="s">
        <v>2252</v>
      </c>
      <c r="L1496" t="s">
        <v>2252</v>
      </c>
      <c r="M1496" t="s">
        <v>2253</v>
      </c>
      <c r="N1496" t="s">
        <v>4519</v>
      </c>
    </row>
    <row r="1497" spans="1:14" x14ac:dyDescent="0.25">
      <c r="A1497" t="s">
        <v>4824</v>
      </c>
      <c r="B1497" t="s">
        <v>240</v>
      </c>
      <c r="C1497" t="s">
        <v>72</v>
      </c>
      <c r="D1497" s="13">
        <v>10161170</v>
      </c>
      <c r="E1497" t="s">
        <v>2415</v>
      </c>
      <c r="F1497" t="s">
        <v>2250</v>
      </c>
      <c r="G1497" t="s">
        <v>2250</v>
      </c>
      <c r="H1497" s="108">
        <v>44090</v>
      </c>
      <c r="I1497" s="108">
        <v>44133</v>
      </c>
      <c r="J1497" t="s">
        <v>945</v>
      </c>
      <c r="K1497" t="s">
        <v>2252</v>
      </c>
      <c r="L1497" t="s">
        <v>2252</v>
      </c>
      <c r="M1497" t="s">
        <v>2253</v>
      </c>
      <c r="N1497" t="s">
        <v>4519</v>
      </c>
    </row>
    <row r="1498" spans="1:14" x14ac:dyDescent="0.25">
      <c r="A1498" t="s">
        <v>4825</v>
      </c>
      <c r="B1498" t="s">
        <v>240</v>
      </c>
      <c r="C1498" t="s">
        <v>157</v>
      </c>
      <c r="D1498" s="13">
        <v>10159034</v>
      </c>
      <c r="E1498" t="s">
        <v>2415</v>
      </c>
      <c r="F1498" t="s">
        <v>2250</v>
      </c>
      <c r="G1498" t="s">
        <v>2250</v>
      </c>
      <c r="H1498" s="108">
        <v>44075</v>
      </c>
      <c r="I1498" s="108">
        <v>44111</v>
      </c>
      <c r="J1498" t="s">
        <v>2251</v>
      </c>
      <c r="K1498" t="s">
        <v>2252</v>
      </c>
      <c r="L1498" t="s">
        <v>2252</v>
      </c>
      <c r="M1498" t="s">
        <v>2253</v>
      </c>
      <c r="N1498" t="s">
        <v>4519</v>
      </c>
    </row>
    <row r="1499" spans="1:14" x14ac:dyDescent="0.25">
      <c r="A1499" t="s">
        <v>4826</v>
      </c>
      <c r="B1499" t="s">
        <v>240</v>
      </c>
      <c r="C1499" t="s">
        <v>165</v>
      </c>
      <c r="D1499" s="13">
        <v>10159422</v>
      </c>
      <c r="E1499" t="s">
        <v>2415</v>
      </c>
      <c r="F1499" t="s">
        <v>2250</v>
      </c>
      <c r="G1499" t="s">
        <v>2250</v>
      </c>
      <c r="H1499" s="108">
        <v>44089</v>
      </c>
      <c r="I1499" s="108">
        <v>44132</v>
      </c>
      <c r="J1499" t="s">
        <v>2251</v>
      </c>
      <c r="K1499" t="s">
        <v>2252</v>
      </c>
      <c r="L1499" t="s">
        <v>2252</v>
      </c>
      <c r="M1499" t="s">
        <v>2253</v>
      </c>
      <c r="N1499" t="s">
        <v>4519</v>
      </c>
    </row>
    <row r="1500" spans="1:14" x14ac:dyDescent="0.25">
      <c r="A1500" t="s">
        <v>4827</v>
      </c>
      <c r="B1500" t="s">
        <v>240</v>
      </c>
      <c r="C1500" t="s">
        <v>108</v>
      </c>
      <c r="D1500" s="13">
        <v>10158705</v>
      </c>
      <c r="E1500" t="s">
        <v>2415</v>
      </c>
      <c r="F1500" t="s">
        <v>2250</v>
      </c>
      <c r="G1500" t="s">
        <v>2250</v>
      </c>
      <c r="H1500" s="108">
        <v>44088</v>
      </c>
      <c r="I1500" s="108">
        <v>44145</v>
      </c>
      <c r="J1500" t="s">
        <v>2251</v>
      </c>
      <c r="K1500" t="s">
        <v>2252</v>
      </c>
      <c r="L1500" t="s">
        <v>2252</v>
      </c>
      <c r="M1500" t="s">
        <v>2253</v>
      </c>
      <c r="N1500" t="s">
        <v>4519</v>
      </c>
    </row>
    <row r="1501" spans="1:14" x14ac:dyDescent="0.25">
      <c r="A1501" t="s">
        <v>4828</v>
      </c>
      <c r="B1501" t="s">
        <v>4829</v>
      </c>
      <c r="C1501" t="s">
        <v>163</v>
      </c>
      <c r="D1501" s="13">
        <v>10156381</v>
      </c>
      <c r="E1501" t="s">
        <v>2249</v>
      </c>
      <c r="F1501" t="s">
        <v>2250</v>
      </c>
      <c r="G1501" t="s">
        <v>2250</v>
      </c>
      <c r="H1501" s="108">
        <v>44147</v>
      </c>
      <c r="I1501" s="108">
        <v>44209</v>
      </c>
      <c r="J1501" t="s">
        <v>2251</v>
      </c>
      <c r="K1501" t="s">
        <v>2252</v>
      </c>
      <c r="L1501" t="s">
        <v>2252</v>
      </c>
      <c r="M1501" t="s">
        <v>2265</v>
      </c>
      <c r="N1501" t="s">
        <v>4519</v>
      </c>
    </row>
    <row r="1502" spans="1:14" x14ac:dyDescent="0.25">
      <c r="A1502" t="s">
        <v>4830</v>
      </c>
      <c r="B1502" t="s">
        <v>4831</v>
      </c>
      <c r="C1502" t="s">
        <v>163</v>
      </c>
      <c r="D1502" s="13">
        <v>10156383</v>
      </c>
      <c r="E1502" t="s">
        <v>2249</v>
      </c>
      <c r="F1502" t="s">
        <v>2250</v>
      </c>
      <c r="G1502" t="s">
        <v>2250</v>
      </c>
      <c r="H1502" s="108">
        <v>44161</v>
      </c>
      <c r="I1502" s="108">
        <v>44200</v>
      </c>
      <c r="J1502" t="s">
        <v>2251</v>
      </c>
      <c r="K1502" t="s">
        <v>2252</v>
      </c>
      <c r="L1502" t="s">
        <v>2252</v>
      </c>
      <c r="M1502" t="s">
        <v>2265</v>
      </c>
      <c r="N1502" t="s">
        <v>4519</v>
      </c>
    </row>
    <row r="1503" spans="1:14" x14ac:dyDescent="0.25">
      <c r="A1503" t="s">
        <v>4832</v>
      </c>
      <c r="B1503" t="s">
        <v>4833</v>
      </c>
      <c r="C1503" t="s">
        <v>163</v>
      </c>
      <c r="D1503" s="13">
        <v>10156370</v>
      </c>
      <c r="E1503" t="s">
        <v>2249</v>
      </c>
      <c r="F1503" t="s">
        <v>2250</v>
      </c>
      <c r="G1503" t="s">
        <v>2250</v>
      </c>
      <c r="H1503" s="108">
        <v>44126</v>
      </c>
      <c r="I1503" s="108">
        <v>44166</v>
      </c>
      <c r="J1503" t="s">
        <v>2251</v>
      </c>
      <c r="K1503" t="s">
        <v>2252</v>
      </c>
      <c r="L1503" t="s">
        <v>2252</v>
      </c>
      <c r="M1503" t="s">
        <v>2253</v>
      </c>
      <c r="N1503" t="s">
        <v>4519</v>
      </c>
    </row>
    <row r="1504" spans="1:14" x14ac:dyDescent="0.25">
      <c r="A1504" t="s">
        <v>4834</v>
      </c>
      <c r="B1504" t="s">
        <v>240</v>
      </c>
      <c r="C1504" t="s">
        <v>217</v>
      </c>
      <c r="D1504" s="13">
        <v>10158829</v>
      </c>
      <c r="E1504" t="s">
        <v>2415</v>
      </c>
      <c r="F1504" t="s">
        <v>2250</v>
      </c>
      <c r="G1504" t="s">
        <v>2250</v>
      </c>
      <c r="H1504" s="108">
        <v>44125</v>
      </c>
      <c r="I1504" s="108">
        <v>44172</v>
      </c>
      <c r="J1504" t="s">
        <v>2251</v>
      </c>
      <c r="K1504" t="s">
        <v>2252</v>
      </c>
      <c r="L1504" t="s">
        <v>2252</v>
      </c>
      <c r="M1504" t="s">
        <v>2253</v>
      </c>
      <c r="N1504" t="s">
        <v>4519</v>
      </c>
    </row>
    <row r="1505" spans="1:14" x14ac:dyDescent="0.25">
      <c r="A1505" t="s">
        <v>4835</v>
      </c>
      <c r="B1505" t="s">
        <v>240</v>
      </c>
      <c r="C1505" t="s">
        <v>86</v>
      </c>
      <c r="D1505" s="13">
        <v>10159423</v>
      </c>
      <c r="E1505" t="s">
        <v>2415</v>
      </c>
      <c r="F1505" t="s">
        <v>2250</v>
      </c>
      <c r="G1505" t="s">
        <v>2250</v>
      </c>
      <c r="H1505" s="108">
        <v>44119</v>
      </c>
      <c r="I1505" s="108">
        <v>44152</v>
      </c>
      <c r="J1505" t="s">
        <v>2251</v>
      </c>
      <c r="K1505" t="s">
        <v>2252</v>
      </c>
      <c r="L1505" t="s">
        <v>2252</v>
      </c>
      <c r="M1505" t="s">
        <v>2253</v>
      </c>
      <c r="N1505" t="s">
        <v>4519</v>
      </c>
    </row>
    <row r="1506" spans="1:14" x14ac:dyDescent="0.25">
      <c r="A1506" t="s">
        <v>4836</v>
      </c>
      <c r="B1506" t="s">
        <v>240</v>
      </c>
      <c r="C1506" t="s">
        <v>92</v>
      </c>
      <c r="D1506" s="13">
        <v>10159035</v>
      </c>
      <c r="E1506" t="s">
        <v>2415</v>
      </c>
      <c r="F1506" t="s">
        <v>2250</v>
      </c>
      <c r="G1506" t="s">
        <v>2250</v>
      </c>
      <c r="H1506" s="108">
        <v>44082</v>
      </c>
      <c r="I1506" s="108">
        <v>44119</v>
      </c>
      <c r="J1506" t="s">
        <v>2251</v>
      </c>
      <c r="K1506" t="s">
        <v>2252</v>
      </c>
      <c r="L1506" t="s">
        <v>2252</v>
      </c>
      <c r="M1506" t="s">
        <v>2253</v>
      </c>
      <c r="N1506" t="s">
        <v>4519</v>
      </c>
    </row>
    <row r="1507" spans="1:14" x14ac:dyDescent="0.25">
      <c r="A1507" t="s">
        <v>4837</v>
      </c>
      <c r="B1507" t="s">
        <v>240</v>
      </c>
      <c r="C1507" t="s">
        <v>91</v>
      </c>
      <c r="D1507" s="13">
        <v>10159424</v>
      </c>
      <c r="E1507" t="s">
        <v>2415</v>
      </c>
      <c r="F1507" t="s">
        <v>2250</v>
      </c>
      <c r="G1507" t="s">
        <v>2250</v>
      </c>
      <c r="H1507" s="108">
        <v>44111</v>
      </c>
      <c r="I1507" s="108">
        <v>44146</v>
      </c>
      <c r="J1507" t="s">
        <v>945</v>
      </c>
      <c r="K1507" t="s">
        <v>2252</v>
      </c>
      <c r="L1507" t="s">
        <v>2252</v>
      </c>
      <c r="M1507" t="s">
        <v>2253</v>
      </c>
      <c r="N1507" t="s">
        <v>4519</v>
      </c>
    </row>
    <row r="1508" spans="1:14" x14ac:dyDescent="0.25">
      <c r="A1508" t="s">
        <v>4838</v>
      </c>
      <c r="B1508" t="s">
        <v>4839</v>
      </c>
      <c r="C1508" t="s">
        <v>165</v>
      </c>
      <c r="D1508" s="13">
        <v>10157646</v>
      </c>
      <c r="E1508" t="s">
        <v>2249</v>
      </c>
      <c r="F1508" t="s">
        <v>2250</v>
      </c>
      <c r="G1508" t="s">
        <v>2250</v>
      </c>
      <c r="H1508" s="108">
        <v>44161</v>
      </c>
      <c r="I1508" s="108">
        <v>44200</v>
      </c>
      <c r="J1508" t="s">
        <v>2251</v>
      </c>
      <c r="K1508" t="s">
        <v>2252</v>
      </c>
      <c r="L1508" t="s">
        <v>2252</v>
      </c>
      <c r="M1508" t="s">
        <v>2265</v>
      </c>
      <c r="N1508" t="s">
        <v>4519</v>
      </c>
    </row>
    <row r="1509" spans="1:14" x14ac:dyDescent="0.25">
      <c r="A1509" t="s">
        <v>4840</v>
      </c>
      <c r="B1509" t="s">
        <v>240</v>
      </c>
      <c r="C1509" t="s">
        <v>168</v>
      </c>
      <c r="D1509" s="13">
        <v>10161364</v>
      </c>
      <c r="E1509" t="s">
        <v>2415</v>
      </c>
      <c r="F1509" t="s">
        <v>2250</v>
      </c>
      <c r="G1509" t="s">
        <v>2250</v>
      </c>
      <c r="H1509" s="108">
        <v>44089</v>
      </c>
      <c r="I1509" s="108">
        <v>44118</v>
      </c>
      <c r="J1509" t="s">
        <v>2251</v>
      </c>
      <c r="K1509" t="s">
        <v>2252</v>
      </c>
      <c r="L1509" t="s">
        <v>2252</v>
      </c>
      <c r="M1509" t="s">
        <v>2253</v>
      </c>
      <c r="N1509" t="s">
        <v>4519</v>
      </c>
    </row>
    <row r="1510" spans="1:14" x14ac:dyDescent="0.25">
      <c r="A1510" t="s">
        <v>4841</v>
      </c>
      <c r="B1510" t="s">
        <v>4842</v>
      </c>
      <c r="C1510" t="s">
        <v>139</v>
      </c>
      <c r="D1510" s="13">
        <v>10161348</v>
      </c>
      <c r="E1510" t="s">
        <v>2415</v>
      </c>
      <c r="F1510" t="s">
        <v>2250</v>
      </c>
      <c r="G1510" t="s">
        <v>2250</v>
      </c>
      <c r="H1510" s="108">
        <v>44124</v>
      </c>
      <c r="I1510" s="108">
        <v>44176</v>
      </c>
      <c r="J1510" t="s">
        <v>2251</v>
      </c>
      <c r="K1510" t="s">
        <v>2252</v>
      </c>
      <c r="L1510" t="s">
        <v>2252</v>
      </c>
      <c r="M1510" t="s">
        <v>2253</v>
      </c>
      <c r="N1510" t="s">
        <v>4519</v>
      </c>
    </row>
    <row r="1511" spans="1:14" x14ac:dyDescent="0.25">
      <c r="A1511" t="s">
        <v>4843</v>
      </c>
      <c r="B1511" t="s">
        <v>240</v>
      </c>
      <c r="C1511" t="s">
        <v>205</v>
      </c>
      <c r="D1511" s="13">
        <v>10159036</v>
      </c>
      <c r="E1511" t="s">
        <v>2415</v>
      </c>
      <c r="F1511" t="s">
        <v>2250</v>
      </c>
      <c r="G1511" t="s">
        <v>2250</v>
      </c>
      <c r="H1511" s="108">
        <v>44089</v>
      </c>
      <c r="I1511" s="108">
        <v>44148</v>
      </c>
      <c r="J1511" t="s">
        <v>2251</v>
      </c>
      <c r="K1511" t="s">
        <v>2252</v>
      </c>
      <c r="L1511" t="s">
        <v>2252</v>
      </c>
      <c r="M1511" t="s">
        <v>2253</v>
      </c>
      <c r="N1511" t="s">
        <v>4519</v>
      </c>
    </row>
    <row r="1512" spans="1:14" x14ac:dyDescent="0.25">
      <c r="A1512" t="s">
        <v>4844</v>
      </c>
      <c r="B1512" t="s">
        <v>240</v>
      </c>
      <c r="C1512" t="s">
        <v>128</v>
      </c>
      <c r="D1512" s="13">
        <v>10159037</v>
      </c>
      <c r="E1512" t="s">
        <v>2415</v>
      </c>
      <c r="F1512" t="s">
        <v>2250</v>
      </c>
      <c r="G1512" t="s">
        <v>2250</v>
      </c>
      <c r="H1512" s="108">
        <v>44096</v>
      </c>
      <c r="I1512" s="108">
        <v>44126</v>
      </c>
      <c r="J1512" t="s">
        <v>2251</v>
      </c>
      <c r="K1512" t="s">
        <v>2252</v>
      </c>
      <c r="L1512" t="s">
        <v>2252</v>
      </c>
      <c r="M1512" t="s">
        <v>2253</v>
      </c>
      <c r="N1512" t="s">
        <v>4519</v>
      </c>
    </row>
    <row r="1513" spans="1:14" x14ac:dyDescent="0.25">
      <c r="A1513" t="s">
        <v>4845</v>
      </c>
      <c r="B1513" t="s">
        <v>4846</v>
      </c>
      <c r="C1513" t="s">
        <v>186</v>
      </c>
      <c r="D1513" s="13">
        <v>10160644</v>
      </c>
      <c r="E1513" t="s">
        <v>2415</v>
      </c>
      <c r="F1513" t="s">
        <v>2250</v>
      </c>
      <c r="G1513" t="s">
        <v>2250</v>
      </c>
      <c r="H1513" s="108">
        <v>44168</v>
      </c>
      <c r="I1513" s="108">
        <v>44209</v>
      </c>
      <c r="J1513" t="s">
        <v>2251</v>
      </c>
      <c r="K1513" t="s">
        <v>2252</v>
      </c>
      <c r="L1513" t="s">
        <v>2252</v>
      </c>
      <c r="M1513" t="s">
        <v>2253</v>
      </c>
      <c r="N1513" t="s">
        <v>4519</v>
      </c>
    </row>
    <row r="1514" spans="1:14" x14ac:dyDescent="0.25">
      <c r="A1514" t="s">
        <v>4847</v>
      </c>
      <c r="B1514" t="s">
        <v>4848</v>
      </c>
      <c r="C1514" t="s">
        <v>83</v>
      </c>
      <c r="D1514" s="13">
        <v>10155836</v>
      </c>
      <c r="E1514" t="s">
        <v>2385</v>
      </c>
      <c r="F1514" t="s">
        <v>2250</v>
      </c>
      <c r="G1514" t="s">
        <v>2250</v>
      </c>
      <c r="H1514" s="108">
        <v>44104</v>
      </c>
      <c r="I1514" s="108">
        <v>44126</v>
      </c>
      <c r="J1514" t="s">
        <v>2252</v>
      </c>
      <c r="K1514" t="s">
        <v>2252</v>
      </c>
      <c r="L1514" t="s">
        <v>2252</v>
      </c>
      <c r="M1514" t="s">
        <v>2253</v>
      </c>
      <c r="N1514" t="s">
        <v>4519</v>
      </c>
    </row>
    <row r="1515" spans="1:14" x14ac:dyDescent="0.25">
      <c r="A1515" t="s">
        <v>4849</v>
      </c>
      <c r="B1515" t="s">
        <v>240</v>
      </c>
      <c r="C1515" t="s">
        <v>130</v>
      </c>
      <c r="D1515" s="13">
        <v>10160766</v>
      </c>
      <c r="E1515" t="s">
        <v>2415</v>
      </c>
      <c r="F1515" t="s">
        <v>2250</v>
      </c>
      <c r="G1515" t="s">
        <v>2250</v>
      </c>
      <c r="H1515" s="108">
        <v>44123</v>
      </c>
      <c r="I1515" s="108">
        <v>44161</v>
      </c>
      <c r="J1515" t="s">
        <v>2251</v>
      </c>
      <c r="K1515" t="s">
        <v>2252</v>
      </c>
      <c r="L1515" t="s">
        <v>2252</v>
      </c>
      <c r="M1515" t="s">
        <v>2253</v>
      </c>
      <c r="N1515" t="s">
        <v>4519</v>
      </c>
    </row>
    <row r="1516" spans="1:14" x14ac:dyDescent="0.25">
      <c r="A1516" t="s">
        <v>4850</v>
      </c>
      <c r="B1516" t="s">
        <v>4851</v>
      </c>
      <c r="C1516" t="s">
        <v>78</v>
      </c>
      <c r="D1516" s="13">
        <v>10155339</v>
      </c>
      <c r="E1516" t="s">
        <v>2385</v>
      </c>
      <c r="F1516" t="s">
        <v>2250</v>
      </c>
      <c r="G1516" t="s">
        <v>2250</v>
      </c>
      <c r="H1516" s="108">
        <v>44118</v>
      </c>
      <c r="I1516" s="108">
        <v>44151</v>
      </c>
      <c r="J1516" t="s">
        <v>2252</v>
      </c>
      <c r="K1516" t="s">
        <v>2252</v>
      </c>
      <c r="L1516" t="s">
        <v>2252</v>
      </c>
      <c r="M1516" t="s">
        <v>2253</v>
      </c>
      <c r="N1516" t="s">
        <v>4519</v>
      </c>
    </row>
    <row r="1517" spans="1:14" x14ac:dyDescent="0.25">
      <c r="A1517" t="s">
        <v>4852</v>
      </c>
      <c r="B1517" t="s">
        <v>240</v>
      </c>
      <c r="C1517" t="s">
        <v>113</v>
      </c>
      <c r="D1517" s="13">
        <v>10159938</v>
      </c>
      <c r="E1517" t="s">
        <v>2415</v>
      </c>
      <c r="F1517" t="s">
        <v>2250</v>
      </c>
      <c r="G1517" t="s">
        <v>2250</v>
      </c>
      <c r="H1517" s="108">
        <v>44111</v>
      </c>
      <c r="I1517" s="108">
        <v>44162</v>
      </c>
      <c r="J1517" t="s">
        <v>945</v>
      </c>
      <c r="K1517" t="s">
        <v>2252</v>
      </c>
      <c r="L1517" t="s">
        <v>2252</v>
      </c>
      <c r="M1517" t="s">
        <v>2253</v>
      </c>
      <c r="N1517" t="s">
        <v>4519</v>
      </c>
    </row>
    <row r="1518" spans="1:14" x14ac:dyDescent="0.25">
      <c r="A1518" t="s">
        <v>4853</v>
      </c>
      <c r="B1518" t="s">
        <v>240</v>
      </c>
      <c r="C1518" t="s">
        <v>129</v>
      </c>
      <c r="D1518" s="13">
        <v>10160767</v>
      </c>
      <c r="E1518" t="s">
        <v>2415</v>
      </c>
      <c r="F1518" t="s">
        <v>2250</v>
      </c>
      <c r="G1518" t="s">
        <v>2250</v>
      </c>
      <c r="H1518" s="108">
        <v>44103</v>
      </c>
      <c r="I1518" s="108">
        <v>44132</v>
      </c>
      <c r="J1518" t="s">
        <v>2251</v>
      </c>
      <c r="K1518" t="s">
        <v>2252</v>
      </c>
      <c r="L1518" t="s">
        <v>2252</v>
      </c>
      <c r="M1518" t="s">
        <v>2253</v>
      </c>
      <c r="N1518" t="s">
        <v>4519</v>
      </c>
    </row>
    <row r="1519" spans="1:14" x14ac:dyDescent="0.25">
      <c r="A1519" t="s">
        <v>4854</v>
      </c>
      <c r="B1519" t="s">
        <v>240</v>
      </c>
      <c r="C1519" t="s">
        <v>91</v>
      </c>
      <c r="D1519" s="13">
        <v>10159425</v>
      </c>
      <c r="E1519" t="s">
        <v>2415</v>
      </c>
      <c r="F1519" t="s">
        <v>2250</v>
      </c>
      <c r="G1519" t="s">
        <v>2250</v>
      </c>
      <c r="H1519" s="108">
        <v>44095</v>
      </c>
      <c r="I1519" s="108">
        <v>44130</v>
      </c>
      <c r="J1519" t="s">
        <v>2251</v>
      </c>
      <c r="K1519" t="s">
        <v>2252</v>
      </c>
      <c r="L1519" t="s">
        <v>2252</v>
      </c>
      <c r="M1519" t="s">
        <v>2253</v>
      </c>
      <c r="N1519" t="s">
        <v>4519</v>
      </c>
    </row>
    <row r="1520" spans="1:14" x14ac:dyDescent="0.25">
      <c r="A1520" t="s">
        <v>4855</v>
      </c>
      <c r="B1520" t="s">
        <v>240</v>
      </c>
      <c r="C1520" t="s">
        <v>227</v>
      </c>
      <c r="D1520" s="13">
        <v>10161140</v>
      </c>
      <c r="E1520" t="s">
        <v>2415</v>
      </c>
      <c r="F1520" t="s">
        <v>2250</v>
      </c>
      <c r="G1520" t="s">
        <v>2250</v>
      </c>
      <c r="H1520" s="108">
        <v>44137</v>
      </c>
      <c r="I1520" s="108">
        <v>44187</v>
      </c>
      <c r="J1520" t="s">
        <v>2251</v>
      </c>
      <c r="K1520" t="s">
        <v>2252</v>
      </c>
      <c r="L1520" t="s">
        <v>2252</v>
      </c>
      <c r="M1520" t="s">
        <v>2253</v>
      </c>
      <c r="N1520" t="s">
        <v>4519</v>
      </c>
    </row>
    <row r="1521" spans="1:14" x14ac:dyDescent="0.25">
      <c r="A1521" t="s">
        <v>4856</v>
      </c>
      <c r="B1521" t="s">
        <v>240</v>
      </c>
      <c r="C1521" t="s">
        <v>147</v>
      </c>
      <c r="D1521" s="13">
        <v>10161300</v>
      </c>
      <c r="E1521" t="s">
        <v>2415</v>
      </c>
      <c r="F1521" t="s">
        <v>2250</v>
      </c>
      <c r="G1521" t="s">
        <v>2250</v>
      </c>
      <c r="H1521" s="108">
        <v>44132</v>
      </c>
      <c r="I1521" s="108">
        <v>44154</v>
      </c>
      <c r="J1521" t="s">
        <v>2251</v>
      </c>
      <c r="K1521" t="s">
        <v>2252</v>
      </c>
      <c r="L1521" t="s">
        <v>2252</v>
      </c>
      <c r="M1521" t="s">
        <v>2253</v>
      </c>
      <c r="N1521" t="s">
        <v>4519</v>
      </c>
    </row>
    <row r="1522" spans="1:14" x14ac:dyDescent="0.25">
      <c r="A1522" t="s">
        <v>4857</v>
      </c>
      <c r="B1522" t="s">
        <v>240</v>
      </c>
      <c r="C1522" t="s">
        <v>205</v>
      </c>
      <c r="D1522" s="13">
        <v>10159007</v>
      </c>
      <c r="E1522" t="s">
        <v>2415</v>
      </c>
      <c r="F1522" t="s">
        <v>2250</v>
      </c>
      <c r="G1522" t="s">
        <v>2250</v>
      </c>
      <c r="H1522" s="108">
        <v>44124</v>
      </c>
      <c r="I1522" s="108">
        <v>44155</v>
      </c>
      <c r="J1522" t="s">
        <v>2251</v>
      </c>
      <c r="K1522" t="s">
        <v>2252</v>
      </c>
      <c r="L1522" t="s">
        <v>2252</v>
      </c>
      <c r="M1522" t="s">
        <v>2253</v>
      </c>
      <c r="N1522" t="s">
        <v>4519</v>
      </c>
    </row>
    <row r="1523" spans="1:14" x14ac:dyDescent="0.25">
      <c r="A1523" t="s">
        <v>4858</v>
      </c>
      <c r="B1523" t="s">
        <v>240</v>
      </c>
      <c r="C1523" t="s">
        <v>151</v>
      </c>
      <c r="D1523" s="13">
        <v>10159621</v>
      </c>
      <c r="E1523" t="s">
        <v>2415</v>
      </c>
      <c r="F1523" t="s">
        <v>2250</v>
      </c>
      <c r="G1523" t="s">
        <v>2250</v>
      </c>
      <c r="H1523" s="108">
        <v>44088</v>
      </c>
      <c r="I1523" s="108">
        <v>44125</v>
      </c>
      <c r="J1523" t="s">
        <v>2251</v>
      </c>
      <c r="K1523" t="s">
        <v>2252</v>
      </c>
      <c r="L1523" t="s">
        <v>2252</v>
      </c>
      <c r="M1523" t="s">
        <v>2253</v>
      </c>
      <c r="N1523" t="s">
        <v>4519</v>
      </c>
    </row>
    <row r="1524" spans="1:14" x14ac:dyDescent="0.25">
      <c r="A1524" t="s">
        <v>4859</v>
      </c>
      <c r="B1524" t="s">
        <v>240</v>
      </c>
      <c r="C1524" t="s">
        <v>90</v>
      </c>
      <c r="D1524" s="13">
        <v>10160768</v>
      </c>
      <c r="E1524" t="s">
        <v>2415</v>
      </c>
      <c r="F1524" t="s">
        <v>2250</v>
      </c>
      <c r="G1524" t="s">
        <v>2250</v>
      </c>
      <c r="H1524" s="108">
        <v>44095</v>
      </c>
      <c r="I1524" s="108">
        <v>44119</v>
      </c>
      <c r="J1524" t="s">
        <v>2251</v>
      </c>
      <c r="K1524" t="s">
        <v>2252</v>
      </c>
      <c r="L1524" t="s">
        <v>2252</v>
      </c>
      <c r="M1524" t="s">
        <v>2253</v>
      </c>
      <c r="N1524" t="s">
        <v>4519</v>
      </c>
    </row>
    <row r="1525" spans="1:14" x14ac:dyDescent="0.25">
      <c r="A1525" t="s">
        <v>4860</v>
      </c>
      <c r="B1525" t="s">
        <v>4861</v>
      </c>
      <c r="C1525" t="s">
        <v>72</v>
      </c>
      <c r="D1525" s="13">
        <v>10161081</v>
      </c>
      <c r="E1525" t="s">
        <v>2415</v>
      </c>
      <c r="F1525" t="s">
        <v>2250</v>
      </c>
      <c r="G1525" t="s">
        <v>2250</v>
      </c>
      <c r="H1525" s="108">
        <v>44180</v>
      </c>
      <c r="I1525" s="108">
        <v>44229</v>
      </c>
      <c r="J1525" t="s">
        <v>2251</v>
      </c>
      <c r="K1525" t="s">
        <v>2252</v>
      </c>
      <c r="L1525" t="s">
        <v>2252</v>
      </c>
      <c r="M1525" t="s">
        <v>2253</v>
      </c>
      <c r="N1525" t="s">
        <v>4519</v>
      </c>
    </row>
    <row r="1526" spans="1:14" x14ac:dyDescent="0.25">
      <c r="A1526" t="s">
        <v>4862</v>
      </c>
      <c r="B1526" t="s">
        <v>240</v>
      </c>
      <c r="C1526" t="s">
        <v>72</v>
      </c>
      <c r="D1526" s="13">
        <v>10161856</v>
      </c>
      <c r="E1526" t="s">
        <v>2415</v>
      </c>
      <c r="F1526" t="s">
        <v>2250</v>
      </c>
      <c r="G1526" t="s">
        <v>2250</v>
      </c>
      <c r="H1526" s="108">
        <v>44096</v>
      </c>
      <c r="I1526" s="108">
        <v>44137</v>
      </c>
      <c r="J1526" t="s">
        <v>2251</v>
      </c>
      <c r="K1526" t="s">
        <v>2252</v>
      </c>
      <c r="L1526" t="s">
        <v>2252</v>
      </c>
      <c r="M1526" t="s">
        <v>2253</v>
      </c>
      <c r="N1526" t="s">
        <v>4519</v>
      </c>
    </row>
    <row r="1527" spans="1:14" x14ac:dyDescent="0.25">
      <c r="A1527" t="s">
        <v>4863</v>
      </c>
      <c r="B1527" t="s">
        <v>240</v>
      </c>
      <c r="C1527" t="s">
        <v>72</v>
      </c>
      <c r="D1527" s="13">
        <v>10161108</v>
      </c>
      <c r="E1527" t="s">
        <v>2415</v>
      </c>
      <c r="F1527" t="s">
        <v>2250</v>
      </c>
      <c r="G1527" t="s">
        <v>2250</v>
      </c>
      <c r="H1527" s="108">
        <v>44117</v>
      </c>
      <c r="I1527" s="108">
        <v>44148</v>
      </c>
      <c r="J1527" t="s">
        <v>2251</v>
      </c>
      <c r="K1527" t="s">
        <v>2252</v>
      </c>
      <c r="L1527" t="s">
        <v>2252</v>
      </c>
      <c r="M1527" t="s">
        <v>2253</v>
      </c>
      <c r="N1527" t="s">
        <v>4519</v>
      </c>
    </row>
    <row r="1528" spans="1:14" x14ac:dyDescent="0.25">
      <c r="A1528" t="s">
        <v>4864</v>
      </c>
      <c r="B1528" t="s">
        <v>249</v>
      </c>
      <c r="C1528" t="s">
        <v>108</v>
      </c>
      <c r="D1528" s="13">
        <v>10169135</v>
      </c>
      <c r="E1528" t="s">
        <v>4284</v>
      </c>
      <c r="F1528" t="s">
        <v>2250</v>
      </c>
      <c r="G1528" t="s">
        <v>2250</v>
      </c>
      <c r="H1528" s="108">
        <v>44126</v>
      </c>
      <c r="I1528" s="108">
        <v>44132</v>
      </c>
      <c r="J1528" t="s">
        <v>2252</v>
      </c>
      <c r="K1528" t="s">
        <v>3048</v>
      </c>
      <c r="L1528" t="s">
        <v>2252</v>
      </c>
      <c r="M1528" t="s">
        <v>2253</v>
      </c>
      <c r="N1528" t="s">
        <v>4519</v>
      </c>
    </row>
    <row r="1529" spans="1:14" x14ac:dyDescent="0.25">
      <c r="A1529" t="s">
        <v>4865</v>
      </c>
      <c r="B1529" t="s">
        <v>240</v>
      </c>
      <c r="C1529" t="s">
        <v>83</v>
      </c>
      <c r="D1529" s="13">
        <v>10159632</v>
      </c>
      <c r="E1529" t="s">
        <v>2415</v>
      </c>
      <c r="F1529" t="s">
        <v>2250</v>
      </c>
      <c r="G1529" t="s">
        <v>2250</v>
      </c>
      <c r="H1529" s="108">
        <v>44088</v>
      </c>
      <c r="I1529" s="108">
        <v>44112</v>
      </c>
      <c r="J1529" t="s">
        <v>2251</v>
      </c>
      <c r="K1529" t="s">
        <v>2252</v>
      </c>
      <c r="L1529" t="s">
        <v>2252</v>
      </c>
      <c r="M1529" t="s">
        <v>2253</v>
      </c>
      <c r="N1529" t="s">
        <v>4519</v>
      </c>
    </row>
    <row r="1530" spans="1:14" x14ac:dyDescent="0.25">
      <c r="A1530" t="s">
        <v>4866</v>
      </c>
      <c r="B1530" t="s">
        <v>4867</v>
      </c>
      <c r="C1530" t="s">
        <v>169</v>
      </c>
      <c r="D1530" s="13">
        <v>10155830</v>
      </c>
      <c r="E1530" t="s">
        <v>2385</v>
      </c>
      <c r="F1530" t="s">
        <v>2250</v>
      </c>
      <c r="G1530" t="s">
        <v>2250</v>
      </c>
      <c r="H1530" s="108">
        <v>44104</v>
      </c>
      <c r="I1530" s="108">
        <v>44124</v>
      </c>
      <c r="J1530" t="s">
        <v>2252</v>
      </c>
      <c r="K1530" t="s">
        <v>2252</v>
      </c>
      <c r="L1530" t="s">
        <v>2252</v>
      </c>
      <c r="M1530" t="s">
        <v>2253</v>
      </c>
      <c r="N1530" t="s">
        <v>4519</v>
      </c>
    </row>
    <row r="1531" spans="1:14" x14ac:dyDescent="0.25">
      <c r="A1531" t="s">
        <v>4868</v>
      </c>
      <c r="B1531" t="s">
        <v>4869</v>
      </c>
      <c r="C1531" t="s">
        <v>160</v>
      </c>
      <c r="D1531" s="13">
        <v>10155145</v>
      </c>
      <c r="E1531" t="s">
        <v>2385</v>
      </c>
      <c r="F1531" t="s">
        <v>2250</v>
      </c>
      <c r="G1531" t="s">
        <v>2250</v>
      </c>
      <c r="H1531" s="108">
        <v>44125</v>
      </c>
      <c r="I1531" s="108">
        <v>44160</v>
      </c>
      <c r="J1531" t="s">
        <v>2252</v>
      </c>
      <c r="K1531" t="s">
        <v>2252</v>
      </c>
      <c r="L1531" t="s">
        <v>2252</v>
      </c>
      <c r="M1531" t="s">
        <v>2253</v>
      </c>
      <c r="N1531" t="s">
        <v>4519</v>
      </c>
    </row>
    <row r="1532" spans="1:14" x14ac:dyDescent="0.25">
      <c r="A1532" t="s">
        <v>4870</v>
      </c>
      <c r="B1532" t="s">
        <v>4871</v>
      </c>
      <c r="C1532" t="s">
        <v>164</v>
      </c>
      <c r="D1532" s="13">
        <v>10155146</v>
      </c>
      <c r="E1532" t="s">
        <v>2385</v>
      </c>
      <c r="F1532" t="s">
        <v>2250</v>
      </c>
      <c r="G1532" t="s">
        <v>2250</v>
      </c>
      <c r="H1532" s="108">
        <v>44104</v>
      </c>
      <c r="I1532" s="108">
        <v>44146</v>
      </c>
      <c r="J1532" t="s">
        <v>2252</v>
      </c>
      <c r="K1532" t="s">
        <v>2252</v>
      </c>
      <c r="L1532" t="s">
        <v>2252</v>
      </c>
      <c r="M1532" t="s">
        <v>2253</v>
      </c>
      <c r="N1532" t="s">
        <v>4519</v>
      </c>
    </row>
    <row r="1533" spans="1:14" x14ac:dyDescent="0.25">
      <c r="A1533" t="s">
        <v>4872</v>
      </c>
      <c r="B1533" t="s">
        <v>4873</v>
      </c>
      <c r="C1533" t="s">
        <v>161</v>
      </c>
      <c r="D1533" s="13">
        <v>10155832</v>
      </c>
      <c r="E1533" t="s">
        <v>2385</v>
      </c>
      <c r="F1533" t="s">
        <v>2250</v>
      </c>
      <c r="G1533" t="s">
        <v>2250</v>
      </c>
      <c r="H1533" s="108">
        <v>44132</v>
      </c>
      <c r="I1533" s="108">
        <v>44154</v>
      </c>
      <c r="J1533" t="s">
        <v>2252</v>
      </c>
      <c r="K1533" t="s">
        <v>2252</v>
      </c>
      <c r="L1533" t="s">
        <v>2252</v>
      </c>
      <c r="M1533" t="s">
        <v>2253</v>
      </c>
      <c r="N1533" t="s">
        <v>4519</v>
      </c>
    </row>
    <row r="1534" spans="1:14" x14ac:dyDescent="0.25">
      <c r="A1534" t="s">
        <v>4874</v>
      </c>
      <c r="B1534" t="s">
        <v>4875</v>
      </c>
      <c r="C1534" t="s">
        <v>93</v>
      </c>
      <c r="D1534" s="13">
        <v>10155851</v>
      </c>
      <c r="E1534" t="s">
        <v>2385</v>
      </c>
      <c r="F1534" t="s">
        <v>2250</v>
      </c>
      <c r="G1534" t="s">
        <v>2250</v>
      </c>
      <c r="H1534" s="108">
        <v>44111</v>
      </c>
      <c r="I1534" s="108">
        <v>44150</v>
      </c>
      <c r="J1534" t="s">
        <v>2252</v>
      </c>
      <c r="K1534" t="s">
        <v>2252</v>
      </c>
      <c r="L1534" t="s">
        <v>2252</v>
      </c>
      <c r="M1534" t="s">
        <v>2253</v>
      </c>
      <c r="N1534" t="s">
        <v>4519</v>
      </c>
    </row>
    <row r="1535" spans="1:14" x14ac:dyDescent="0.25">
      <c r="A1535" t="s">
        <v>4876</v>
      </c>
      <c r="B1535" t="s">
        <v>240</v>
      </c>
      <c r="C1535" t="s">
        <v>86</v>
      </c>
      <c r="D1535" s="13">
        <v>10159427</v>
      </c>
      <c r="E1535" t="s">
        <v>2415</v>
      </c>
      <c r="F1535" t="s">
        <v>2250</v>
      </c>
      <c r="G1535" t="s">
        <v>2250</v>
      </c>
      <c r="H1535" s="108">
        <v>44132</v>
      </c>
      <c r="I1535" s="108">
        <v>44174</v>
      </c>
      <c r="J1535" t="s">
        <v>2251</v>
      </c>
      <c r="K1535" t="s">
        <v>2252</v>
      </c>
      <c r="L1535" t="s">
        <v>2252</v>
      </c>
      <c r="M1535" t="s">
        <v>2253</v>
      </c>
      <c r="N1535" t="s">
        <v>4519</v>
      </c>
    </row>
    <row r="1536" spans="1:14" x14ac:dyDescent="0.25">
      <c r="A1536" t="s">
        <v>4877</v>
      </c>
      <c r="B1536" t="s">
        <v>240</v>
      </c>
      <c r="C1536" t="s">
        <v>223</v>
      </c>
      <c r="D1536" s="13">
        <v>10159408</v>
      </c>
      <c r="E1536" t="s">
        <v>2415</v>
      </c>
      <c r="F1536" t="s">
        <v>2250</v>
      </c>
      <c r="G1536" t="s">
        <v>2250</v>
      </c>
      <c r="H1536" s="108">
        <v>44076</v>
      </c>
      <c r="I1536" s="108">
        <v>44112</v>
      </c>
      <c r="J1536" t="s">
        <v>945</v>
      </c>
      <c r="K1536" t="s">
        <v>2252</v>
      </c>
      <c r="L1536" t="s">
        <v>2252</v>
      </c>
      <c r="M1536" t="s">
        <v>2253</v>
      </c>
      <c r="N1536" t="s">
        <v>4519</v>
      </c>
    </row>
    <row r="1537" spans="1:14" x14ac:dyDescent="0.25">
      <c r="A1537" t="s">
        <v>4878</v>
      </c>
      <c r="B1537" t="s">
        <v>240</v>
      </c>
      <c r="C1537" t="s">
        <v>113</v>
      </c>
      <c r="D1537" s="13">
        <v>10160448</v>
      </c>
      <c r="E1537" t="s">
        <v>2415</v>
      </c>
      <c r="F1537" t="s">
        <v>2250</v>
      </c>
      <c r="G1537" t="s">
        <v>2250</v>
      </c>
      <c r="H1537" s="108">
        <v>44096</v>
      </c>
      <c r="I1537" s="108">
        <v>44175</v>
      </c>
      <c r="J1537" t="s">
        <v>2251</v>
      </c>
      <c r="K1537" t="s">
        <v>2252</v>
      </c>
      <c r="L1537" t="s">
        <v>2252</v>
      </c>
      <c r="M1537" t="s">
        <v>2253</v>
      </c>
      <c r="N1537" t="s">
        <v>4519</v>
      </c>
    </row>
    <row r="1538" spans="1:14" x14ac:dyDescent="0.25">
      <c r="A1538" t="s">
        <v>4879</v>
      </c>
      <c r="B1538" t="s">
        <v>240</v>
      </c>
      <c r="C1538" t="s">
        <v>91</v>
      </c>
      <c r="D1538" s="13">
        <v>10159428</v>
      </c>
      <c r="E1538" t="s">
        <v>2415</v>
      </c>
      <c r="F1538" t="s">
        <v>2250</v>
      </c>
      <c r="G1538" t="s">
        <v>2250</v>
      </c>
      <c r="H1538" s="108">
        <v>44089</v>
      </c>
      <c r="I1538" s="108">
        <v>44147</v>
      </c>
      <c r="J1538" t="s">
        <v>2251</v>
      </c>
      <c r="K1538" t="s">
        <v>2252</v>
      </c>
      <c r="L1538" t="s">
        <v>2252</v>
      </c>
      <c r="M1538" t="s">
        <v>2253</v>
      </c>
      <c r="N1538" t="s">
        <v>4519</v>
      </c>
    </row>
    <row r="1539" spans="1:14" x14ac:dyDescent="0.25">
      <c r="A1539" t="s">
        <v>4880</v>
      </c>
      <c r="B1539" t="s">
        <v>4881</v>
      </c>
      <c r="C1539" t="s">
        <v>160</v>
      </c>
      <c r="D1539" s="13">
        <v>10155823</v>
      </c>
      <c r="E1539" t="s">
        <v>2385</v>
      </c>
      <c r="F1539" t="s">
        <v>2250</v>
      </c>
      <c r="G1539" t="s">
        <v>2250</v>
      </c>
      <c r="H1539" s="108">
        <v>44131</v>
      </c>
      <c r="I1539" s="108">
        <v>44166</v>
      </c>
      <c r="J1539" t="s">
        <v>2252</v>
      </c>
      <c r="K1539" t="s">
        <v>2252</v>
      </c>
      <c r="L1539" t="s">
        <v>2252</v>
      </c>
      <c r="M1539" t="s">
        <v>2253</v>
      </c>
      <c r="N1539" t="s">
        <v>4519</v>
      </c>
    </row>
    <row r="1540" spans="1:14" x14ac:dyDescent="0.25">
      <c r="A1540" t="s">
        <v>4882</v>
      </c>
      <c r="B1540" t="s">
        <v>4883</v>
      </c>
      <c r="C1540" t="s">
        <v>168</v>
      </c>
      <c r="D1540" s="13">
        <v>10155829</v>
      </c>
      <c r="E1540" t="s">
        <v>2385</v>
      </c>
      <c r="F1540" t="s">
        <v>2250</v>
      </c>
      <c r="G1540" t="s">
        <v>2250</v>
      </c>
      <c r="H1540" s="108">
        <v>44175</v>
      </c>
      <c r="I1540" s="108">
        <v>44213</v>
      </c>
      <c r="J1540" t="s">
        <v>2252</v>
      </c>
      <c r="K1540" t="s">
        <v>2252</v>
      </c>
      <c r="L1540" t="s">
        <v>2252</v>
      </c>
      <c r="M1540" t="s">
        <v>2265</v>
      </c>
      <c r="N1540" t="s">
        <v>4519</v>
      </c>
    </row>
    <row r="1541" spans="1:14" x14ac:dyDescent="0.25">
      <c r="A1541" t="s">
        <v>4884</v>
      </c>
      <c r="B1541" t="s">
        <v>4885</v>
      </c>
      <c r="C1541" t="s">
        <v>85</v>
      </c>
      <c r="D1541" s="13">
        <v>10155824</v>
      </c>
      <c r="E1541" t="s">
        <v>2385</v>
      </c>
      <c r="F1541" t="s">
        <v>2250</v>
      </c>
      <c r="G1541" t="s">
        <v>2250</v>
      </c>
      <c r="H1541" s="108">
        <v>44131</v>
      </c>
      <c r="I1541" s="108">
        <v>44165</v>
      </c>
      <c r="J1541" t="s">
        <v>2252</v>
      </c>
      <c r="K1541" t="s">
        <v>2252</v>
      </c>
      <c r="L1541" t="s">
        <v>2252</v>
      </c>
      <c r="M1541" t="s">
        <v>2253</v>
      </c>
      <c r="N1541" t="s">
        <v>4519</v>
      </c>
    </row>
    <row r="1542" spans="1:14" x14ac:dyDescent="0.25">
      <c r="A1542" t="s">
        <v>4886</v>
      </c>
      <c r="B1542" t="s">
        <v>4887</v>
      </c>
      <c r="C1542" t="s">
        <v>72</v>
      </c>
      <c r="D1542" s="13">
        <v>10155833</v>
      </c>
      <c r="E1542" t="s">
        <v>2385</v>
      </c>
      <c r="F1542" t="s">
        <v>2250</v>
      </c>
      <c r="G1542" t="s">
        <v>2250</v>
      </c>
      <c r="H1542" s="108">
        <v>44147</v>
      </c>
      <c r="I1542" s="108">
        <v>44166</v>
      </c>
      <c r="J1542" t="s">
        <v>2252</v>
      </c>
      <c r="K1542" t="s">
        <v>2252</v>
      </c>
      <c r="L1542" t="s">
        <v>2252</v>
      </c>
      <c r="M1542" t="s">
        <v>2265</v>
      </c>
      <c r="N1542" t="s">
        <v>4519</v>
      </c>
    </row>
    <row r="1543" spans="1:14" x14ac:dyDescent="0.25">
      <c r="A1543" t="s">
        <v>4888</v>
      </c>
      <c r="B1543" t="s">
        <v>4889</v>
      </c>
      <c r="C1543" t="s">
        <v>172</v>
      </c>
      <c r="D1543" s="13">
        <v>10155208</v>
      </c>
      <c r="E1543" t="s">
        <v>2385</v>
      </c>
      <c r="F1543" t="s">
        <v>2250</v>
      </c>
      <c r="G1543" t="s">
        <v>2250</v>
      </c>
      <c r="H1543" s="108">
        <v>44104</v>
      </c>
      <c r="I1543" s="108">
        <v>44146</v>
      </c>
      <c r="J1543" t="s">
        <v>2252</v>
      </c>
      <c r="K1543" t="s">
        <v>2252</v>
      </c>
      <c r="L1543" t="s">
        <v>2252</v>
      </c>
      <c r="M1543" t="s">
        <v>2253</v>
      </c>
      <c r="N1543" t="s">
        <v>4519</v>
      </c>
    </row>
    <row r="1544" spans="1:14" x14ac:dyDescent="0.25">
      <c r="A1544" t="s">
        <v>4890</v>
      </c>
      <c r="B1544" t="s">
        <v>4891</v>
      </c>
      <c r="C1544" t="s">
        <v>184</v>
      </c>
      <c r="D1544" s="13">
        <v>10155277</v>
      </c>
      <c r="E1544" t="s">
        <v>2385</v>
      </c>
      <c r="F1544" t="s">
        <v>2250</v>
      </c>
      <c r="G1544" t="s">
        <v>2250</v>
      </c>
      <c r="H1544" s="108">
        <v>44132</v>
      </c>
      <c r="I1544" s="108">
        <v>44175</v>
      </c>
      <c r="J1544" t="s">
        <v>2252</v>
      </c>
      <c r="K1544" t="s">
        <v>2252</v>
      </c>
      <c r="L1544" t="s">
        <v>2252</v>
      </c>
      <c r="M1544" t="s">
        <v>2253</v>
      </c>
      <c r="N1544" t="s">
        <v>4519</v>
      </c>
    </row>
    <row r="1545" spans="1:14" x14ac:dyDescent="0.25">
      <c r="A1545" t="s">
        <v>4892</v>
      </c>
      <c r="B1545" t="s">
        <v>4893</v>
      </c>
      <c r="C1545" t="s">
        <v>184</v>
      </c>
      <c r="D1545" s="13">
        <v>10155845</v>
      </c>
      <c r="E1545" t="s">
        <v>2385</v>
      </c>
      <c r="F1545" t="s">
        <v>2250</v>
      </c>
      <c r="G1545" t="s">
        <v>2250</v>
      </c>
      <c r="H1545" s="108">
        <v>44132</v>
      </c>
      <c r="I1545" s="108">
        <v>44168</v>
      </c>
      <c r="J1545" t="s">
        <v>2252</v>
      </c>
      <c r="K1545" t="s">
        <v>2252</v>
      </c>
      <c r="L1545" t="s">
        <v>2252</v>
      </c>
      <c r="M1545" t="s">
        <v>2253</v>
      </c>
      <c r="N1545" t="s">
        <v>4519</v>
      </c>
    </row>
    <row r="1546" spans="1:14" x14ac:dyDescent="0.25">
      <c r="A1546" t="s">
        <v>4894</v>
      </c>
      <c r="B1546" t="s">
        <v>240</v>
      </c>
      <c r="C1546" t="s">
        <v>147</v>
      </c>
      <c r="D1546" s="13">
        <v>10161119</v>
      </c>
      <c r="E1546" t="s">
        <v>2415</v>
      </c>
      <c r="F1546" t="s">
        <v>2250</v>
      </c>
      <c r="G1546" t="s">
        <v>2250</v>
      </c>
      <c r="H1546" s="108">
        <v>44109</v>
      </c>
      <c r="I1546" s="108">
        <v>44153</v>
      </c>
      <c r="J1546" t="s">
        <v>2251</v>
      </c>
      <c r="K1546" t="s">
        <v>2252</v>
      </c>
      <c r="L1546" t="s">
        <v>2252</v>
      </c>
      <c r="M1546" t="s">
        <v>2253</v>
      </c>
      <c r="N1546" t="s">
        <v>4519</v>
      </c>
    </row>
    <row r="1547" spans="1:14" x14ac:dyDescent="0.25">
      <c r="A1547" t="s">
        <v>4895</v>
      </c>
      <c r="B1547" t="s">
        <v>240</v>
      </c>
      <c r="C1547" t="s">
        <v>164</v>
      </c>
      <c r="D1547" s="13">
        <v>10160249</v>
      </c>
      <c r="E1547" t="s">
        <v>2415</v>
      </c>
      <c r="F1547" t="s">
        <v>2250</v>
      </c>
      <c r="G1547" t="s">
        <v>2250</v>
      </c>
      <c r="H1547" s="108">
        <v>44138</v>
      </c>
      <c r="I1547" s="108">
        <v>44162</v>
      </c>
      <c r="J1547" t="s">
        <v>2251</v>
      </c>
      <c r="K1547" t="s">
        <v>2252</v>
      </c>
      <c r="L1547" t="s">
        <v>2252</v>
      </c>
      <c r="M1547" t="s">
        <v>2253</v>
      </c>
      <c r="N1547" t="s">
        <v>4519</v>
      </c>
    </row>
    <row r="1548" spans="1:14" x14ac:dyDescent="0.25">
      <c r="A1548" t="s">
        <v>4896</v>
      </c>
      <c r="B1548" t="s">
        <v>240</v>
      </c>
      <c r="C1548" t="s">
        <v>168</v>
      </c>
      <c r="D1548" s="13">
        <v>10161499</v>
      </c>
      <c r="E1548" t="s">
        <v>2415</v>
      </c>
      <c r="F1548" t="s">
        <v>2250</v>
      </c>
      <c r="G1548" t="s">
        <v>2250</v>
      </c>
      <c r="H1548" s="108">
        <v>44125</v>
      </c>
      <c r="I1548" s="108">
        <v>44152</v>
      </c>
      <c r="J1548" t="s">
        <v>2251</v>
      </c>
      <c r="K1548" t="s">
        <v>2252</v>
      </c>
      <c r="L1548" t="s">
        <v>2252</v>
      </c>
      <c r="M1548" t="s">
        <v>2253</v>
      </c>
      <c r="N1548" t="s">
        <v>4519</v>
      </c>
    </row>
    <row r="1549" spans="1:14" x14ac:dyDescent="0.25">
      <c r="A1549" t="s">
        <v>4897</v>
      </c>
      <c r="B1549" t="s">
        <v>250</v>
      </c>
      <c r="C1549" t="s">
        <v>135</v>
      </c>
      <c r="D1549" s="13">
        <v>10164703</v>
      </c>
      <c r="E1549" t="s">
        <v>4284</v>
      </c>
      <c r="F1549" t="s">
        <v>2250</v>
      </c>
      <c r="G1549" t="s">
        <v>2250</v>
      </c>
      <c r="H1549" s="108">
        <v>44109</v>
      </c>
      <c r="I1549" s="108">
        <v>44116</v>
      </c>
      <c r="J1549" t="s">
        <v>2252</v>
      </c>
      <c r="K1549" t="s">
        <v>3048</v>
      </c>
      <c r="L1549" t="s">
        <v>2252</v>
      </c>
      <c r="M1549" t="s">
        <v>2253</v>
      </c>
      <c r="N1549" t="s">
        <v>4519</v>
      </c>
    </row>
    <row r="1550" spans="1:14" x14ac:dyDescent="0.25">
      <c r="A1550" t="s">
        <v>4898</v>
      </c>
      <c r="B1550" t="s">
        <v>957</v>
      </c>
      <c r="C1550" t="s">
        <v>194</v>
      </c>
      <c r="D1550" s="13">
        <v>10166019</v>
      </c>
      <c r="E1550" t="s">
        <v>3047</v>
      </c>
      <c r="F1550" t="s">
        <v>2250</v>
      </c>
      <c r="G1550" t="s">
        <v>2250</v>
      </c>
      <c r="H1550" s="108">
        <v>44187</v>
      </c>
      <c r="I1550" s="108">
        <v>44188</v>
      </c>
      <c r="J1550" t="s">
        <v>2252</v>
      </c>
      <c r="K1550" t="s">
        <v>3048</v>
      </c>
      <c r="L1550" t="s">
        <v>2252</v>
      </c>
      <c r="M1550" t="s">
        <v>2265</v>
      </c>
      <c r="N1550" t="s">
        <v>4519</v>
      </c>
    </row>
    <row r="1551" spans="1:14" x14ac:dyDescent="0.25">
      <c r="A1551" t="s">
        <v>4899</v>
      </c>
      <c r="B1551" t="s">
        <v>958</v>
      </c>
      <c r="C1551" t="s">
        <v>106</v>
      </c>
      <c r="D1551" s="13">
        <v>10172709</v>
      </c>
      <c r="E1551" t="s">
        <v>3047</v>
      </c>
      <c r="F1551" t="s">
        <v>2250</v>
      </c>
      <c r="G1551" t="s">
        <v>2250</v>
      </c>
      <c r="H1551" s="108">
        <v>44168</v>
      </c>
      <c r="I1551" s="108">
        <v>44173</v>
      </c>
      <c r="J1551" t="s">
        <v>2252</v>
      </c>
      <c r="K1551" t="s">
        <v>3048</v>
      </c>
      <c r="L1551" t="s">
        <v>2252</v>
      </c>
      <c r="M1551" t="s">
        <v>2265</v>
      </c>
      <c r="N1551" t="s">
        <v>4519</v>
      </c>
    </row>
    <row r="1552" spans="1:14" x14ac:dyDescent="0.25">
      <c r="A1552" t="s">
        <v>4900</v>
      </c>
      <c r="B1552" t="s">
        <v>4901</v>
      </c>
      <c r="C1552" t="s">
        <v>212</v>
      </c>
      <c r="D1552" s="13">
        <v>10169964</v>
      </c>
      <c r="E1552" t="s">
        <v>2358</v>
      </c>
      <c r="F1552" t="s">
        <v>2250</v>
      </c>
      <c r="G1552" t="s">
        <v>2250</v>
      </c>
      <c r="H1552" s="108">
        <v>44173</v>
      </c>
      <c r="I1552" s="108">
        <v>44213</v>
      </c>
      <c r="J1552" t="s">
        <v>2252</v>
      </c>
      <c r="K1552" t="s">
        <v>2252</v>
      </c>
      <c r="L1552" t="s">
        <v>2252</v>
      </c>
      <c r="M1552" t="s">
        <v>2253</v>
      </c>
      <c r="N1552" t="s">
        <v>4519</v>
      </c>
    </row>
    <row r="1553" spans="1:14" x14ac:dyDescent="0.25">
      <c r="A1553" t="s">
        <v>4902</v>
      </c>
      <c r="B1553" t="s">
        <v>4903</v>
      </c>
      <c r="C1553" t="s">
        <v>81</v>
      </c>
      <c r="D1553" s="13">
        <v>10157258</v>
      </c>
      <c r="E1553" t="s">
        <v>2249</v>
      </c>
      <c r="F1553" t="s">
        <v>2250</v>
      </c>
      <c r="G1553" t="s">
        <v>2250</v>
      </c>
      <c r="H1553" s="108">
        <v>44110</v>
      </c>
      <c r="I1553" s="108">
        <v>44158</v>
      </c>
      <c r="J1553" t="s">
        <v>2251</v>
      </c>
      <c r="K1553" t="s">
        <v>2252</v>
      </c>
      <c r="L1553" t="s">
        <v>2252</v>
      </c>
      <c r="M1553" t="s">
        <v>2253</v>
      </c>
      <c r="N1553" t="s">
        <v>4519</v>
      </c>
    </row>
    <row r="1554" spans="1:14" x14ac:dyDescent="0.25">
      <c r="A1554" t="s">
        <v>4904</v>
      </c>
      <c r="B1554" t="s">
        <v>4905</v>
      </c>
      <c r="C1554" t="s">
        <v>192</v>
      </c>
      <c r="D1554" s="13">
        <v>10155846</v>
      </c>
      <c r="E1554" t="s">
        <v>2385</v>
      </c>
      <c r="F1554" t="s">
        <v>2250</v>
      </c>
      <c r="G1554" t="s">
        <v>2250</v>
      </c>
      <c r="H1554" s="108">
        <v>44160</v>
      </c>
      <c r="I1554" s="108">
        <v>44213</v>
      </c>
      <c r="J1554" t="s">
        <v>2252</v>
      </c>
      <c r="K1554" t="s">
        <v>2252</v>
      </c>
      <c r="L1554" t="s">
        <v>2252</v>
      </c>
      <c r="M1554" t="s">
        <v>2265</v>
      </c>
      <c r="N1554" t="s">
        <v>4519</v>
      </c>
    </row>
    <row r="1555" spans="1:14" x14ac:dyDescent="0.25">
      <c r="A1555" t="s">
        <v>4906</v>
      </c>
      <c r="B1555" t="s">
        <v>4907</v>
      </c>
      <c r="C1555" t="s">
        <v>193</v>
      </c>
      <c r="D1555" s="13">
        <v>10155842</v>
      </c>
      <c r="E1555" t="s">
        <v>2385</v>
      </c>
      <c r="F1555" t="s">
        <v>2250</v>
      </c>
      <c r="G1555" t="s">
        <v>2250</v>
      </c>
      <c r="H1555" s="108">
        <v>44117</v>
      </c>
      <c r="I1555" s="108">
        <v>44164</v>
      </c>
      <c r="J1555" t="s">
        <v>2252</v>
      </c>
      <c r="K1555" t="s">
        <v>2252</v>
      </c>
      <c r="L1555" t="s">
        <v>2252</v>
      </c>
      <c r="M1555" t="s">
        <v>2253</v>
      </c>
      <c r="N1555" t="s">
        <v>4519</v>
      </c>
    </row>
    <row r="1556" spans="1:14" x14ac:dyDescent="0.25">
      <c r="A1556" t="s">
        <v>4908</v>
      </c>
      <c r="B1556" t="s">
        <v>4909</v>
      </c>
      <c r="C1556" t="s">
        <v>184</v>
      </c>
      <c r="D1556" s="13">
        <v>10155847</v>
      </c>
      <c r="E1556" t="s">
        <v>2385</v>
      </c>
      <c r="F1556" t="s">
        <v>2250</v>
      </c>
      <c r="G1556" t="s">
        <v>2250</v>
      </c>
      <c r="H1556" s="108">
        <v>44125</v>
      </c>
      <c r="I1556" s="108">
        <v>44160</v>
      </c>
      <c r="J1556" t="s">
        <v>2252</v>
      </c>
      <c r="K1556" t="s">
        <v>2252</v>
      </c>
      <c r="L1556" t="s">
        <v>2252</v>
      </c>
      <c r="M1556" t="s">
        <v>2253</v>
      </c>
      <c r="N1556" t="s">
        <v>4519</v>
      </c>
    </row>
    <row r="1557" spans="1:14" x14ac:dyDescent="0.25">
      <c r="A1557" t="s">
        <v>4910</v>
      </c>
      <c r="B1557" t="s">
        <v>4911</v>
      </c>
      <c r="C1557" t="s">
        <v>198</v>
      </c>
      <c r="D1557" s="13">
        <v>10155279</v>
      </c>
      <c r="E1557" t="s">
        <v>2385</v>
      </c>
      <c r="F1557" t="s">
        <v>2250</v>
      </c>
      <c r="G1557" t="s">
        <v>2250</v>
      </c>
      <c r="H1557" s="108">
        <v>44153</v>
      </c>
      <c r="I1557" s="108">
        <v>44201</v>
      </c>
      <c r="J1557" t="s">
        <v>2252</v>
      </c>
      <c r="K1557" t="s">
        <v>2252</v>
      </c>
      <c r="L1557" t="s">
        <v>2252</v>
      </c>
      <c r="M1557" t="s">
        <v>2265</v>
      </c>
      <c r="N1557" t="s">
        <v>4519</v>
      </c>
    </row>
    <row r="1558" spans="1:14" x14ac:dyDescent="0.25">
      <c r="A1558" t="s">
        <v>4912</v>
      </c>
      <c r="B1558" t="s">
        <v>4913</v>
      </c>
      <c r="C1558" t="s">
        <v>70</v>
      </c>
      <c r="D1558" s="13">
        <v>10155271</v>
      </c>
      <c r="E1558" t="s">
        <v>2385</v>
      </c>
      <c r="F1558" t="s">
        <v>2250</v>
      </c>
      <c r="G1558" t="s">
        <v>2250</v>
      </c>
      <c r="H1558" s="108">
        <v>44140</v>
      </c>
      <c r="I1558" s="108">
        <v>44180</v>
      </c>
      <c r="J1558" t="s">
        <v>2252</v>
      </c>
      <c r="K1558" t="s">
        <v>2252</v>
      </c>
      <c r="L1558" t="s">
        <v>2252</v>
      </c>
      <c r="M1558" t="s">
        <v>2265</v>
      </c>
      <c r="N1558" t="s">
        <v>4519</v>
      </c>
    </row>
    <row r="1559" spans="1:14" x14ac:dyDescent="0.25">
      <c r="A1559" t="s">
        <v>4914</v>
      </c>
      <c r="B1559" t="s">
        <v>4915</v>
      </c>
      <c r="C1559" t="s">
        <v>190</v>
      </c>
      <c r="D1559" s="13">
        <v>10155262</v>
      </c>
      <c r="E1559" t="s">
        <v>2385</v>
      </c>
      <c r="F1559" t="s">
        <v>2250</v>
      </c>
      <c r="G1559" t="s">
        <v>2250</v>
      </c>
      <c r="H1559" s="108">
        <v>44117</v>
      </c>
      <c r="I1559" s="108">
        <v>44157</v>
      </c>
      <c r="J1559" t="s">
        <v>2252</v>
      </c>
      <c r="K1559" t="s">
        <v>2252</v>
      </c>
      <c r="L1559" t="s">
        <v>2252</v>
      </c>
      <c r="M1559" t="s">
        <v>2253</v>
      </c>
      <c r="N1559" t="s">
        <v>4519</v>
      </c>
    </row>
    <row r="1560" spans="1:14" x14ac:dyDescent="0.25">
      <c r="A1560" t="s">
        <v>4916</v>
      </c>
      <c r="B1560" t="s">
        <v>4917</v>
      </c>
      <c r="C1560" t="s">
        <v>158</v>
      </c>
      <c r="D1560" s="13">
        <v>10155264</v>
      </c>
      <c r="E1560" t="s">
        <v>2385</v>
      </c>
      <c r="F1560" t="s">
        <v>2250</v>
      </c>
      <c r="G1560" t="s">
        <v>2250</v>
      </c>
      <c r="H1560" s="108">
        <v>44104</v>
      </c>
      <c r="I1560" s="108">
        <v>44158</v>
      </c>
      <c r="J1560" t="s">
        <v>2252</v>
      </c>
      <c r="K1560" t="s">
        <v>2252</v>
      </c>
      <c r="L1560" t="s">
        <v>2252</v>
      </c>
      <c r="M1560" t="s">
        <v>2253</v>
      </c>
      <c r="N1560" t="s">
        <v>4519</v>
      </c>
    </row>
    <row r="1561" spans="1:14" x14ac:dyDescent="0.25">
      <c r="A1561" t="s">
        <v>4918</v>
      </c>
      <c r="B1561" t="s">
        <v>4919</v>
      </c>
      <c r="C1561" t="s">
        <v>72</v>
      </c>
      <c r="D1561" s="13">
        <v>10155232</v>
      </c>
      <c r="E1561" t="s">
        <v>2385</v>
      </c>
      <c r="F1561" t="s">
        <v>2250</v>
      </c>
      <c r="G1561" t="s">
        <v>2250</v>
      </c>
      <c r="H1561" s="108">
        <v>44104</v>
      </c>
      <c r="I1561" s="108">
        <v>44124</v>
      </c>
      <c r="J1561" t="s">
        <v>2252</v>
      </c>
      <c r="K1561" t="s">
        <v>2252</v>
      </c>
      <c r="L1561" t="s">
        <v>2252</v>
      </c>
      <c r="M1561" t="s">
        <v>2253</v>
      </c>
      <c r="N1561" t="s">
        <v>4519</v>
      </c>
    </row>
    <row r="1562" spans="1:14" x14ac:dyDescent="0.25">
      <c r="A1562" t="s">
        <v>4920</v>
      </c>
      <c r="B1562" t="s">
        <v>4921</v>
      </c>
      <c r="C1562" t="s">
        <v>87</v>
      </c>
      <c r="D1562" s="13">
        <v>10155236</v>
      </c>
      <c r="E1562" t="s">
        <v>2385</v>
      </c>
      <c r="F1562" t="s">
        <v>2250</v>
      </c>
      <c r="G1562" t="s">
        <v>2250</v>
      </c>
      <c r="H1562" s="108">
        <v>44161</v>
      </c>
      <c r="I1562" s="108">
        <v>44216</v>
      </c>
      <c r="J1562" t="s">
        <v>2252</v>
      </c>
      <c r="K1562" t="s">
        <v>2252</v>
      </c>
      <c r="L1562" t="s">
        <v>2252</v>
      </c>
      <c r="M1562" t="s">
        <v>2265</v>
      </c>
      <c r="N1562" t="s">
        <v>4519</v>
      </c>
    </row>
    <row r="1563" spans="1:14" x14ac:dyDescent="0.25">
      <c r="A1563" t="s">
        <v>4922</v>
      </c>
      <c r="B1563" t="s">
        <v>4923</v>
      </c>
      <c r="C1563" t="s">
        <v>214</v>
      </c>
      <c r="D1563" s="13">
        <v>10155143</v>
      </c>
      <c r="E1563" t="s">
        <v>2385</v>
      </c>
      <c r="F1563" t="s">
        <v>2250</v>
      </c>
      <c r="G1563" t="s">
        <v>2250</v>
      </c>
      <c r="H1563" s="108">
        <v>44153</v>
      </c>
      <c r="I1563" s="108">
        <v>44180</v>
      </c>
      <c r="J1563" t="s">
        <v>2252</v>
      </c>
      <c r="K1563" t="s">
        <v>2252</v>
      </c>
      <c r="L1563" t="s">
        <v>2252</v>
      </c>
      <c r="M1563" t="s">
        <v>2265</v>
      </c>
      <c r="N1563" t="s">
        <v>4519</v>
      </c>
    </row>
    <row r="1564" spans="1:14" x14ac:dyDescent="0.25">
      <c r="A1564" t="s">
        <v>4924</v>
      </c>
      <c r="B1564" t="s">
        <v>4925</v>
      </c>
      <c r="C1564" t="s">
        <v>148</v>
      </c>
      <c r="D1564" s="13">
        <v>10155150</v>
      </c>
      <c r="E1564" t="s">
        <v>2385</v>
      </c>
      <c r="F1564" t="s">
        <v>2250</v>
      </c>
      <c r="G1564" t="s">
        <v>2250</v>
      </c>
      <c r="H1564" s="108">
        <v>44159</v>
      </c>
      <c r="I1564" s="108">
        <v>44216</v>
      </c>
      <c r="J1564" t="s">
        <v>2252</v>
      </c>
      <c r="K1564" t="s">
        <v>2252</v>
      </c>
      <c r="L1564" t="s">
        <v>2252</v>
      </c>
      <c r="M1564" t="s">
        <v>2265</v>
      </c>
      <c r="N1564" t="s">
        <v>4519</v>
      </c>
    </row>
    <row r="1565" spans="1:14" x14ac:dyDescent="0.25">
      <c r="A1565" t="s">
        <v>4926</v>
      </c>
      <c r="B1565" t="s">
        <v>4927</v>
      </c>
      <c r="C1565" t="s">
        <v>138</v>
      </c>
      <c r="D1565" s="13">
        <v>10155184</v>
      </c>
      <c r="E1565" t="s">
        <v>2385</v>
      </c>
      <c r="F1565" t="s">
        <v>2250</v>
      </c>
      <c r="G1565" t="s">
        <v>2250</v>
      </c>
      <c r="H1565" s="108">
        <v>44140</v>
      </c>
      <c r="I1565" s="108">
        <v>44168</v>
      </c>
      <c r="J1565" t="s">
        <v>2252</v>
      </c>
      <c r="K1565" t="s">
        <v>2252</v>
      </c>
      <c r="L1565" t="s">
        <v>2252</v>
      </c>
      <c r="M1565" t="s">
        <v>2265</v>
      </c>
      <c r="N1565" t="s">
        <v>4519</v>
      </c>
    </row>
    <row r="1566" spans="1:14" x14ac:dyDescent="0.25">
      <c r="A1566" t="s">
        <v>4928</v>
      </c>
      <c r="B1566" t="s">
        <v>4929</v>
      </c>
      <c r="C1566" t="s">
        <v>140</v>
      </c>
      <c r="D1566" s="13">
        <v>10155185</v>
      </c>
      <c r="E1566" t="s">
        <v>2385</v>
      </c>
      <c r="F1566" t="s">
        <v>2250</v>
      </c>
      <c r="G1566" t="s">
        <v>2250</v>
      </c>
      <c r="H1566" s="108">
        <v>44118</v>
      </c>
      <c r="I1566" s="108">
        <v>44154</v>
      </c>
      <c r="J1566" t="s">
        <v>2252</v>
      </c>
      <c r="K1566" t="s">
        <v>2252</v>
      </c>
      <c r="L1566" t="s">
        <v>2252</v>
      </c>
      <c r="M1566" t="s">
        <v>2253</v>
      </c>
      <c r="N1566" t="s">
        <v>4519</v>
      </c>
    </row>
    <row r="1567" spans="1:14" x14ac:dyDescent="0.25">
      <c r="A1567" t="s">
        <v>4930</v>
      </c>
      <c r="B1567" t="s">
        <v>4931</v>
      </c>
      <c r="C1567" t="s">
        <v>76</v>
      </c>
      <c r="D1567" s="13">
        <v>10155186</v>
      </c>
      <c r="E1567" t="s">
        <v>2385</v>
      </c>
      <c r="F1567" t="s">
        <v>2250</v>
      </c>
      <c r="G1567" t="s">
        <v>2250</v>
      </c>
      <c r="H1567" s="108">
        <v>44104</v>
      </c>
      <c r="I1567" s="108">
        <v>44124</v>
      </c>
      <c r="J1567" t="s">
        <v>2252</v>
      </c>
      <c r="K1567" t="s">
        <v>2252</v>
      </c>
      <c r="L1567" t="s">
        <v>2252</v>
      </c>
      <c r="M1567" t="s">
        <v>2253</v>
      </c>
      <c r="N1567" t="s">
        <v>4519</v>
      </c>
    </row>
    <row r="1568" spans="1:14" x14ac:dyDescent="0.25">
      <c r="A1568" t="s">
        <v>4932</v>
      </c>
      <c r="B1568" t="s">
        <v>4933</v>
      </c>
      <c r="C1568" t="s">
        <v>98</v>
      </c>
      <c r="D1568" s="13">
        <v>10155187</v>
      </c>
      <c r="E1568" t="s">
        <v>2385</v>
      </c>
      <c r="F1568" t="s">
        <v>2250</v>
      </c>
      <c r="G1568" t="s">
        <v>2250</v>
      </c>
      <c r="H1568" s="108">
        <v>44125</v>
      </c>
      <c r="I1568" s="108">
        <v>44161</v>
      </c>
      <c r="J1568" t="s">
        <v>2252</v>
      </c>
      <c r="K1568" t="s">
        <v>2252</v>
      </c>
      <c r="L1568" t="s">
        <v>2252</v>
      </c>
      <c r="M1568" t="s">
        <v>2253</v>
      </c>
      <c r="N1568" t="s">
        <v>4519</v>
      </c>
    </row>
    <row r="1569" spans="1:14" x14ac:dyDescent="0.25">
      <c r="A1569" t="s">
        <v>4934</v>
      </c>
      <c r="B1569" t="s">
        <v>4935</v>
      </c>
      <c r="C1569" t="s">
        <v>122</v>
      </c>
      <c r="D1569" s="13">
        <v>10155173</v>
      </c>
      <c r="E1569" t="s">
        <v>2385</v>
      </c>
      <c r="F1569" t="s">
        <v>2250</v>
      </c>
      <c r="G1569" t="s">
        <v>2250</v>
      </c>
      <c r="H1569" s="108">
        <v>44159</v>
      </c>
      <c r="I1569" s="108">
        <v>44182</v>
      </c>
      <c r="J1569" t="s">
        <v>2252</v>
      </c>
      <c r="K1569" t="s">
        <v>2252</v>
      </c>
      <c r="L1569" t="s">
        <v>2252</v>
      </c>
      <c r="M1569" t="s">
        <v>2265</v>
      </c>
      <c r="N1569" t="s">
        <v>4519</v>
      </c>
    </row>
    <row r="1570" spans="1:14" x14ac:dyDescent="0.25">
      <c r="A1570" t="s">
        <v>4936</v>
      </c>
      <c r="B1570" t="s">
        <v>4937</v>
      </c>
      <c r="C1570" t="s">
        <v>109</v>
      </c>
      <c r="D1570" s="13">
        <v>10155188</v>
      </c>
      <c r="E1570" t="s">
        <v>2385</v>
      </c>
      <c r="F1570" t="s">
        <v>2250</v>
      </c>
      <c r="G1570" t="s">
        <v>2250</v>
      </c>
      <c r="H1570" s="108">
        <v>44159</v>
      </c>
      <c r="I1570" s="108">
        <v>44200</v>
      </c>
      <c r="J1570" t="s">
        <v>2252</v>
      </c>
      <c r="K1570" t="s">
        <v>2252</v>
      </c>
      <c r="L1570" t="s">
        <v>2252</v>
      </c>
      <c r="M1570" t="s">
        <v>2265</v>
      </c>
      <c r="N1570" t="s">
        <v>4519</v>
      </c>
    </row>
    <row r="1571" spans="1:14" x14ac:dyDescent="0.25">
      <c r="A1571" t="s">
        <v>4938</v>
      </c>
      <c r="B1571" t="s">
        <v>4939</v>
      </c>
      <c r="C1571" t="s">
        <v>84</v>
      </c>
      <c r="D1571" s="13">
        <v>10155245</v>
      </c>
      <c r="E1571" t="s">
        <v>2385</v>
      </c>
      <c r="F1571" t="s">
        <v>2250</v>
      </c>
      <c r="G1571" t="s">
        <v>2250</v>
      </c>
      <c r="H1571" s="108">
        <v>44140</v>
      </c>
      <c r="I1571" s="108">
        <v>44173</v>
      </c>
      <c r="J1571" t="s">
        <v>2252</v>
      </c>
      <c r="K1571" t="s">
        <v>2252</v>
      </c>
      <c r="L1571" t="s">
        <v>2252</v>
      </c>
      <c r="M1571" t="s">
        <v>2265</v>
      </c>
      <c r="N1571" t="s">
        <v>4519</v>
      </c>
    </row>
    <row r="1572" spans="1:14" x14ac:dyDescent="0.25">
      <c r="A1572" t="s">
        <v>4940</v>
      </c>
      <c r="B1572" t="s">
        <v>4941</v>
      </c>
      <c r="C1572" t="s">
        <v>83</v>
      </c>
      <c r="D1572" s="13">
        <v>10155838</v>
      </c>
      <c r="E1572" t="s">
        <v>2385</v>
      </c>
      <c r="F1572" t="s">
        <v>2250</v>
      </c>
      <c r="G1572" t="s">
        <v>2250</v>
      </c>
      <c r="H1572" s="108">
        <v>44167</v>
      </c>
      <c r="I1572" s="108">
        <v>44209</v>
      </c>
      <c r="J1572" t="s">
        <v>2252</v>
      </c>
      <c r="K1572" t="s">
        <v>2252</v>
      </c>
      <c r="L1572" t="s">
        <v>2252</v>
      </c>
      <c r="M1572" t="s">
        <v>2253</v>
      </c>
      <c r="N1572" t="s">
        <v>4519</v>
      </c>
    </row>
    <row r="1573" spans="1:14" x14ac:dyDescent="0.25">
      <c r="A1573" t="s">
        <v>4942</v>
      </c>
      <c r="B1573" t="s">
        <v>4943</v>
      </c>
      <c r="C1573" t="s">
        <v>133</v>
      </c>
      <c r="D1573" s="13">
        <v>10155856</v>
      </c>
      <c r="E1573" t="s">
        <v>2385</v>
      </c>
      <c r="F1573" t="s">
        <v>2250</v>
      </c>
      <c r="G1573" t="s">
        <v>2250</v>
      </c>
      <c r="H1573" s="108">
        <v>44160</v>
      </c>
      <c r="I1573" s="108">
        <v>44209</v>
      </c>
      <c r="J1573" t="s">
        <v>2252</v>
      </c>
      <c r="K1573" t="s">
        <v>2252</v>
      </c>
      <c r="L1573" t="s">
        <v>2252</v>
      </c>
      <c r="M1573" t="s">
        <v>2265</v>
      </c>
      <c r="N1573" t="s">
        <v>4519</v>
      </c>
    </row>
    <row r="1574" spans="1:14" x14ac:dyDescent="0.25">
      <c r="A1574" t="s">
        <v>4944</v>
      </c>
      <c r="B1574" t="s">
        <v>4945</v>
      </c>
      <c r="C1574" t="s">
        <v>86</v>
      </c>
      <c r="D1574" s="13">
        <v>10155337</v>
      </c>
      <c r="E1574" t="s">
        <v>2385</v>
      </c>
      <c r="F1574" t="s">
        <v>2250</v>
      </c>
      <c r="G1574" t="s">
        <v>2250</v>
      </c>
      <c r="H1574" s="108">
        <v>44159</v>
      </c>
      <c r="I1574" s="108">
        <v>44207</v>
      </c>
      <c r="J1574" t="s">
        <v>2252</v>
      </c>
      <c r="K1574" t="s">
        <v>2252</v>
      </c>
      <c r="L1574" t="s">
        <v>2252</v>
      </c>
      <c r="M1574" t="s">
        <v>2265</v>
      </c>
      <c r="N1574" t="s">
        <v>4519</v>
      </c>
    </row>
    <row r="1575" spans="1:14" x14ac:dyDescent="0.25">
      <c r="A1575" t="s">
        <v>4946</v>
      </c>
      <c r="B1575" t="s">
        <v>4947</v>
      </c>
      <c r="C1575" t="s">
        <v>90</v>
      </c>
      <c r="D1575" s="13">
        <v>10155212</v>
      </c>
      <c r="E1575" t="s">
        <v>2385</v>
      </c>
      <c r="F1575" t="s">
        <v>2250</v>
      </c>
      <c r="G1575" t="s">
        <v>2250</v>
      </c>
      <c r="H1575" s="108">
        <v>44126</v>
      </c>
      <c r="I1575" s="108">
        <v>44157</v>
      </c>
      <c r="J1575" t="s">
        <v>2252</v>
      </c>
      <c r="K1575" t="s">
        <v>2252</v>
      </c>
      <c r="L1575" t="s">
        <v>2252</v>
      </c>
      <c r="M1575" t="s">
        <v>2253</v>
      </c>
      <c r="N1575" t="s">
        <v>4519</v>
      </c>
    </row>
    <row r="1576" spans="1:14" x14ac:dyDescent="0.25">
      <c r="A1576" t="s">
        <v>4948</v>
      </c>
      <c r="B1576" t="s">
        <v>4949</v>
      </c>
      <c r="C1576" t="s">
        <v>75</v>
      </c>
      <c r="D1576" s="13">
        <v>10155336</v>
      </c>
      <c r="E1576" t="s">
        <v>2385</v>
      </c>
      <c r="F1576" t="s">
        <v>2250</v>
      </c>
      <c r="G1576" t="s">
        <v>2250</v>
      </c>
      <c r="H1576" s="108">
        <v>44145</v>
      </c>
      <c r="I1576" s="108">
        <v>44175</v>
      </c>
      <c r="J1576" t="s">
        <v>2252</v>
      </c>
      <c r="K1576" t="s">
        <v>2252</v>
      </c>
      <c r="L1576" t="s">
        <v>2252</v>
      </c>
      <c r="M1576" t="s">
        <v>2265</v>
      </c>
      <c r="N1576" t="s">
        <v>4519</v>
      </c>
    </row>
    <row r="1577" spans="1:14" x14ac:dyDescent="0.25">
      <c r="A1577" t="s">
        <v>4950</v>
      </c>
      <c r="B1577" t="s">
        <v>4951</v>
      </c>
      <c r="C1577" t="s">
        <v>94</v>
      </c>
      <c r="D1577" s="13">
        <v>10155189</v>
      </c>
      <c r="E1577" t="s">
        <v>2385</v>
      </c>
      <c r="F1577" t="s">
        <v>2250</v>
      </c>
      <c r="G1577" t="s">
        <v>2250</v>
      </c>
      <c r="H1577" s="108">
        <v>44140</v>
      </c>
      <c r="I1577" s="108">
        <v>44175</v>
      </c>
      <c r="J1577" t="s">
        <v>2252</v>
      </c>
      <c r="K1577" t="s">
        <v>2252</v>
      </c>
      <c r="L1577" t="s">
        <v>2252</v>
      </c>
      <c r="M1577" t="s">
        <v>2265</v>
      </c>
      <c r="N1577" t="s">
        <v>4519</v>
      </c>
    </row>
    <row r="1578" spans="1:14" x14ac:dyDescent="0.25">
      <c r="A1578" t="s">
        <v>4952</v>
      </c>
      <c r="B1578" t="s">
        <v>4953</v>
      </c>
      <c r="C1578" t="s">
        <v>97</v>
      </c>
      <c r="D1578" s="13">
        <v>10155246</v>
      </c>
      <c r="E1578" t="s">
        <v>2385</v>
      </c>
      <c r="F1578" t="s">
        <v>2250</v>
      </c>
      <c r="G1578" t="s">
        <v>2250</v>
      </c>
      <c r="H1578" s="108">
        <v>44153</v>
      </c>
      <c r="I1578" s="108">
        <v>44182</v>
      </c>
      <c r="J1578" t="s">
        <v>2252</v>
      </c>
      <c r="K1578" t="s">
        <v>2252</v>
      </c>
      <c r="L1578" t="s">
        <v>2252</v>
      </c>
      <c r="M1578" t="s">
        <v>2265</v>
      </c>
      <c r="N1578" t="s">
        <v>4519</v>
      </c>
    </row>
    <row r="1579" spans="1:14" x14ac:dyDescent="0.25">
      <c r="A1579" t="s">
        <v>4954</v>
      </c>
      <c r="B1579" t="s">
        <v>4955</v>
      </c>
      <c r="C1579" t="s">
        <v>146</v>
      </c>
      <c r="D1579" s="13">
        <v>10155300</v>
      </c>
      <c r="E1579" t="s">
        <v>2385</v>
      </c>
      <c r="F1579" t="s">
        <v>2250</v>
      </c>
      <c r="G1579" t="s">
        <v>2250</v>
      </c>
      <c r="H1579" s="108">
        <v>44167</v>
      </c>
      <c r="I1579" s="108">
        <v>44200</v>
      </c>
      <c r="J1579" t="s">
        <v>2252</v>
      </c>
      <c r="K1579" t="s">
        <v>2252</v>
      </c>
      <c r="L1579" t="s">
        <v>2252</v>
      </c>
      <c r="M1579" t="s">
        <v>2265</v>
      </c>
      <c r="N1579" t="s">
        <v>4519</v>
      </c>
    </row>
    <row r="1580" spans="1:14" x14ac:dyDescent="0.25">
      <c r="A1580" t="s">
        <v>4956</v>
      </c>
      <c r="B1580" t="s">
        <v>4957</v>
      </c>
      <c r="C1580" t="s">
        <v>219</v>
      </c>
      <c r="D1580" s="13">
        <v>10155296</v>
      </c>
      <c r="E1580" t="s">
        <v>2385</v>
      </c>
      <c r="F1580" t="s">
        <v>2250</v>
      </c>
      <c r="G1580" t="s">
        <v>2250</v>
      </c>
      <c r="H1580" s="108">
        <v>44117</v>
      </c>
      <c r="I1580" s="108">
        <v>44146</v>
      </c>
      <c r="J1580" t="s">
        <v>2252</v>
      </c>
      <c r="K1580" t="s">
        <v>2252</v>
      </c>
      <c r="L1580" t="s">
        <v>2252</v>
      </c>
      <c r="M1580" t="s">
        <v>2253</v>
      </c>
      <c r="N1580" t="s">
        <v>4519</v>
      </c>
    </row>
    <row r="1581" spans="1:14" x14ac:dyDescent="0.25">
      <c r="A1581" t="s">
        <v>4958</v>
      </c>
      <c r="B1581" t="s">
        <v>4959</v>
      </c>
      <c r="C1581" t="s">
        <v>146</v>
      </c>
      <c r="D1581" s="13">
        <v>10155299</v>
      </c>
      <c r="E1581" t="s">
        <v>2385</v>
      </c>
      <c r="F1581" t="s">
        <v>2250</v>
      </c>
      <c r="G1581" t="s">
        <v>2250</v>
      </c>
      <c r="H1581" s="108">
        <v>44104</v>
      </c>
      <c r="I1581" s="108">
        <v>44126</v>
      </c>
      <c r="J1581" t="s">
        <v>2252</v>
      </c>
      <c r="K1581" t="s">
        <v>2252</v>
      </c>
      <c r="L1581" t="s">
        <v>2252</v>
      </c>
      <c r="M1581" t="s">
        <v>2253</v>
      </c>
      <c r="N1581" t="s">
        <v>4519</v>
      </c>
    </row>
    <row r="1582" spans="1:14" x14ac:dyDescent="0.25">
      <c r="A1582" t="s">
        <v>4960</v>
      </c>
      <c r="B1582" t="s">
        <v>4961</v>
      </c>
      <c r="C1582" t="s">
        <v>106</v>
      </c>
      <c r="D1582" s="13">
        <v>10155244</v>
      </c>
      <c r="E1582" t="s">
        <v>2385</v>
      </c>
      <c r="F1582" t="s">
        <v>2250</v>
      </c>
      <c r="G1582" t="s">
        <v>2250</v>
      </c>
      <c r="H1582" s="108">
        <v>44140</v>
      </c>
      <c r="I1582" s="108">
        <v>44165</v>
      </c>
      <c r="J1582" t="s">
        <v>2252</v>
      </c>
      <c r="K1582" t="s">
        <v>2252</v>
      </c>
      <c r="L1582" t="s">
        <v>2252</v>
      </c>
      <c r="M1582" t="s">
        <v>2265</v>
      </c>
      <c r="N1582" t="s">
        <v>4519</v>
      </c>
    </row>
    <row r="1583" spans="1:14" x14ac:dyDescent="0.25">
      <c r="A1583" t="s">
        <v>4962</v>
      </c>
      <c r="B1583" t="s">
        <v>4963</v>
      </c>
      <c r="C1583" t="s">
        <v>73</v>
      </c>
      <c r="D1583" s="13">
        <v>10155151</v>
      </c>
      <c r="E1583" t="s">
        <v>2385</v>
      </c>
      <c r="F1583" t="s">
        <v>2250</v>
      </c>
      <c r="G1583" t="s">
        <v>2250</v>
      </c>
      <c r="H1583" s="108">
        <v>44104</v>
      </c>
      <c r="I1583" s="108">
        <v>44124</v>
      </c>
      <c r="J1583" t="s">
        <v>2252</v>
      </c>
      <c r="K1583" t="s">
        <v>2252</v>
      </c>
      <c r="L1583" t="s">
        <v>2252</v>
      </c>
      <c r="M1583" t="s">
        <v>2253</v>
      </c>
      <c r="N1583" t="s">
        <v>4519</v>
      </c>
    </row>
    <row r="1584" spans="1:14" x14ac:dyDescent="0.25">
      <c r="A1584" t="s">
        <v>4964</v>
      </c>
      <c r="B1584" t="s">
        <v>4965</v>
      </c>
      <c r="C1584" t="s">
        <v>129</v>
      </c>
      <c r="D1584" s="13">
        <v>10155206</v>
      </c>
      <c r="E1584" t="s">
        <v>2385</v>
      </c>
      <c r="F1584" t="s">
        <v>2250</v>
      </c>
      <c r="G1584" t="s">
        <v>2250</v>
      </c>
      <c r="H1584" s="108">
        <v>44146</v>
      </c>
      <c r="I1584" s="108">
        <v>44173</v>
      </c>
      <c r="J1584" t="s">
        <v>2252</v>
      </c>
      <c r="K1584" t="s">
        <v>2252</v>
      </c>
      <c r="L1584" t="s">
        <v>2252</v>
      </c>
      <c r="M1584" t="s">
        <v>2265</v>
      </c>
      <c r="N1584" t="s">
        <v>4519</v>
      </c>
    </row>
    <row r="1585" spans="1:14" x14ac:dyDescent="0.25">
      <c r="A1585" t="s">
        <v>4966</v>
      </c>
      <c r="B1585" t="s">
        <v>4967</v>
      </c>
      <c r="C1585" t="s">
        <v>150</v>
      </c>
      <c r="D1585" s="13">
        <v>10155237</v>
      </c>
      <c r="E1585" t="s">
        <v>2385</v>
      </c>
      <c r="F1585" t="s">
        <v>2250</v>
      </c>
      <c r="G1585" t="s">
        <v>2250</v>
      </c>
      <c r="H1585" s="108">
        <v>44160</v>
      </c>
      <c r="I1585" s="108">
        <v>44213</v>
      </c>
      <c r="J1585" t="s">
        <v>2252</v>
      </c>
      <c r="K1585" t="s">
        <v>2252</v>
      </c>
      <c r="L1585" t="s">
        <v>2252</v>
      </c>
      <c r="M1585" t="s">
        <v>2265</v>
      </c>
      <c r="N1585" t="s">
        <v>4519</v>
      </c>
    </row>
    <row r="1586" spans="1:14" x14ac:dyDescent="0.25">
      <c r="A1586" t="s">
        <v>4968</v>
      </c>
      <c r="B1586" t="s">
        <v>4969</v>
      </c>
      <c r="C1586" t="s">
        <v>151</v>
      </c>
      <c r="D1586" s="13">
        <v>10155251</v>
      </c>
      <c r="E1586" t="s">
        <v>2385</v>
      </c>
      <c r="F1586" t="s">
        <v>2250</v>
      </c>
      <c r="G1586" t="s">
        <v>2250</v>
      </c>
      <c r="H1586" s="108">
        <v>44153</v>
      </c>
      <c r="I1586" s="108">
        <v>44209</v>
      </c>
      <c r="J1586" t="s">
        <v>2252</v>
      </c>
      <c r="K1586" t="s">
        <v>2252</v>
      </c>
      <c r="L1586" t="s">
        <v>2252</v>
      </c>
      <c r="M1586" t="s">
        <v>2265</v>
      </c>
      <c r="N1586" t="s">
        <v>4519</v>
      </c>
    </row>
    <row r="1587" spans="1:14" x14ac:dyDescent="0.25">
      <c r="A1587" t="s">
        <v>4970</v>
      </c>
      <c r="B1587" t="s">
        <v>4971</v>
      </c>
      <c r="C1587" t="s">
        <v>163</v>
      </c>
      <c r="D1587" s="13">
        <v>10155306</v>
      </c>
      <c r="E1587" t="s">
        <v>2385</v>
      </c>
      <c r="F1587" t="s">
        <v>2250</v>
      </c>
      <c r="G1587" t="s">
        <v>2250</v>
      </c>
      <c r="H1587" s="108">
        <v>44140</v>
      </c>
      <c r="I1587" s="108">
        <v>44174</v>
      </c>
      <c r="J1587" t="s">
        <v>2252</v>
      </c>
      <c r="K1587" t="s">
        <v>2252</v>
      </c>
      <c r="L1587" t="s">
        <v>2252</v>
      </c>
      <c r="M1587" t="s">
        <v>2265</v>
      </c>
      <c r="N1587" t="s">
        <v>4519</v>
      </c>
    </row>
    <row r="1588" spans="1:14" x14ac:dyDescent="0.25">
      <c r="A1588" t="s">
        <v>4972</v>
      </c>
      <c r="B1588" t="s">
        <v>4973</v>
      </c>
      <c r="C1588" t="s">
        <v>157</v>
      </c>
      <c r="D1588" s="13">
        <v>10156944</v>
      </c>
      <c r="E1588" t="s">
        <v>2249</v>
      </c>
      <c r="F1588" t="s">
        <v>2250</v>
      </c>
      <c r="G1588" t="s">
        <v>2250</v>
      </c>
      <c r="H1588" s="108">
        <v>44105</v>
      </c>
      <c r="I1588" s="108">
        <v>44158</v>
      </c>
      <c r="J1588" t="s">
        <v>2251</v>
      </c>
      <c r="K1588" t="s">
        <v>2252</v>
      </c>
      <c r="L1588" t="s">
        <v>2252</v>
      </c>
      <c r="M1588" t="s">
        <v>2253</v>
      </c>
      <c r="N1588" t="s">
        <v>4519</v>
      </c>
    </row>
    <row r="1589" spans="1:14" x14ac:dyDescent="0.25">
      <c r="A1589" t="s">
        <v>4974</v>
      </c>
      <c r="B1589" t="s">
        <v>4975</v>
      </c>
      <c r="C1589" t="s">
        <v>157</v>
      </c>
      <c r="D1589" s="13">
        <v>10156313</v>
      </c>
      <c r="E1589" t="s">
        <v>2249</v>
      </c>
      <c r="F1589" t="s">
        <v>2250</v>
      </c>
      <c r="G1589" t="s">
        <v>2250</v>
      </c>
      <c r="H1589" s="108">
        <v>44154</v>
      </c>
      <c r="I1589" s="108">
        <v>44185</v>
      </c>
      <c r="J1589" t="s">
        <v>2251</v>
      </c>
      <c r="K1589" t="s">
        <v>2252</v>
      </c>
      <c r="L1589" t="s">
        <v>2252</v>
      </c>
      <c r="M1589" t="s">
        <v>2265</v>
      </c>
      <c r="N1589" t="s">
        <v>4519</v>
      </c>
    </row>
    <row r="1590" spans="1:14" x14ac:dyDescent="0.25">
      <c r="A1590" t="s">
        <v>4976</v>
      </c>
      <c r="B1590" t="s">
        <v>4977</v>
      </c>
      <c r="C1590" t="s">
        <v>216</v>
      </c>
      <c r="D1590" s="13">
        <v>10156369</v>
      </c>
      <c r="E1590" t="s">
        <v>2249</v>
      </c>
      <c r="F1590" t="s">
        <v>2250</v>
      </c>
      <c r="G1590" t="s">
        <v>2250</v>
      </c>
      <c r="H1590" s="108">
        <v>44126</v>
      </c>
      <c r="I1590" s="108">
        <v>44164</v>
      </c>
      <c r="J1590" t="s">
        <v>2251</v>
      </c>
      <c r="K1590" t="s">
        <v>2252</v>
      </c>
      <c r="L1590" t="s">
        <v>2252</v>
      </c>
      <c r="M1590" t="s">
        <v>2253</v>
      </c>
      <c r="N1590" t="s">
        <v>4519</v>
      </c>
    </row>
    <row r="1591" spans="1:14" x14ac:dyDescent="0.25">
      <c r="A1591" t="s">
        <v>4978</v>
      </c>
      <c r="B1591" t="s">
        <v>4979</v>
      </c>
      <c r="C1591" t="s">
        <v>78</v>
      </c>
      <c r="D1591" s="13">
        <v>10155340</v>
      </c>
      <c r="E1591" t="s">
        <v>2385</v>
      </c>
      <c r="F1591" t="s">
        <v>2250</v>
      </c>
      <c r="G1591" t="s">
        <v>2250</v>
      </c>
      <c r="H1591" s="108">
        <v>44145</v>
      </c>
      <c r="I1591" s="108">
        <v>44172</v>
      </c>
      <c r="J1591" t="s">
        <v>2252</v>
      </c>
      <c r="K1591" t="s">
        <v>2252</v>
      </c>
      <c r="L1591" t="s">
        <v>2252</v>
      </c>
      <c r="M1591" t="s">
        <v>2265</v>
      </c>
      <c r="N1591" t="s">
        <v>4519</v>
      </c>
    </row>
    <row r="1592" spans="1:14" x14ac:dyDescent="0.25">
      <c r="A1592" t="s">
        <v>4980</v>
      </c>
      <c r="B1592" t="s">
        <v>4981</v>
      </c>
      <c r="C1592" t="s">
        <v>70</v>
      </c>
      <c r="D1592" s="13">
        <v>10143806</v>
      </c>
      <c r="E1592" t="s">
        <v>2887</v>
      </c>
      <c r="F1592" t="s">
        <v>2250</v>
      </c>
      <c r="G1592" t="s">
        <v>2250</v>
      </c>
      <c r="H1592" s="108">
        <v>44175</v>
      </c>
      <c r="I1592" s="108">
        <v>44224</v>
      </c>
      <c r="J1592" t="s">
        <v>2252</v>
      </c>
      <c r="K1592" t="s">
        <v>2252</v>
      </c>
      <c r="L1592" t="s">
        <v>2252</v>
      </c>
      <c r="M1592" t="s">
        <v>2253</v>
      </c>
      <c r="N1592" t="s">
        <v>4519</v>
      </c>
    </row>
    <row r="1593" spans="1:14" x14ac:dyDescent="0.25">
      <c r="A1593" t="s">
        <v>4982</v>
      </c>
      <c r="B1593" t="s">
        <v>4983</v>
      </c>
      <c r="C1593" t="s">
        <v>106</v>
      </c>
      <c r="D1593" s="13">
        <v>10158641</v>
      </c>
      <c r="E1593" t="s">
        <v>2249</v>
      </c>
      <c r="F1593" t="s">
        <v>2250</v>
      </c>
      <c r="G1593" t="s">
        <v>2250</v>
      </c>
      <c r="H1593" s="108">
        <v>44147</v>
      </c>
      <c r="I1593" s="108">
        <v>44171</v>
      </c>
      <c r="J1593" t="s">
        <v>2251</v>
      </c>
      <c r="K1593" t="s">
        <v>2252</v>
      </c>
      <c r="L1593" t="s">
        <v>2252</v>
      </c>
      <c r="M1593" t="s">
        <v>2265</v>
      </c>
      <c r="N1593" t="s">
        <v>4519</v>
      </c>
    </row>
    <row r="1594" spans="1:14" x14ac:dyDescent="0.25">
      <c r="A1594" t="s">
        <v>4984</v>
      </c>
      <c r="B1594" t="s">
        <v>251</v>
      </c>
      <c r="C1594" t="s">
        <v>146</v>
      </c>
      <c r="D1594" s="13">
        <v>10164371</v>
      </c>
      <c r="E1594" t="s">
        <v>4284</v>
      </c>
      <c r="F1594" t="s">
        <v>2250</v>
      </c>
      <c r="G1594" t="s">
        <v>2250</v>
      </c>
      <c r="H1594" s="108">
        <v>44103</v>
      </c>
      <c r="I1594" s="108">
        <v>44106</v>
      </c>
      <c r="J1594" t="s">
        <v>2252</v>
      </c>
      <c r="K1594" t="s">
        <v>4165</v>
      </c>
      <c r="L1594" t="s">
        <v>2252</v>
      </c>
      <c r="M1594" t="s">
        <v>2253</v>
      </c>
      <c r="N1594" t="s">
        <v>4519</v>
      </c>
    </row>
    <row r="1595" spans="1:14" x14ac:dyDescent="0.25">
      <c r="A1595" t="s">
        <v>4985</v>
      </c>
      <c r="B1595" t="s">
        <v>253</v>
      </c>
      <c r="C1595" t="s">
        <v>110</v>
      </c>
      <c r="D1595" s="13">
        <v>10165777</v>
      </c>
      <c r="E1595" t="s">
        <v>4284</v>
      </c>
      <c r="F1595" t="s">
        <v>2250</v>
      </c>
      <c r="G1595" t="s">
        <v>2250</v>
      </c>
      <c r="H1595" s="108">
        <v>44097</v>
      </c>
      <c r="I1595" s="108">
        <v>44110</v>
      </c>
      <c r="J1595" t="s">
        <v>2252</v>
      </c>
      <c r="K1595" t="s">
        <v>3048</v>
      </c>
      <c r="L1595" t="s">
        <v>2252</v>
      </c>
      <c r="M1595" t="s">
        <v>2253</v>
      </c>
      <c r="N1595" t="s">
        <v>4519</v>
      </c>
    </row>
    <row r="1596" spans="1:14" x14ac:dyDescent="0.25">
      <c r="A1596" t="s">
        <v>4986</v>
      </c>
      <c r="B1596" t="s">
        <v>4987</v>
      </c>
      <c r="C1596" t="s">
        <v>212</v>
      </c>
      <c r="D1596" s="13">
        <v>10155152</v>
      </c>
      <c r="E1596" t="s">
        <v>2385</v>
      </c>
      <c r="F1596" t="s">
        <v>2250</v>
      </c>
      <c r="G1596" t="s">
        <v>2250</v>
      </c>
      <c r="H1596" s="108">
        <v>44165</v>
      </c>
      <c r="I1596" s="108">
        <v>44203</v>
      </c>
      <c r="J1596" t="s">
        <v>2252</v>
      </c>
      <c r="K1596" t="s">
        <v>2252</v>
      </c>
      <c r="L1596" t="s">
        <v>2252</v>
      </c>
      <c r="M1596" t="s">
        <v>2265</v>
      </c>
      <c r="N1596" t="s">
        <v>4519</v>
      </c>
    </row>
    <row r="1597" spans="1:14" x14ac:dyDescent="0.25">
      <c r="A1597" t="s">
        <v>4988</v>
      </c>
      <c r="B1597" t="s">
        <v>4989</v>
      </c>
      <c r="C1597" t="s">
        <v>79</v>
      </c>
      <c r="D1597" s="13">
        <v>10155260</v>
      </c>
      <c r="E1597" t="s">
        <v>2385</v>
      </c>
      <c r="F1597" t="s">
        <v>2250</v>
      </c>
      <c r="G1597" t="s">
        <v>2250</v>
      </c>
      <c r="H1597" s="108">
        <v>44146</v>
      </c>
      <c r="I1597" s="108">
        <v>44179</v>
      </c>
      <c r="J1597" t="s">
        <v>2252</v>
      </c>
      <c r="K1597" t="s">
        <v>2252</v>
      </c>
      <c r="L1597" t="s">
        <v>2252</v>
      </c>
      <c r="M1597" t="s">
        <v>2265</v>
      </c>
      <c r="N1597" t="s">
        <v>4519</v>
      </c>
    </row>
    <row r="1598" spans="1:14" x14ac:dyDescent="0.25">
      <c r="A1598" t="s">
        <v>4990</v>
      </c>
      <c r="B1598" t="s">
        <v>4991</v>
      </c>
      <c r="C1598" t="s">
        <v>157</v>
      </c>
      <c r="D1598" s="13">
        <v>10155190</v>
      </c>
      <c r="E1598" t="s">
        <v>2385</v>
      </c>
      <c r="F1598" t="s">
        <v>2250</v>
      </c>
      <c r="G1598" t="s">
        <v>2250</v>
      </c>
      <c r="H1598" s="108">
        <v>44145</v>
      </c>
      <c r="I1598" s="108">
        <v>44178</v>
      </c>
      <c r="J1598" t="s">
        <v>2252</v>
      </c>
      <c r="K1598" t="s">
        <v>2252</v>
      </c>
      <c r="L1598" t="s">
        <v>2252</v>
      </c>
      <c r="M1598" t="s">
        <v>2265</v>
      </c>
      <c r="N1598" t="s">
        <v>4519</v>
      </c>
    </row>
    <row r="1599" spans="1:14" x14ac:dyDescent="0.25">
      <c r="A1599" t="s">
        <v>4992</v>
      </c>
      <c r="B1599" t="s">
        <v>4993</v>
      </c>
      <c r="C1599" t="s">
        <v>91</v>
      </c>
      <c r="D1599" s="13">
        <v>10155334</v>
      </c>
      <c r="E1599" t="s">
        <v>2385</v>
      </c>
      <c r="F1599" t="s">
        <v>2250</v>
      </c>
      <c r="G1599" t="s">
        <v>2250</v>
      </c>
      <c r="H1599" s="108">
        <v>44139</v>
      </c>
      <c r="I1599" s="108">
        <v>44165</v>
      </c>
      <c r="J1599" t="s">
        <v>2252</v>
      </c>
      <c r="K1599" t="s">
        <v>2252</v>
      </c>
      <c r="L1599" t="s">
        <v>2252</v>
      </c>
      <c r="M1599" t="s">
        <v>2253</v>
      </c>
      <c r="N1599" t="s">
        <v>4519</v>
      </c>
    </row>
    <row r="1600" spans="1:14" x14ac:dyDescent="0.25">
      <c r="A1600" t="s">
        <v>4994</v>
      </c>
      <c r="B1600" t="s">
        <v>4995</v>
      </c>
      <c r="C1600" t="s">
        <v>91</v>
      </c>
      <c r="D1600" s="13">
        <v>10155331</v>
      </c>
      <c r="E1600" t="s">
        <v>2385</v>
      </c>
      <c r="F1600" t="s">
        <v>2250</v>
      </c>
      <c r="G1600" t="s">
        <v>2250</v>
      </c>
      <c r="H1600" s="108">
        <v>44159</v>
      </c>
      <c r="I1600" s="108">
        <v>44206</v>
      </c>
      <c r="J1600" t="s">
        <v>2252</v>
      </c>
      <c r="K1600" t="s">
        <v>2252</v>
      </c>
      <c r="L1600" t="s">
        <v>2252</v>
      </c>
      <c r="M1600" t="s">
        <v>2265</v>
      </c>
      <c r="N1600" t="s">
        <v>4519</v>
      </c>
    </row>
    <row r="1601" spans="1:14" x14ac:dyDescent="0.25">
      <c r="A1601" t="s">
        <v>4996</v>
      </c>
      <c r="B1601" t="s">
        <v>4997</v>
      </c>
      <c r="C1601" t="s">
        <v>76</v>
      </c>
      <c r="D1601" s="13">
        <v>10156324</v>
      </c>
      <c r="E1601" t="s">
        <v>2249</v>
      </c>
      <c r="F1601" t="s">
        <v>2250</v>
      </c>
      <c r="G1601" t="s">
        <v>2250</v>
      </c>
      <c r="H1601" s="108">
        <v>44161</v>
      </c>
      <c r="I1601" s="108">
        <v>44202</v>
      </c>
      <c r="J1601" t="s">
        <v>2251</v>
      </c>
      <c r="K1601" t="s">
        <v>2252</v>
      </c>
      <c r="L1601" t="s">
        <v>2252</v>
      </c>
      <c r="M1601" t="s">
        <v>2265</v>
      </c>
      <c r="N1601" t="s">
        <v>4519</v>
      </c>
    </row>
    <row r="1602" spans="1:14" x14ac:dyDescent="0.25">
      <c r="A1602" t="s">
        <v>4998</v>
      </c>
      <c r="B1602" t="s">
        <v>4999</v>
      </c>
      <c r="C1602" t="s">
        <v>130</v>
      </c>
      <c r="D1602" s="13">
        <v>10156284</v>
      </c>
      <c r="E1602" t="s">
        <v>2249</v>
      </c>
      <c r="F1602" t="s">
        <v>2250</v>
      </c>
      <c r="G1602" t="s">
        <v>2250</v>
      </c>
      <c r="H1602" s="108">
        <v>44112</v>
      </c>
      <c r="I1602" s="108">
        <v>44157</v>
      </c>
      <c r="J1602" t="s">
        <v>2251</v>
      </c>
      <c r="K1602" t="s">
        <v>2252</v>
      </c>
      <c r="L1602" t="s">
        <v>2252</v>
      </c>
      <c r="M1602" t="s">
        <v>2253</v>
      </c>
      <c r="N1602" t="s">
        <v>4519</v>
      </c>
    </row>
    <row r="1603" spans="1:14" x14ac:dyDescent="0.25">
      <c r="A1603" t="s">
        <v>5000</v>
      </c>
      <c r="B1603" t="s">
        <v>5001</v>
      </c>
      <c r="C1603" t="s">
        <v>101</v>
      </c>
      <c r="D1603" s="13">
        <v>10155268</v>
      </c>
      <c r="E1603" t="s">
        <v>2385</v>
      </c>
      <c r="F1603" t="s">
        <v>2250</v>
      </c>
      <c r="G1603" t="s">
        <v>2250</v>
      </c>
      <c r="H1603" s="108">
        <v>44110</v>
      </c>
      <c r="I1603" s="108">
        <v>44147</v>
      </c>
      <c r="J1603" t="s">
        <v>2252</v>
      </c>
      <c r="K1603" t="s">
        <v>2252</v>
      </c>
      <c r="L1603" t="s">
        <v>2252</v>
      </c>
      <c r="M1603" t="s">
        <v>2253</v>
      </c>
      <c r="N1603" t="s">
        <v>4519</v>
      </c>
    </row>
    <row r="1604" spans="1:14" x14ac:dyDescent="0.25">
      <c r="A1604" t="s">
        <v>5002</v>
      </c>
      <c r="B1604" t="s">
        <v>5003</v>
      </c>
      <c r="C1604" t="s">
        <v>72</v>
      </c>
      <c r="D1604" s="13">
        <v>10156402</v>
      </c>
      <c r="E1604" t="s">
        <v>2249</v>
      </c>
      <c r="F1604" t="s">
        <v>2250</v>
      </c>
      <c r="G1604" t="s">
        <v>2250</v>
      </c>
      <c r="H1604" s="108">
        <v>44167</v>
      </c>
      <c r="I1604" s="108">
        <v>44209</v>
      </c>
      <c r="J1604" t="s">
        <v>2251</v>
      </c>
      <c r="K1604" t="s">
        <v>2252</v>
      </c>
      <c r="L1604" t="s">
        <v>2252</v>
      </c>
      <c r="M1604" t="s">
        <v>2253</v>
      </c>
      <c r="N1604" t="s">
        <v>4519</v>
      </c>
    </row>
    <row r="1605" spans="1:14" x14ac:dyDescent="0.25">
      <c r="A1605" t="s">
        <v>5004</v>
      </c>
      <c r="B1605" t="s">
        <v>5005</v>
      </c>
      <c r="C1605" t="s">
        <v>122</v>
      </c>
      <c r="D1605" s="13">
        <v>10156322</v>
      </c>
      <c r="E1605" t="s">
        <v>2249</v>
      </c>
      <c r="F1605" t="s">
        <v>2250</v>
      </c>
      <c r="G1605" t="s">
        <v>2250</v>
      </c>
      <c r="H1605" s="108">
        <v>44140</v>
      </c>
      <c r="I1605" s="108">
        <v>44172</v>
      </c>
      <c r="J1605" t="s">
        <v>2251</v>
      </c>
      <c r="K1605" t="s">
        <v>2252</v>
      </c>
      <c r="L1605" t="s">
        <v>2252</v>
      </c>
      <c r="M1605" t="s">
        <v>2265</v>
      </c>
      <c r="N1605" t="s">
        <v>4519</v>
      </c>
    </row>
    <row r="1606" spans="1:14" x14ac:dyDescent="0.25">
      <c r="A1606" t="s">
        <v>5006</v>
      </c>
      <c r="B1606" t="s">
        <v>5007</v>
      </c>
      <c r="C1606" t="s">
        <v>140</v>
      </c>
      <c r="D1606" s="13">
        <v>10155174</v>
      </c>
      <c r="E1606" t="s">
        <v>2385</v>
      </c>
      <c r="F1606" t="s">
        <v>2250</v>
      </c>
      <c r="G1606" t="s">
        <v>2250</v>
      </c>
      <c r="H1606" s="108">
        <v>44167</v>
      </c>
      <c r="I1606" s="108">
        <v>44216</v>
      </c>
      <c r="J1606" t="s">
        <v>2252</v>
      </c>
      <c r="K1606" t="s">
        <v>2252</v>
      </c>
      <c r="L1606" t="s">
        <v>2252</v>
      </c>
      <c r="M1606" t="s">
        <v>2265</v>
      </c>
      <c r="N1606" t="s">
        <v>4519</v>
      </c>
    </row>
    <row r="1607" spans="1:14" x14ac:dyDescent="0.25">
      <c r="A1607" t="s">
        <v>5008</v>
      </c>
      <c r="B1607" t="s">
        <v>5009</v>
      </c>
      <c r="C1607" t="s">
        <v>147</v>
      </c>
      <c r="D1607" s="13">
        <v>10155235</v>
      </c>
      <c r="E1607" t="s">
        <v>2385</v>
      </c>
      <c r="F1607" t="s">
        <v>2250</v>
      </c>
      <c r="G1607" t="s">
        <v>2250</v>
      </c>
      <c r="H1607" s="108">
        <v>44125</v>
      </c>
      <c r="I1607" s="108">
        <v>44158</v>
      </c>
      <c r="J1607" t="s">
        <v>2252</v>
      </c>
      <c r="K1607" t="s">
        <v>2252</v>
      </c>
      <c r="L1607" t="s">
        <v>2252</v>
      </c>
      <c r="M1607" t="s">
        <v>2253</v>
      </c>
      <c r="N1607" t="s">
        <v>4519</v>
      </c>
    </row>
    <row r="1608" spans="1:14" x14ac:dyDescent="0.25">
      <c r="A1608" t="s">
        <v>5010</v>
      </c>
      <c r="B1608" t="s">
        <v>254</v>
      </c>
      <c r="C1608" t="s">
        <v>132</v>
      </c>
      <c r="D1608" s="13">
        <v>10162320</v>
      </c>
      <c r="E1608" t="s">
        <v>4284</v>
      </c>
      <c r="F1608" t="s">
        <v>2250</v>
      </c>
      <c r="G1608" t="s">
        <v>2250</v>
      </c>
      <c r="H1608" s="108">
        <v>44082</v>
      </c>
      <c r="I1608" s="108">
        <v>44084</v>
      </c>
      <c r="J1608" t="s">
        <v>2252</v>
      </c>
      <c r="K1608" t="s">
        <v>3048</v>
      </c>
      <c r="L1608" t="s">
        <v>2252</v>
      </c>
      <c r="M1608" t="s">
        <v>2253</v>
      </c>
      <c r="N1608" t="s">
        <v>4519</v>
      </c>
    </row>
    <row r="1609" spans="1:14" x14ac:dyDescent="0.25">
      <c r="A1609" t="s">
        <v>5011</v>
      </c>
      <c r="B1609" t="s">
        <v>5012</v>
      </c>
      <c r="C1609" t="s">
        <v>204</v>
      </c>
      <c r="D1609" s="13">
        <v>10156318</v>
      </c>
      <c r="E1609" t="s">
        <v>2249</v>
      </c>
      <c r="F1609" t="s">
        <v>2250</v>
      </c>
      <c r="G1609" t="s">
        <v>2250</v>
      </c>
      <c r="H1609" s="108">
        <v>44152</v>
      </c>
      <c r="I1609" s="108">
        <v>44216</v>
      </c>
      <c r="J1609" t="s">
        <v>2251</v>
      </c>
      <c r="K1609" t="s">
        <v>2252</v>
      </c>
      <c r="L1609" t="s">
        <v>2252</v>
      </c>
      <c r="M1609" t="s">
        <v>2265</v>
      </c>
      <c r="N1609" t="s">
        <v>4519</v>
      </c>
    </row>
    <row r="1610" spans="1:14" x14ac:dyDescent="0.25">
      <c r="A1610" t="s">
        <v>5013</v>
      </c>
      <c r="B1610" t="s">
        <v>255</v>
      </c>
      <c r="C1610" t="s">
        <v>132</v>
      </c>
      <c r="D1610" s="13">
        <v>10164362</v>
      </c>
      <c r="E1610" t="s">
        <v>3047</v>
      </c>
      <c r="F1610" t="s">
        <v>2250</v>
      </c>
      <c r="G1610" t="s">
        <v>2250</v>
      </c>
      <c r="H1610" s="108">
        <v>44130</v>
      </c>
      <c r="I1610" s="108">
        <v>44140</v>
      </c>
      <c r="J1610" t="s">
        <v>2252</v>
      </c>
      <c r="K1610" t="s">
        <v>3048</v>
      </c>
      <c r="L1610" t="s">
        <v>2252</v>
      </c>
      <c r="M1610" t="s">
        <v>2265</v>
      </c>
      <c r="N1610" t="s">
        <v>4519</v>
      </c>
    </row>
    <row r="1611" spans="1:14" x14ac:dyDescent="0.25">
      <c r="A1611" t="s">
        <v>5014</v>
      </c>
      <c r="B1611" t="s">
        <v>5015</v>
      </c>
      <c r="C1611" t="s">
        <v>189</v>
      </c>
      <c r="D1611" s="13">
        <v>10156298</v>
      </c>
      <c r="E1611" t="s">
        <v>2249</v>
      </c>
      <c r="F1611" t="s">
        <v>2250</v>
      </c>
      <c r="G1611" t="s">
        <v>2250</v>
      </c>
      <c r="H1611" s="108">
        <v>44160</v>
      </c>
      <c r="I1611" s="108">
        <v>44216</v>
      </c>
      <c r="J1611" t="s">
        <v>2251</v>
      </c>
      <c r="K1611" t="s">
        <v>2252</v>
      </c>
      <c r="L1611" t="s">
        <v>2252</v>
      </c>
      <c r="M1611" t="s">
        <v>2265</v>
      </c>
      <c r="N1611" t="s">
        <v>4519</v>
      </c>
    </row>
    <row r="1612" spans="1:14" x14ac:dyDescent="0.25">
      <c r="A1612" t="s">
        <v>5016</v>
      </c>
      <c r="B1612" t="s">
        <v>5017</v>
      </c>
      <c r="C1612" t="s">
        <v>169</v>
      </c>
      <c r="D1612" s="13">
        <v>10156399</v>
      </c>
      <c r="E1612" t="s">
        <v>2249</v>
      </c>
      <c r="F1612" t="s">
        <v>2250</v>
      </c>
      <c r="G1612" t="s">
        <v>2250</v>
      </c>
      <c r="H1612" s="108">
        <v>44124</v>
      </c>
      <c r="I1612" s="108">
        <v>44150</v>
      </c>
      <c r="J1612" t="s">
        <v>2251</v>
      </c>
      <c r="K1612" t="s">
        <v>2252</v>
      </c>
      <c r="L1612" t="s">
        <v>2252</v>
      </c>
      <c r="M1612" t="s">
        <v>2253</v>
      </c>
      <c r="N1612" t="s">
        <v>4519</v>
      </c>
    </row>
    <row r="1613" spans="1:14" x14ac:dyDescent="0.25">
      <c r="A1613" t="s">
        <v>5018</v>
      </c>
      <c r="B1613" t="s">
        <v>5019</v>
      </c>
      <c r="C1613" t="s">
        <v>95</v>
      </c>
      <c r="D1613" s="13">
        <v>10156936</v>
      </c>
      <c r="E1613" t="s">
        <v>2249</v>
      </c>
      <c r="F1613" t="s">
        <v>2250</v>
      </c>
      <c r="G1613" t="s">
        <v>2250</v>
      </c>
      <c r="H1613" s="108">
        <v>44117</v>
      </c>
      <c r="I1613" s="108">
        <v>44147</v>
      </c>
      <c r="J1613" t="s">
        <v>2251</v>
      </c>
      <c r="K1613" t="s">
        <v>2252</v>
      </c>
      <c r="L1613" t="s">
        <v>2252</v>
      </c>
      <c r="M1613" t="s">
        <v>2253</v>
      </c>
      <c r="N1613" t="s">
        <v>4519</v>
      </c>
    </row>
    <row r="1614" spans="1:14" x14ac:dyDescent="0.25">
      <c r="A1614" t="s">
        <v>5020</v>
      </c>
      <c r="B1614" t="s">
        <v>5021</v>
      </c>
      <c r="C1614" t="s">
        <v>163</v>
      </c>
      <c r="D1614" s="13">
        <v>10146408</v>
      </c>
      <c r="E1614" t="s">
        <v>2358</v>
      </c>
      <c r="F1614" t="s">
        <v>2250</v>
      </c>
      <c r="G1614" t="s">
        <v>2250</v>
      </c>
      <c r="H1614" s="108">
        <v>44102</v>
      </c>
      <c r="I1614" s="108">
        <v>44136</v>
      </c>
      <c r="J1614" t="s">
        <v>2252</v>
      </c>
      <c r="K1614" t="s">
        <v>2252</v>
      </c>
      <c r="L1614" t="s">
        <v>2252</v>
      </c>
      <c r="M1614" t="s">
        <v>2253</v>
      </c>
      <c r="N1614" t="s">
        <v>4519</v>
      </c>
    </row>
    <row r="1615" spans="1:14" x14ac:dyDescent="0.25">
      <c r="A1615" t="s">
        <v>5022</v>
      </c>
      <c r="B1615" t="s">
        <v>5023</v>
      </c>
      <c r="C1615" t="s">
        <v>165</v>
      </c>
      <c r="D1615" s="13">
        <v>10156394</v>
      </c>
      <c r="E1615" t="s">
        <v>2249</v>
      </c>
      <c r="F1615" t="s">
        <v>2250</v>
      </c>
      <c r="G1615" t="s">
        <v>2250</v>
      </c>
      <c r="H1615" s="108">
        <v>44161</v>
      </c>
      <c r="I1615" s="108">
        <v>44213</v>
      </c>
      <c r="J1615" t="s">
        <v>2251</v>
      </c>
      <c r="K1615" t="s">
        <v>2252</v>
      </c>
      <c r="L1615" t="s">
        <v>2252</v>
      </c>
      <c r="M1615" t="s">
        <v>2265</v>
      </c>
      <c r="N1615" t="s">
        <v>4519</v>
      </c>
    </row>
    <row r="1616" spans="1:14" x14ac:dyDescent="0.25">
      <c r="A1616" t="s">
        <v>5024</v>
      </c>
      <c r="B1616" t="s">
        <v>5025</v>
      </c>
      <c r="C1616" t="s">
        <v>139</v>
      </c>
      <c r="D1616" s="13">
        <v>10156411</v>
      </c>
      <c r="E1616" t="s">
        <v>2249</v>
      </c>
      <c r="F1616" t="s">
        <v>2250</v>
      </c>
      <c r="G1616" t="s">
        <v>2250</v>
      </c>
      <c r="H1616" s="108">
        <v>44124</v>
      </c>
      <c r="I1616" s="108">
        <v>44158</v>
      </c>
      <c r="J1616" t="s">
        <v>2251</v>
      </c>
      <c r="K1616" t="s">
        <v>2252</v>
      </c>
      <c r="L1616" t="s">
        <v>2252</v>
      </c>
      <c r="M1616" t="s">
        <v>2253</v>
      </c>
      <c r="N1616" t="s">
        <v>4519</v>
      </c>
    </row>
    <row r="1617" spans="1:14" x14ac:dyDescent="0.25">
      <c r="A1617" t="s">
        <v>5026</v>
      </c>
      <c r="B1617" t="s">
        <v>5027</v>
      </c>
      <c r="C1617" t="s">
        <v>157</v>
      </c>
      <c r="D1617" s="13">
        <v>10162268</v>
      </c>
      <c r="E1617" t="s">
        <v>2887</v>
      </c>
      <c r="F1617" t="s">
        <v>2250</v>
      </c>
      <c r="G1617" t="s">
        <v>2250</v>
      </c>
      <c r="H1617" s="108">
        <v>44173</v>
      </c>
      <c r="I1617" s="108">
        <v>44221</v>
      </c>
      <c r="J1617" t="s">
        <v>2252</v>
      </c>
      <c r="K1617" t="s">
        <v>2252</v>
      </c>
      <c r="L1617" t="s">
        <v>2252</v>
      </c>
      <c r="M1617" t="s">
        <v>2253</v>
      </c>
      <c r="N1617" t="s">
        <v>4519</v>
      </c>
    </row>
    <row r="1618" spans="1:14" x14ac:dyDescent="0.25">
      <c r="A1618" t="s">
        <v>5028</v>
      </c>
      <c r="B1618" t="s">
        <v>5029</v>
      </c>
      <c r="C1618" t="s">
        <v>147</v>
      </c>
      <c r="D1618" s="13">
        <v>10155229</v>
      </c>
      <c r="E1618" t="s">
        <v>2385</v>
      </c>
      <c r="F1618" t="s">
        <v>2250</v>
      </c>
      <c r="G1618" t="s">
        <v>2250</v>
      </c>
      <c r="H1618" s="108">
        <v>44117</v>
      </c>
      <c r="I1618" s="108">
        <v>44159</v>
      </c>
      <c r="J1618" t="s">
        <v>2252</v>
      </c>
      <c r="K1618" t="s">
        <v>2252</v>
      </c>
      <c r="L1618" t="s">
        <v>2252</v>
      </c>
      <c r="M1618" t="s">
        <v>2253</v>
      </c>
      <c r="N1618" t="s">
        <v>4519</v>
      </c>
    </row>
    <row r="1619" spans="1:14" x14ac:dyDescent="0.25">
      <c r="A1619" t="s">
        <v>5030</v>
      </c>
      <c r="B1619" t="s">
        <v>5031</v>
      </c>
      <c r="C1619" t="s">
        <v>108</v>
      </c>
      <c r="D1619" s="13">
        <v>10156380</v>
      </c>
      <c r="E1619" t="s">
        <v>2249</v>
      </c>
      <c r="F1619" t="s">
        <v>2250</v>
      </c>
      <c r="G1619" t="s">
        <v>2250</v>
      </c>
      <c r="H1619" s="108">
        <v>44117</v>
      </c>
      <c r="I1619" s="108">
        <v>44160</v>
      </c>
      <c r="J1619" t="s">
        <v>2251</v>
      </c>
      <c r="K1619" t="s">
        <v>2252</v>
      </c>
      <c r="L1619" t="s">
        <v>2252</v>
      </c>
      <c r="M1619" t="s">
        <v>2253</v>
      </c>
      <c r="N1619" t="s">
        <v>4519</v>
      </c>
    </row>
    <row r="1620" spans="1:14" x14ac:dyDescent="0.25">
      <c r="A1620" t="s">
        <v>5032</v>
      </c>
      <c r="B1620" t="s">
        <v>5033</v>
      </c>
      <c r="C1620" t="s">
        <v>163</v>
      </c>
      <c r="D1620" s="13">
        <v>10156387</v>
      </c>
      <c r="E1620" t="s">
        <v>2249</v>
      </c>
      <c r="F1620" t="s">
        <v>2250</v>
      </c>
      <c r="G1620" t="s">
        <v>2250</v>
      </c>
      <c r="H1620" s="108">
        <v>44161</v>
      </c>
      <c r="I1620" s="108">
        <v>44216</v>
      </c>
      <c r="J1620" t="s">
        <v>2251</v>
      </c>
      <c r="K1620" t="s">
        <v>2252</v>
      </c>
      <c r="L1620" t="s">
        <v>2252</v>
      </c>
      <c r="M1620" t="s">
        <v>2265</v>
      </c>
      <c r="N1620" t="s">
        <v>4519</v>
      </c>
    </row>
    <row r="1621" spans="1:14" x14ac:dyDescent="0.25">
      <c r="A1621" t="s">
        <v>5034</v>
      </c>
      <c r="B1621" t="s">
        <v>5035</v>
      </c>
      <c r="C1621" t="s">
        <v>124</v>
      </c>
      <c r="D1621" s="13">
        <v>10156295</v>
      </c>
      <c r="E1621" t="s">
        <v>2249</v>
      </c>
      <c r="F1621" t="s">
        <v>2250</v>
      </c>
      <c r="G1621" t="s">
        <v>2250</v>
      </c>
      <c r="H1621" s="108">
        <v>44103</v>
      </c>
      <c r="I1621" s="108">
        <v>44147</v>
      </c>
      <c r="J1621" t="s">
        <v>2251</v>
      </c>
      <c r="K1621" t="s">
        <v>2252</v>
      </c>
      <c r="L1621" t="s">
        <v>2252</v>
      </c>
      <c r="M1621" t="s">
        <v>2253</v>
      </c>
      <c r="N1621" t="s">
        <v>4519</v>
      </c>
    </row>
    <row r="1622" spans="1:14" x14ac:dyDescent="0.25">
      <c r="A1622" t="s">
        <v>5036</v>
      </c>
      <c r="B1622" t="s">
        <v>5037</v>
      </c>
      <c r="C1622" t="s">
        <v>92</v>
      </c>
      <c r="D1622" s="13">
        <v>10156301</v>
      </c>
      <c r="E1622" t="s">
        <v>2249</v>
      </c>
      <c r="F1622" t="s">
        <v>2250</v>
      </c>
      <c r="G1622" t="s">
        <v>2250</v>
      </c>
      <c r="H1622" s="108">
        <v>44126</v>
      </c>
      <c r="I1622" s="108">
        <v>44161</v>
      </c>
      <c r="J1622" t="s">
        <v>2251</v>
      </c>
      <c r="K1622" t="s">
        <v>2252</v>
      </c>
      <c r="L1622" t="s">
        <v>2252</v>
      </c>
      <c r="M1622" t="s">
        <v>2253</v>
      </c>
      <c r="N1622" t="s">
        <v>4519</v>
      </c>
    </row>
    <row r="1623" spans="1:14" x14ac:dyDescent="0.25">
      <c r="A1623" t="s">
        <v>5038</v>
      </c>
      <c r="B1623" t="s">
        <v>5039</v>
      </c>
      <c r="C1623" t="s">
        <v>173</v>
      </c>
      <c r="D1623" s="13">
        <v>10156283</v>
      </c>
      <c r="E1623" t="s">
        <v>2249</v>
      </c>
      <c r="F1623" t="s">
        <v>2250</v>
      </c>
      <c r="G1623" t="s">
        <v>2250</v>
      </c>
      <c r="H1623" s="108">
        <v>44145</v>
      </c>
      <c r="I1623" s="108">
        <v>44168</v>
      </c>
      <c r="J1623" t="s">
        <v>2251</v>
      </c>
      <c r="K1623" t="s">
        <v>2252</v>
      </c>
      <c r="L1623" t="s">
        <v>2252</v>
      </c>
      <c r="M1623" t="s">
        <v>2265</v>
      </c>
      <c r="N1623" t="s">
        <v>4519</v>
      </c>
    </row>
    <row r="1624" spans="1:14" x14ac:dyDescent="0.25">
      <c r="A1624" t="s">
        <v>5040</v>
      </c>
      <c r="B1624" t="s">
        <v>5041</v>
      </c>
      <c r="C1624" t="s">
        <v>107</v>
      </c>
      <c r="D1624" s="13">
        <v>10156385</v>
      </c>
      <c r="E1624" t="s">
        <v>2249</v>
      </c>
      <c r="F1624" t="s">
        <v>2250</v>
      </c>
      <c r="G1624" t="s">
        <v>2250</v>
      </c>
      <c r="H1624" s="108">
        <v>44159</v>
      </c>
      <c r="I1624" s="108">
        <v>44200</v>
      </c>
      <c r="J1624" t="s">
        <v>2251</v>
      </c>
      <c r="K1624" t="s">
        <v>2252</v>
      </c>
      <c r="L1624" t="s">
        <v>2252</v>
      </c>
      <c r="M1624" t="s">
        <v>2265</v>
      </c>
      <c r="N1624" t="s">
        <v>4519</v>
      </c>
    </row>
    <row r="1625" spans="1:14" x14ac:dyDescent="0.25">
      <c r="A1625" t="s">
        <v>5042</v>
      </c>
      <c r="B1625" t="s">
        <v>5043</v>
      </c>
      <c r="C1625" t="s">
        <v>107</v>
      </c>
      <c r="D1625" s="13">
        <v>10156382</v>
      </c>
      <c r="E1625" t="s">
        <v>2249</v>
      </c>
      <c r="F1625" t="s">
        <v>2250</v>
      </c>
      <c r="G1625" t="s">
        <v>2250</v>
      </c>
      <c r="H1625" s="108">
        <v>44145</v>
      </c>
      <c r="I1625" s="108">
        <v>44182</v>
      </c>
      <c r="J1625" t="s">
        <v>2251</v>
      </c>
      <c r="K1625" t="s">
        <v>2252</v>
      </c>
      <c r="L1625" t="s">
        <v>2252</v>
      </c>
      <c r="M1625" t="s">
        <v>2265</v>
      </c>
      <c r="N1625" t="s">
        <v>4519</v>
      </c>
    </row>
    <row r="1626" spans="1:14" x14ac:dyDescent="0.25">
      <c r="A1626" t="s">
        <v>5044</v>
      </c>
      <c r="B1626" t="s">
        <v>5045</v>
      </c>
      <c r="C1626" t="s">
        <v>214</v>
      </c>
      <c r="D1626" s="13">
        <v>10156350</v>
      </c>
      <c r="E1626" t="s">
        <v>2249</v>
      </c>
      <c r="F1626" t="s">
        <v>2250</v>
      </c>
      <c r="G1626" t="s">
        <v>2250</v>
      </c>
      <c r="H1626" s="108">
        <v>44152</v>
      </c>
      <c r="I1626" s="108">
        <v>44175</v>
      </c>
      <c r="J1626" t="s">
        <v>2251</v>
      </c>
      <c r="K1626" t="s">
        <v>2252</v>
      </c>
      <c r="L1626" t="s">
        <v>2252</v>
      </c>
      <c r="M1626" t="s">
        <v>2265</v>
      </c>
      <c r="N1626" t="s">
        <v>4519</v>
      </c>
    </row>
    <row r="1627" spans="1:14" x14ac:dyDescent="0.25">
      <c r="A1627" t="s">
        <v>5046</v>
      </c>
      <c r="B1627" t="s">
        <v>5047</v>
      </c>
      <c r="C1627" t="s">
        <v>149</v>
      </c>
      <c r="D1627" s="13">
        <v>10156304</v>
      </c>
      <c r="E1627" t="s">
        <v>2249</v>
      </c>
      <c r="F1627" t="s">
        <v>2250</v>
      </c>
      <c r="G1627" t="s">
        <v>2250</v>
      </c>
      <c r="H1627" s="108">
        <v>44103</v>
      </c>
      <c r="I1627" s="108">
        <v>44151</v>
      </c>
      <c r="J1627" t="s">
        <v>2251</v>
      </c>
      <c r="K1627" t="s">
        <v>2252</v>
      </c>
      <c r="L1627" t="s">
        <v>2252</v>
      </c>
      <c r="M1627" t="s">
        <v>2253</v>
      </c>
      <c r="N1627" t="s">
        <v>4519</v>
      </c>
    </row>
    <row r="1628" spans="1:14" x14ac:dyDescent="0.25">
      <c r="A1628" t="s">
        <v>5048</v>
      </c>
      <c r="B1628" t="s">
        <v>5049</v>
      </c>
      <c r="C1628" t="s">
        <v>108</v>
      </c>
      <c r="D1628" s="13">
        <v>10156376</v>
      </c>
      <c r="E1628" t="s">
        <v>2249</v>
      </c>
      <c r="F1628" t="s">
        <v>2250</v>
      </c>
      <c r="G1628" t="s">
        <v>2250</v>
      </c>
      <c r="H1628" s="108">
        <v>44138</v>
      </c>
      <c r="I1628" s="108">
        <v>44175</v>
      </c>
      <c r="J1628" t="s">
        <v>2251</v>
      </c>
      <c r="K1628" t="s">
        <v>2252</v>
      </c>
      <c r="L1628" t="s">
        <v>2252</v>
      </c>
      <c r="M1628" t="s">
        <v>2253</v>
      </c>
      <c r="N1628" t="s">
        <v>4519</v>
      </c>
    </row>
    <row r="1629" spans="1:14" x14ac:dyDescent="0.25">
      <c r="A1629" t="s">
        <v>5050</v>
      </c>
      <c r="B1629" t="s">
        <v>5051</v>
      </c>
      <c r="C1629" t="s">
        <v>166</v>
      </c>
      <c r="D1629" s="13">
        <v>10156356</v>
      </c>
      <c r="E1629" t="s">
        <v>2249</v>
      </c>
      <c r="F1629" t="s">
        <v>2250</v>
      </c>
      <c r="G1629" t="s">
        <v>2250</v>
      </c>
      <c r="H1629" s="108">
        <v>44167</v>
      </c>
      <c r="I1629" s="108">
        <v>44213</v>
      </c>
      <c r="J1629" t="s">
        <v>2251</v>
      </c>
      <c r="K1629" t="s">
        <v>2252</v>
      </c>
      <c r="L1629" t="s">
        <v>2252</v>
      </c>
      <c r="M1629" t="s">
        <v>2265</v>
      </c>
      <c r="N1629" t="s">
        <v>4519</v>
      </c>
    </row>
    <row r="1630" spans="1:14" x14ac:dyDescent="0.25">
      <c r="A1630" t="s">
        <v>5052</v>
      </c>
      <c r="B1630" t="s">
        <v>5053</v>
      </c>
      <c r="C1630" t="s">
        <v>108</v>
      </c>
      <c r="D1630" s="13">
        <v>10157086</v>
      </c>
      <c r="E1630" t="s">
        <v>2249</v>
      </c>
      <c r="F1630" t="s">
        <v>2250</v>
      </c>
      <c r="G1630" t="s">
        <v>2250</v>
      </c>
      <c r="H1630" s="108">
        <v>44124</v>
      </c>
      <c r="I1630" s="108">
        <v>44152</v>
      </c>
      <c r="J1630" t="s">
        <v>2251</v>
      </c>
      <c r="K1630" t="s">
        <v>2252</v>
      </c>
      <c r="L1630" t="s">
        <v>2252</v>
      </c>
      <c r="M1630" t="s">
        <v>2253</v>
      </c>
      <c r="N1630" t="s">
        <v>4519</v>
      </c>
    </row>
    <row r="1631" spans="1:14" x14ac:dyDescent="0.25">
      <c r="A1631" t="s">
        <v>5054</v>
      </c>
      <c r="B1631" t="s">
        <v>5055</v>
      </c>
      <c r="C1631" t="s">
        <v>86</v>
      </c>
      <c r="D1631" s="13">
        <v>10157651</v>
      </c>
      <c r="E1631" t="s">
        <v>2249</v>
      </c>
      <c r="F1631" t="s">
        <v>2250</v>
      </c>
      <c r="G1631" t="s">
        <v>2250</v>
      </c>
      <c r="H1631" s="108">
        <v>44140</v>
      </c>
      <c r="I1631" s="108">
        <v>44166</v>
      </c>
      <c r="J1631" t="s">
        <v>2251</v>
      </c>
      <c r="K1631" t="s">
        <v>2252</v>
      </c>
      <c r="L1631" t="s">
        <v>2252</v>
      </c>
      <c r="M1631" t="s">
        <v>2265</v>
      </c>
      <c r="N1631" t="s">
        <v>4519</v>
      </c>
    </row>
    <row r="1632" spans="1:14" x14ac:dyDescent="0.25">
      <c r="A1632" t="s">
        <v>5056</v>
      </c>
      <c r="B1632" t="s">
        <v>5057</v>
      </c>
      <c r="C1632" t="s">
        <v>134</v>
      </c>
      <c r="D1632" s="13">
        <v>10156378</v>
      </c>
      <c r="E1632" t="s">
        <v>2249</v>
      </c>
      <c r="F1632" t="s">
        <v>2250</v>
      </c>
      <c r="G1632" t="s">
        <v>2250</v>
      </c>
      <c r="H1632" s="108">
        <v>44154</v>
      </c>
      <c r="I1632" s="108">
        <v>44213</v>
      </c>
      <c r="J1632" t="s">
        <v>2251</v>
      </c>
      <c r="K1632" t="s">
        <v>2252</v>
      </c>
      <c r="L1632" t="s">
        <v>2252</v>
      </c>
      <c r="M1632" t="s">
        <v>2265</v>
      </c>
      <c r="N1632" t="s">
        <v>4519</v>
      </c>
    </row>
    <row r="1633" spans="1:14" x14ac:dyDescent="0.25">
      <c r="A1633" t="s">
        <v>5058</v>
      </c>
      <c r="B1633" t="s">
        <v>5059</v>
      </c>
      <c r="C1633" t="s">
        <v>117</v>
      </c>
      <c r="D1633" s="13">
        <v>10156286</v>
      </c>
      <c r="E1633" t="s">
        <v>2249</v>
      </c>
      <c r="F1633" t="s">
        <v>2250</v>
      </c>
      <c r="G1633" t="s">
        <v>2250</v>
      </c>
      <c r="H1633" s="108">
        <v>44112</v>
      </c>
      <c r="I1633" s="108">
        <v>44150</v>
      </c>
      <c r="J1633" t="s">
        <v>2251</v>
      </c>
      <c r="K1633" t="s">
        <v>2252</v>
      </c>
      <c r="L1633" t="s">
        <v>2252</v>
      </c>
      <c r="M1633" t="s">
        <v>2253</v>
      </c>
      <c r="N1633" t="s">
        <v>4519</v>
      </c>
    </row>
    <row r="1634" spans="1:14" x14ac:dyDescent="0.25">
      <c r="A1634" t="s">
        <v>5060</v>
      </c>
      <c r="B1634" t="s">
        <v>5061</v>
      </c>
      <c r="C1634" t="s">
        <v>114</v>
      </c>
      <c r="D1634" s="13">
        <v>10156311</v>
      </c>
      <c r="E1634" t="s">
        <v>2249</v>
      </c>
      <c r="F1634" t="s">
        <v>2250</v>
      </c>
      <c r="G1634" t="s">
        <v>2250</v>
      </c>
      <c r="H1634" s="108">
        <v>44147</v>
      </c>
      <c r="I1634" s="108">
        <v>44171</v>
      </c>
      <c r="J1634" t="s">
        <v>2251</v>
      </c>
      <c r="K1634" t="s">
        <v>2252</v>
      </c>
      <c r="L1634" t="s">
        <v>2252</v>
      </c>
      <c r="M1634" t="s">
        <v>2265</v>
      </c>
      <c r="N1634" t="s">
        <v>4519</v>
      </c>
    </row>
    <row r="1635" spans="1:14" x14ac:dyDescent="0.25">
      <c r="A1635" t="s">
        <v>5062</v>
      </c>
      <c r="B1635" t="s">
        <v>5063</v>
      </c>
      <c r="C1635" t="s">
        <v>188</v>
      </c>
      <c r="D1635" s="13">
        <v>10156813</v>
      </c>
      <c r="E1635" t="s">
        <v>2249</v>
      </c>
      <c r="F1635" t="s">
        <v>2250</v>
      </c>
      <c r="G1635" t="s">
        <v>2250</v>
      </c>
      <c r="H1635" s="108">
        <v>44145</v>
      </c>
      <c r="I1635" s="108">
        <v>44175</v>
      </c>
      <c r="J1635" t="s">
        <v>2251</v>
      </c>
      <c r="K1635" t="s">
        <v>2252</v>
      </c>
      <c r="L1635" t="s">
        <v>2252</v>
      </c>
      <c r="M1635" t="s">
        <v>2265</v>
      </c>
      <c r="N1635" t="s">
        <v>4519</v>
      </c>
    </row>
    <row r="1636" spans="1:14" x14ac:dyDescent="0.25">
      <c r="A1636" t="s">
        <v>5064</v>
      </c>
      <c r="B1636" t="s">
        <v>5065</v>
      </c>
      <c r="C1636" t="s">
        <v>211</v>
      </c>
      <c r="D1636" s="13">
        <v>10156341</v>
      </c>
      <c r="E1636" t="s">
        <v>2249</v>
      </c>
      <c r="F1636" t="s">
        <v>2250</v>
      </c>
      <c r="G1636" t="s">
        <v>2250</v>
      </c>
      <c r="H1636" s="108">
        <v>44124</v>
      </c>
      <c r="I1636" s="108">
        <v>44165</v>
      </c>
      <c r="J1636" t="s">
        <v>2251</v>
      </c>
      <c r="K1636" t="s">
        <v>2252</v>
      </c>
      <c r="L1636" t="s">
        <v>2252</v>
      </c>
      <c r="M1636" t="s">
        <v>2253</v>
      </c>
      <c r="N1636" t="s">
        <v>4519</v>
      </c>
    </row>
    <row r="1637" spans="1:14" x14ac:dyDescent="0.25">
      <c r="A1637" t="s">
        <v>5066</v>
      </c>
      <c r="B1637" t="s">
        <v>5067</v>
      </c>
      <c r="C1637" t="s">
        <v>211</v>
      </c>
      <c r="D1637" s="13">
        <v>10157259</v>
      </c>
      <c r="E1637" t="s">
        <v>2249</v>
      </c>
      <c r="F1637" t="s">
        <v>2250</v>
      </c>
      <c r="G1637" t="s">
        <v>2250</v>
      </c>
      <c r="H1637" s="108">
        <v>44110</v>
      </c>
      <c r="I1637" s="108">
        <v>44159</v>
      </c>
      <c r="J1637" t="s">
        <v>2251</v>
      </c>
      <c r="K1637" t="s">
        <v>2252</v>
      </c>
      <c r="L1637" t="s">
        <v>2252</v>
      </c>
      <c r="M1637" t="s">
        <v>2253</v>
      </c>
      <c r="N1637" t="s">
        <v>4519</v>
      </c>
    </row>
    <row r="1638" spans="1:14" x14ac:dyDescent="0.25">
      <c r="A1638" t="s">
        <v>5068</v>
      </c>
      <c r="B1638" t="s">
        <v>5069</v>
      </c>
      <c r="C1638" t="s">
        <v>226</v>
      </c>
      <c r="D1638" s="13">
        <v>10156672</v>
      </c>
      <c r="E1638" t="s">
        <v>2249</v>
      </c>
      <c r="F1638" t="s">
        <v>2250</v>
      </c>
      <c r="G1638" t="s">
        <v>2250</v>
      </c>
      <c r="H1638" s="108">
        <v>44161</v>
      </c>
      <c r="I1638" s="108">
        <v>44181</v>
      </c>
      <c r="J1638" t="s">
        <v>2251</v>
      </c>
      <c r="K1638" t="s">
        <v>2252</v>
      </c>
      <c r="L1638" t="s">
        <v>2252</v>
      </c>
      <c r="M1638" t="s">
        <v>2265</v>
      </c>
      <c r="N1638" t="s">
        <v>4519</v>
      </c>
    </row>
    <row r="1639" spans="1:14" x14ac:dyDescent="0.25">
      <c r="A1639" t="s">
        <v>5070</v>
      </c>
      <c r="B1639" t="s">
        <v>5071</v>
      </c>
      <c r="C1639" t="s">
        <v>108</v>
      </c>
      <c r="D1639" s="13">
        <v>10156373</v>
      </c>
      <c r="E1639" t="s">
        <v>2249</v>
      </c>
      <c r="F1639" t="s">
        <v>2250</v>
      </c>
      <c r="G1639" t="s">
        <v>2250</v>
      </c>
      <c r="H1639" s="108">
        <v>44161</v>
      </c>
      <c r="I1639" s="108">
        <v>44209</v>
      </c>
      <c r="J1639" t="s">
        <v>2251</v>
      </c>
      <c r="K1639" t="s">
        <v>2252</v>
      </c>
      <c r="L1639" t="s">
        <v>2252</v>
      </c>
      <c r="M1639" t="s">
        <v>2265</v>
      </c>
      <c r="N1639" t="s">
        <v>4519</v>
      </c>
    </row>
    <row r="1640" spans="1:14" x14ac:dyDescent="0.25">
      <c r="A1640" t="s">
        <v>5072</v>
      </c>
      <c r="B1640" t="s">
        <v>5073</v>
      </c>
      <c r="C1640" t="s">
        <v>70</v>
      </c>
      <c r="D1640" s="13">
        <v>10161648</v>
      </c>
      <c r="E1640" t="s">
        <v>2887</v>
      </c>
      <c r="F1640" t="s">
        <v>2250</v>
      </c>
      <c r="G1640" t="s">
        <v>2250</v>
      </c>
      <c r="H1640" s="108">
        <v>44168</v>
      </c>
      <c r="I1640" s="108">
        <v>44220</v>
      </c>
      <c r="J1640" t="s">
        <v>2252</v>
      </c>
      <c r="K1640" t="s">
        <v>2252</v>
      </c>
      <c r="L1640" t="s">
        <v>2252</v>
      </c>
      <c r="M1640" t="s">
        <v>2253</v>
      </c>
      <c r="N1640" t="s">
        <v>4519</v>
      </c>
    </row>
    <row r="1641" spans="1:14" x14ac:dyDescent="0.25">
      <c r="A1641" t="s">
        <v>5074</v>
      </c>
      <c r="B1641" t="s">
        <v>5075</v>
      </c>
      <c r="C1641" t="s">
        <v>140</v>
      </c>
      <c r="D1641" s="13">
        <v>10156329</v>
      </c>
      <c r="E1641" t="s">
        <v>2249</v>
      </c>
      <c r="F1641" t="s">
        <v>2250</v>
      </c>
      <c r="G1641" t="s">
        <v>2250</v>
      </c>
      <c r="H1641" s="108">
        <v>44110</v>
      </c>
      <c r="I1641" s="108">
        <v>44158</v>
      </c>
      <c r="J1641" t="s">
        <v>2251</v>
      </c>
      <c r="K1641" t="s">
        <v>2252</v>
      </c>
      <c r="L1641" t="s">
        <v>2252</v>
      </c>
      <c r="M1641" t="s">
        <v>2253</v>
      </c>
      <c r="N1641" t="s">
        <v>4519</v>
      </c>
    </row>
    <row r="1642" spans="1:14" x14ac:dyDescent="0.25">
      <c r="A1642" t="s">
        <v>5076</v>
      </c>
      <c r="B1642" t="s">
        <v>5077</v>
      </c>
      <c r="C1642" t="s">
        <v>154</v>
      </c>
      <c r="D1642" s="13">
        <v>10157652</v>
      </c>
      <c r="E1642" t="s">
        <v>2249</v>
      </c>
      <c r="F1642" t="s">
        <v>2250</v>
      </c>
      <c r="G1642" t="s">
        <v>2250</v>
      </c>
      <c r="H1642" s="108">
        <v>44138</v>
      </c>
      <c r="I1642" s="108">
        <v>44165</v>
      </c>
      <c r="J1642" t="s">
        <v>2251</v>
      </c>
      <c r="K1642" t="s">
        <v>2252</v>
      </c>
      <c r="L1642" t="s">
        <v>2252</v>
      </c>
      <c r="M1642" t="s">
        <v>2253</v>
      </c>
      <c r="N1642" t="s">
        <v>4519</v>
      </c>
    </row>
    <row r="1643" spans="1:14" x14ac:dyDescent="0.25">
      <c r="A1643" t="s">
        <v>5078</v>
      </c>
      <c r="B1643" t="s">
        <v>5079</v>
      </c>
      <c r="C1643" t="s">
        <v>139</v>
      </c>
      <c r="D1643" s="13">
        <v>10156410</v>
      </c>
      <c r="E1643" t="s">
        <v>2249</v>
      </c>
      <c r="F1643" t="s">
        <v>2250</v>
      </c>
      <c r="G1643" t="s">
        <v>2250</v>
      </c>
      <c r="H1643" s="108">
        <v>44147</v>
      </c>
      <c r="I1643" s="108">
        <v>44171</v>
      </c>
      <c r="J1643" t="s">
        <v>2251</v>
      </c>
      <c r="K1643" t="s">
        <v>2252</v>
      </c>
      <c r="L1643" t="s">
        <v>2252</v>
      </c>
      <c r="M1643" t="s">
        <v>2265</v>
      </c>
      <c r="N1643" t="s">
        <v>4519</v>
      </c>
    </row>
    <row r="1644" spans="1:14" x14ac:dyDescent="0.25">
      <c r="A1644" t="s">
        <v>5080</v>
      </c>
      <c r="B1644" t="s">
        <v>5081</v>
      </c>
      <c r="C1644" t="s">
        <v>164</v>
      </c>
      <c r="D1644" s="13">
        <v>10156354</v>
      </c>
      <c r="E1644" t="s">
        <v>2249</v>
      </c>
      <c r="F1644" t="s">
        <v>2250</v>
      </c>
      <c r="G1644" t="s">
        <v>2250</v>
      </c>
      <c r="H1644" s="108">
        <v>44159</v>
      </c>
      <c r="I1644" s="108">
        <v>44213</v>
      </c>
      <c r="J1644" t="s">
        <v>2251</v>
      </c>
      <c r="K1644" t="s">
        <v>2252</v>
      </c>
      <c r="L1644" t="s">
        <v>2252</v>
      </c>
      <c r="M1644" t="s">
        <v>2265</v>
      </c>
      <c r="N1644" t="s">
        <v>4519</v>
      </c>
    </row>
    <row r="1645" spans="1:14" x14ac:dyDescent="0.25">
      <c r="A1645" t="s">
        <v>5082</v>
      </c>
      <c r="B1645" t="s">
        <v>5083</v>
      </c>
      <c r="C1645" t="s">
        <v>91</v>
      </c>
      <c r="D1645" s="13">
        <v>10159482</v>
      </c>
      <c r="E1645" t="s">
        <v>2415</v>
      </c>
      <c r="F1645" t="s">
        <v>2250</v>
      </c>
      <c r="G1645" t="s">
        <v>2250</v>
      </c>
      <c r="H1645" s="108">
        <v>44167</v>
      </c>
      <c r="I1645" s="108">
        <v>44211</v>
      </c>
      <c r="J1645" t="s">
        <v>2251</v>
      </c>
      <c r="K1645" t="s">
        <v>2252</v>
      </c>
      <c r="L1645" t="s">
        <v>2252</v>
      </c>
      <c r="M1645" t="s">
        <v>2253</v>
      </c>
      <c r="N1645" t="s">
        <v>4519</v>
      </c>
    </row>
    <row r="1646" spans="1:14" x14ac:dyDescent="0.25">
      <c r="A1646" t="s">
        <v>5084</v>
      </c>
      <c r="B1646" t="s">
        <v>962</v>
      </c>
      <c r="C1646" t="s">
        <v>121</v>
      </c>
      <c r="D1646" s="13">
        <v>10166715</v>
      </c>
      <c r="E1646" t="s">
        <v>4284</v>
      </c>
      <c r="F1646" t="s">
        <v>2250</v>
      </c>
      <c r="G1646" t="s">
        <v>2250</v>
      </c>
      <c r="H1646" s="108">
        <v>44105</v>
      </c>
      <c r="I1646" s="108">
        <v>44109</v>
      </c>
      <c r="J1646" t="s">
        <v>2252</v>
      </c>
      <c r="K1646" t="s">
        <v>3048</v>
      </c>
      <c r="L1646" t="s">
        <v>2252</v>
      </c>
      <c r="M1646" t="s">
        <v>2253</v>
      </c>
      <c r="N1646" t="s">
        <v>4519</v>
      </c>
    </row>
    <row r="1647" spans="1:14" x14ac:dyDescent="0.25">
      <c r="A1647" t="s">
        <v>5085</v>
      </c>
      <c r="B1647" t="s">
        <v>5086</v>
      </c>
      <c r="C1647" t="s">
        <v>89</v>
      </c>
      <c r="D1647" s="13">
        <v>10156302</v>
      </c>
      <c r="E1647" t="s">
        <v>2249</v>
      </c>
      <c r="F1647" t="s">
        <v>2250</v>
      </c>
      <c r="G1647" t="s">
        <v>2250</v>
      </c>
      <c r="H1647" s="108">
        <v>44161</v>
      </c>
      <c r="I1647" s="108">
        <v>44201</v>
      </c>
      <c r="J1647" t="s">
        <v>2251</v>
      </c>
      <c r="K1647" t="s">
        <v>2252</v>
      </c>
      <c r="L1647" t="s">
        <v>2252</v>
      </c>
      <c r="M1647" t="s">
        <v>2265</v>
      </c>
      <c r="N1647" t="s">
        <v>4519</v>
      </c>
    </row>
    <row r="1648" spans="1:14" x14ac:dyDescent="0.25">
      <c r="A1648" t="s">
        <v>5087</v>
      </c>
      <c r="B1648" t="s">
        <v>5088</v>
      </c>
      <c r="C1648" t="s">
        <v>108</v>
      </c>
      <c r="D1648" s="13">
        <v>10156386</v>
      </c>
      <c r="E1648" t="s">
        <v>2249</v>
      </c>
      <c r="F1648" t="s">
        <v>2250</v>
      </c>
      <c r="G1648" t="s">
        <v>2250</v>
      </c>
      <c r="H1648" s="108">
        <v>44138</v>
      </c>
      <c r="I1648" s="108">
        <v>44165</v>
      </c>
      <c r="J1648" t="s">
        <v>2251</v>
      </c>
      <c r="K1648" t="s">
        <v>2252</v>
      </c>
      <c r="L1648" t="s">
        <v>2252</v>
      </c>
      <c r="M1648" t="s">
        <v>2253</v>
      </c>
      <c r="N1648" t="s">
        <v>4519</v>
      </c>
    </row>
    <row r="1649" spans="1:14" x14ac:dyDescent="0.25">
      <c r="A1649" t="s">
        <v>5089</v>
      </c>
      <c r="B1649" t="s">
        <v>256</v>
      </c>
      <c r="C1649" t="s">
        <v>121</v>
      </c>
      <c r="D1649" s="13">
        <v>10169057</v>
      </c>
      <c r="E1649" t="s">
        <v>4284</v>
      </c>
      <c r="F1649" t="s">
        <v>2250</v>
      </c>
      <c r="G1649" t="s">
        <v>2250</v>
      </c>
      <c r="H1649" s="108">
        <v>44125</v>
      </c>
      <c r="I1649" s="108">
        <v>44130</v>
      </c>
      <c r="J1649" t="s">
        <v>2252</v>
      </c>
      <c r="K1649" t="s">
        <v>3048</v>
      </c>
      <c r="L1649" t="s">
        <v>2252</v>
      </c>
      <c r="M1649" t="s">
        <v>2253</v>
      </c>
      <c r="N1649" t="s">
        <v>4519</v>
      </c>
    </row>
    <row r="1650" spans="1:14" x14ac:dyDescent="0.25">
      <c r="A1650" t="s">
        <v>5090</v>
      </c>
      <c r="B1650" t="s">
        <v>5091</v>
      </c>
      <c r="C1650" t="s">
        <v>108</v>
      </c>
      <c r="D1650" s="13">
        <v>10156379</v>
      </c>
      <c r="E1650" t="s">
        <v>2249</v>
      </c>
      <c r="F1650" t="s">
        <v>2250</v>
      </c>
      <c r="G1650" t="s">
        <v>2250</v>
      </c>
      <c r="H1650" s="108">
        <v>44154</v>
      </c>
      <c r="I1650" s="108">
        <v>44213</v>
      </c>
      <c r="J1650" t="s">
        <v>2251</v>
      </c>
      <c r="K1650" t="s">
        <v>2252</v>
      </c>
      <c r="L1650" t="s">
        <v>2252</v>
      </c>
      <c r="M1650" t="s">
        <v>2265</v>
      </c>
      <c r="N1650" t="s">
        <v>4519</v>
      </c>
    </row>
    <row r="1651" spans="1:14" x14ac:dyDescent="0.25">
      <c r="A1651" t="s">
        <v>5092</v>
      </c>
      <c r="B1651" t="s">
        <v>5093</v>
      </c>
      <c r="C1651" t="s">
        <v>213</v>
      </c>
      <c r="D1651" s="13">
        <v>10156361</v>
      </c>
      <c r="E1651" t="s">
        <v>2249</v>
      </c>
      <c r="F1651" t="s">
        <v>2250</v>
      </c>
      <c r="G1651" t="s">
        <v>2250</v>
      </c>
      <c r="H1651" s="108">
        <v>44154</v>
      </c>
      <c r="I1651" s="108">
        <v>44175</v>
      </c>
      <c r="J1651" t="s">
        <v>2251</v>
      </c>
      <c r="K1651" t="s">
        <v>2252</v>
      </c>
      <c r="L1651" t="s">
        <v>2252</v>
      </c>
      <c r="M1651" t="s">
        <v>2265</v>
      </c>
      <c r="N1651" t="s">
        <v>4519</v>
      </c>
    </row>
    <row r="1652" spans="1:14" x14ac:dyDescent="0.25">
      <c r="A1652" t="s">
        <v>5094</v>
      </c>
      <c r="B1652" t="s">
        <v>5095</v>
      </c>
      <c r="C1652" t="s">
        <v>217</v>
      </c>
      <c r="D1652" s="13">
        <v>10156372</v>
      </c>
      <c r="E1652" t="s">
        <v>2249</v>
      </c>
      <c r="F1652" t="s">
        <v>2250</v>
      </c>
      <c r="G1652" t="s">
        <v>2250</v>
      </c>
      <c r="H1652" s="108">
        <v>44147</v>
      </c>
      <c r="I1652" s="108">
        <v>44200</v>
      </c>
      <c r="J1652" t="s">
        <v>2251</v>
      </c>
      <c r="K1652" t="s">
        <v>2252</v>
      </c>
      <c r="L1652" t="s">
        <v>2252</v>
      </c>
      <c r="M1652" t="s">
        <v>2265</v>
      </c>
      <c r="N1652" t="s">
        <v>4519</v>
      </c>
    </row>
    <row r="1653" spans="1:14" x14ac:dyDescent="0.25">
      <c r="A1653" t="s">
        <v>5096</v>
      </c>
      <c r="B1653" t="s">
        <v>5097</v>
      </c>
      <c r="C1653" t="s">
        <v>229</v>
      </c>
      <c r="D1653" s="13">
        <v>10156396</v>
      </c>
      <c r="E1653" t="s">
        <v>2249</v>
      </c>
      <c r="F1653" t="s">
        <v>2250</v>
      </c>
      <c r="G1653" t="s">
        <v>2250</v>
      </c>
      <c r="H1653" s="108">
        <v>44140</v>
      </c>
      <c r="I1653" s="108">
        <v>44164</v>
      </c>
      <c r="J1653" t="s">
        <v>2251</v>
      </c>
      <c r="K1653" t="s">
        <v>2252</v>
      </c>
      <c r="L1653" t="s">
        <v>2252</v>
      </c>
      <c r="M1653" t="s">
        <v>2265</v>
      </c>
      <c r="N1653" t="s">
        <v>4519</v>
      </c>
    </row>
    <row r="1654" spans="1:14" x14ac:dyDescent="0.25">
      <c r="A1654" t="s">
        <v>5098</v>
      </c>
      <c r="B1654" t="s">
        <v>5099</v>
      </c>
      <c r="C1654" t="s">
        <v>74</v>
      </c>
      <c r="D1654" s="13">
        <v>10162097</v>
      </c>
      <c r="E1654" t="s">
        <v>2887</v>
      </c>
      <c r="F1654" t="s">
        <v>2250</v>
      </c>
      <c r="G1654" t="s">
        <v>2250</v>
      </c>
      <c r="H1654" s="108">
        <v>44117</v>
      </c>
      <c r="I1654" s="108">
        <v>44167</v>
      </c>
      <c r="J1654" t="s">
        <v>2252</v>
      </c>
      <c r="K1654" t="s">
        <v>2252</v>
      </c>
      <c r="L1654" t="s">
        <v>2252</v>
      </c>
      <c r="M1654" t="s">
        <v>2253</v>
      </c>
      <c r="N1654" t="s">
        <v>4519</v>
      </c>
    </row>
    <row r="1655" spans="1:14" x14ac:dyDescent="0.25">
      <c r="A1655" t="s">
        <v>5100</v>
      </c>
      <c r="B1655" t="s">
        <v>5101</v>
      </c>
      <c r="C1655" t="s">
        <v>163</v>
      </c>
      <c r="D1655" s="13">
        <v>10156377</v>
      </c>
      <c r="E1655" t="s">
        <v>2249</v>
      </c>
      <c r="F1655" t="s">
        <v>2250</v>
      </c>
      <c r="G1655" t="s">
        <v>2250</v>
      </c>
      <c r="H1655" s="108">
        <v>44117</v>
      </c>
      <c r="I1655" s="108">
        <v>44157</v>
      </c>
      <c r="J1655" t="s">
        <v>2251</v>
      </c>
      <c r="K1655" t="s">
        <v>2252</v>
      </c>
      <c r="L1655" t="s">
        <v>2252</v>
      </c>
      <c r="M1655" t="s">
        <v>2253</v>
      </c>
      <c r="N1655" t="s">
        <v>4519</v>
      </c>
    </row>
    <row r="1656" spans="1:14" x14ac:dyDescent="0.25">
      <c r="A1656" t="s">
        <v>5102</v>
      </c>
      <c r="B1656" t="s">
        <v>5103</v>
      </c>
      <c r="C1656" t="s">
        <v>118</v>
      </c>
      <c r="D1656" s="13">
        <v>10156355</v>
      </c>
      <c r="E1656" t="s">
        <v>2249</v>
      </c>
      <c r="F1656" t="s">
        <v>2250</v>
      </c>
      <c r="G1656" t="s">
        <v>2250</v>
      </c>
      <c r="H1656" s="108">
        <v>44161</v>
      </c>
      <c r="I1656" s="108">
        <v>44215</v>
      </c>
      <c r="J1656" t="s">
        <v>2251</v>
      </c>
      <c r="K1656" t="s">
        <v>2252</v>
      </c>
      <c r="L1656" t="s">
        <v>2252</v>
      </c>
      <c r="M1656" t="s">
        <v>2265</v>
      </c>
      <c r="N1656" t="s">
        <v>4519</v>
      </c>
    </row>
    <row r="1657" spans="1:14" x14ac:dyDescent="0.25">
      <c r="A1657" t="s">
        <v>5104</v>
      </c>
      <c r="B1657" t="s">
        <v>5105</v>
      </c>
      <c r="C1657" t="s">
        <v>224</v>
      </c>
      <c r="D1657" s="13">
        <v>10156392</v>
      </c>
      <c r="E1657" t="s">
        <v>2249</v>
      </c>
      <c r="F1657" t="s">
        <v>2250</v>
      </c>
      <c r="G1657" t="s">
        <v>2250</v>
      </c>
      <c r="H1657" s="108">
        <v>44105</v>
      </c>
      <c r="I1657" s="108">
        <v>44119</v>
      </c>
      <c r="J1657" t="s">
        <v>2251</v>
      </c>
      <c r="K1657" t="s">
        <v>2252</v>
      </c>
      <c r="L1657" t="s">
        <v>2252</v>
      </c>
      <c r="M1657" t="s">
        <v>2253</v>
      </c>
      <c r="N1657" t="s">
        <v>4519</v>
      </c>
    </row>
    <row r="1658" spans="1:14" x14ac:dyDescent="0.25">
      <c r="A1658" t="s">
        <v>5106</v>
      </c>
      <c r="B1658" t="s">
        <v>5107</v>
      </c>
      <c r="C1658" t="s">
        <v>172</v>
      </c>
      <c r="D1658" s="13">
        <v>10156281</v>
      </c>
      <c r="E1658" t="s">
        <v>2249</v>
      </c>
      <c r="F1658" t="s">
        <v>2250</v>
      </c>
      <c r="G1658" t="s">
        <v>2250</v>
      </c>
      <c r="H1658" s="108">
        <v>44105</v>
      </c>
      <c r="I1658" s="108">
        <v>44146</v>
      </c>
      <c r="J1658" t="s">
        <v>2251</v>
      </c>
      <c r="K1658" t="s">
        <v>2252</v>
      </c>
      <c r="L1658" t="s">
        <v>2252</v>
      </c>
      <c r="M1658" t="s">
        <v>2253</v>
      </c>
      <c r="N1658" t="s">
        <v>4519</v>
      </c>
    </row>
    <row r="1659" spans="1:14" x14ac:dyDescent="0.25">
      <c r="A1659" t="s">
        <v>5108</v>
      </c>
      <c r="B1659" t="s">
        <v>5109</v>
      </c>
      <c r="C1659" t="s">
        <v>118</v>
      </c>
      <c r="D1659" s="13">
        <v>10156342</v>
      </c>
      <c r="E1659" t="s">
        <v>2249</v>
      </c>
      <c r="F1659" t="s">
        <v>2250</v>
      </c>
      <c r="G1659" t="s">
        <v>2250</v>
      </c>
      <c r="H1659" s="108">
        <v>44140</v>
      </c>
      <c r="I1659" s="108">
        <v>44165</v>
      </c>
      <c r="J1659" t="s">
        <v>2251</v>
      </c>
      <c r="K1659" t="s">
        <v>2252</v>
      </c>
      <c r="L1659" t="s">
        <v>2252</v>
      </c>
      <c r="M1659" t="s">
        <v>2265</v>
      </c>
      <c r="N1659" t="s">
        <v>4519</v>
      </c>
    </row>
    <row r="1660" spans="1:14" x14ac:dyDescent="0.25">
      <c r="A1660" t="s">
        <v>5110</v>
      </c>
      <c r="B1660" t="s">
        <v>5111</v>
      </c>
      <c r="C1660" t="s">
        <v>203</v>
      </c>
      <c r="D1660" s="13">
        <v>10156308</v>
      </c>
      <c r="E1660" t="s">
        <v>2249</v>
      </c>
      <c r="F1660" t="s">
        <v>2250</v>
      </c>
      <c r="G1660" t="s">
        <v>2250</v>
      </c>
      <c r="H1660" s="108">
        <v>44140</v>
      </c>
      <c r="I1660" s="108">
        <v>44167</v>
      </c>
      <c r="J1660" t="s">
        <v>2251</v>
      </c>
      <c r="K1660" t="s">
        <v>2252</v>
      </c>
      <c r="L1660" t="s">
        <v>2252</v>
      </c>
      <c r="M1660" t="s">
        <v>2265</v>
      </c>
      <c r="N1660" t="s">
        <v>4519</v>
      </c>
    </row>
    <row r="1661" spans="1:14" x14ac:dyDescent="0.25">
      <c r="A1661" t="s">
        <v>5112</v>
      </c>
      <c r="B1661" t="s">
        <v>5113</v>
      </c>
      <c r="C1661" t="s">
        <v>116</v>
      </c>
      <c r="D1661" s="13">
        <v>10157797</v>
      </c>
      <c r="E1661" t="s">
        <v>2249</v>
      </c>
      <c r="F1661" t="s">
        <v>2250</v>
      </c>
      <c r="G1661" t="s">
        <v>2250</v>
      </c>
      <c r="H1661" s="108">
        <v>44138</v>
      </c>
      <c r="I1661" s="108">
        <v>44165</v>
      </c>
      <c r="J1661" t="s">
        <v>2251</v>
      </c>
      <c r="K1661" t="s">
        <v>2252</v>
      </c>
      <c r="L1661" t="s">
        <v>2252</v>
      </c>
      <c r="M1661" t="s">
        <v>2253</v>
      </c>
      <c r="N1661" t="s">
        <v>4519</v>
      </c>
    </row>
    <row r="1662" spans="1:14" x14ac:dyDescent="0.25">
      <c r="A1662" t="s">
        <v>5114</v>
      </c>
      <c r="B1662" t="s">
        <v>5115</v>
      </c>
      <c r="C1662" t="s">
        <v>200</v>
      </c>
      <c r="D1662" s="13">
        <v>10156334</v>
      </c>
      <c r="E1662" t="s">
        <v>2249</v>
      </c>
      <c r="F1662" t="s">
        <v>2250</v>
      </c>
      <c r="G1662" t="s">
        <v>2250</v>
      </c>
      <c r="H1662" s="108">
        <v>44124</v>
      </c>
      <c r="I1662" s="108">
        <v>44185</v>
      </c>
      <c r="J1662" t="s">
        <v>2251</v>
      </c>
      <c r="K1662" t="s">
        <v>2252</v>
      </c>
      <c r="L1662" t="s">
        <v>2252</v>
      </c>
      <c r="M1662" t="s">
        <v>2253</v>
      </c>
      <c r="N1662" t="s">
        <v>4519</v>
      </c>
    </row>
    <row r="1663" spans="1:14" x14ac:dyDescent="0.25">
      <c r="A1663" t="s">
        <v>5116</v>
      </c>
      <c r="B1663" t="s">
        <v>5117</v>
      </c>
      <c r="C1663" t="s">
        <v>72</v>
      </c>
      <c r="D1663" s="13">
        <v>10156406</v>
      </c>
      <c r="E1663" t="s">
        <v>2249</v>
      </c>
      <c r="F1663" t="s">
        <v>2250</v>
      </c>
      <c r="G1663" t="s">
        <v>2250</v>
      </c>
      <c r="H1663" s="108">
        <v>44138</v>
      </c>
      <c r="I1663" s="108">
        <v>44160</v>
      </c>
      <c r="J1663" t="s">
        <v>2251</v>
      </c>
      <c r="K1663" t="s">
        <v>2252</v>
      </c>
      <c r="L1663" t="s">
        <v>2252</v>
      </c>
      <c r="M1663" t="s">
        <v>2253</v>
      </c>
      <c r="N1663" t="s">
        <v>4519</v>
      </c>
    </row>
    <row r="1664" spans="1:14" x14ac:dyDescent="0.25">
      <c r="A1664" t="s">
        <v>5118</v>
      </c>
      <c r="B1664" t="s">
        <v>5119</v>
      </c>
      <c r="C1664" t="s">
        <v>140</v>
      </c>
      <c r="D1664" s="13">
        <v>10156327</v>
      </c>
      <c r="E1664" t="s">
        <v>2249</v>
      </c>
      <c r="F1664" t="s">
        <v>2250</v>
      </c>
      <c r="G1664" t="s">
        <v>2250</v>
      </c>
      <c r="H1664" s="108">
        <v>44119</v>
      </c>
      <c r="I1664" s="108">
        <v>44154</v>
      </c>
      <c r="J1664" t="s">
        <v>2251</v>
      </c>
      <c r="K1664" t="s">
        <v>2252</v>
      </c>
      <c r="L1664" t="s">
        <v>2252</v>
      </c>
      <c r="M1664" t="s">
        <v>2253</v>
      </c>
      <c r="N1664" t="s">
        <v>4519</v>
      </c>
    </row>
    <row r="1665" spans="1:14" x14ac:dyDescent="0.25">
      <c r="A1665" t="s">
        <v>5120</v>
      </c>
      <c r="B1665" t="s">
        <v>5121</v>
      </c>
      <c r="C1665" t="s">
        <v>144</v>
      </c>
      <c r="D1665" s="13">
        <v>10156393</v>
      </c>
      <c r="E1665" t="s">
        <v>2249</v>
      </c>
      <c r="F1665" t="s">
        <v>2250</v>
      </c>
      <c r="G1665" t="s">
        <v>2250</v>
      </c>
      <c r="H1665" s="108">
        <v>44152</v>
      </c>
      <c r="I1665" s="108">
        <v>44178</v>
      </c>
      <c r="J1665" t="s">
        <v>2251</v>
      </c>
      <c r="K1665" t="s">
        <v>2252</v>
      </c>
      <c r="L1665" t="s">
        <v>2252</v>
      </c>
      <c r="M1665" t="s">
        <v>2265</v>
      </c>
      <c r="N1665" t="s">
        <v>4519</v>
      </c>
    </row>
    <row r="1666" spans="1:14" x14ac:dyDescent="0.25">
      <c r="A1666" t="s">
        <v>5122</v>
      </c>
      <c r="B1666" t="s">
        <v>5123</v>
      </c>
      <c r="C1666" t="s">
        <v>117</v>
      </c>
      <c r="D1666" s="13">
        <v>10172527</v>
      </c>
      <c r="E1666" t="s">
        <v>2249</v>
      </c>
      <c r="F1666" t="s">
        <v>2250</v>
      </c>
      <c r="G1666" t="s">
        <v>2250</v>
      </c>
      <c r="H1666" s="108">
        <v>44173</v>
      </c>
      <c r="I1666" s="108">
        <v>44209</v>
      </c>
      <c r="J1666" t="s">
        <v>2251</v>
      </c>
      <c r="K1666" t="s">
        <v>2252</v>
      </c>
      <c r="L1666" t="s">
        <v>2252</v>
      </c>
      <c r="M1666" t="s">
        <v>2253</v>
      </c>
      <c r="N1666" t="s">
        <v>4519</v>
      </c>
    </row>
    <row r="1667" spans="1:14" x14ac:dyDescent="0.25">
      <c r="A1667" t="s">
        <v>5124</v>
      </c>
      <c r="B1667" t="s">
        <v>5125</v>
      </c>
      <c r="C1667" t="s">
        <v>187</v>
      </c>
      <c r="D1667" s="13">
        <v>10155848</v>
      </c>
      <c r="E1667" t="s">
        <v>2385</v>
      </c>
      <c r="F1667" t="s">
        <v>2250</v>
      </c>
      <c r="G1667" t="s">
        <v>2250</v>
      </c>
      <c r="H1667" s="108">
        <v>44175</v>
      </c>
      <c r="I1667" s="108">
        <v>44216</v>
      </c>
      <c r="J1667" t="s">
        <v>2252</v>
      </c>
      <c r="K1667" t="s">
        <v>2252</v>
      </c>
      <c r="L1667" t="s">
        <v>2252</v>
      </c>
      <c r="M1667" t="s">
        <v>2253</v>
      </c>
      <c r="N1667" t="s">
        <v>4519</v>
      </c>
    </row>
    <row r="1668" spans="1:14" x14ac:dyDescent="0.25">
      <c r="A1668" t="s">
        <v>5126</v>
      </c>
      <c r="B1668" t="s">
        <v>5127</v>
      </c>
      <c r="C1668" t="s">
        <v>82</v>
      </c>
      <c r="D1668" s="13">
        <v>10155191</v>
      </c>
      <c r="E1668" t="s">
        <v>2385</v>
      </c>
      <c r="F1668" t="s">
        <v>2250</v>
      </c>
      <c r="G1668" t="s">
        <v>2250</v>
      </c>
      <c r="H1668" s="108">
        <v>44167</v>
      </c>
      <c r="I1668" s="108">
        <v>44209</v>
      </c>
      <c r="J1668" t="s">
        <v>2252</v>
      </c>
      <c r="K1668" t="s">
        <v>2252</v>
      </c>
      <c r="L1668" t="s">
        <v>2252</v>
      </c>
      <c r="M1668" t="s">
        <v>2265</v>
      </c>
      <c r="N1668" t="s">
        <v>4519</v>
      </c>
    </row>
    <row r="1669" spans="1:14" x14ac:dyDescent="0.25">
      <c r="A1669" t="s">
        <v>5128</v>
      </c>
      <c r="B1669" t="s">
        <v>5129</v>
      </c>
      <c r="C1669" t="s">
        <v>157</v>
      </c>
      <c r="D1669" s="13">
        <v>10156321</v>
      </c>
      <c r="E1669" t="s">
        <v>2249</v>
      </c>
      <c r="F1669" t="s">
        <v>2250</v>
      </c>
      <c r="G1669" t="s">
        <v>2250</v>
      </c>
      <c r="H1669" s="108">
        <v>44159</v>
      </c>
      <c r="I1669" s="108">
        <v>44202</v>
      </c>
      <c r="J1669" t="s">
        <v>2251</v>
      </c>
      <c r="K1669" t="s">
        <v>2252</v>
      </c>
      <c r="L1669" t="s">
        <v>2252</v>
      </c>
      <c r="M1669" t="s">
        <v>2265</v>
      </c>
      <c r="N1669" t="s">
        <v>4519</v>
      </c>
    </row>
    <row r="1670" spans="1:14" x14ac:dyDescent="0.25">
      <c r="A1670" t="s">
        <v>5130</v>
      </c>
      <c r="B1670" t="s">
        <v>5131</v>
      </c>
      <c r="C1670" t="s">
        <v>109</v>
      </c>
      <c r="D1670" s="13">
        <v>10156323</v>
      </c>
      <c r="E1670" t="s">
        <v>2249</v>
      </c>
      <c r="F1670" t="s">
        <v>2250</v>
      </c>
      <c r="G1670" t="s">
        <v>2250</v>
      </c>
      <c r="H1670" s="108">
        <v>44166</v>
      </c>
      <c r="I1670" s="108">
        <v>44213</v>
      </c>
      <c r="J1670" t="s">
        <v>2251</v>
      </c>
      <c r="K1670" t="s">
        <v>2252</v>
      </c>
      <c r="L1670" t="s">
        <v>2252</v>
      </c>
      <c r="M1670" t="s">
        <v>2265</v>
      </c>
      <c r="N1670" t="s">
        <v>4519</v>
      </c>
    </row>
    <row r="1671" spans="1:14" x14ac:dyDescent="0.25">
      <c r="A1671" t="s">
        <v>5132</v>
      </c>
      <c r="B1671" t="s">
        <v>5133</v>
      </c>
      <c r="C1671" t="s">
        <v>72</v>
      </c>
      <c r="D1671" s="13">
        <v>10156408</v>
      </c>
      <c r="E1671" t="s">
        <v>2249</v>
      </c>
      <c r="F1671" t="s">
        <v>2250</v>
      </c>
      <c r="G1671" t="s">
        <v>2250</v>
      </c>
      <c r="H1671" s="108">
        <v>44126</v>
      </c>
      <c r="I1671" s="108">
        <v>44154</v>
      </c>
      <c r="J1671" t="s">
        <v>2251</v>
      </c>
      <c r="K1671" t="s">
        <v>2252</v>
      </c>
      <c r="L1671" t="s">
        <v>2252</v>
      </c>
      <c r="M1671" t="s">
        <v>2253</v>
      </c>
      <c r="N1671" t="s">
        <v>4519</v>
      </c>
    </row>
    <row r="1672" spans="1:14" x14ac:dyDescent="0.25">
      <c r="A1672" t="s">
        <v>5134</v>
      </c>
      <c r="B1672" t="s">
        <v>5135</v>
      </c>
      <c r="C1672" t="s">
        <v>151</v>
      </c>
      <c r="D1672" s="13">
        <v>10156293</v>
      </c>
      <c r="E1672" t="s">
        <v>2249</v>
      </c>
      <c r="F1672" t="s">
        <v>2250</v>
      </c>
      <c r="G1672" t="s">
        <v>2250</v>
      </c>
      <c r="H1672" s="108">
        <v>44124</v>
      </c>
      <c r="I1672" s="108">
        <v>44159</v>
      </c>
      <c r="J1672" t="s">
        <v>2251</v>
      </c>
      <c r="K1672" t="s">
        <v>2252</v>
      </c>
      <c r="L1672" t="s">
        <v>2252</v>
      </c>
      <c r="M1672" t="s">
        <v>2253</v>
      </c>
      <c r="N1672" t="s">
        <v>4519</v>
      </c>
    </row>
    <row r="1673" spans="1:14" x14ac:dyDescent="0.25">
      <c r="A1673" t="s">
        <v>5136</v>
      </c>
      <c r="B1673" t="s">
        <v>5137</v>
      </c>
      <c r="C1673" t="s">
        <v>152</v>
      </c>
      <c r="D1673" s="13">
        <v>10156312</v>
      </c>
      <c r="E1673" t="s">
        <v>2249</v>
      </c>
      <c r="F1673" t="s">
        <v>2250</v>
      </c>
      <c r="G1673" t="s">
        <v>2250</v>
      </c>
      <c r="H1673" s="108">
        <v>44110</v>
      </c>
      <c r="I1673" s="108">
        <v>44153</v>
      </c>
      <c r="J1673" t="s">
        <v>2251</v>
      </c>
      <c r="K1673" t="s">
        <v>2252</v>
      </c>
      <c r="L1673" t="s">
        <v>2252</v>
      </c>
      <c r="M1673" t="s">
        <v>2253</v>
      </c>
      <c r="N1673" t="s">
        <v>4519</v>
      </c>
    </row>
    <row r="1674" spans="1:14" x14ac:dyDescent="0.25">
      <c r="A1674" t="s">
        <v>5138</v>
      </c>
      <c r="B1674" t="s">
        <v>5139</v>
      </c>
      <c r="C1674" t="s">
        <v>72</v>
      </c>
      <c r="D1674" s="13">
        <v>10156409</v>
      </c>
      <c r="E1674" t="s">
        <v>2249</v>
      </c>
      <c r="F1674" t="s">
        <v>2250</v>
      </c>
      <c r="G1674" t="s">
        <v>2250</v>
      </c>
      <c r="H1674" s="108">
        <v>44174</v>
      </c>
      <c r="I1674" s="108">
        <v>44209</v>
      </c>
      <c r="J1674" t="s">
        <v>2251</v>
      </c>
      <c r="K1674" t="s">
        <v>2252</v>
      </c>
      <c r="L1674" t="s">
        <v>2252</v>
      </c>
      <c r="M1674" t="s">
        <v>2253</v>
      </c>
      <c r="N1674" t="s">
        <v>4519</v>
      </c>
    </row>
    <row r="1675" spans="1:14" x14ac:dyDescent="0.25">
      <c r="A1675" t="s">
        <v>5140</v>
      </c>
      <c r="B1675" t="s">
        <v>5141</v>
      </c>
      <c r="C1675" t="s">
        <v>128</v>
      </c>
      <c r="D1675" s="13">
        <v>10156333</v>
      </c>
      <c r="E1675" t="s">
        <v>2249</v>
      </c>
      <c r="F1675" t="s">
        <v>2250</v>
      </c>
      <c r="G1675" t="s">
        <v>2250</v>
      </c>
      <c r="H1675" s="108">
        <v>44152</v>
      </c>
      <c r="I1675" s="108">
        <v>44215</v>
      </c>
      <c r="J1675" t="s">
        <v>2251</v>
      </c>
      <c r="K1675" t="s">
        <v>2252</v>
      </c>
      <c r="L1675" t="s">
        <v>2252</v>
      </c>
      <c r="M1675" t="s">
        <v>2265</v>
      </c>
      <c r="N1675" t="s">
        <v>4519</v>
      </c>
    </row>
    <row r="1676" spans="1:14" x14ac:dyDescent="0.25">
      <c r="A1676" t="s">
        <v>5142</v>
      </c>
      <c r="B1676" t="s">
        <v>5143</v>
      </c>
      <c r="C1676" t="s">
        <v>212</v>
      </c>
      <c r="D1676" s="13">
        <v>10165744</v>
      </c>
      <c r="E1676" t="s">
        <v>2358</v>
      </c>
      <c r="F1676" t="s">
        <v>2250</v>
      </c>
      <c r="G1676" t="s">
        <v>2250</v>
      </c>
      <c r="H1676" s="108">
        <v>44167</v>
      </c>
      <c r="I1676" s="108">
        <v>44220</v>
      </c>
      <c r="J1676" t="s">
        <v>2252</v>
      </c>
      <c r="K1676" t="s">
        <v>2252</v>
      </c>
      <c r="L1676" t="s">
        <v>2252</v>
      </c>
      <c r="M1676" t="s">
        <v>2253</v>
      </c>
      <c r="N1676" t="s">
        <v>4519</v>
      </c>
    </row>
    <row r="1677" spans="1:14" x14ac:dyDescent="0.25">
      <c r="A1677" t="s">
        <v>5144</v>
      </c>
      <c r="B1677" t="s">
        <v>5145</v>
      </c>
      <c r="C1677" t="s">
        <v>209</v>
      </c>
      <c r="D1677" s="13">
        <v>10156360</v>
      </c>
      <c r="E1677" t="s">
        <v>2249</v>
      </c>
      <c r="F1677" t="s">
        <v>2250</v>
      </c>
      <c r="G1677" t="s">
        <v>2250</v>
      </c>
      <c r="H1677" s="108">
        <v>44166</v>
      </c>
      <c r="I1677" s="108">
        <v>44217</v>
      </c>
      <c r="J1677" t="s">
        <v>2251</v>
      </c>
      <c r="K1677" t="s">
        <v>2252</v>
      </c>
      <c r="L1677" t="s">
        <v>2252</v>
      </c>
      <c r="M1677" t="s">
        <v>2265</v>
      </c>
      <c r="N1677" t="s">
        <v>4519</v>
      </c>
    </row>
    <row r="1678" spans="1:14" x14ac:dyDescent="0.25">
      <c r="A1678" t="s">
        <v>5146</v>
      </c>
      <c r="B1678" t="s">
        <v>5147</v>
      </c>
      <c r="C1678" t="s">
        <v>144</v>
      </c>
      <c r="D1678" s="13">
        <v>10162665</v>
      </c>
      <c r="E1678" t="s">
        <v>2249</v>
      </c>
      <c r="F1678" t="s">
        <v>2250</v>
      </c>
      <c r="G1678" t="s">
        <v>2250</v>
      </c>
      <c r="H1678" s="108">
        <v>44103</v>
      </c>
      <c r="I1678" s="108">
        <v>44140</v>
      </c>
      <c r="J1678" t="s">
        <v>2251</v>
      </c>
      <c r="K1678" t="s">
        <v>2252</v>
      </c>
      <c r="L1678" t="s">
        <v>2252</v>
      </c>
      <c r="M1678" t="s">
        <v>2253</v>
      </c>
      <c r="N1678" t="s">
        <v>4519</v>
      </c>
    </row>
    <row r="1679" spans="1:14" x14ac:dyDescent="0.25">
      <c r="A1679" t="s">
        <v>5148</v>
      </c>
      <c r="B1679" t="s">
        <v>5149</v>
      </c>
      <c r="C1679" t="s">
        <v>144</v>
      </c>
      <c r="D1679" s="13">
        <v>10157653</v>
      </c>
      <c r="E1679" t="s">
        <v>2249</v>
      </c>
      <c r="F1679" t="s">
        <v>2250</v>
      </c>
      <c r="G1679" t="s">
        <v>2250</v>
      </c>
      <c r="H1679" s="108">
        <v>44152</v>
      </c>
      <c r="I1679" s="108">
        <v>44175</v>
      </c>
      <c r="J1679" t="s">
        <v>2251</v>
      </c>
      <c r="K1679" t="s">
        <v>2252</v>
      </c>
      <c r="L1679" t="s">
        <v>2252</v>
      </c>
      <c r="M1679" t="s">
        <v>2265</v>
      </c>
      <c r="N1679" t="s">
        <v>4519</v>
      </c>
    </row>
    <row r="1680" spans="1:14" x14ac:dyDescent="0.25">
      <c r="A1680" t="s">
        <v>5150</v>
      </c>
      <c r="B1680" t="s">
        <v>5151</v>
      </c>
      <c r="C1680" t="s">
        <v>116</v>
      </c>
      <c r="D1680" s="13">
        <v>10158125</v>
      </c>
      <c r="E1680" t="s">
        <v>2249</v>
      </c>
      <c r="F1680" t="s">
        <v>2250</v>
      </c>
      <c r="G1680" t="s">
        <v>2250</v>
      </c>
      <c r="H1680" s="108">
        <v>44168</v>
      </c>
      <c r="I1680" s="108">
        <v>44209</v>
      </c>
      <c r="J1680" t="s">
        <v>2251</v>
      </c>
      <c r="K1680" t="s">
        <v>2252</v>
      </c>
      <c r="L1680" t="s">
        <v>2252</v>
      </c>
      <c r="M1680" t="s">
        <v>2253</v>
      </c>
      <c r="N1680" t="s">
        <v>4519</v>
      </c>
    </row>
    <row r="1681" spans="1:14" x14ac:dyDescent="0.25">
      <c r="A1681" t="s">
        <v>5152</v>
      </c>
      <c r="B1681" t="s">
        <v>5153</v>
      </c>
      <c r="C1681" t="s">
        <v>168</v>
      </c>
      <c r="D1681" s="13">
        <v>10156678</v>
      </c>
      <c r="E1681" t="s">
        <v>2249</v>
      </c>
      <c r="F1681" t="s">
        <v>2250</v>
      </c>
      <c r="G1681" t="s">
        <v>2250</v>
      </c>
      <c r="H1681" s="108">
        <v>44103</v>
      </c>
      <c r="I1681" s="108">
        <v>44144</v>
      </c>
      <c r="J1681" t="s">
        <v>2251</v>
      </c>
      <c r="K1681" t="s">
        <v>2252</v>
      </c>
      <c r="L1681" t="s">
        <v>2252</v>
      </c>
      <c r="M1681" t="s">
        <v>2253</v>
      </c>
      <c r="N1681" t="s">
        <v>4519</v>
      </c>
    </row>
    <row r="1682" spans="1:14" x14ac:dyDescent="0.25">
      <c r="A1682" t="s">
        <v>5154</v>
      </c>
      <c r="B1682" t="s">
        <v>5155</v>
      </c>
      <c r="C1682" t="s">
        <v>219</v>
      </c>
      <c r="D1682" s="13">
        <v>10157087</v>
      </c>
      <c r="E1682" t="s">
        <v>2249</v>
      </c>
      <c r="F1682" t="s">
        <v>2250</v>
      </c>
      <c r="G1682" t="s">
        <v>2250</v>
      </c>
      <c r="H1682" s="108">
        <v>44140</v>
      </c>
      <c r="I1682" s="108">
        <v>44168</v>
      </c>
      <c r="J1682" t="s">
        <v>2251</v>
      </c>
      <c r="K1682" t="s">
        <v>2252</v>
      </c>
      <c r="L1682" t="s">
        <v>2252</v>
      </c>
      <c r="M1682" t="s">
        <v>2265</v>
      </c>
      <c r="N1682" t="s">
        <v>4519</v>
      </c>
    </row>
    <row r="1683" spans="1:14" x14ac:dyDescent="0.25">
      <c r="A1683" t="s">
        <v>5156</v>
      </c>
      <c r="B1683" t="s">
        <v>5157</v>
      </c>
      <c r="C1683" t="s">
        <v>169</v>
      </c>
      <c r="D1683" s="13">
        <v>10168342</v>
      </c>
      <c r="E1683" t="s">
        <v>2249</v>
      </c>
      <c r="F1683" t="s">
        <v>2250</v>
      </c>
      <c r="G1683" t="s">
        <v>2250</v>
      </c>
      <c r="H1683" s="108">
        <v>44168</v>
      </c>
      <c r="I1683" s="108">
        <v>44209</v>
      </c>
      <c r="J1683" t="s">
        <v>2251</v>
      </c>
      <c r="K1683" t="s">
        <v>2252</v>
      </c>
      <c r="L1683" t="s">
        <v>2252</v>
      </c>
      <c r="M1683" t="s">
        <v>2253</v>
      </c>
      <c r="N1683" t="s">
        <v>4519</v>
      </c>
    </row>
    <row r="1684" spans="1:14" x14ac:dyDescent="0.25">
      <c r="A1684" t="s">
        <v>5158</v>
      </c>
      <c r="B1684" t="s">
        <v>5159</v>
      </c>
      <c r="C1684" t="s">
        <v>93</v>
      </c>
      <c r="D1684" s="13">
        <v>10157645</v>
      </c>
      <c r="E1684" t="s">
        <v>2249</v>
      </c>
      <c r="F1684" t="s">
        <v>2250</v>
      </c>
      <c r="G1684" t="s">
        <v>2250</v>
      </c>
      <c r="H1684" s="108">
        <v>44140</v>
      </c>
      <c r="I1684" s="108">
        <v>44164</v>
      </c>
      <c r="J1684" t="s">
        <v>2251</v>
      </c>
      <c r="K1684" t="s">
        <v>2252</v>
      </c>
      <c r="L1684" t="s">
        <v>2252</v>
      </c>
      <c r="M1684" t="s">
        <v>2265</v>
      </c>
      <c r="N1684" t="s">
        <v>4519</v>
      </c>
    </row>
    <row r="1685" spans="1:14" x14ac:dyDescent="0.25">
      <c r="A1685" t="s">
        <v>5160</v>
      </c>
      <c r="B1685" t="s">
        <v>5161</v>
      </c>
      <c r="C1685" t="s">
        <v>138</v>
      </c>
      <c r="D1685" s="13">
        <v>10156942</v>
      </c>
      <c r="E1685" t="s">
        <v>2249</v>
      </c>
      <c r="F1685" t="s">
        <v>2250</v>
      </c>
      <c r="G1685" t="s">
        <v>2250</v>
      </c>
      <c r="H1685" s="108">
        <v>44117</v>
      </c>
      <c r="I1685" s="108">
        <v>44158</v>
      </c>
      <c r="J1685" t="s">
        <v>2251</v>
      </c>
      <c r="K1685" t="s">
        <v>2252</v>
      </c>
      <c r="L1685" t="s">
        <v>2252</v>
      </c>
      <c r="M1685" t="s">
        <v>2253</v>
      </c>
      <c r="N1685" t="s">
        <v>4519</v>
      </c>
    </row>
    <row r="1686" spans="1:14" x14ac:dyDescent="0.25">
      <c r="A1686" t="s">
        <v>5162</v>
      </c>
      <c r="B1686" t="s">
        <v>5163</v>
      </c>
      <c r="C1686" t="s">
        <v>173</v>
      </c>
      <c r="D1686" s="13">
        <v>10158147</v>
      </c>
      <c r="E1686" t="s">
        <v>2249</v>
      </c>
      <c r="F1686" t="s">
        <v>2250</v>
      </c>
      <c r="G1686" t="s">
        <v>2250</v>
      </c>
      <c r="H1686" s="108">
        <v>44166</v>
      </c>
      <c r="I1686" s="108">
        <v>44209</v>
      </c>
      <c r="J1686" t="s">
        <v>2251</v>
      </c>
      <c r="K1686" t="s">
        <v>2252</v>
      </c>
      <c r="L1686" t="s">
        <v>2252</v>
      </c>
      <c r="M1686" t="s">
        <v>2265</v>
      </c>
      <c r="N1686" t="s">
        <v>4519</v>
      </c>
    </row>
    <row r="1687" spans="1:14" x14ac:dyDescent="0.25">
      <c r="A1687" t="s">
        <v>5164</v>
      </c>
      <c r="B1687" t="s">
        <v>5165</v>
      </c>
      <c r="C1687" t="s">
        <v>168</v>
      </c>
      <c r="D1687" s="13">
        <v>10156676</v>
      </c>
      <c r="E1687" t="s">
        <v>2249</v>
      </c>
      <c r="F1687" t="s">
        <v>2250</v>
      </c>
      <c r="G1687" t="s">
        <v>2250</v>
      </c>
      <c r="H1687" s="108">
        <v>44126</v>
      </c>
      <c r="I1687" s="108">
        <v>44160</v>
      </c>
      <c r="J1687" t="s">
        <v>2251</v>
      </c>
      <c r="K1687" t="s">
        <v>2252</v>
      </c>
      <c r="L1687" t="s">
        <v>2252</v>
      </c>
      <c r="M1687" t="s">
        <v>2253</v>
      </c>
      <c r="N1687" t="s">
        <v>4519</v>
      </c>
    </row>
    <row r="1688" spans="1:14" x14ac:dyDescent="0.25">
      <c r="A1688" t="s">
        <v>5166</v>
      </c>
      <c r="B1688" t="s">
        <v>5167</v>
      </c>
      <c r="C1688" t="s">
        <v>141</v>
      </c>
      <c r="D1688" s="13">
        <v>10168383</v>
      </c>
      <c r="E1688" t="s">
        <v>2249</v>
      </c>
      <c r="F1688" t="s">
        <v>2250</v>
      </c>
      <c r="G1688" t="s">
        <v>2250</v>
      </c>
      <c r="H1688" s="108">
        <v>44174</v>
      </c>
      <c r="I1688" s="108">
        <v>44213</v>
      </c>
      <c r="J1688" t="s">
        <v>2251</v>
      </c>
      <c r="K1688" t="s">
        <v>2252</v>
      </c>
      <c r="L1688" t="s">
        <v>2252</v>
      </c>
      <c r="M1688" t="s">
        <v>2253</v>
      </c>
      <c r="N1688" t="s">
        <v>4519</v>
      </c>
    </row>
    <row r="1689" spans="1:14" x14ac:dyDescent="0.25">
      <c r="A1689" t="s">
        <v>5168</v>
      </c>
      <c r="B1689" t="s">
        <v>5169</v>
      </c>
      <c r="C1689" t="s">
        <v>86</v>
      </c>
      <c r="D1689" s="13">
        <v>10157649</v>
      </c>
      <c r="E1689" t="s">
        <v>2249</v>
      </c>
      <c r="F1689" t="s">
        <v>2250</v>
      </c>
      <c r="G1689" t="s">
        <v>2250</v>
      </c>
      <c r="H1689" s="108">
        <v>44103</v>
      </c>
      <c r="I1689" s="108">
        <v>44146</v>
      </c>
      <c r="J1689" t="s">
        <v>2251</v>
      </c>
      <c r="K1689" t="s">
        <v>2252</v>
      </c>
      <c r="L1689" t="s">
        <v>2252</v>
      </c>
      <c r="M1689" t="s">
        <v>2253</v>
      </c>
      <c r="N1689" t="s">
        <v>4519</v>
      </c>
    </row>
    <row r="1690" spans="1:14" x14ac:dyDescent="0.25">
      <c r="A1690" t="s">
        <v>5170</v>
      </c>
      <c r="B1690" t="s">
        <v>5171</v>
      </c>
      <c r="C1690" t="s">
        <v>164</v>
      </c>
      <c r="D1690" s="13">
        <v>10155144</v>
      </c>
      <c r="E1690" t="s">
        <v>2385</v>
      </c>
      <c r="F1690" t="s">
        <v>2250</v>
      </c>
      <c r="G1690" t="s">
        <v>2250</v>
      </c>
      <c r="H1690" s="108">
        <v>44118</v>
      </c>
      <c r="I1690" s="108">
        <v>44157</v>
      </c>
      <c r="J1690" t="s">
        <v>2252</v>
      </c>
      <c r="K1690" t="s">
        <v>2252</v>
      </c>
      <c r="L1690" t="s">
        <v>2252</v>
      </c>
      <c r="M1690" t="s">
        <v>2253</v>
      </c>
      <c r="N1690" t="s">
        <v>4519</v>
      </c>
    </row>
    <row r="1691" spans="1:14" x14ac:dyDescent="0.25">
      <c r="A1691" t="s">
        <v>5172</v>
      </c>
      <c r="B1691" t="s">
        <v>5173</v>
      </c>
      <c r="C1691" t="s">
        <v>147</v>
      </c>
      <c r="D1691" s="13">
        <v>10156670</v>
      </c>
      <c r="E1691" t="s">
        <v>2249</v>
      </c>
      <c r="F1691" t="s">
        <v>2250</v>
      </c>
      <c r="G1691" t="s">
        <v>2250</v>
      </c>
      <c r="H1691" s="108">
        <v>44118</v>
      </c>
      <c r="I1691" s="108">
        <v>44146</v>
      </c>
      <c r="J1691" t="s">
        <v>2251</v>
      </c>
      <c r="K1691" t="s">
        <v>2252</v>
      </c>
      <c r="L1691" t="s">
        <v>2252</v>
      </c>
      <c r="M1691" t="s">
        <v>2253</v>
      </c>
      <c r="N1691" t="s">
        <v>4519</v>
      </c>
    </row>
    <row r="1692" spans="1:14" x14ac:dyDescent="0.25">
      <c r="A1692" t="s">
        <v>5174</v>
      </c>
      <c r="B1692" t="s">
        <v>5175</v>
      </c>
      <c r="C1692" t="s">
        <v>91</v>
      </c>
      <c r="D1692" s="13">
        <v>10157648</v>
      </c>
      <c r="E1692" t="s">
        <v>2249</v>
      </c>
      <c r="F1692" t="s">
        <v>2250</v>
      </c>
      <c r="G1692" t="s">
        <v>2250</v>
      </c>
      <c r="H1692" s="108">
        <v>44119</v>
      </c>
      <c r="I1692" s="108">
        <v>44157</v>
      </c>
      <c r="J1692" t="s">
        <v>2251</v>
      </c>
      <c r="K1692" t="s">
        <v>2252</v>
      </c>
      <c r="L1692" t="s">
        <v>2252</v>
      </c>
      <c r="M1692" t="s">
        <v>2253</v>
      </c>
      <c r="N1692" t="s">
        <v>4519</v>
      </c>
    </row>
    <row r="1693" spans="1:14" x14ac:dyDescent="0.25">
      <c r="A1693" t="s">
        <v>5176</v>
      </c>
      <c r="B1693" t="s">
        <v>5177</v>
      </c>
      <c r="C1693" t="s">
        <v>97</v>
      </c>
      <c r="D1693" s="13">
        <v>10158647</v>
      </c>
      <c r="E1693" t="s">
        <v>2249</v>
      </c>
      <c r="F1693" t="s">
        <v>2250</v>
      </c>
      <c r="G1693" t="s">
        <v>2250</v>
      </c>
      <c r="H1693" s="108">
        <v>44168</v>
      </c>
      <c r="I1693" s="108">
        <v>44209</v>
      </c>
      <c r="J1693" t="s">
        <v>2251</v>
      </c>
      <c r="K1693" t="s">
        <v>2252</v>
      </c>
      <c r="L1693" t="s">
        <v>2252</v>
      </c>
      <c r="M1693" t="s">
        <v>2253</v>
      </c>
      <c r="N1693" t="s">
        <v>4519</v>
      </c>
    </row>
    <row r="1694" spans="1:14" x14ac:dyDescent="0.25">
      <c r="A1694" t="s">
        <v>5178</v>
      </c>
      <c r="B1694" t="s">
        <v>5179</v>
      </c>
      <c r="C1694" t="s">
        <v>113</v>
      </c>
      <c r="D1694" s="13">
        <v>10168149</v>
      </c>
      <c r="E1694" t="s">
        <v>2878</v>
      </c>
      <c r="F1694" t="s">
        <v>2250</v>
      </c>
      <c r="G1694" t="s">
        <v>2250</v>
      </c>
      <c r="H1694" s="108">
        <v>44119</v>
      </c>
      <c r="I1694" s="108">
        <v>44158</v>
      </c>
      <c r="J1694" t="s">
        <v>2252</v>
      </c>
      <c r="K1694" t="s">
        <v>2252</v>
      </c>
      <c r="L1694" t="s">
        <v>2252</v>
      </c>
      <c r="M1694" t="s">
        <v>2253</v>
      </c>
      <c r="N1694" t="s">
        <v>4519</v>
      </c>
    </row>
    <row r="1695" spans="1:14" x14ac:dyDescent="0.25">
      <c r="A1695" t="s">
        <v>5180</v>
      </c>
      <c r="B1695" t="s">
        <v>5181</v>
      </c>
      <c r="C1695" t="s">
        <v>122</v>
      </c>
      <c r="D1695" s="13">
        <v>10155192</v>
      </c>
      <c r="E1695" t="s">
        <v>2385</v>
      </c>
      <c r="F1695" t="s">
        <v>2250</v>
      </c>
      <c r="G1695" t="s">
        <v>2250</v>
      </c>
      <c r="H1695" s="108">
        <v>44112</v>
      </c>
      <c r="I1695" s="108">
        <v>44153</v>
      </c>
      <c r="J1695" t="s">
        <v>2252</v>
      </c>
      <c r="K1695" t="s">
        <v>2252</v>
      </c>
      <c r="L1695" t="s">
        <v>2252</v>
      </c>
      <c r="M1695" t="s">
        <v>2253</v>
      </c>
      <c r="N1695" t="s">
        <v>4519</v>
      </c>
    </row>
    <row r="1696" spans="1:14" x14ac:dyDescent="0.25">
      <c r="A1696" t="s">
        <v>5182</v>
      </c>
      <c r="B1696" t="s">
        <v>5183</v>
      </c>
      <c r="C1696" t="s">
        <v>86</v>
      </c>
      <c r="D1696" s="13">
        <v>10169655</v>
      </c>
      <c r="E1696" t="s">
        <v>2249</v>
      </c>
      <c r="F1696" t="s">
        <v>2250</v>
      </c>
      <c r="G1696" t="s">
        <v>2250</v>
      </c>
      <c r="H1696" s="108">
        <v>44161</v>
      </c>
      <c r="I1696" s="108">
        <v>44209</v>
      </c>
      <c r="J1696" t="s">
        <v>2251</v>
      </c>
      <c r="K1696" t="s">
        <v>2252</v>
      </c>
      <c r="L1696" t="s">
        <v>2252</v>
      </c>
      <c r="M1696" t="s">
        <v>2265</v>
      </c>
      <c r="N1696" t="s">
        <v>4519</v>
      </c>
    </row>
    <row r="1697" spans="1:14" x14ac:dyDescent="0.25">
      <c r="A1697" t="s">
        <v>5184</v>
      </c>
      <c r="B1697" t="s">
        <v>5185</v>
      </c>
      <c r="C1697" t="s">
        <v>76</v>
      </c>
      <c r="D1697" s="13">
        <v>10156946</v>
      </c>
      <c r="E1697" t="s">
        <v>2249</v>
      </c>
      <c r="F1697" t="s">
        <v>2250</v>
      </c>
      <c r="G1697" t="s">
        <v>2250</v>
      </c>
      <c r="H1697" s="108">
        <v>44174</v>
      </c>
      <c r="I1697" s="108">
        <v>44228</v>
      </c>
      <c r="J1697" t="s">
        <v>2251</v>
      </c>
      <c r="K1697" t="s">
        <v>2252</v>
      </c>
      <c r="L1697" t="s">
        <v>2252</v>
      </c>
      <c r="M1697" t="s">
        <v>2253</v>
      </c>
      <c r="N1697" t="s">
        <v>4519</v>
      </c>
    </row>
    <row r="1698" spans="1:14" x14ac:dyDescent="0.25">
      <c r="A1698" t="s">
        <v>5186</v>
      </c>
      <c r="B1698" t="s">
        <v>5187</v>
      </c>
      <c r="C1698" t="s">
        <v>183</v>
      </c>
      <c r="D1698" s="13">
        <v>10158422</v>
      </c>
      <c r="E1698" t="s">
        <v>2887</v>
      </c>
      <c r="F1698" t="s">
        <v>2250</v>
      </c>
      <c r="G1698" t="s">
        <v>2250</v>
      </c>
      <c r="H1698" s="108">
        <v>44118</v>
      </c>
      <c r="I1698" s="108">
        <v>44159</v>
      </c>
      <c r="J1698" t="s">
        <v>2252</v>
      </c>
      <c r="K1698" t="s">
        <v>2252</v>
      </c>
      <c r="L1698" t="s">
        <v>2252</v>
      </c>
      <c r="M1698" t="s">
        <v>2253</v>
      </c>
      <c r="N1698" t="s">
        <v>4519</v>
      </c>
    </row>
    <row r="1699" spans="1:14" x14ac:dyDescent="0.25">
      <c r="A1699" t="s">
        <v>5188</v>
      </c>
      <c r="B1699" t="s">
        <v>5189</v>
      </c>
      <c r="C1699" t="s">
        <v>193</v>
      </c>
      <c r="D1699" s="13">
        <v>10156811</v>
      </c>
      <c r="E1699" t="s">
        <v>2249</v>
      </c>
      <c r="F1699" t="s">
        <v>2250</v>
      </c>
      <c r="G1699" t="s">
        <v>2250</v>
      </c>
      <c r="H1699" s="108">
        <v>44146</v>
      </c>
      <c r="I1699" s="108">
        <v>44165</v>
      </c>
      <c r="J1699" t="s">
        <v>2251</v>
      </c>
      <c r="K1699" t="s">
        <v>2252</v>
      </c>
      <c r="L1699" t="s">
        <v>2252</v>
      </c>
      <c r="M1699" t="s">
        <v>2265</v>
      </c>
      <c r="N1699" t="s">
        <v>4519</v>
      </c>
    </row>
    <row r="1700" spans="1:14" x14ac:dyDescent="0.25">
      <c r="A1700" t="s">
        <v>5190</v>
      </c>
      <c r="B1700" t="s">
        <v>5191</v>
      </c>
      <c r="C1700" t="s">
        <v>74</v>
      </c>
      <c r="D1700" s="13">
        <v>10155153</v>
      </c>
      <c r="E1700" t="s">
        <v>2385</v>
      </c>
      <c r="F1700" t="s">
        <v>2250</v>
      </c>
      <c r="G1700" t="s">
        <v>2250</v>
      </c>
      <c r="H1700" s="108">
        <v>44160</v>
      </c>
      <c r="I1700" s="108">
        <v>44222</v>
      </c>
      <c r="J1700" t="s">
        <v>2252</v>
      </c>
      <c r="K1700" t="s">
        <v>2252</v>
      </c>
      <c r="L1700" t="s">
        <v>2252</v>
      </c>
      <c r="M1700" t="s">
        <v>2265</v>
      </c>
      <c r="N1700" t="s">
        <v>4519</v>
      </c>
    </row>
    <row r="1701" spans="1:14" x14ac:dyDescent="0.25">
      <c r="A1701" t="s">
        <v>5192</v>
      </c>
      <c r="B1701" t="s">
        <v>5193</v>
      </c>
      <c r="C1701" t="s">
        <v>156</v>
      </c>
      <c r="D1701" s="13">
        <v>10155154</v>
      </c>
      <c r="E1701" t="s">
        <v>2385</v>
      </c>
      <c r="F1701" t="s">
        <v>2250</v>
      </c>
      <c r="G1701" t="s">
        <v>2250</v>
      </c>
      <c r="H1701" s="108">
        <v>44153</v>
      </c>
      <c r="I1701" s="108">
        <v>44200</v>
      </c>
      <c r="J1701" t="s">
        <v>2252</v>
      </c>
      <c r="K1701" t="s">
        <v>2252</v>
      </c>
      <c r="L1701" t="s">
        <v>2252</v>
      </c>
      <c r="M1701" t="s">
        <v>2265</v>
      </c>
      <c r="N1701" t="s">
        <v>4519</v>
      </c>
    </row>
    <row r="1702" spans="1:14" x14ac:dyDescent="0.25">
      <c r="A1702" t="s">
        <v>5194</v>
      </c>
      <c r="B1702" t="s">
        <v>5195</v>
      </c>
      <c r="C1702" t="s">
        <v>74</v>
      </c>
      <c r="D1702" s="13">
        <v>10155826</v>
      </c>
      <c r="E1702" t="s">
        <v>2385</v>
      </c>
      <c r="F1702" t="s">
        <v>2250</v>
      </c>
      <c r="G1702" t="s">
        <v>2250</v>
      </c>
      <c r="H1702" s="108">
        <v>44159</v>
      </c>
      <c r="I1702" s="108">
        <v>44203</v>
      </c>
      <c r="J1702" t="s">
        <v>2252</v>
      </c>
      <c r="K1702" t="s">
        <v>2252</v>
      </c>
      <c r="L1702" t="s">
        <v>2252</v>
      </c>
      <c r="M1702" t="s">
        <v>2265</v>
      </c>
      <c r="N1702" t="s">
        <v>4519</v>
      </c>
    </row>
    <row r="1703" spans="1:14" x14ac:dyDescent="0.25">
      <c r="A1703" t="s">
        <v>5196</v>
      </c>
      <c r="B1703" t="s">
        <v>257</v>
      </c>
      <c r="C1703" t="s">
        <v>144</v>
      </c>
      <c r="D1703" s="13">
        <v>10163462</v>
      </c>
      <c r="E1703" t="s">
        <v>4284</v>
      </c>
      <c r="F1703" t="s">
        <v>2250</v>
      </c>
      <c r="G1703" t="s">
        <v>2250</v>
      </c>
      <c r="H1703" s="108">
        <v>44089</v>
      </c>
      <c r="I1703" s="108">
        <v>44097</v>
      </c>
      <c r="J1703" t="s">
        <v>2252</v>
      </c>
      <c r="K1703" t="s">
        <v>3048</v>
      </c>
      <c r="L1703" t="s">
        <v>2252</v>
      </c>
      <c r="M1703" t="s">
        <v>2253</v>
      </c>
      <c r="N1703" t="s">
        <v>4519</v>
      </c>
    </row>
    <row r="1704" spans="1:14" x14ac:dyDescent="0.25">
      <c r="A1704" t="s">
        <v>5197</v>
      </c>
      <c r="B1704" t="s">
        <v>5198</v>
      </c>
      <c r="C1704" t="s">
        <v>173</v>
      </c>
      <c r="D1704" s="13">
        <v>10158146</v>
      </c>
      <c r="E1704" t="s">
        <v>2249</v>
      </c>
      <c r="F1704" t="s">
        <v>2250</v>
      </c>
      <c r="G1704" t="s">
        <v>2250</v>
      </c>
      <c r="H1704" s="108">
        <v>44166</v>
      </c>
      <c r="I1704" s="108">
        <v>44213</v>
      </c>
      <c r="J1704" t="s">
        <v>2251</v>
      </c>
      <c r="K1704" t="s">
        <v>2252</v>
      </c>
      <c r="L1704" t="s">
        <v>2252</v>
      </c>
      <c r="M1704" t="s">
        <v>2265</v>
      </c>
      <c r="N1704" t="s">
        <v>4519</v>
      </c>
    </row>
    <row r="1705" spans="1:14" x14ac:dyDescent="0.25">
      <c r="A1705" t="s">
        <v>5199</v>
      </c>
      <c r="B1705" t="s">
        <v>5200</v>
      </c>
      <c r="C1705" t="s">
        <v>117</v>
      </c>
      <c r="D1705" s="13">
        <v>10158133</v>
      </c>
      <c r="E1705" t="s">
        <v>2249</v>
      </c>
      <c r="F1705" t="s">
        <v>2250</v>
      </c>
      <c r="G1705" t="s">
        <v>2250</v>
      </c>
      <c r="H1705" s="108">
        <v>44166</v>
      </c>
      <c r="I1705" s="108">
        <v>44209</v>
      </c>
      <c r="J1705" t="s">
        <v>2251</v>
      </c>
      <c r="K1705" t="s">
        <v>2252</v>
      </c>
      <c r="L1705" t="s">
        <v>2252</v>
      </c>
      <c r="M1705" t="s">
        <v>2265</v>
      </c>
      <c r="N1705" t="s">
        <v>4519</v>
      </c>
    </row>
    <row r="1706" spans="1:14" x14ac:dyDescent="0.25">
      <c r="A1706" t="s">
        <v>5201</v>
      </c>
      <c r="B1706" t="s">
        <v>5202</v>
      </c>
      <c r="C1706" t="s">
        <v>72</v>
      </c>
      <c r="D1706" s="13">
        <v>10151486</v>
      </c>
      <c r="E1706" t="s">
        <v>2878</v>
      </c>
      <c r="F1706" t="s">
        <v>2250</v>
      </c>
      <c r="G1706" t="s">
        <v>2250</v>
      </c>
      <c r="H1706" s="108">
        <v>44124</v>
      </c>
      <c r="I1706" s="108">
        <v>44159</v>
      </c>
      <c r="J1706" t="s">
        <v>2252</v>
      </c>
      <c r="K1706" t="s">
        <v>2252</v>
      </c>
      <c r="L1706" t="s">
        <v>2252</v>
      </c>
      <c r="M1706" t="s">
        <v>2253</v>
      </c>
      <c r="N1706" t="s">
        <v>4519</v>
      </c>
    </row>
    <row r="1707" spans="1:14" x14ac:dyDescent="0.25">
      <c r="A1707" t="s">
        <v>5203</v>
      </c>
      <c r="B1707" t="s">
        <v>5204</v>
      </c>
      <c r="C1707" t="s">
        <v>179</v>
      </c>
      <c r="D1707" s="13">
        <v>10158644</v>
      </c>
      <c r="E1707" t="s">
        <v>2249</v>
      </c>
      <c r="F1707" t="s">
        <v>2250</v>
      </c>
      <c r="G1707" t="s">
        <v>2250</v>
      </c>
      <c r="H1707" s="108">
        <v>44147</v>
      </c>
      <c r="I1707" s="108">
        <v>44171</v>
      </c>
      <c r="J1707" t="s">
        <v>2251</v>
      </c>
      <c r="K1707" t="s">
        <v>2252</v>
      </c>
      <c r="L1707" t="s">
        <v>2252</v>
      </c>
      <c r="M1707" t="s">
        <v>2265</v>
      </c>
      <c r="N1707" t="s">
        <v>4519</v>
      </c>
    </row>
    <row r="1708" spans="1:14" x14ac:dyDescent="0.25">
      <c r="A1708" t="s">
        <v>5205</v>
      </c>
      <c r="B1708" t="s">
        <v>5206</v>
      </c>
      <c r="C1708" t="s">
        <v>86</v>
      </c>
      <c r="D1708" s="13">
        <v>10157647</v>
      </c>
      <c r="E1708" t="s">
        <v>2249</v>
      </c>
      <c r="F1708" t="s">
        <v>2250</v>
      </c>
      <c r="G1708" t="s">
        <v>2250</v>
      </c>
      <c r="H1708" s="108">
        <v>44138</v>
      </c>
      <c r="I1708" s="108">
        <v>44168</v>
      </c>
      <c r="J1708" t="s">
        <v>2251</v>
      </c>
      <c r="K1708" t="s">
        <v>2252</v>
      </c>
      <c r="L1708" t="s">
        <v>2252</v>
      </c>
      <c r="M1708" t="s">
        <v>2253</v>
      </c>
      <c r="N1708" t="s">
        <v>4519</v>
      </c>
    </row>
    <row r="1709" spans="1:14" x14ac:dyDescent="0.25">
      <c r="A1709" t="s">
        <v>5207</v>
      </c>
      <c r="B1709" t="s">
        <v>5208</v>
      </c>
      <c r="C1709" t="s">
        <v>195</v>
      </c>
      <c r="D1709" s="13">
        <v>10155265</v>
      </c>
      <c r="E1709" t="s">
        <v>2385</v>
      </c>
      <c r="F1709" t="s">
        <v>2250</v>
      </c>
      <c r="G1709" t="s">
        <v>2250</v>
      </c>
      <c r="H1709" s="108">
        <v>44104</v>
      </c>
      <c r="I1709" s="108">
        <v>44124</v>
      </c>
      <c r="J1709" t="s">
        <v>2252</v>
      </c>
      <c r="K1709" t="s">
        <v>2252</v>
      </c>
      <c r="L1709" t="s">
        <v>2252</v>
      </c>
      <c r="M1709" t="s">
        <v>2253</v>
      </c>
      <c r="N1709" t="s">
        <v>4519</v>
      </c>
    </row>
    <row r="1710" spans="1:14" x14ac:dyDescent="0.25">
      <c r="A1710" t="s">
        <v>5209</v>
      </c>
      <c r="B1710" t="s">
        <v>5210</v>
      </c>
      <c r="C1710" t="s">
        <v>163</v>
      </c>
      <c r="D1710" s="13">
        <v>10157090</v>
      </c>
      <c r="E1710" t="s">
        <v>2249</v>
      </c>
      <c r="F1710" t="s">
        <v>2250</v>
      </c>
      <c r="G1710" t="s">
        <v>2250</v>
      </c>
      <c r="H1710" s="108">
        <v>44154</v>
      </c>
      <c r="I1710" s="108">
        <v>44213</v>
      </c>
      <c r="J1710" t="s">
        <v>2251</v>
      </c>
      <c r="K1710" t="s">
        <v>2252</v>
      </c>
      <c r="L1710" t="s">
        <v>2252</v>
      </c>
      <c r="M1710" t="s">
        <v>2265</v>
      </c>
      <c r="N1710" t="s">
        <v>4519</v>
      </c>
    </row>
    <row r="1711" spans="1:14" x14ac:dyDescent="0.25">
      <c r="A1711" t="s">
        <v>5211</v>
      </c>
      <c r="B1711" t="s">
        <v>5212</v>
      </c>
      <c r="C1711" t="s">
        <v>140</v>
      </c>
      <c r="D1711" s="13">
        <v>10156943</v>
      </c>
      <c r="E1711" t="s">
        <v>2249</v>
      </c>
      <c r="F1711" t="s">
        <v>2250</v>
      </c>
      <c r="G1711" t="s">
        <v>2250</v>
      </c>
      <c r="H1711" s="108">
        <v>44119</v>
      </c>
      <c r="I1711" s="108">
        <v>44161</v>
      </c>
      <c r="J1711" t="s">
        <v>2251</v>
      </c>
      <c r="K1711" t="s">
        <v>2252</v>
      </c>
      <c r="L1711" t="s">
        <v>2252</v>
      </c>
      <c r="M1711" t="s">
        <v>2253</v>
      </c>
      <c r="N1711" t="s">
        <v>4519</v>
      </c>
    </row>
    <row r="1712" spans="1:14" x14ac:dyDescent="0.25">
      <c r="A1712" t="s">
        <v>5213</v>
      </c>
      <c r="B1712" t="s">
        <v>5214</v>
      </c>
      <c r="C1712" t="s">
        <v>169</v>
      </c>
      <c r="D1712" s="13">
        <v>10155234</v>
      </c>
      <c r="E1712" t="s">
        <v>2385</v>
      </c>
      <c r="F1712" t="s">
        <v>2250</v>
      </c>
      <c r="G1712" t="s">
        <v>2250</v>
      </c>
      <c r="H1712" s="108">
        <v>44104</v>
      </c>
      <c r="I1712" s="108">
        <v>44145</v>
      </c>
      <c r="J1712" t="s">
        <v>2252</v>
      </c>
      <c r="K1712" t="s">
        <v>2252</v>
      </c>
      <c r="L1712" t="s">
        <v>2252</v>
      </c>
      <c r="M1712" t="s">
        <v>2253</v>
      </c>
      <c r="N1712" t="s">
        <v>4519</v>
      </c>
    </row>
    <row r="1713" spans="1:14" x14ac:dyDescent="0.25">
      <c r="A1713" t="s">
        <v>5215</v>
      </c>
      <c r="B1713" t="s">
        <v>5216</v>
      </c>
      <c r="C1713" t="s">
        <v>108</v>
      </c>
      <c r="D1713" s="13">
        <v>10155304</v>
      </c>
      <c r="E1713" t="s">
        <v>2385</v>
      </c>
      <c r="F1713" t="s">
        <v>2250</v>
      </c>
      <c r="G1713" t="s">
        <v>2250</v>
      </c>
      <c r="H1713" s="108">
        <v>44118</v>
      </c>
      <c r="I1713" s="108">
        <v>44159</v>
      </c>
      <c r="J1713" t="s">
        <v>2252</v>
      </c>
      <c r="K1713" t="s">
        <v>2252</v>
      </c>
      <c r="L1713" t="s">
        <v>2252</v>
      </c>
      <c r="M1713" t="s">
        <v>2253</v>
      </c>
      <c r="N1713" t="s">
        <v>4519</v>
      </c>
    </row>
    <row r="1714" spans="1:14" x14ac:dyDescent="0.25">
      <c r="A1714" t="s">
        <v>5217</v>
      </c>
      <c r="B1714" t="s">
        <v>5218</v>
      </c>
      <c r="C1714" t="s">
        <v>191</v>
      </c>
      <c r="D1714" s="13">
        <v>10155843</v>
      </c>
      <c r="E1714" t="s">
        <v>2385</v>
      </c>
      <c r="F1714" t="s">
        <v>2250</v>
      </c>
      <c r="G1714" t="s">
        <v>2250</v>
      </c>
      <c r="H1714" s="108">
        <v>44167</v>
      </c>
      <c r="I1714" s="108">
        <v>44213</v>
      </c>
      <c r="J1714" t="s">
        <v>2252</v>
      </c>
      <c r="K1714" t="s">
        <v>2252</v>
      </c>
      <c r="L1714" t="s">
        <v>2252</v>
      </c>
      <c r="M1714" t="s">
        <v>2253</v>
      </c>
      <c r="N1714" t="s">
        <v>4519</v>
      </c>
    </row>
    <row r="1715" spans="1:14" x14ac:dyDescent="0.25">
      <c r="A1715" t="s">
        <v>5219</v>
      </c>
      <c r="B1715" t="s">
        <v>5220</v>
      </c>
      <c r="C1715" t="s">
        <v>97</v>
      </c>
      <c r="D1715" s="13">
        <v>10155249</v>
      </c>
      <c r="E1715" t="s">
        <v>2385</v>
      </c>
      <c r="F1715" t="s">
        <v>2250</v>
      </c>
      <c r="G1715" t="s">
        <v>2250</v>
      </c>
      <c r="H1715" s="108">
        <v>44160</v>
      </c>
      <c r="I1715" s="108">
        <v>44209</v>
      </c>
      <c r="J1715" t="s">
        <v>2252</v>
      </c>
      <c r="K1715" t="s">
        <v>2252</v>
      </c>
      <c r="L1715" t="s">
        <v>2252</v>
      </c>
      <c r="M1715" t="s">
        <v>2265</v>
      </c>
      <c r="N1715" t="s">
        <v>4519</v>
      </c>
    </row>
    <row r="1716" spans="1:14" x14ac:dyDescent="0.25">
      <c r="A1716" t="s">
        <v>5221</v>
      </c>
      <c r="B1716" t="s">
        <v>5222</v>
      </c>
      <c r="C1716" t="s">
        <v>120</v>
      </c>
      <c r="D1716" s="13">
        <v>10155302</v>
      </c>
      <c r="E1716" t="s">
        <v>2385</v>
      </c>
      <c r="F1716" t="s">
        <v>2250</v>
      </c>
      <c r="G1716" t="s">
        <v>2250</v>
      </c>
      <c r="H1716" s="108">
        <v>44152</v>
      </c>
      <c r="I1716" s="108">
        <v>44172</v>
      </c>
      <c r="J1716" t="s">
        <v>2252</v>
      </c>
      <c r="K1716" t="s">
        <v>2252</v>
      </c>
      <c r="L1716" t="s">
        <v>2252</v>
      </c>
      <c r="M1716" t="s">
        <v>2265</v>
      </c>
      <c r="N1716" t="s">
        <v>4519</v>
      </c>
    </row>
    <row r="1717" spans="1:14" x14ac:dyDescent="0.25">
      <c r="A1717" t="s">
        <v>5223</v>
      </c>
      <c r="B1717" t="s">
        <v>5224</v>
      </c>
      <c r="C1717" t="s">
        <v>108</v>
      </c>
      <c r="D1717" s="13">
        <v>10155327</v>
      </c>
      <c r="E1717" t="s">
        <v>2385</v>
      </c>
      <c r="F1717" t="s">
        <v>2250</v>
      </c>
      <c r="G1717" t="s">
        <v>2250</v>
      </c>
      <c r="H1717" s="108">
        <v>44159</v>
      </c>
      <c r="I1717" s="108">
        <v>44175</v>
      </c>
      <c r="J1717" t="s">
        <v>2252</v>
      </c>
      <c r="K1717" t="s">
        <v>2252</v>
      </c>
      <c r="L1717" t="s">
        <v>2252</v>
      </c>
      <c r="M1717" t="s">
        <v>2265</v>
      </c>
      <c r="N1717" t="s">
        <v>4519</v>
      </c>
    </row>
    <row r="1718" spans="1:14" x14ac:dyDescent="0.25">
      <c r="A1718" t="s">
        <v>5225</v>
      </c>
      <c r="B1718" t="s">
        <v>5226</v>
      </c>
      <c r="C1718" t="s">
        <v>125</v>
      </c>
      <c r="D1718" s="13">
        <v>10162661</v>
      </c>
      <c r="E1718" t="s">
        <v>2249</v>
      </c>
      <c r="F1718" t="s">
        <v>2250</v>
      </c>
      <c r="G1718" t="s">
        <v>2250</v>
      </c>
      <c r="H1718" s="108">
        <v>44147</v>
      </c>
      <c r="I1718" s="108">
        <v>44165</v>
      </c>
      <c r="J1718" t="s">
        <v>2251</v>
      </c>
      <c r="K1718" t="s">
        <v>2252</v>
      </c>
      <c r="L1718" t="s">
        <v>2252</v>
      </c>
      <c r="M1718" t="s">
        <v>2265</v>
      </c>
      <c r="N1718" t="s">
        <v>4519</v>
      </c>
    </row>
    <row r="1719" spans="1:14" x14ac:dyDescent="0.25">
      <c r="A1719" t="s">
        <v>5227</v>
      </c>
      <c r="B1719" t="s">
        <v>5228</v>
      </c>
      <c r="C1719" t="s">
        <v>83</v>
      </c>
      <c r="D1719" s="13">
        <v>10158648</v>
      </c>
      <c r="E1719" t="s">
        <v>2249</v>
      </c>
      <c r="F1719" t="s">
        <v>2250</v>
      </c>
      <c r="G1719" t="s">
        <v>2250</v>
      </c>
      <c r="H1719" s="108">
        <v>44110</v>
      </c>
      <c r="I1719" s="108">
        <v>44159</v>
      </c>
      <c r="J1719" t="s">
        <v>2251</v>
      </c>
      <c r="K1719" t="s">
        <v>2252</v>
      </c>
      <c r="L1719" t="s">
        <v>2252</v>
      </c>
      <c r="M1719" t="s">
        <v>2253</v>
      </c>
      <c r="N1719" t="s">
        <v>4519</v>
      </c>
    </row>
    <row r="1720" spans="1:14" x14ac:dyDescent="0.25">
      <c r="A1720" t="s">
        <v>5229</v>
      </c>
      <c r="B1720" t="s">
        <v>5230</v>
      </c>
      <c r="C1720" t="s">
        <v>136</v>
      </c>
      <c r="D1720" s="13">
        <v>10156810</v>
      </c>
      <c r="E1720" t="s">
        <v>2249</v>
      </c>
      <c r="F1720" t="s">
        <v>2250</v>
      </c>
      <c r="G1720" t="s">
        <v>2250</v>
      </c>
      <c r="H1720" s="108">
        <v>44159</v>
      </c>
      <c r="I1720" s="108">
        <v>44213</v>
      </c>
      <c r="J1720" t="s">
        <v>2251</v>
      </c>
      <c r="K1720" t="s">
        <v>2252</v>
      </c>
      <c r="L1720" t="s">
        <v>2252</v>
      </c>
      <c r="M1720" t="s">
        <v>2265</v>
      </c>
      <c r="N1720" t="s">
        <v>4519</v>
      </c>
    </row>
    <row r="1721" spans="1:14" x14ac:dyDescent="0.25">
      <c r="A1721" t="s">
        <v>5231</v>
      </c>
      <c r="B1721" t="s">
        <v>5232</v>
      </c>
      <c r="C1721" t="s">
        <v>146</v>
      </c>
      <c r="D1721" s="13">
        <v>10155301</v>
      </c>
      <c r="E1721" t="s">
        <v>2385</v>
      </c>
      <c r="F1721" t="s">
        <v>2250</v>
      </c>
      <c r="G1721" t="s">
        <v>2250</v>
      </c>
      <c r="H1721" s="108">
        <v>44104</v>
      </c>
      <c r="I1721" s="108">
        <v>44153</v>
      </c>
      <c r="J1721" t="s">
        <v>2252</v>
      </c>
      <c r="K1721" t="s">
        <v>2252</v>
      </c>
      <c r="L1721" t="s">
        <v>2252</v>
      </c>
      <c r="M1721" t="s">
        <v>2253</v>
      </c>
      <c r="N1721" t="s">
        <v>4519</v>
      </c>
    </row>
    <row r="1722" spans="1:14" x14ac:dyDescent="0.25">
      <c r="A1722" t="s">
        <v>5233</v>
      </c>
      <c r="B1722" t="s">
        <v>5234</v>
      </c>
      <c r="C1722" t="s">
        <v>211</v>
      </c>
      <c r="D1722" s="13">
        <v>10155514</v>
      </c>
      <c r="E1722" t="s">
        <v>2358</v>
      </c>
      <c r="F1722" t="s">
        <v>2250</v>
      </c>
      <c r="G1722" t="s">
        <v>2250</v>
      </c>
      <c r="H1722" s="108">
        <v>44112</v>
      </c>
      <c r="I1722" s="108">
        <v>44164</v>
      </c>
      <c r="J1722" t="s">
        <v>2252</v>
      </c>
      <c r="K1722" t="s">
        <v>2252</v>
      </c>
      <c r="L1722" t="s">
        <v>2252</v>
      </c>
      <c r="M1722" t="s">
        <v>2253</v>
      </c>
      <c r="N1722" t="s">
        <v>4519</v>
      </c>
    </row>
    <row r="1723" spans="1:14" x14ac:dyDescent="0.25">
      <c r="A1723" t="s">
        <v>5235</v>
      </c>
      <c r="B1723" t="s">
        <v>5236</v>
      </c>
      <c r="C1723" t="s">
        <v>123</v>
      </c>
      <c r="D1723" s="13">
        <v>10161565</v>
      </c>
      <c r="E1723" t="s">
        <v>2358</v>
      </c>
      <c r="F1723" t="s">
        <v>2250</v>
      </c>
      <c r="G1723" t="s">
        <v>2250</v>
      </c>
      <c r="H1723" s="108">
        <v>44097</v>
      </c>
      <c r="I1723" s="108">
        <v>44136</v>
      </c>
      <c r="J1723" t="s">
        <v>2252</v>
      </c>
      <c r="K1723" t="s">
        <v>2252</v>
      </c>
      <c r="L1723" t="s">
        <v>2252</v>
      </c>
      <c r="M1723" t="s">
        <v>2253</v>
      </c>
      <c r="N1723" t="s">
        <v>4519</v>
      </c>
    </row>
    <row r="1724" spans="1:14" x14ac:dyDescent="0.25">
      <c r="A1724" t="s">
        <v>5237</v>
      </c>
      <c r="B1724" t="s">
        <v>258</v>
      </c>
      <c r="C1724" t="s">
        <v>165</v>
      </c>
      <c r="D1724" s="13">
        <v>10166948</v>
      </c>
      <c r="E1724" t="s">
        <v>4284</v>
      </c>
      <c r="F1724" t="s">
        <v>2250</v>
      </c>
      <c r="G1724" t="s">
        <v>2250</v>
      </c>
      <c r="H1724" s="108">
        <v>44117</v>
      </c>
      <c r="I1724" s="108">
        <v>44120</v>
      </c>
      <c r="J1724" t="s">
        <v>2252</v>
      </c>
      <c r="K1724" t="s">
        <v>3048</v>
      </c>
      <c r="L1724" t="s">
        <v>2252</v>
      </c>
      <c r="M1724" t="s">
        <v>2253</v>
      </c>
      <c r="N1724" t="s">
        <v>4519</v>
      </c>
    </row>
    <row r="1725" spans="1:14" x14ac:dyDescent="0.25">
      <c r="A1725" t="s">
        <v>5238</v>
      </c>
      <c r="B1725" t="s">
        <v>259</v>
      </c>
      <c r="C1725" t="s">
        <v>165</v>
      </c>
      <c r="D1725" s="13">
        <v>10164744</v>
      </c>
      <c r="E1725" t="s">
        <v>4284</v>
      </c>
      <c r="F1725" t="s">
        <v>2250</v>
      </c>
      <c r="G1725" t="s">
        <v>2250</v>
      </c>
      <c r="H1725" s="108">
        <v>44103</v>
      </c>
      <c r="I1725" s="108">
        <v>44116</v>
      </c>
      <c r="J1725" t="s">
        <v>2252</v>
      </c>
      <c r="K1725" t="s">
        <v>3048</v>
      </c>
      <c r="L1725" t="s">
        <v>2252</v>
      </c>
      <c r="M1725" t="s">
        <v>2253</v>
      </c>
      <c r="N1725" t="s">
        <v>4519</v>
      </c>
    </row>
    <row r="1726" spans="1:14" x14ac:dyDescent="0.25">
      <c r="A1726" t="s">
        <v>5239</v>
      </c>
      <c r="B1726" t="s">
        <v>5240</v>
      </c>
      <c r="C1726" t="s">
        <v>91</v>
      </c>
      <c r="D1726" s="13">
        <v>10166027</v>
      </c>
      <c r="E1726" t="s">
        <v>2358</v>
      </c>
      <c r="F1726" t="s">
        <v>2250</v>
      </c>
      <c r="G1726" t="s">
        <v>2250</v>
      </c>
      <c r="H1726" s="108">
        <v>44111</v>
      </c>
      <c r="I1726" s="108">
        <v>44143</v>
      </c>
      <c r="J1726" t="s">
        <v>2252</v>
      </c>
      <c r="K1726" t="s">
        <v>2252</v>
      </c>
      <c r="L1726" t="s">
        <v>2252</v>
      </c>
      <c r="M1726" t="s">
        <v>2253</v>
      </c>
      <c r="N1726" t="s">
        <v>4519</v>
      </c>
    </row>
    <row r="1727" spans="1:14" x14ac:dyDescent="0.25">
      <c r="A1727" t="s">
        <v>5241</v>
      </c>
      <c r="B1727" t="s">
        <v>5242</v>
      </c>
      <c r="C1727" t="s">
        <v>151</v>
      </c>
      <c r="D1727" s="13">
        <v>10155835</v>
      </c>
      <c r="E1727" t="s">
        <v>2385</v>
      </c>
      <c r="F1727" t="s">
        <v>2250</v>
      </c>
      <c r="G1727" t="s">
        <v>2250</v>
      </c>
      <c r="H1727" s="108">
        <v>44118</v>
      </c>
      <c r="I1727" s="108">
        <v>44164</v>
      </c>
      <c r="J1727" t="s">
        <v>2252</v>
      </c>
      <c r="K1727" t="s">
        <v>2252</v>
      </c>
      <c r="L1727" t="s">
        <v>2252</v>
      </c>
      <c r="M1727" t="s">
        <v>2253</v>
      </c>
      <c r="N1727" t="s">
        <v>4519</v>
      </c>
    </row>
    <row r="1728" spans="1:14" x14ac:dyDescent="0.25">
      <c r="A1728" t="s">
        <v>5243</v>
      </c>
      <c r="B1728" t="s">
        <v>5244</v>
      </c>
      <c r="C1728" t="s">
        <v>131</v>
      </c>
      <c r="D1728" s="13">
        <v>10155976</v>
      </c>
      <c r="E1728" t="s">
        <v>2358</v>
      </c>
      <c r="F1728" t="s">
        <v>2250</v>
      </c>
      <c r="G1728" t="s">
        <v>2250</v>
      </c>
      <c r="H1728" s="108">
        <v>44159</v>
      </c>
      <c r="I1728" s="108">
        <v>44213</v>
      </c>
      <c r="J1728" t="s">
        <v>2252</v>
      </c>
      <c r="K1728" t="s">
        <v>2252</v>
      </c>
      <c r="L1728" t="s">
        <v>2252</v>
      </c>
      <c r="M1728" t="s">
        <v>2253</v>
      </c>
      <c r="N1728" t="s">
        <v>4519</v>
      </c>
    </row>
    <row r="1729" spans="1:14" x14ac:dyDescent="0.25">
      <c r="A1729" t="s">
        <v>5245</v>
      </c>
      <c r="B1729" t="s">
        <v>5246</v>
      </c>
      <c r="C1729" t="s">
        <v>165</v>
      </c>
      <c r="D1729" s="13">
        <v>10167248</v>
      </c>
      <c r="E1729" t="s">
        <v>2249</v>
      </c>
      <c r="F1729" t="s">
        <v>2250</v>
      </c>
      <c r="G1729" t="s">
        <v>2250</v>
      </c>
      <c r="H1729" s="108">
        <v>44145</v>
      </c>
      <c r="I1729" s="108">
        <v>44168</v>
      </c>
      <c r="J1729" t="s">
        <v>2251</v>
      </c>
      <c r="K1729" t="s">
        <v>2252</v>
      </c>
      <c r="L1729" t="s">
        <v>2252</v>
      </c>
      <c r="M1729" t="s">
        <v>2265</v>
      </c>
      <c r="N1729" t="s">
        <v>4519</v>
      </c>
    </row>
    <row r="1730" spans="1:14" x14ac:dyDescent="0.25">
      <c r="A1730" t="s">
        <v>5247</v>
      </c>
      <c r="B1730" t="s">
        <v>262</v>
      </c>
      <c r="C1730" t="s">
        <v>132</v>
      </c>
      <c r="D1730" s="13">
        <v>10166522</v>
      </c>
      <c r="E1730" t="s">
        <v>4284</v>
      </c>
      <c r="F1730" t="s">
        <v>2250</v>
      </c>
      <c r="G1730" t="s">
        <v>2250</v>
      </c>
      <c r="H1730" s="108">
        <v>44124</v>
      </c>
      <c r="I1730" s="108">
        <v>44131</v>
      </c>
      <c r="J1730" t="s">
        <v>2252</v>
      </c>
      <c r="K1730" t="s">
        <v>3048</v>
      </c>
      <c r="L1730" t="s">
        <v>2252</v>
      </c>
      <c r="M1730" t="s">
        <v>2253</v>
      </c>
      <c r="N1730" t="s">
        <v>4519</v>
      </c>
    </row>
    <row r="1731" spans="1:14" x14ac:dyDescent="0.25">
      <c r="A1731" t="s">
        <v>5248</v>
      </c>
      <c r="B1731" t="s">
        <v>965</v>
      </c>
      <c r="C1731" t="s">
        <v>97</v>
      </c>
      <c r="D1731" s="13">
        <v>10166877</v>
      </c>
      <c r="E1731" t="s">
        <v>4284</v>
      </c>
      <c r="F1731" t="s">
        <v>2250</v>
      </c>
      <c r="G1731" t="s">
        <v>2250</v>
      </c>
      <c r="H1731" s="108">
        <v>44109</v>
      </c>
      <c r="I1731" s="108">
        <v>44119</v>
      </c>
      <c r="J1731" t="s">
        <v>2252</v>
      </c>
      <c r="K1731" t="s">
        <v>3048</v>
      </c>
      <c r="L1731" t="s">
        <v>2252</v>
      </c>
      <c r="M1731" t="s">
        <v>2253</v>
      </c>
      <c r="N1731" t="s">
        <v>4519</v>
      </c>
    </row>
    <row r="1732" spans="1:14" x14ac:dyDescent="0.25">
      <c r="A1732" t="s">
        <v>5249</v>
      </c>
      <c r="B1732" t="s">
        <v>268</v>
      </c>
      <c r="C1732" t="s">
        <v>90</v>
      </c>
      <c r="D1732" s="13">
        <v>10164127</v>
      </c>
      <c r="E1732" t="s">
        <v>3047</v>
      </c>
      <c r="F1732" t="s">
        <v>2250</v>
      </c>
      <c r="G1732" t="s">
        <v>2250</v>
      </c>
      <c r="H1732" s="108">
        <v>44088</v>
      </c>
      <c r="I1732" s="108">
        <v>44088</v>
      </c>
      <c r="J1732" t="s">
        <v>2252</v>
      </c>
      <c r="K1732" t="s">
        <v>3048</v>
      </c>
      <c r="L1732" t="s">
        <v>2252</v>
      </c>
      <c r="M1732" t="s">
        <v>2265</v>
      </c>
      <c r="N1732" t="s">
        <v>4519</v>
      </c>
    </row>
    <row r="1733" spans="1:14" x14ac:dyDescent="0.25">
      <c r="A1733" t="s">
        <v>5250</v>
      </c>
      <c r="B1733" t="s">
        <v>269</v>
      </c>
      <c r="C1733" t="s">
        <v>147</v>
      </c>
      <c r="D1733" s="13">
        <v>10164608</v>
      </c>
      <c r="E1733" t="s">
        <v>4284</v>
      </c>
      <c r="F1733" t="s">
        <v>2250</v>
      </c>
      <c r="G1733" t="s">
        <v>2250</v>
      </c>
      <c r="H1733" s="108">
        <v>44091</v>
      </c>
      <c r="I1733" s="108">
        <v>44103</v>
      </c>
      <c r="J1733" t="s">
        <v>2252</v>
      </c>
      <c r="K1733" t="s">
        <v>3048</v>
      </c>
      <c r="L1733" t="s">
        <v>2252</v>
      </c>
      <c r="M1733" t="s">
        <v>2253</v>
      </c>
      <c r="N1733" t="s">
        <v>4519</v>
      </c>
    </row>
    <row r="1734" spans="1:14" x14ac:dyDescent="0.25">
      <c r="A1734" t="s">
        <v>5251</v>
      </c>
      <c r="B1734" t="s">
        <v>271</v>
      </c>
      <c r="C1734" t="s">
        <v>83</v>
      </c>
      <c r="D1734" s="13">
        <v>10162526</v>
      </c>
      <c r="E1734" t="s">
        <v>4284</v>
      </c>
      <c r="F1734" t="s">
        <v>2250</v>
      </c>
      <c r="G1734" t="s">
        <v>2250</v>
      </c>
      <c r="H1734" s="108">
        <v>44083</v>
      </c>
      <c r="I1734" s="108">
        <v>44092</v>
      </c>
      <c r="J1734" t="s">
        <v>2252</v>
      </c>
      <c r="K1734" t="s">
        <v>4165</v>
      </c>
      <c r="L1734" t="s">
        <v>2252</v>
      </c>
      <c r="M1734" t="s">
        <v>2253</v>
      </c>
      <c r="N1734" t="s">
        <v>4519</v>
      </c>
    </row>
    <row r="1735" spans="1:14" x14ac:dyDescent="0.25">
      <c r="A1735" t="s">
        <v>5252</v>
      </c>
      <c r="B1735" t="s">
        <v>970</v>
      </c>
      <c r="C1735" t="s">
        <v>83</v>
      </c>
      <c r="D1735" s="13">
        <v>10169133</v>
      </c>
      <c r="E1735" t="s">
        <v>4284</v>
      </c>
      <c r="F1735" t="s">
        <v>2250</v>
      </c>
      <c r="G1735" t="s">
        <v>2250</v>
      </c>
      <c r="H1735" s="108">
        <v>44125</v>
      </c>
      <c r="I1735" s="108">
        <v>44127</v>
      </c>
      <c r="J1735" t="s">
        <v>2252</v>
      </c>
      <c r="K1735" t="s">
        <v>3048</v>
      </c>
      <c r="L1735" t="s">
        <v>2252</v>
      </c>
      <c r="M1735" t="s">
        <v>2253</v>
      </c>
      <c r="N1735" t="s">
        <v>4519</v>
      </c>
    </row>
    <row r="1736" spans="1:14" x14ac:dyDescent="0.25">
      <c r="A1736" t="s">
        <v>5253</v>
      </c>
      <c r="B1736" t="s">
        <v>971</v>
      </c>
      <c r="C1736" t="s">
        <v>83</v>
      </c>
      <c r="D1736" s="13">
        <v>10166123</v>
      </c>
      <c r="E1736" t="s">
        <v>4284</v>
      </c>
      <c r="F1736" t="s">
        <v>2250</v>
      </c>
      <c r="G1736" t="s">
        <v>2250</v>
      </c>
      <c r="H1736" s="108">
        <v>44104</v>
      </c>
      <c r="I1736" s="108">
        <v>44113</v>
      </c>
      <c r="J1736" t="s">
        <v>2252</v>
      </c>
      <c r="K1736" t="s">
        <v>3048</v>
      </c>
      <c r="L1736" t="s">
        <v>2252</v>
      </c>
      <c r="M1736" t="s">
        <v>2253</v>
      </c>
      <c r="N1736" t="s">
        <v>4519</v>
      </c>
    </row>
    <row r="1737" spans="1:14" x14ac:dyDescent="0.25">
      <c r="A1737" t="s">
        <v>5254</v>
      </c>
      <c r="B1737" t="s">
        <v>273</v>
      </c>
      <c r="C1737" t="s">
        <v>116</v>
      </c>
      <c r="D1737" s="13">
        <v>10162410</v>
      </c>
      <c r="E1737" t="s">
        <v>4284</v>
      </c>
      <c r="F1737" t="s">
        <v>2250</v>
      </c>
      <c r="G1737" t="s">
        <v>2250</v>
      </c>
      <c r="H1737" s="108">
        <v>44084</v>
      </c>
      <c r="I1737" s="108">
        <v>44089</v>
      </c>
      <c r="J1737" t="s">
        <v>2252</v>
      </c>
      <c r="K1737" t="s">
        <v>4165</v>
      </c>
      <c r="L1737" t="s">
        <v>2252</v>
      </c>
      <c r="M1737" t="s">
        <v>2253</v>
      </c>
      <c r="N1737" t="s">
        <v>4519</v>
      </c>
    </row>
    <row r="1738" spans="1:14" x14ac:dyDescent="0.25">
      <c r="A1738" t="s">
        <v>5255</v>
      </c>
      <c r="B1738" t="s">
        <v>972</v>
      </c>
      <c r="C1738" t="s">
        <v>141</v>
      </c>
      <c r="D1738" s="13">
        <v>10168875</v>
      </c>
      <c r="E1738" t="s">
        <v>3047</v>
      </c>
      <c r="F1738" t="s">
        <v>2250</v>
      </c>
      <c r="G1738" t="s">
        <v>2250</v>
      </c>
      <c r="H1738" s="108">
        <v>44120</v>
      </c>
      <c r="I1738" s="108">
        <v>44140</v>
      </c>
      <c r="J1738" t="s">
        <v>2252</v>
      </c>
      <c r="K1738" t="s">
        <v>3048</v>
      </c>
      <c r="L1738" t="s">
        <v>2252</v>
      </c>
      <c r="M1738" t="s">
        <v>2265</v>
      </c>
      <c r="N1738" t="s">
        <v>4519</v>
      </c>
    </row>
    <row r="1739" spans="1:14" x14ac:dyDescent="0.25">
      <c r="A1739" t="s">
        <v>5256</v>
      </c>
      <c r="B1739" t="s">
        <v>973</v>
      </c>
      <c r="C1739" t="s">
        <v>150</v>
      </c>
      <c r="D1739" s="13">
        <v>10167183</v>
      </c>
      <c r="E1739" t="s">
        <v>3047</v>
      </c>
      <c r="F1739" t="s">
        <v>2250</v>
      </c>
      <c r="G1739" t="s">
        <v>2250</v>
      </c>
      <c r="H1739" s="108">
        <v>44130</v>
      </c>
      <c r="I1739" s="108">
        <v>44137</v>
      </c>
      <c r="J1739" t="s">
        <v>2252</v>
      </c>
      <c r="K1739" t="s">
        <v>3048</v>
      </c>
      <c r="L1739" t="s">
        <v>2252</v>
      </c>
      <c r="M1739" t="s">
        <v>2265</v>
      </c>
      <c r="N1739" t="s">
        <v>4519</v>
      </c>
    </row>
    <row r="1740" spans="1:14" x14ac:dyDescent="0.25">
      <c r="A1740" t="s">
        <v>5257</v>
      </c>
      <c r="B1740" t="s">
        <v>974</v>
      </c>
      <c r="C1740" t="s">
        <v>150</v>
      </c>
      <c r="D1740" s="13">
        <v>10167260</v>
      </c>
      <c r="E1740" t="s">
        <v>3047</v>
      </c>
      <c r="F1740" t="s">
        <v>2250</v>
      </c>
      <c r="G1740" t="s">
        <v>2250</v>
      </c>
      <c r="H1740" s="108">
        <v>44131</v>
      </c>
      <c r="I1740" s="108">
        <v>44154</v>
      </c>
      <c r="J1740" t="s">
        <v>2252</v>
      </c>
      <c r="K1740" t="s">
        <v>3048</v>
      </c>
      <c r="L1740" t="s">
        <v>2252</v>
      </c>
      <c r="M1740" t="s">
        <v>2265</v>
      </c>
      <c r="N1740" t="s">
        <v>4519</v>
      </c>
    </row>
    <row r="1741" spans="1:14" x14ac:dyDescent="0.25">
      <c r="A1741" t="s">
        <v>5258</v>
      </c>
      <c r="B1741" t="s">
        <v>976</v>
      </c>
      <c r="C1741" t="s">
        <v>116</v>
      </c>
      <c r="D1741" s="13">
        <v>10167780</v>
      </c>
      <c r="E1741" t="s">
        <v>4284</v>
      </c>
      <c r="F1741" t="s">
        <v>2250</v>
      </c>
      <c r="G1741" t="s">
        <v>2250</v>
      </c>
      <c r="H1741" s="108">
        <v>44113</v>
      </c>
      <c r="I1741" s="108">
        <v>44116</v>
      </c>
      <c r="J1741" t="s">
        <v>2252</v>
      </c>
      <c r="K1741" t="s">
        <v>3048</v>
      </c>
      <c r="L1741" t="s">
        <v>2252</v>
      </c>
      <c r="M1741" t="s">
        <v>2253</v>
      </c>
      <c r="N1741" t="s">
        <v>4519</v>
      </c>
    </row>
    <row r="1742" spans="1:14" x14ac:dyDescent="0.25">
      <c r="A1742" t="s">
        <v>5259</v>
      </c>
      <c r="B1742" t="s">
        <v>977</v>
      </c>
      <c r="C1742" t="s">
        <v>115</v>
      </c>
      <c r="D1742" s="13">
        <v>10164112</v>
      </c>
      <c r="E1742" t="s">
        <v>3047</v>
      </c>
      <c r="F1742" t="s">
        <v>2250</v>
      </c>
      <c r="G1742" t="s">
        <v>2250</v>
      </c>
      <c r="H1742" s="108">
        <v>44088</v>
      </c>
      <c r="I1742" s="108">
        <v>44089</v>
      </c>
      <c r="J1742" t="s">
        <v>2252</v>
      </c>
      <c r="K1742" t="s">
        <v>3048</v>
      </c>
      <c r="L1742" t="s">
        <v>2252</v>
      </c>
      <c r="M1742" t="s">
        <v>2265</v>
      </c>
      <c r="N1742" t="s">
        <v>4519</v>
      </c>
    </row>
    <row r="1743" spans="1:14" x14ac:dyDescent="0.25">
      <c r="A1743" t="s">
        <v>5260</v>
      </c>
      <c r="B1743" t="s">
        <v>5261</v>
      </c>
      <c r="C1743" t="s">
        <v>173</v>
      </c>
      <c r="D1743" s="13">
        <v>10160853</v>
      </c>
      <c r="E1743" t="s">
        <v>2415</v>
      </c>
      <c r="F1743" t="s">
        <v>2250</v>
      </c>
      <c r="G1743" t="s">
        <v>2250</v>
      </c>
      <c r="H1743" s="108">
        <v>44166</v>
      </c>
      <c r="I1743" s="108">
        <v>44204</v>
      </c>
      <c r="J1743" t="s">
        <v>2251</v>
      </c>
      <c r="K1743" t="s">
        <v>2252</v>
      </c>
      <c r="L1743" t="s">
        <v>2252</v>
      </c>
      <c r="M1743" t="s">
        <v>2253</v>
      </c>
      <c r="N1743" t="s">
        <v>4519</v>
      </c>
    </row>
    <row r="1744" spans="1:14" x14ac:dyDescent="0.25">
      <c r="A1744" t="s">
        <v>5262</v>
      </c>
      <c r="B1744" t="s">
        <v>240</v>
      </c>
      <c r="C1744" t="s">
        <v>144</v>
      </c>
      <c r="D1744" s="13">
        <v>10159429</v>
      </c>
      <c r="E1744" t="s">
        <v>2415</v>
      </c>
      <c r="F1744" t="s">
        <v>2250</v>
      </c>
      <c r="G1744" t="s">
        <v>2250</v>
      </c>
      <c r="H1744" s="108">
        <v>44083</v>
      </c>
      <c r="I1744" s="108">
        <v>44125</v>
      </c>
      <c r="J1744" t="s">
        <v>2251</v>
      </c>
      <c r="K1744" t="s">
        <v>2252</v>
      </c>
      <c r="L1744" t="s">
        <v>2252</v>
      </c>
      <c r="M1744" t="s">
        <v>2253</v>
      </c>
      <c r="N1744" t="s">
        <v>4519</v>
      </c>
    </row>
    <row r="1745" spans="1:14" x14ac:dyDescent="0.25">
      <c r="A1745" t="s">
        <v>5263</v>
      </c>
      <c r="B1745" t="s">
        <v>240</v>
      </c>
      <c r="C1745" t="s">
        <v>147</v>
      </c>
      <c r="D1745" s="13">
        <v>10161215</v>
      </c>
      <c r="E1745" t="s">
        <v>2415</v>
      </c>
      <c r="F1745" t="s">
        <v>2250</v>
      </c>
      <c r="G1745" t="s">
        <v>2250</v>
      </c>
      <c r="H1745" s="108">
        <v>44102</v>
      </c>
      <c r="I1745" s="108">
        <v>44144</v>
      </c>
      <c r="J1745" t="s">
        <v>2251</v>
      </c>
      <c r="K1745" t="s">
        <v>2252</v>
      </c>
      <c r="L1745" t="s">
        <v>2252</v>
      </c>
      <c r="M1745" t="s">
        <v>2253</v>
      </c>
      <c r="N1745" t="s">
        <v>4519</v>
      </c>
    </row>
    <row r="1746" spans="1:14" x14ac:dyDescent="0.25">
      <c r="A1746" t="s">
        <v>5264</v>
      </c>
      <c r="B1746" t="s">
        <v>240</v>
      </c>
      <c r="C1746" t="s">
        <v>144</v>
      </c>
      <c r="D1746" s="13">
        <v>10159409</v>
      </c>
      <c r="E1746" t="s">
        <v>2415</v>
      </c>
      <c r="F1746" t="s">
        <v>2250</v>
      </c>
      <c r="G1746" t="s">
        <v>2250</v>
      </c>
      <c r="H1746" s="108">
        <v>44117</v>
      </c>
      <c r="I1746" s="108">
        <v>44162</v>
      </c>
      <c r="J1746" t="s">
        <v>2251</v>
      </c>
      <c r="K1746" t="s">
        <v>2252</v>
      </c>
      <c r="L1746" t="s">
        <v>2252</v>
      </c>
      <c r="M1746" t="s">
        <v>2253</v>
      </c>
      <c r="N1746" t="s">
        <v>4519</v>
      </c>
    </row>
    <row r="1747" spans="1:14" x14ac:dyDescent="0.25">
      <c r="A1747" t="s">
        <v>5265</v>
      </c>
      <c r="B1747" t="s">
        <v>240</v>
      </c>
      <c r="C1747" t="s">
        <v>106</v>
      </c>
      <c r="D1747" s="13">
        <v>10159633</v>
      </c>
      <c r="E1747" t="s">
        <v>2415</v>
      </c>
      <c r="F1747" t="s">
        <v>2250</v>
      </c>
      <c r="G1747" t="s">
        <v>2250</v>
      </c>
      <c r="H1747" s="108">
        <v>44084</v>
      </c>
      <c r="I1747" s="108">
        <v>44123</v>
      </c>
      <c r="J1747" t="s">
        <v>2251</v>
      </c>
      <c r="K1747" t="s">
        <v>2252</v>
      </c>
      <c r="L1747" t="s">
        <v>2252</v>
      </c>
      <c r="M1747" t="s">
        <v>2253</v>
      </c>
      <c r="N1747" t="s">
        <v>4519</v>
      </c>
    </row>
    <row r="1748" spans="1:14" x14ac:dyDescent="0.25">
      <c r="A1748" t="s">
        <v>5266</v>
      </c>
      <c r="B1748" t="s">
        <v>240</v>
      </c>
      <c r="C1748" t="s">
        <v>168</v>
      </c>
      <c r="D1748" s="13">
        <v>10161249</v>
      </c>
      <c r="E1748" t="s">
        <v>2415</v>
      </c>
      <c r="F1748" t="s">
        <v>2250</v>
      </c>
      <c r="G1748" t="s">
        <v>2250</v>
      </c>
      <c r="H1748" s="108">
        <v>44102</v>
      </c>
      <c r="I1748" s="108">
        <v>44132</v>
      </c>
      <c r="J1748" t="s">
        <v>945</v>
      </c>
      <c r="K1748" t="s">
        <v>2252</v>
      </c>
      <c r="L1748" t="s">
        <v>2252</v>
      </c>
      <c r="M1748" t="s">
        <v>2253</v>
      </c>
      <c r="N1748" t="s">
        <v>4519</v>
      </c>
    </row>
    <row r="1749" spans="1:14" x14ac:dyDescent="0.25">
      <c r="A1749" t="s">
        <v>5267</v>
      </c>
      <c r="B1749" t="s">
        <v>5268</v>
      </c>
      <c r="C1749" t="s">
        <v>115</v>
      </c>
      <c r="D1749" s="13">
        <v>10155209</v>
      </c>
      <c r="E1749" t="s">
        <v>2385</v>
      </c>
      <c r="F1749" t="s">
        <v>2250</v>
      </c>
      <c r="G1749" t="s">
        <v>2250</v>
      </c>
      <c r="H1749" s="108">
        <v>44138</v>
      </c>
      <c r="I1749" s="108">
        <v>44164</v>
      </c>
      <c r="J1749" t="s">
        <v>2252</v>
      </c>
      <c r="K1749" t="s">
        <v>2252</v>
      </c>
      <c r="L1749" t="s">
        <v>2252</v>
      </c>
      <c r="M1749" t="s">
        <v>2253</v>
      </c>
      <c r="N1749" t="s">
        <v>4519</v>
      </c>
    </row>
    <row r="1750" spans="1:14" x14ac:dyDescent="0.25">
      <c r="A1750" t="s">
        <v>5269</v>
      </c>
      <c r="B1750" t="s">
        <v>240</v>
      </c>
      <c r="C1750" t="s">
        <v>173</v>
      </c>
      <c r="D1750" s="13">
        <v>10160769</v>
      </c>
      <c r="E1750" t="s">
        <v>2415</v>
      </c>
      <c r="F1750" t="s">
        <v>2250</v>
      </c>
      <c r="G1750" t="s">
        <v>2250</v>
      </c>
      <c r="H1750" s="108">
        <v>44081</v>
      </c>
      <c r="I1750" s="108">
        <v>44116</v>
      </c>
      <c r="J1750" t="s">
        <v>2251</v>
      </c>
      <c r="K1750" t="s">
        <v>2252</v>
      </c>
      <c r="L1750" t="s">
        <v>2252</v>
      </c>
      <c r="M1750" t="s">
        <v>2253</v>
      </c>
      <c r="N1750" t="s">
        <v>4519</v>
      </c>
    </row>
    <row r="1751" spans="1:14" x14ac:dyDescent="0.25">
      <c r="A1751" t="s">
        <v>5270</v>
      </c>
      <c r="B1751" t="s">
        <v>240</v>
      </c>
      <c r="C1751" t="s">
        <v>159</v>
      </c>
      <c r="D1751" s="13">
        <v>10160615</v>
      </c>
      <c r="E1751" t="s">
        <v>2415</v>
      </c>
      <c r="F1751" t="s">
        <v>2250</v>
      </c>
      <c r="G1751" t="s">
        <v>2250</v>
      </c>
      <c r="H1751" s="108">
        <v>44103</v>
      </c>
      <c r="I1751" s="108">
        <v>44134</v>
      </c>
      <c r="J1751" t="s">
        <v>2251</v>
      </c>
      <c r="K1751" t="s">
        <v>2252</v>
      </c>
      <c r="L1751" t="s">
        <v>2252</v>
      </c>
      <c r="M1751" t="s">
        <v>2253</v>
      </c>
      <c r="N1751" t="s">
        <v>4519</v>
      </c>
    </row>
    <row r="1752" spans="1:14" x14ac:dyDescent="0.25">
      <c r="A1752" t="s">
        <v>5271</v>
      </c>
      <c r="B1752" t="s">
        <v>240</v>
      </c>
      <c r="C1752" t="s">
        <v>106</v>
      </c>
      <c r="D1752" s="13">
        <v>10159829</v>
      </c>
      <c r="E1752" t="s">
        <v>2415</v>
      </c>
      <c r="F1752" t="s">
        <v>2250</v>
      </c>
      <c r="G1752" t="s">
        <v>2250</v>
      </c>
      <c r="H1752" s="108">
        <v>44116</v>
      </c>
      <c r="I1752" s="108">
        <v>44141</v>
      </c>
      <c r="J1752" t="s">
        <v>2251</v>
      </c>
      <c r="K1752" t="s">
        <v>2252</v>
      </c>
      <c r="L1752" t="s">
        <v>2252</v>
      </c>
      <c r="M1752" t="s">
        <v>2253</v>
      </c>
      <c r="N1752" t="s">
        <v>4519</v>
      </c>
    </row>
    <row r="1753" spans="1:14" x14ac:dyDescent="0.25">
      <c r="A1753" t="s">
        <v>5272</v>
      </c>
      <c r="B1753" t="s">
        <v>240</v>
      </c>
      <c r="C1753" t="s">
        <v>90</v>
      </c>
      <c r="D1753" s="13">
        <v>10160770</v>
      </c>
      <c r="E1753" t="s">
        <v>2415</v>
      </c>
      <c r="F1753" t="s">
        <v>2250</v>
      </c>
      <c r="G1753" t="s">
        <v>2250</v>
      </c>
      <c r="H1753" s="108">
        <v>44105</v>
      </c>
      <c r="I1753" s="108">
        <v>44140</v>
      </c>
      <c r="J1753" t="s">
        <v>2251</v>
      </c>
      <c r="K1753" t="s">
        <v>2252</v>
      </c>
      <c r="L1753" t="s">
        <v>2252</v>
      </c>
      <c r="M1753" t="s">
        <v>2253</v>
      </c>
      <c r="N1753" t="s">
        <v>4519</v>
      </c>
    </row>
    <row r="1754" spans="1:14" x14ac:dyDescent="0.25">
      <c r="A1754" t="s">
        <v>5273</v>
      </c>
      <c r="B1754" t="s">
        <v>240</v>
      </c>
      <c r="C1754" t="s">
        <v>116</v>
      </c>
      <c r="D1754" s="13">
        <v>10160771</v>
      </c>
      <c r="E1754" t="s">
        <v>2415</v>
      </c>
      <c r="F1754" t="s">
        <v>2250</v>
      </c>
      <c r="G1754" t="s">
        <v>2250</v>
      </c>
      <c r="H1754" s="108">
        <v>44118</v>
      </c>
      <c r="I1754" s="108">
        <v>44153</v>
      </c>
      <c r="J1754" t="s">
        <v>945</v>
      </c>
      <c r="K1754" t="s">
        <v>2252</v>
      </c>
      <c r="L1754" t="s">
        <v>2252</v>
      </c>
      <c r="M1754" t="s">
        <v>2253</v>
      </c>
      <c r="N1754" t="s">
        <v>4519</v>
      </c>
    </row>
    <row r="1755" spans="1:14" x14ac:dyDescent="0.25">
      <c r="A1755" t="s">
        <v>1236</v>
      </c>
      <c r="B1755" t="s">
        <v>301</v>
      </c>
      <c r="C1755" t="s">
        <v>154</v>
      </c>
      <c r="D1755" s="13">
        <v>10162503</v>
      </c>
      <c r="E1755" t="s">
        <v>4284</v>
      </c>
      <c r="F1755" t="s">
        <v>2250</v>
      </c>
      <c r="G1755" t="s">
        <v>2250</v>
      </c>
      <c r="H1755" s="108">
        <v>44096</v>
      </c>
      <c r="I1755" s="108">
        <v>44105</v>
      </c>
      <c r="J1755" t="s">
        <v>2252</v>
      </c>
      <c r="K1755" t="s">
        <v>4165</v>
      </c>
      <c r="L1755" t="s">
        <v>2252</v>
      </c>
      <c r="M1755" t="s">
        <v>2253</v>
      </c>
      <c r="N1755" t="s">
        <v>4519</v>
      </c>
    </row>
    <row r="1756" spans="1:14" x14ac:dyDescent="0.25">
      <c r="A1756" t="s">
        <v>1238</v>
      </c>
      <c r="B1756" t="s">
        <v>1239</v>
      </c>
      <c r="C1756" t="s">
        <v>113</v>
      </c>
      <c r="D1756" s="13">
        <v>10164776</v>
      </c>
      <c r="E1756" t="s">
        <v>4284</v>
      </c>
      <c r="F1756" t="s">
        <v>2250</v>
      </c>
      <c r="G1756" t="s">
        <v>2250</v>
      </c>
      <c r="H1756" s="108">
        <v>44092</v>
      </c>
      <c r="I1756" s="108">
        <v>44097</v>
      </c>
      <c r="J1756" t="s">
        <v>2252</v>
      </c>
      <c r="K1756" t="s">
        <v>3048</v>
      </c>
      <c r="L1756" t="s">
        <v>2252</v>
      </c>
      <c r="M1756" t="s">
        <v>2253</v>
      </c>
      <c r="N1756" t="s">
        <v>4519</v>
      </c>
    </row>
    <row r="1757" spans="1:14" x14ac:dyDescent="0.25">
      <c r="A1757" t="s">
        <v>5274</v>
      </c>
      <c r="B1757" t="s">
        <v>240</v>
      </c>
      <c r="C1757" t="s">
        <v>130</v>
      </c>
      <c r="D1757" s="13">
        <v>10160772</v>
      </c>
      <c r="E1757" t="s">
        <v>2415</v>
      </c>
      <c r="F1757" t="s">
        <v>2250</v>
      </c>
      <c r="G1757" t="s">
        <v>2250</v>
      </c>
      <c r="H1757" s="108">
        <v>44123</v>
      </c>
      <c r="I1757" s="108">
        <v>44165</v>
      </c>
      <c r="J1757" t="s">
        <v>2251</v>
      </c>
      <c r="K1757" t="s">
        <v>2252</v>
      </c>
      <c r="L1757" t="s">
        <v>2252</v>
      </c>
      <c r="M1757" t="s">
        <v>2253</v>
      </c>
      <c r="N1757" t="s">
        <v>4519</v>
      </c>
    </row>
    <row r="1758" spans="1:14" x14ac:dyDescent="0.25">
      <c r="A1758" t="s">
        <v>1240</v>
      </c>
      <c r="B1758" t="s">
        <v>1241</v>
      </c>
      <c r="C1758" t="s">
        <v>113</v>
      </c>
      <c r="D1758" s="13">
        <v>10164783</v>
      </c>
      <c r="E1758" t="s">
        <v>4284</v>
      </c>
      <c r="F1758" t="s">
        <v>2250</v>
      </c>
      <c r="G1758" t="s">
        <v>2250</v>
      </c>
      <c r="H1758" s="108">
        <v>44092</v>
      </c>
      <c r="I1758" s="108">
        <v>44097</v>
      </c>
      <c r="J1758" t="s">
        <v>2252</v>
      </c>
      <c r="K1758" t="s">
        <v>3048</v>
      </c>
      <c r="L1758" t="s">
        <v>2252</v>
      </c>
      <c r="M1758" t="s">
        <v>2253</v>
      </c>
      <c r="N1758" t="s">
        <v>4519</v>
      </c>
    </row>
    <row r="1759" spans="1:14" x14ac:dyDescent="0.25">
      <c r="A1759" t="s">
        <v>5275</v>
      </c>
      <c r="B1759" t="s">
        <v>5276</v>
      </c>
      <c r="C1759" t="s">
        <v>134</v>
      </c>
      <c r="D1759" s="13">
        <v>10158746</v>
      </c>
      <c r="E1759" t="s">
        <v>2415</v>
      </c>
      <c r="F1759" t="s">
        <v>2250</v>
      </c>
      <c r="G1759" t="s">
        <v>2250</v>
      </c>
      <c r="H1759" s="108">
        <v>44159</v>
      </c>
      <c r="I1759" s="108">
        <v>44217</v>
      </c>
      <c r="J1759" t="s">
        <v>2251</v>
      </c>
      <c r="K1759" t="s">
        <v>2252</v>
      </c>
      <c r="L1759" t="s">
        <v>2252</v>
      </c>
      <c r="M1759" t="s">
        <v>2253</v>
      </c>
      <c r="N1759" t="s">
        <v>4519</v>
      </c>
    </row>
    <row r="1760" spans="1:14" x14ac:dyDescent="0.25">
      <c r="A1760" t="s">
        <v>5277</v>
      </c>
      <c r="B1760" t="s">
        <v>240</v>
      </c>
      <c r="C1760" t="s">
        <v>173</v>
      </c>
      <c r="D1760" s="13">
        <v>10160773</v>
      </c>
      <c r="E1760" t="s">
        <v>2415</v>
      </c>
      <c r="F1760" t="s">
        <v>2250</v>
      </c>
      <c r="G1760" t="s">
        <v>2250</v>
      </c>
      <c r="H1760" s="108">
        <v>44123</v>
      </c>
      <c r="I1760" s="108">
        <v>44151</v>
      </c>
      <c r="J1760" t="s">
        <v>2251</v>
      </c>
      <c r="K1760" t="s">
        <v>2252</v>
      </c>
      <c r="L1760" t="s">
        <v>2252</v>
      </c>
      <c r="M1760" t="s">
        <v>2253</v>
      </c>
      <c r="N1760" t="s">
        <v>4519</v>
      </c>
    </row>
    <row r="1761" spans="1:14" x14ac:dyDescent="0.25">
      <c r="A1761" t="s">
        <v>5278</v>
      </c>
      <c r="B1761" t="s">
        <v>240</v>
      </c>
      <c r="C1761" t="s">
        <v>96</v>
      </c>
      <c r="D1761" s="13">
        <v>10160616</v>
      </c>
      <c r="E1761" t="s">
        <v>2415</v>
      </c>
      <c r="F1761" t="s">
        <v>2250</v>
      </c>
      <c r="G1761" t="s">
        <v>2250</v>
      </c>
      <c r="H1761" s="108">
        <v>44104</v>
      </c>
      <c r="I1761" s="108">
        <v>44148</v>
      </c>
      <c r="J1761" t="s">
        <v>2251</v>
      </c>
      <c r="K1761" t="s">
        <v>2252</v>
      </c>
      <c r="L1761" t="s">
        <v>2252</v>
      </c>
      <c r="M1761" t="s">
        <v>2253</v>
      </c>
      <c r="N1761" t="s">
        <v>4519</v>
      </c>
    </row>
    <row r="1762" spans="1:14" x14ac:dyDescent="0.25">
      <c r="A1762" t="s">
        <v>5279</v>
      </c>
      <c r="B1762" t="s">
        <v>240</v>
      </c>
      <c r="C1762" t="s">
        <v>72</v>
      </c>
      <c r="D1762" s="13">
        <v>10161313</v>
      </c>
      <c r="E1762" t="s">
        <v>2415</v>
      </c>
      <c r="F1762" t="s">
        <v>2250</v>
      </c>
      <c r="G1762" t="s">
        <v>2250</v>
      </c>
      <c r="H1762" s="108">
        <v>44091</v>
      </c>
      <c r="I1762" s="108">
        <v>44125</v>
      </c>
      <c r="J1762" t="s">
        <v>2251</v>
      </c>
      <c r="K1762" t="s">
        <v>2252</v>
      </c>
      <c r="L1762" t="s">
        <v>2252</v>
      </c>
      <c r="M1762" t="s">
        <v>2253</v>
      </c>
      <c r="N1762" t="s">
        <v>4519</v>
      </c>
    </row>
    <row r="1763" spans="1:14" x14ac:dyDescent="0.25">
      <c r="A1763" t="s">
        <v>5280</v>
      </c>
      <c r="B1763" t="s">
        <v>240</v>
      </c>
      <c r="C1763" t="s">
        <v>116</v>
      </c>
      <c r="D1763" s="13">
        <v>10160774</v>
      </c>
      <c r="E1763" t="s">
        <v>2415</v>
      </c>
      <c r="F1763" t="s">
        <v>2250</v>
      </c>
      <c r="G1763" t="s">
        <v>2250</v>
      </c>
      <c r="H1763" s="108">
        <v>44104</v>
      </c>
      <c r="I1763" s="108">
        <v>44131</v>
      </c>
      <c r="J1763" t="s">
        <v>2251</v>
      </c>
      <c r="K1763" t="s">
        <v>2252</v>
      </c>
      <c r="L1763" t="s">
        <v>2252</v>
      </c>
      <c r="M1763" t="s">
        <v>2253</v>
      </c>
      <c r="N1763" t="s">
        <v>4519</v>
      </c>
    </row>
    <row r="1764" spans="1:14" x14ac:dyDescent="0.25">
      <c r="A1764" t="s">
        <v>5281</v>
      </c>
      <c r="B1764" t="s">
        <v>240</v>
      </c>
      <c r="C1764" t="s">
        <v>188</v>
      </c>
      <c r="D1764" s="13">
        <v>10160617</v>
      </c>
      <c r="E1764" t="s">
        <v>2415</v>
      </c>
      <c r="F1764" t="s">
        <v>2250</v>
      </c>
      <c r="G1764" t="s">
        <v>2250</v>
      </c>
      <c r="H1764" s="108">
        <v>44103</v>
      </c>
      <c r="I1764" s="108">
        <v>44147</v>
      </c>
      <c r="J1764" t="s">
        <v>2251</v>
      </c>
      <c r="K1764" t="s">
        <v>2252</v>
      </c>
      <c r="L1764" t="s">
        <v>2252</v>
      </c>
      <c r="M1764" t="s">
        <v>2253</v>
      </c>
      <c r="N1764" t="s">
        <v>4519</v>
      </c>
    </row>
    <row r="1765" spans="1:14" x14ac:dyDescent="0.25">
      <c r="A1765" t="s">
        <v>1244</v>
      </c>
      <c r="B1765" t="s">
        <v>799</v>
      </c>
      <c r="C1765" t="s">
        <v>134</v>
      </c>
      <c r="D1765" s="13">
        <v>10172049</v>
      </c>
      <c r="E1765" t="s">
        <v>4284</v>
      </c>
      <c r="F1765" t="s">
        <v>2250</v>
      </c>
      <c r="G1765" t="s">
        <v>2250</v>
      </c>
      <c r="H1765" s="108">
        <v>44144</v>
      </c>
      <c r="I1765" s="108">
        <v>44152</v>
      </c>
      <c r="J1765" t="s">
        <v>2252</v>
      </c>
      <c r="K1765" t="s">
        <v>3048</v>
      </c>
      <c r="L1765" t="s">
        <v>2252</v>
      </c>
      <c r="M1765" t="s">
        <v>2253</v>
      </c>
      <c r="N1765" t="s">
        <v>4519</v>
      </c>
    </row>
    <row r="1766" spans="1:14" x14ac:dyDescent="0.25">
      <c r="A1766" t="s">
        <v>5282</v>
      </c>
      <c r="B1766" t="s">
        <v>240</v>
      </c>
      <c r="C1766" t="s">
        <v>113</v>
      </c>
      <c r="D1766" s="13">
        <v>10160176</v>
      </c>
      <c r="E1766" t="s">
        <v>2415</v>
      </c>
      <c r="F1766" t="s">
        <v>2250</v>
      </c>
      <c r="G1766" t="s">
        <v>2250</v>
      </c>
      <c r="H1766" s="108">
        <v>44104</v>
      </c>
      <c r="I1766" s="108">
        <v>44152</v>
      </c>
      <c r="J1766" t="s">
        <v>2251</v>
      </c>
      <c r="K1766" t="s">
        <v>2252</v>
      </c>
      <c r="L1766" t="s">
        <v>2252</v>
      </c>
      <c r="M1766" t="s">
        <v>2253</v>
      </c>
      <c r="N1766" t="s">
        <v>4519</v>
      </c>
    </row>
    <row r="1767" spans="1:14" x14ac:dyDescent="0.25">
      <c r="A1767" t="s">
        <v>5283</v>
      </c>
      <c r="B1767" t="s">
        <v>240</v>
      </c>
      <c r="C1767" t="s">
        <v>118</v>
      </c>
      <c r="D1767" s="13">
        <v>10161671</v>
      </c>
      <c r="E1767" t="s">
        <v>2415</v>
      </c>
      <c r="F1767" t="s">
        <v>2250</v>
      </c>
      <c r="G1767" t="s">
        <v>2250</v>
      </c>
      <c r="H1767" s="108">
        <v>44096</v>
      </c>
      <c r="I1767" s="108">
        <v>44146</v>
      </c>
      <c r="J1767" t="s">
        <v>2251</v>
      </c>
      <c r="K1767" t="s">
        <v>2252</v>
      </c>
      <c r="L1767" t="s">
        <v>2252</v>
      </c>
      <c r="M1767" t="s">
        <v>2253</v>
      </c>
      <c r="N1767" t="s">
        <v>4519</v>
      </c>
    </row>
    <row r="1768" spans="1:14" x14ac:dyDescent="0.25">
      <c r="A1768" t="s">
        <v>5284</v>
      </c>
      <c r="B1768" t="s">
        <v>240</v>
      </c>
      <c r="C1768" t="s">
        <v>164</v>
      </c>
      <c r="D1768" s="13">
        <v>10159989</v>
      </c>
      <c r="E1768" t="s">
        <v>2415</v>
      </c>
      <c r="F1768" t="s">
        <v>2250</v>
      </c>
      <c r="G1768" t="s">
        <v>2250</v>
      </c>
      <c r="H1768" s="108">
        <v>44118</v>
      </c>
      <c r="I1768" s="108">
        <v>44148</v>
      </c>
      <c r="J1768" t="s">
        <v>2251</v>
      </c>
      <c r="K1768" t="s">
        <v>2252</v>
      </c>
      <c r="L1768" t="s">
        <v>2252</v>
      </c>
      <c r="M1768" t="s">
        <v>2253</v>
      </c>
      <c r="N1768" t="s">
        <v>4519</v>
      </c>
    </row>
    <row r="1769" spans="1:14" x14ac:dyDescent="0.25">
      <c r="A1769" t="s">
        <v>5285</v>
      </c>
      <c r="B1769" t="s">
        <v>979</v>
      </c>
      <c r="C1769" t="s">
        <v>151</v>
      </c>
      <c r="D1769" s="13">
        <v>10164189</v>
      </c>
      <c r="E1769" t="s">
        <v>4284</v>
      </c>
      <c r="F1769" t="s">
        <v>2250</v>
      </c>
      <c r="G1769" t="s">
        <v>2250</v>
      </c>
      <c r="H1769" s="108">
        <v>44089</v>
      </c>
      <c r="I1769" s="108">
        <v>44092</v>
      </c>
      <c r="J1769" t="s">
        <v>2252</v>
      </c>
      <c r="K1769" t="s">
        <v>3048</v>
      </c>
      <c r="L1769" t="s">
        <v>2252</v>
      </c>
      <c r="M1769" t="s">
        <v>2253</v>
      </c>
      <c r="N1769" t="s">
        <v>4519</v>
      </c>
    </row>
    <row r="1770" spans="1:14" x14ac:dyDescent="0.25">
      <c r="A1770" t="s">
        <v>5286</v>
      </c>
      <c r="B1770" t="s">
        <v>240</v>
      </c>
      <c r="C1770" t="s">
        <v>148</v>
      </c>
      <c r="D1770" s="13">
        <v>10160163</v>
      </c>
      <c r="E1770" t="s">
        <v>2415</v>
      </c>
      <c r="F1770" t="s">
        <v>2250</v>
      </c>
      <c r="G1770" t="s">
        <v>2250</v>
      </c>
      <c r="H1770" s="108">
        <v>44089</v>
      </c>
      <c r="I1770" s="108">
        <v>44147</v>
      </c>
      <c r="J1770" t="s">
        <v>2251</v>
      </c>
      <c r="K1770" t="s">
        <v>2252</v>
      </c>
      <c r="L1770" t="s">
        <v>2252</v>
      </c>
      <c r="M1770" t="s">
        <v>2253</v>
      </c>
      <c r="N1770" t="s">
        <v>4519</v>
      </c>
    </row>
    <row r="1771" spans="1:14" x14ac:dyDescent="0.25">
      <c r="A1771" t="s">
        <v>5287</v>
      </c>
      <c r="B1771" t="s">
        <v>240</v>
      </c>
      <c r="C1771" t="s">
        <v>144</v>
      </c>
      <c r="D1771" s="13">
        <v>10159410</v>
      </c>
      <c r="E1771" t="s">
        <v>2415</v>
      </c>
      <c r="F1771" t="s">
        <v>2250</v>
      </c>
      <c r="G1771" t="s">
        <v>2250</v>
      </c>
      <c r="H1771" s="108">
        <v>44083</v>
      </c>
      <c r="I1771" s="108">
        <v>44118</v>
      </c>
      <c r="J1771" t="s">
        <v>2251</v>
      </c>
      <c r="K1771" t="s">
        <v>2252</v>
      </c>
      <c r="L1771" t="s">
        <v>2252</v>
      </c>
      <c r="M1771" t="s">
        <v>2253</v>
      </c>
      <c r="N1771" t="s">
        <v>4519</v>
      </c>
    </row>
    <row r="1772" spans="1:14" x14ac:dyDescent="0.25">
      <c r="A1772" t="s">
        <v>5288</v>
      </c>
      <c r="B1772" t="s">
        <v>240</v>
      </c>
      <c r="C1772" t="s">
        <v>147</v>
      </c>
      <c r="D1772" s="13">
        <v>10161139</v>
      </c>
      <c r="E1772" t="s">
        <v>2415</v>
      </c>
      <c r="F1772" t="s">
        <v>2250</v>
      </c>
      <c r="G1772" t="s">
        <v>2250</v>
      </c>
      <c r="H1772" s="108">
        <v>44124</v>
      </c>
      <c r="I1772" s="108">
        <v>44159</v>
      </c>
      <c r="J1772" t="s">
        <v>2251</v>
      </c>
      <c r="K1772" t="s">
        <v>2252</v>
      </c>
      <c r="L1772" t="s">
        <v>2252</v>
      </c>
      <c r="M1772" t="s">
        <v>2253</v>
      </c>
      <c r="N1772" t="s">
        <v>4519</v>
      </c>
    </row>
    <row r="1773" spans="1:14" x14ac:dyDescent="0.25">
      <c r="A1773" t="s">
        <v>5289</v>
      </c>
      <c r="B1773" t="s">
        <v>240</v>
      </c>
      <c r="C1773" t="s">
        <v>72</v>
      </c>
      <c r="D1773" s="13">
        <v>10161101</v>
      </c>
      <c r="E1773" t="s">
        <v>2415</v>
      </c>
      <c r="F1773" t="s">
        <v>2250</v>
      </c>
      <c r="G1773" t="s">
        <v>2250</v>
      </c>
      <c r="H1773" s="108">
        <v>44132</v>
      </c>
      <c r="I1773" s="108">
        <v>44175</v>
      </c>
      <c r="J1773" t="s">
        <v>945</v>
      </c>
      <c r="K1773" t="s">
        <v>2252</v>
      </c>
      <c r="L1773" t="s">
        <v>2252</v>
      </c>
      <c r="M1773" t="s">
        <v>2253</v>
      </c>
      <c r="N1773" t="s">
        <v>4519</v>
      </c>
    </row>
    <row r="1774" spans="1:14" x14ac:dyDescent="0.25">
      <c r="A1774" t="s">
        <v>5290</v>
      </c>
      <c r="B1774" t="s">
        <v>240</v>
      </c>
      <c r="C1774" t="s">
        <v>213</v>
      </c>
      <c r="D1774" s="13">
        <v>10160089</v>
      </c>
      <c r="E1774" t="s">
        <v>2415</v>
      </c>
      <c r="F1774" t="s">
        <v>2250</v>
      </c>
      <c r="G1774" t="s">
        <v>2250</v>
      </c>
      <c r="H1774" s="108">
        <v>44125</v>
      </c>
      <c r="I1774" s="108">
        <v>44159</v>
      </c>
      <c r="J1774" t="s">
        <v>2251</v>
      </c>
      <c r="K1774" t="s">
        <v>2252</v>
      </c>
      <c r="L1774" t="s">
        <v>2252</v>
      </c>
      <c r="M1774" t="s">
        <v>2253</v>
      </c>
      <c r="N1774" t="s">
        <v>4519</v>
      </c>
    </row>
    <row r="1775" spans="1:14" x14ac:dyDescent="0.25">
      <c r="A1775" t="s">
        <v>5291</v>
      </c>
      <c r="B1775" t="s">
        <v>240</v>
      </c>
      <c r="C1775" t="s">
        <v>223</v>
      </c>
      <c r="D1775" s="13">
        <v>10159430</v>
      </c>
      <c r="E1775" t="s">
        <v>2415</v>
      </c>
      <c r="F1775" t="s">
        <v>2250</v>
      </c>
      <c r="G1775" t="s">
        <v>2250</v>
      </c>
      <c r="H1775" s="108">
        <v>44118</v>
      </c>
      <c r="I1775" s="108">
        <v>44152</v>
      </c>
      <c r="J1775" t="s">
        <v>2251</v>
      </c>
      <c r="K1775" t="s">
        <v>2252</v>
      </c>
      <c r="L1775" t="s">
        <v>2252</v>
      </c>
      <c r="M1775" t="s">
        <v>2253</v>
      </c>
      <c r="N1775" t="s">
        <v>4519</v>
      </c>
    </row>
    <row r="1776" spans="1:14" x14ac:dyDescent="0.25">
      <c r="A1776" t="s">
        <v>5292</v>
      </c>
      <c r="B1776" t="s">
        <v>275</v>
      </c>
      <c r="C1776" t="s">
        <v>151</v>
      </c>
      <c r="D1776" s="13">
        <v>10167418</v>
      </c>
      <c r="E1776" t="s">
        <v>4284</v>
      </c>
      <c r="F1776" t="s">
        <v>2250</v>
      </c>
      <c r="G1776" t="s">
        <v>2250</v>
      </c>
      <c r="H1776" s="108">
        <v>44125</v>
      </c>
      <c r="I1776" s="108">
        <v>44127</v>
      </c>
      <c r="J1776" t="s">
        <v>2252</v>
      </c>
      <c r="K1776" t="s">
        <v>3048</v>
      </c>
      <c r="L1776" t="s">
        <v>2252</v>
      </c>
      <c r="M1776" t="s">
        <v>2253</v>
      </c>
      <c r="N1776" t="s">
        <v>4519</v>
      </c>
    </row>
    <row r="1777" spans="1:14" x14ac:dyDescent="0.25">
      <c r="A1777" t="s">
        <v>5293</v>
      </c>
      <c r="B1777" t="s">
        <v>240</v>
      </c>
      <c r="C1777" t="s">
        <v>87</v>
      </c>
      <c r="D1777" s="13">
        <v>10161193</v>
      </c>
      <c r="E1777" t="s">
        <v>2415</v>
      </c>
      <c r="F1777" t="s">
        <v>2250</v>
      </c>
      <c r="G1777" t="s">
        <v>2250</v>
      </c>
      <c r="H1777" s="108">
        <v>44118</v>
      </c>
      <c r="I1777" s="108">
        <v>44154</v>
      </c>
      <c r="J1777" t="s">
        <v>2251</v>
      </c>
      <c r="K1777" t="s">
        <v>2252</v>
      </c>
      <c r="L1777" t="s">
        <v>2252</v>
      </c>
      <c r="M1777" t="s">
        <v>2253</v>
      </c>
      <c r="N1777" t="s">
        <v>4519</v>
      </c>
    </row>
    <row r="1778" spans="1:14" x14ac:dyDescent="0.25">
      <c r="A1778" t="s">
        <v>5294</v>
      </c>
      <c r="B1778" t="s">
        <v>240</v>
      </c>
      <c r="C1778" t="s">
        <v>169</v>
      </c>
      <c r="D1778" s="13">
        <v>10161363</v>
      </c>
      <c r="E1778" t="s">
        <v>2415</v>
      </c>
      <c r="F1778" t="s">
        <v>2250</v>
      </c>
      <c r="G1778" t="s">
        <v>2250</v>
      </c>
      <c r="H1778" s="108">
        <v>44104</v>
      </c>
      <c r="I1778" s="108">
        <v>44144</v>
      </c>
      <c r="J1778" t="s">
        <v>2251</v>
      </c>
      <c r="K1778" t="s">
        <v>2252</v>
      </c>
      <c r="L1778" t="s">
        <v>2252</v>
      </c>
      <c r="M1778" t="s">
        <v>2253</v>
      </c>
      <c r="N1778" t="s">
        <v>4519</v>
      </c>
    </row>
    <row r="1779" spans="1:14" x14ac:dyDescent="0.25">
      <c r="A1779" t="s">
        <v>5295</v>
      </c>
      <c r="B1779" t="s">
        <v>240</v>
      </c>
      <c r="C1779" t="s">
        <v>209</v>
      </c>
      <c r="D1779" s="13">
        <v>10160323</v>
      </c>
      <c r="E1779" t="s">
        <v>2415</v>
      </c>
      <c r="F1779" t="s">
        <v>2250</v>
      </c>
      <c r="G1779" t="s">
        <v>2250</v>
      </c>
      <c r="H1779" s="108">
        <v>44131</v>
      </c>
      <c r="I1779" s="108">
        <v>44155</v>
      </c>
      <c r="J1779" t="s">
        <v>2251</v>
      </c>
      <c r="K1779" t="s">
        <v>2252</v>
      </c>
      <c r="L1779" t="s">
        <v>2252</v>
      </c>
      <c r="M1779" t="s">
        <v>2253</v>
      </c>
      <c r="N1779" t="s">
        <v>4519</v>
      </c>
    </row>
    <row r="1780" spans="1:14" x14ac:dyDescent="0.25">
      <c r="A1780" t="s">
        <v>5296</v>
      </c>
      <c r="B1780" t="s">
        <v>277</v>
      </c>
      <c r="C1780" t="s">
        <v>151</v>
      </c>
      <c r="D1780" s="13">
        <v>10168048</v>
      </c>
      <c r="E1780" t="s">
        <v>4284</v>
      </c>
      <c r="F1780" t="s">
        <v>2250</v>
      </c>
      <c r="G1780" t="s">
        <v>2250</v>
      </c>
      <c r="H1780" s="108">
        <v>44139</v>
      </c>
      <c r="I1780" s="108">
        <v>44146</v>
      </c>
      <c r="J1780" t="s">
        <v>2252</v>
      </c>
      <c r="K1780" t="s">
        <v>3048</v>
      </c>
      <c r="L1780" t="s">
        <v>2252</v>
      </c>
      <c r="M1780" t="s">
        <v>2253</v>
      </c>
      <c r="N1780" t="s">
        <v>4519</v>
      </c>
    </row>
    <row r="1781" spans="1:14" x14ac:dyDescent="0.25">
      <c r="A1781" t="s">
        <v>1248</v>
      </c>
      <c r="B1781" t="s">
        <v>902</v>
      </c>
      <c r="C1781" t="s">
        <v>218</v>
      </c>
      <c r="D1781" s="13">
        <v>10166524</v>
      </c>
      <c r="E1781" t="s">
        <v>4284</v>
      </c>
      <c r="F1781" t="s">
        <v>2250</v>
      </c>
      <c r="G1781" t="s">
        <v>2250</v>
      </c>
      <c r="H1781" s="108">
        <v>44161</v>
      </c>
      <c r="I1781" s="108">
        <v>44167</v>
      </c>
      <c r="J1781" t="s">
        <v>2252</v>
      </c>
      <c r="K1781" t="s">
        <v>3048</v>
      </c>
      <c r="L1781" t="s">
        <v>2252</v>
      </c>
      <c r="M1781" t="s">
        <v>2253</v>
      </c>
      <c r="N1781" t="s">
        <v>4519</v>
      </c>
    </row>
    <row r="1782" spans="1:14" x14ac:dyDescent="0.25">
      <c r="A1782" t="s">
        <v>5297</v>
      </c>
      <c r="B1782" t="s">
        <v>240</v>
      </c>
      <c r="C1782" t="s">
        <v>147</v>
      </c>
      <c r="D1782" s="13">
        <v>10161377</v>
      </c>
      <c r="E1782" t="s">
        <v>2415</v>
      </c>
      <c r="F1782" t="s">
        <v>2250</v>
      </c>
      <c r="G1782" t="s">
        <v>2250</v>
      </c>
      <c r="H1782" s="108">
        <v>44117</v>
      </c>
      <c r="I1782" s="108">
        <v>44147</v>
      </c>
      <c r="J1782" t="s">
        <v>2251</v>
      </c>
      <c r="K1782" t="s">
        <v>2252</v>
      </c>
      <c r="L1782" t="s">
        <v>2252</v>
      </c>
      <c r="M1782" t="s">
        <v>2253</v>
      </c>
      <c r="N1782" t="s">
        <v>4519</v>
      </c>
    </row>
    <row r="1783" spans="1:14" x14ac:dyDescent="0.25">
      <c r="A1783" t="s">
        <v>5298</v>
      </c>
      <c r="B1783" t="s">
        <v>240</v>
      </c>
      <c r="C1783" t="s">
        <v>168</v>
      </c>
      <c r="D1783" s="13">
        <v>10161311</v>
      </c>
      <c r="E1783" t="s">
        <v>2415</v>
      </c>
      <c r="F1783" t="s">
        <v>2250</v>
      </c>
      <c r="G1783" t="s">
        <v>2250</v>
      </c>
      <c r="H1783" s="108">
        <v>44139</v>
      </c>
      <c r="I1783" s="108">
        <v>44173</v>
      </c>
      <c r="J1783" t="s">
        <v>945</v>
      </c>
      <c r="K1783" t="s">
        <v>2252</v>
      </c>
      <c r="L1783" t="s">
        <v>2252</v>
      </c>
      <c r="M1783" t="s">
        <v>2253</v>
      </c>
      <c r="N1783" t="s">
        <v>4519</v>
      </c>
    </row>
    <row r="1784" spans="1:14" x14ac:dyDescent="0.25">
      <c r="A1784" t="s">
        <v>5299</v>
      </c>
      <c r="B1784" t="s">
        <v>240</v>
      </c>
      <c r="C1784" t="s">
        <v>152</v>
      </c>
      <c r="D1784" s="13">
        <v>10159040</v>
      </c>
      <c r="E1784" t="s">
        <v>2415</v>
      </c>
      <c r="F1784" t="s">
        <v>2250</v>
      </c>
      <c r="G1784" t="s">
        <v>2250</v>
      </c>
      <c r="H1784" s="108">
        <v>44089</v>
      </c>
      <c r="I1784" s="108">
        <v>44117</v>
      </c>
      <c r="J1784" t="s">
        <v>2251</v>
      </c>
      <c r="K1784" t="s">
        <v>2252</v>
      </c>
      <c r="L1784" t="s">
        <v>2252</v>
      </c>
      <c r="M1784" t="s">
        <v>2253</v>
      </c>
      <c r="N1784" t="s">
        <v>4519</v>
      </c>
    </row>
    <row r="1785" spans="1:14" x14ac:dyDescent="0.25">
      <c r="A1785" t="s">
        <v>1249</v>
      </c>
      <c r="B1785" t="s">
        <v>304</v>
      </c>
      <c r="C1785" t="s">
        <v>97</v>
      </c>
      <c r="D1785" s="13">
        <v>10168587</v>
      </c>
      <c r="E1785" t="s">
        <v>4284</v>
      </c>
      <c r="F1785" t="s">
        <v>2250</v>
      </c>
      <c r="G1785" t="s">
        <v>2250</v>
      </c>
      <c r="H1785" s="108">
        <v>44126</v>
      </c>
      <c r="I1785" s="108">
        <v>44134</v>
      </c>
      <c r="J1785" t="s">
        <v>2252</v>
      </c>
      <c r="K1785" t="s">
        <v>3048</v>
      </c>
      <c r="L1785" t="s">
        <v>2252</v>
      </c>
      <c r="M1785" t="s">
        <v>2253</v>
      </c>
      <c r="N1785" t="s">
        <v>4519</v>
      </c>
    </row>
    <row r="1786" spans="1:14" x14ac:dyDescent="0.25">
      <c r="A1786" t="s">
        <v>5300</v>
      </c>
      <c r="B1786" t="s">
        <v>240</v>
      </c>
      <c r="C1786" t="s">
        <v>131</v>
      </c>
      <c r="D1786" s="13">
        <v>10160287</v>
      </c>
      <c r="E1786" t="s">
        <v>2415</v>
      </c>
      <c r="F1786" t="s">
        <v>2250</v>
      </c>
      <c r="G1786" t="s">
        <v>2250</v>
      </c>
      <c r="H1786" s="108">
        <v>44110</v>
      </c>
      <c r="I1786" s="108">
        <v>44148</v>
      </c>
      <c r="J1786" t="s">
        <v>2251</v>
      </c>
      <c r="K1786" t="s">
        <v>2252</v>
      </c>
      <c r="L1786" t="s">
        <v>2252</v>
      </c>
      <c r="M1786" t="s">
        <v>2253</v>
      </c>
      <c r="N1786" t="s">
        <v>4519</v>
      </c>
    </row>
    <row r="1787" spans="1:14" x14ac:dyDescent="0.25">
      <c r="A1787" t="s">
        <v>5301</v>
      </c>
      <c r="B1787" t="s">
        <v>240</v>
      </c>
      <c r="C1787" t="s">
        <v>97</v>
      </c>
      <c r="D1787" s="13">
        <v>10159634</v>
      </c>
      <c r="E1787" t="s">
        <v>2415</v>
      </c>
      <c r="F1787" t="s">
        <v>2250</v>
      </c>
      <c r="G1787" t="s">
        <v>2250</v>
      </c>
      <c r="H1787" s="108">
        <v>44117</v>
      </c>
      <c r="I1787" s="108">
        <v>44145</v>
      </c>
      <c r="J1787" t="s">
        <v>2251</v>
      </c>
      <c r="K1787" t="s">
        <v>2252</v>
      </c>
      <c r="L1787" t="s">
        <v>2252</v>
      </c>
      <c r="M1787" t="s">
        <v>2253</v>
      </c>
      <c r="N1787" t="s">
        <v>4519</v>
      </c>
    </row>
    <row r="1788" spans="1:14" x14ac:dyDescent="0.25">
      <c r="A1788" t="s">
        <v>5302</v>
      </c>
      <c r="B1788" t="s">
        <v>240</v>
      </c>
      <c r="C1788" t="s">
        <v>91</v>
      </c>
      <c r="D1788" s="13">
        <v>10159431</v>
      </c>
      <c r="E1788" t="s">
        <v>2415</v>
      </c>
      <c r="F1788" t="s">
        <v>2250</v>
      </c>
      <c r="G1788" t="s">
        <v>2250</v>
      </c>
      <c r="H1788" s="108">
        <v>44123</v>
      </c>
      <c r="I1788" s="108">
        <v>44151</v>
      </c>
      <c r="J1788" t="s">
        <v>2251</v>
      </c>
      <c r="K1788" t="s">
        <v>2252</v>
      </c>
      <c r="L1788" t="s">
        <v>2252</v>
      </c>
      <c r="M1788" t="s">
        <v>2253</v>
      </c>
      <c r="N1788" t="s">
        <v>4519</v>
      </c>
    </row>
    <row r="1789" spans="1:14" x14ac:dyDescent="0.25">
      <c r="A1789" t="s">
        <v>5303</v>
      </c>
      <c r="B1789" t="s">
        <v>240</v>
      </c>
      <c r="C1789" t="s">
        <v>166</v>
      </c>
      <c r="D1789" s="13">
        <v>10160316</v>
      </c>
      <c r="E1789" t="s">
        <v>2415</v>
      </c>
      <c r="F1789" t="s">
        <v>2250</v>
      </c>
      <c r="G1789" t="s">
        <v>2250</v>
      </c>
      <c r="H1789" s="108">
        <v>44076</v>
      </c>
      <c r="I1789" s="108">
        <v>44112</v>
      </c>
      <c r="J1789" t="s">
        <v>2251</v>
      </c>
      <c r="K1789" t="s">
        <v>2252</v>
      </c>
      <c r="L1789" t="s">
        <v>2252</v>
      </c>
      <c r="M1789" t="s">
        <v>2253</v>
      </c>
      <c r="N1789" t="s">
        <v>4519</v>
      </c>
    </row>
    <row r="1790" spans="1:14" x14ac:dyDescent="0.25">
      <c r="A1790" t="s">
        <v>5304</v>
      </c>
      <c r="B1790" t="s">
        <v>240</v>
      </c>
      <c r="C1790" t="s">
        <v>135</v>
      </c>
      <c r="D1790" s="13">
        <v>10160618</v>
      </c>
      <c r="E1790" t="s">
        <v>2415</v>
      </c>
      <c r="F1790" t="s">
        <v>2250</v>
      </c>
      <c r="G1790" t="s">
        <v>2250</v>
      </c>
      <c r="H1790" s="108">
        <v>44088</v>
      </c>
      <c r="I1790" s="108">
        <v>44125</v>
      </c>
      <c r="J1790" t="s">
        <v>2251</v>
      </c>
      <c r="K1790" t="s">
        <v>2252</v>
      </c>
      <c r="L1790" t="s">
        <v>2252</v>
      </c>
      <c r="M1790" t="s">
        <v>2253</v>
      </c>
      <c r="N1790" t="s">
        <v>4519</v>
      </c>
    </row>
    <row r="1791" spans="1:14" x14ac:dyDescent="0.25">
      <c r="A1791" t="s">
        <v>5305</v>
      </c>
      <c r="B1791" t="s">
        <v>240</v>
      </c>
      <c r="C1791" t="s">
        <v>91</v>
      </c>
      <c r="D1791" s="13">
        <v>10159432</v>
      </c>
      <c r="E1791" t="s">
        <v>2415</v>
      </c>
      <c r="F1791" t="s">
        <v>2250</v>
      </c>
      <c r="G1791" t="s">
        <v>2250</v>
      </c>
      <c r="H1791" s="108">
        <v>44133</v>
      </c>
      <c r="I1791" s="108">
        <v>44169</v>
      </c>
      <c r="J1791" t="s">
        <v>945</v>
      </c>
      <c r="K1791" t="s">
        <v>2252</v>
      </c>
      <c r="L1791" t="s">
        <v>2252</v>
      </c>
      <c r="M1791" t="s">
        <v>2253</v>
      </c>
      <c r="N1791" t="s">
        <v>4519</v>
      </c>
    </row>
    <row r="1792" spans="1:14" x14ac:dyDescent="0.25">
      <c r="A1792" t="s">
        <v>5306</v>
      </c>
      <c r="B1792" t="s">
        <v>240</v>
      </c>
      <c r="C1792" t="s">
        <v>151</v>
      </c>
      <c r="D1792" s="13">
        <v>10159635</v>
      </c>
      <c r="E1792" t="s">
        <v>2415</v>
      </c>
      <c r="F1792" t="s">
        <v>2250</v>
      </c>
      <c r="G1792" t="s">
        <v>2250</v>
      </c>
      <c r="H1792" s="108">
        <v>44081</v>
      </c>
      <c r="I1792" s="108">
        <v>44111</v>
      </c>
      <c r="J1792" t="s">
        <v>2251</v>
      </c>
      <c r="K1792" t="s">
        <v>2252</v>
      </c>
      <c r="L1792" t="s">
        <v>2252</v>
      </c>
      <c r="M1792" t="s">
        <v>2253</v>
      </c>
      <c r="N1792" t="s">
        <v>4519</v>
      </c>
    </row>
    <row r="1793" spans="1:14" x14ac:dyDescent="0.25">
      <c r="A1793" t="s">
        <v>5307</v>
      </c>
      <c r="B1793" t="s">
        <v>240</v>
      </c>
      <c r="C1793" t="s">
        <v>87</v>
      </c>
      <c r="D1793" s="13">
        <v>10161220</v>
      </c>
      <c r="E1793" t="s">
        <v>2415</v>
      </c>
      <c r="F1793" t="s">
        <v>2250</v>
      </c>
      <c r="G1793" t="s">
        <v>2250</v>
      </c>
      <c r="H1793" s="108">
        <v>44118</v>
      </c>
      <c r="I1793" s="108">
        <v>44162</v>
      </c>
      <c r="J1793" t="s">
        <v>945</v>
      </c>
      <c r="K1793" t="s">
        <v>2252</v>
      </c>
      <c r="L1793" t="s">
        <v>2252</v>
      </c>
      <c r="M1793" t="s">
        <v>2253</v>
      </c>
      <c r="N1793" t="s">
        <v>4519</v>
      </c>
    </row>
    <row r="1794" spans="1:14" x14ac:dyDescent="0.25">
      <c r="A1794" t="s">
        <v>5308</v>
      </c>
      <c r="B1794" t="s">
        <v>240</v>
      </c>
      <c r="C1794" t="s">
        <v>91</v>
      </c>
      <c r="D1794" s="13">
        <v>10159433</v>
      </c>
      <c r="E1794" t="s">
        <v>2415</v>
      </c>
      <c r="F1794" t="s">
        <v>2250</v>
      </c>
      <c r="G1794" t="s">
        <v>2250</v>
      </c>
      <c r="H1794" s="108">
        <v>44118</v>
      </c>
      <c r="I1794" s="108">
        <v>44155</v>
      </c>
      <c r="J1794" t="s">
        <v>945</v>
      </c>
      <c r="K1794" t="s">
        <v>2252</v>
      </c>
      <c r="L1794" t="s">
        <v>2252</v>
      </c>
      <c r="M1794" t="s">
        <v>2253</v>
      </c>
      <c r="N1794" t="s">
        <v>4519</v>
      </c>
    </row>
    <row r="1795" spans="1:14" x14ac:dyDescent="0.25">
      <c r="A1795" t="s">
        <v>5309</v>
      </c>
      <c r="B1795" t="s">
        <v>240</v>
      </c>
      <c r="C1795" t="s">
        <v>151</v>
      </c>
      <c r="D1795" s="13">
        <v>10159622</v>
      </c>
      <c r="E1795" t="s">
        <v>2415</v>
      </c>
      <c r="F1795" t="s">
        <v>2250</v>
      </c>
      <c r="G1795" t="s">
        <v>2250</v>
      </c>
      <c r="H1795" s="108">
        <v>44095</v>
      </c>
      <c r="I1795" s="108">
        <v>44125</v>
      </c>
      <c r="J1795" t="s">
        <v>945</v>
      </c>
      <c r="K1795" t="s">
        <v>2252</v>
      </c>
      <c r="L1795" t="s">
        <v>2252</v>
      </c>
      <c r="M1795" t="s">
        <v>2253</v>
      </c>
      <c r="N1795" t="s">
        <v>4519</v>
      </c>
    </row>
    <row r="1796" spans="1:14" x14ac:dyDescent="0.25">
      <c r="A1796" t="s">
        <v>5310</v>
      </c>
      <c r="B1796" t="s">
        <v>240</v>
      </c>
      <c r="C1796" t="s">
        <v>91</v>
      </c>
      <c r="D1796" s="13">
        <v>10159609</v>
      </c>
      <c r="E1796" t="s">
        <v>2415</v>
      </c>
      <c r="F1796" t="s">
        <v>2250</v>
      </c>
      <c r="G1796" t="s">
        <v>2250</v>
      </c>
      <c r="H1796" s="108">
        <v>44090</v>
      </c>
      <c r="I1796" s="108">
        <v>44123</v>
      </c>
      <c r="J1796" t="s">
        <v>2251</v>
      </c>
      <c r="K1796" t="s">
        <v>2252</v>
      </c>
      <c r="L1796" t="s">
        <v>2252</v>
      </c>
      <c r="M1796" t="s">
        <v>2253</v>
      </c>
      <c r="N1796" t="s">
        <v>4519</v>
      </c>
    </row>
    <row r="1797" spans="1:14" x14ac:dyDescent="0.25">
      <c r="A1797" t="s">
        <v>5311</v>
      </c>
      <c r="B1797" t="s">
        <v>240</v>
      </c>
      <c r="C1797" t="s">
        <v>128</v>
      </c>
      <c r="D1797" s="13">
        <v>10159041</v>
      </c>
      <c r="E1797" t="s">
        <v>2415</v>
      </c>
      <c r="F1797" t="s">
        <v>2250</v>
      </c>
      <c r="G1797" t="s">
        <v>2250</v>
      </c>
      <c r="H1797" s="108">
        <v>44077</v>
      </c>
      <c r="I1797" s="108">
        <v>44111</v>
      </c>
      <c r="J1797" t="s">
        <v>2251</v>
      </c>
      <c r="K1797" t="s">
        <v>2252</v>
      </c>
      <c r="L1797" t="s">
        <v>2252</v>
      </c>
      <c r="M1797" t="s">
        <v>2253</v>
      </c>
      <c r="N1797" t="s">
        <v>4519</v>
      </c>
    </row>
    <row r="1798" spans="1:14" x14ac:dyDescent="0.25">
      <c r="A1798" t="s">
        <v>1251</v>
      </c>
      <c r="B1798" t="s">
        <v>1252</v>
      </c>
      <c r="C1798" t="s">
        <v>104</v>
      </c>
      <c r="D1798" s="13">
        <v>10162298</v>
      </c>
      <c r="E1798" t="s">
        <v>4284</v>
      </c>
      <c r="F1798" t="s">
        <v>2250</v>
      </c>
      <c r="G1798" t="s">
        <v>2250</v>
      </c>
      <c r="H1798" s="108">
        <v>44132</v>
      </c>
      <c r="I1798" s="108">
        <v>44134</v>
      </c>
      <c r="J1798" t="s">
        <v>2252</v>
      </c>
      <c r="K1798" t="s">
        <v>3048</v>
      </c>
      <c r="L1798" t="s">
        <v>2252</v>
      </c>
      <c r="M1798" t="s">
        <v>2253</v>
      </c>
      <c r="N1798" t="s">
        <v>4519</v>
      </c>
    </row>
    <row r="1799" spans="1:14" x14ac:dyDescent="0.25">
      <c r="A1799" t="s">
        <v>5312</v>
      </c>
      <c r="B1799" t="s">
        <v>240</v>
      </c>
      <c r="C1799" t="s">
        <v>84</v>
      </c>
      <c r="D1799" s="13">
        <v>10159636</v>
      </c>
      <c r="E1799" t="s">
        <v>2415</v>
      </c>
      <c r="F1799" t="s">
        <v>2250</v>
      </c>
      <c r="G1799" t="s">
        <v>2250</v>
      </c>
      <c r="H1799" s="108">
        <v>44081</v>
      </c>
      <c r="I1799" s="108">
        <v>44110</v>
      </c>
      <c r="J1799" t="s">
        <v>2251</v>
      </c>
      <c r="K1799" t="s">
        <v>2252</v>
      </c>
      <c r="L1799" t="s">
        <v>2252</v>
      </c>
      <c r="M1799" t="s">
        <v>2253</v>
      </c>
      <c r="N1799" t="s">
        <v>4519</v>
      </c>
    </row>
    <row r="1800" spans="1:14" x14ac:dyDescent="0.25">
      <c r="A1800" t="s">
        <v>5313</v>
      </c>
      <c r="B1800" t="s">
        <v>240</v>
      </c>
      <c r="C1800" t="s">
        <v>113</v>
      </c>
      <c r="D1800" s="13">
        <v>10160029</v>
      </c>
      <c r="E1800" t="s">
        <v>2415</v>
      </c>
      <c r="F1800" t="s">
        <v>2250</v>
      </c>
      <c r="G1800" t="s">
        <v>2250</v>
      </c>
      <c r="H1800" s="108">
        <v>44117</v>
      </c>
      <c r="I1800" s="108">
        <v>44154</v>
      </c>
      <c r="J1800" t="s">
        <v>2251</v>
      </c>
      <c r="K1800" t="s">
        <v>2252</v>
      </c>
      <c r="L1800" t="s">
        <v>2252</v>
      </c>
      <c r="M1800" t="s">
        <v>2253</v>
      </c>
      <c r="N1800" t="s">
        <v>4519</v>
      </c>
    </row>
    <row r="1801" spans="1:14" x14ac:dyDescent="0.25">
      <c r="A1801" t="s">
        <v>5314</v>
      </c>
      <c r="B1801" t="s">
        <v>240</v>
      </c>
      <c r="C1801" t="s">
        <v>84</v>
      </c>
      <c r="D1801" s="13">
        <v>10159637</v>
      </c>
      <c r="E1801" t="s">
        <v>2415</v>
      </c>
      <c r="F1801" t="s">
        <v>2250</v>
      </c>
      <c r="G1801" t="s">
        <v>2250</v>
      </c>
      <c r="H1801" s="108">
        <v>44124</v>
      </c>
      <c r="I1801" s="108">
        <v>44146</v>
      </c>
      <c r="J1801" t="s">
        <v>2251</v>
      </c>
      <c r="K1801" t="s">
        <v>2252</v>
      </c>
      <c r="L1801" t="s">
        <v>2252</v>
      </c>
      <c r="M1801" t="s">
        <v>2253</v>
      </c>
      <c r="N1801" t="s">
        <v>4519</v>
      </c>
    </row>
    <row r="1802" spans="1:14" x14ac:dyDescent="0.25">
      <c r="A1802" t="s">
        <v>5315</v>
      </c>
      <c r="B1802" t="s">
        <v>240</v>
      </c>
      <c r="C1802" t="s">
        <v>125</v>
      </c>
      <c r="D1802" s="13">
        <v>10159434</v>
      </c>
      <c r="E1802" t="s">
        <v>2415</v>
      </c>
      <c r="F1802" t="s">
        <v>2250</v>
      </c>
      <c r="G1802" t="s">
        <v>2250</v>
      </c>
      <c r="H1802" s="108">
        <v>44082</v>
      </c>
      <c r="I1802" s="108">
        <v>44112</v>
      </c>
      <c r="J1802" t="s">
        <v>2251</v>
      </c>
      <c r="K1802" t="s">
        <v>2252</v>
      </c>
      <c r="L1802" t="s">
        <v>2252</v>
      </c>
      <c r="M1802" t="s">
        <v>2253</v>
      </c>
      <c r="N1802" t="s">
        <v>4519</v>
      </c>
    </row>
    <row r="1803" spans="1:14" x14ac:dyDescent="0.25">
      <c r="A1803" t="s">
        <v>5316</v>
      </c>
      <c r="B1803" t="s">
        <v>240</v>
      </c>
      <c r="C1803" t="s">
        <v>130</v>
      </c>
      <c r="D1803" s="13">
        <v>10160776</v>
      </c>
      <c r="E1803" t="s">
        <v>2415</v>
      </c>
      <c r="F1803" t="s">
        <v>2250</v>
      </c>
      <c r="G1803" t="s">
        <v>2250</v>
      </c>
      <c r="H1803" s="108">
        <v>44124</v>
      </c>
      <c r="I1803" s="108">
        <v>44154</v>
      </c>
      <c r="J1803" t="s">
        <v>2251</v>
      </c>
      <c r="K1803" t="s">
        <v>2252</v>
      </c>
      <c r="L1803" t="s">
        <v>2252</v>
      </c>
      <c r="M1803" t="s">
        <v>2253</v>
      </c>
      <c r="N1803" t="s">
        <v>4519</v>
      </c>
    </row>
    <row r="1804" spans="1:14" x14ac:dyDescent="0.25">
      <c r="A1804" t="s">
        <v>5317</v>
      </c>
      <c r="B1804" t="s">
        <v>279</v>
      </c>
      <c r="C1804" t="s">
        <v>124</v>
      </c>
      <c r="D1804" s="13">
        <v>10168543</v>
      </c>
      <c r="E1804" t="s">
        <v>4284</v>
      </c>
      <c r="F1804" t="s">
        <v>2250</v>
      </c>
      <c r="G1804" t="s">
        <v>2250</v>
      </c>
      <c r="H1804" s="108">
        <v>44119</v>
      </c>
      <c r="I1804" s="108">
        <v>44124</v>
      </c>
      <c r="J1804" t="s">
        <v>2252</v>
      </c>
      <c r="K1804" t="s">
        <v>3048</v>
      </c>
      <c r="L1804" t="s">
        <v>2252</v>
      </c>
      <c r="M1804" t="s">
        <v>2253</v>
      </c>
      <c r="N1804" t="s">
        <v>4519</v>
      </c>
    </row>
    <row r="1805" spans="1:14" x14ac:dyDescent="0.25">
      <c r="A1805" t="s">
        <v>5318</v>
      </c>
      <c r="B1805" t="s">
        <v>240</v>
      </c>
      <c r="C1805" t="s">
        <v>117</v>
      </c>
      <c r="D1805" s="13">
        <v>10160777</v>
      </c>
      <c r="E1805" t="s">
        <v>2415</v>
      </c>
      <c r="F1805" t="s">
        <v>2250</v>
      </c>
      <c r="G1805" t="s">
        <v>2250</v>
      </c>
      <c r="H1805" s="108">
        <v>44089</v>
      </c>
      <c r="I1805" s="108">
        <v>44117</v>
      </c>
      <c r="J1805" t="s">
        <v>2251</v>
      </c>
      <c r="K1805" t="s">
        <v>2252</v>
      </c>
      <c r="L1805" t="s">
        <v>2252</v>
      </c>
      <c r="M1805" t="s">
        <v>2253</v>
      </c>
      <c r="N1805" t="s">
        <v>4519</v>
      </c>
    </row>
    <row r="1806" spans="1:14" x14ac:dyDescent="0.25">
      <c r="A1806" t="s">
        <v>5319</v>
      </c>
      <c r="B1806" t="s">
        <v>929</v>
      </c>
      <c r="C1806" t="s">
        <v>124</v>
      </c>
      <c r="D1806" s="13">
        <v>10172699</v>
      </c>
      <c r="E1806" t="s">
        <v>3047</v>
      </c>
      <c r="F1806" t="s">
        <v>2250</v>
      </c>
      <c r="G1806" t="s">
        <v>2250</v>
      </c>
      <c r="H1806" s="108">
        <v>44175</v>
      </c>
      <c r="I1806" s="108">
        <v>44182</v>
      </c>
      <c r="J1806" t="s">
        <v>2252</v>
      </c>
      <c r="K1806" t="s">
        <v>3048</v>
      </c>
      <c r="L1806" t="s">
        <v>2252</v>
      </c>
      <c r="M1806" t="s">
        <v>2265</v>
      </c>
      <c r="N1806" t="s">
        <v>4519</v>
      </c>
    </row>
    <row r="1807" spans="1:14" x14ac:dyDescent="0.25">
      <c r="A1807" t="s">
        <v>5320</v>
      </c>
      <c r="B1807" t="s">
        <v>280</v>
      </c>
      <c r="C1807" t="s">
        <v>124</v>
      </c>
      <c r="D1807" s="13">
        <v>10170256</v>
      </c>
      <c r="E1807" t="s">
        <v>4284</v>
      </c>
      <c r="F1807" t="s">
        <v>2250</v>
      </c>
      <c r="G1807" t="s">
        <v>2250</v>
      </c>
      <c r="H1807" s="108">
        <v>44139</v>
      </c>
      <c r="I1807" s="108">
        <v>44141</v>
      </c>
      <c r="J1807" t="s">
        <v>2252</v>
      </c>
      <c r="K1807" t="s">
        <v>3048</v>
      </c>
      <c r="L1807" t="s">
        <v>2252</v>
      </c>
      <c r="M1807" t="s">
        <v>2253</v>
      </c>
      <c r="N1807" t="s">
        <v>4519</v>
      </c>
    </row>
    <row r="1808" spans="1:14" x14ac:dyDescent="0.25">
      <c r="A1808" t="s">
        <v>5321</v>
      </c>
      <c r="B1808" t="s">
        <v>240</v>
      </c>
      <c r="C1808" t="s">
        <v>130</v>
      </c>
      <c r="D1808" s="13">
        <v>10160778</v>
      </c>
      <c r="E1808" t="s">
        <v>2415</v>
      </c>
      <c r="F1808" t="s">
        <v>2250</v>
      </c>
      <c r="G1808" t="s">
        <v>2250</v>
      </c>
      <c r="H1808" s="108">
        <v>44076</v>
      </c>
      <c r="I1808" s="108">
        <v>44117</v>
      </c>
      <c r="J1808" t="s">
        <v>2251</v>
      </c>
      <c r="K1808" t="s">
        <v>2252</v>
      </c>
      <c r="L1808" t="s">
        <v>2252</v>
      </c>
      <c r="M1808" t="s">
        <v>2253</v>
      </c>
      <c r="N1808" t="s">
        <v>4519</v>
      </c>
    </row>
    <row r="1809" spans="1:14" x14ac:dyDescent="0.25">
      <c r="A1809" t="s">
        <v>5322</v>
      </c>
      <c r="B1809" t="s">
        <v>240</v>
      </c>
      <c r="C1809" t="s">
        <v>173</v>
      </c>
      <c r="D1809" s="13">
        <v>10160779</v>
      </c>
      <c r="E1809" t="s">
        <v>2415</v>
      </c>
      <c r="F1809" t="s">
        <v>2250</v>
      </c>
      <c r="G1809" t="s">
        <v>2250</v>
      </c>
      <c r="H1809" s="108">
        <v>44130</v>
      </c>
      <c r="I1809" s="108">
        <v>44158</v>
      </c>
      <c r="J1809" t="s">
        <v>2251</v>
      </c>
      <c r="K1809" t="s">
        <v>2252</v>
      </c>
      <c r="L1809" t="s">
        <v>2252</v>
      </c>
      <c r="M1809" t="s">
        <v>2253</v>
      </c>
      <c r="N1809" t="s">
        <v>4519</v>
      </c>
    </row>
    <row r="1810" spans="1:14" x14ac:dyDescent="0.25">
      <c r="A1810" t="s">
        <v>5323</v>
      </c>
      <c r="B1810" t="s">
        <v>240</v>
      </c>
      <c r="C1810" t="s">
        <v>91</v>
      </c>
      <c r="D1810" s="13">
        <v>10159435</v>
      </c>
      <c r="E1810" t="s">
        <v>2415</v>
      </c>
      <c r="F1810" t="s">
        <v>2250</v>
      </c>
      <c r="G1810" t="s">
        <v>2250</v>
      </c>
      <c r="H1810" s="108">
        <v>44103</v>
      </c>
      <c r="I1810" s="108">
        <v>44152</v>
      </c>
      <c r="J1810" t="s">
        <v>2251</v>
      </c>
      <c r="K1810" t="s">
        <v>2252</v>
      </c>
      <c r="L1810" t="s">
        <v>2252</v>
      </c>
      <c r="M1810" t="s">
        <v>2253</v>
      </c>
      <c r="N1810" t="s">
        <v>4519</v>
      </c>
    </row>
    <row r="1811" spans="1:14" x14ac:dyDescent="0.25">
      <c r="A1811" t="s">
        <v>5324</v>
      </c>
      <c r="B1811" t="s">
        <v>240</v>
      </c>
      <c r="C1811" t="s">
        <v>137</v>
      </c>
      <c r="D1811" s="13">
        <v>10160343</v>
      </c>
      <c r="E1811" t="s">
        <v>2415</v>
      </c>
      <c r="F1811" t="s">
        <v>2250</v>
      </c>
      <c r="G1811" t="s">
        <v>2250</v>
      </c>
      <c r="H1811" s="108">
        <v>44103</v>
      </c>
      <c r="I1811" s="108">
        <v>44137</v>
      </c>
      <c r="J1811" t="s">
        <v>2251</v>
      </c>
      <c r="K1811" t="s">
        <v>2252</v>
      </c>
      <c r="L1811" t="s">
        <v>2252</v>
      </c>
      <c r="M1811" t="s">
        <v>2253</v>
      </c>
      <c r="N1811" t="s">
        <v>4519</v>
      </c>
    </row>
    <row r="1812" spans="1:14" x14ac:dyDescent="0.25">
      <c r="A1812" t="s">
        <v>5325</v>
      </c>
      <c r="B1812" t="s">
        <v>981</v>
      </c>
      <c r="C1812" t="s">
        <v>124</v>
      </c>
      <c r="D1812" s="13">
        <v>10167275</v>
      </c>
      <c r="E1812" t="s">
        <v>4284</v>
      </c>
      <c r="F1812" t="s">
        <v>2250</v>
      </c>
      <c r="G1812" t="s">
        <v>2250</v>
      </c>
      <c r="H1812" s="108">
        <v>44111</v>
      </c>
      <c r="I1812" s="108">
        <v>44124</v>
      </c>
      <c r="J1812" t="s">
        <v>2252</v>
      </c>
      <c r="K1812" t="s">
        <v>3048</v>
      </c>
      <c r="L1812" t="s">
        <v>2252</v>
      </c>
      <c r="M1812" t="s">
        <v>2253</v>
      </c>
      <c r="N1812" t="s">
        <v>4519</v>
      </c>
    </row>
    <row r="1813" spans="1:14" x14ac:dyDescent="0.25">
      <c r="A1813" t="s">
        <v>5326</v>
      </c>
      <c r="B1813" t="s">
        <v>982</v>
      </c>
      <c r="C1813" t="s">
        <v>124</v>
      </c>
      <c r="D1813" s="13">
        <v>10165432</v>
      </c>
      <c r="E1813" t="s">
        <v>4284</v>
      </c>
      <c r="F1813" t="s">
        <v>2250</v>
      </c>
      <c r="G1813" t="s">
        <v>2250</v>
      </c>
      <c r="H1813" s="108">
        <v>44103</v>
      </c>
      <c r="I1813" s="108">
        <v>44110</v>
      </c>
      <c r="J1813" t="s">
        <v>2252</v>
      </c>
      <c r="K1813" t="s">
        <v>3048</v>
      </c>
      <c r="L1813" t="s">
        <v>2252</v>
      </c>
      <c r="M1813" t="s">
        <v>2253</v>
      </c>
      <c r="N1813" t="s">
        <v>4519</v>
      </c>
    </row>
    <row r="1814" spans="1:14" x14ac:dyDescent="0.25">
      <c r="A1814" t="s">
        <v>5327</v>
      </c>
      <c r="B1814" t="s">
        <v>282</v>
      </c>
      <c r="C1814" t="s">
        <v>133</v>
      </c>
      <c r="D1814" s="13">
        <v>10164933</v>
      </c>
      <c r="E1814" t="s">
        <v>4284</v>
      </c>
      <c r="F1814" t="s">
        <v>2250</v>
      </c>
      <c r="G1814" t="s">
        <v>2250</v>
      </c>
      <c r="H1814" s="108">
        <v>44092</v>
      </c>
      <c r="I1814" s="108">
        <v>44102</v>
      </c>
      <c r="J1814" t="s">
        <v>2252</v>
      </c>
      <c r="K1814" t="s">
        <v>3048</v>
      </c>
      <c r="L1814" t="s">
        <v>2252</v>
      </c>
      <c r="M1814" t="s">
        <v>2253</v>
      </c>
      <c r="N1814" t="s">
        <v>4519</v>
      </c>
    </row>
    <row r="1815" spans="1:14" x14ac:dyDescent="0.25">
      <c r="A1815" t="s">
        <v>5328</v>
      </c>
      <c r="B1815" t="s">
        <v>984</v>
      </c>
      <c r="C1815" t="s">
        <v>226</v>
      </c>
      <c r="D1815" s="13">
        <v>10167084</v>
      </c>
      <c r="E1815" t="s">
        <v>4284</v>
      </c>
      <c r="F1815" t="s">
        <v>2250</v>
      </c>
      <c r="G1815" t="s">
        <v>2250</v>
      </c>
      <c r="H1815" s="108">
        <v>44154</v>
      </c>
      <c r="I1815" s="108">
        <v>44168</v>
      </c>
      <c r="J1815" t="s">
        <v>2252</v>
      </c>
      <c r="K1815" t="s">
        <v>3048</v>
      </c>
      <c r="L1815" t="s">
        <v>2252</v>
      </c>
      <c r="M1815" t="s">
        <v>2253</v>
      </c>
      <c r="N1815" t="s">
        <v>4519</v>
      </c>
    </row>
    <row r="1816" spans="1:14" x14ac:dyDescent="0.25">
      <c r="A1816" t="s">
        <v>5329</v>
      </c>
      <c r="B1816" t="s">
        <v>283</v>
      </c>
      <c r="C1816" t="s">
        <v>72</v>
      </c>
      <c r="D1816" s="13">
        <v>10166601</v>
      </c>
      <c r="E1816" t="s">
        <v>4284</v>
      </c>
      <c r="F1816" t="s">
        <v>2250</v>
      </c>
      <c r="G1816" t="s">
        <v>2250</v>
      </c>
      <c r="H1816" s="108">
        <v>44106</v>
      </c>
      <c r="I1816" s="108">
        <v>44113</v>
      </c>
      <c r="J1816" t="s">
        <v>2252</v>
      </c>
      <c r="K1816" t="s">
        <v>3048</v>
      </c>
      <c r="L1816" t="s">
        <v>2252</v>
      </c>
      <c r="M1816" t="s">
        <v>2253</v>
      </c>
      <c r="N1816" t="s">
        <v>4519</v>
      </c>
    </row>
    <row r="1817" spans="1:14" x14ac:dyDescent="0.25">
      <c r="A1817" t="s">
        <v>5330</v>
      </c>
      <c r="B1817" t="s">
        <v>284</v>
      </c>
      <c r="C1817" t="s">
        <v>76</v>
      </c>
      <c r="D1817" s="13">
        <v>10165040</v>
      </c>
      <c r="E1817" t="s">
        <v>4284</v>
      </c>
      <c r="F1817" t="s">
        <v>2250</v>
      </c>
      <c r="G1817" t="s">
        <v>2250</v>
      </c>
      <c r="H1817" s="108">
        <v>44104</v>
      </c>
      <c r="I1817" s="108">
        <v>44106</v>
      </c>
      <c r="J1817" t="s">
        <v>2252</v>
      </c>
      <c r="K1817" t="s">
        <v>3048</v>
      </c>
      <c r="L1817" t="s">
        <v>2252</v>
      </c>
      <c r="M1817" t="s">
        <v>2253</v>
      </c>
      <c r="N1817" t="s">
        <v>4519</v>
      </c>
    </row>
    <row r="1818" spans="1:14" x14ac:dyDescent="0.25">
      <c r="A1818" t="s">
        <v>5331</v>
      </c>
      <c r="B1818" t="s">
        <v>985</v>
      </c>
      <c r="C1818" t="s">
        <v>76</v>
      </c>
      <c r="D1818" s="13">
        <v>10169495</v>
      </c>
      <c r="E1818" t="s">
        <v>4284</v>
      </c>
      <c r="F1818" t="s">
        <v>2250</v>
      </c>
      <c r="G1818" t="s">
        <v>2250</v>
      </c>
      <c r="H1818" s="108">
        <v>44130</v>
      </c>
      <c r="I1818" s="108">
        <v>44131</v>
      </c>
      <c r="J1818" t="s">
        <v>2252</v>
      </c>
      <c r="K1818" t="s">
        <v>3048</v>
      </c>
      <c r="L1818" t="s">
        <v>2252</v>
      </c>
      <c r="M1818" t="s">
        <v>2253</v>
      </c>
      <c r="N1818" t="s">
        <v>4519</v>
      </c>
    </row>
    <row r="1819" spans="1:14" x14ac:dyDescent="0.25">
      <c r="A1819" t="s">
        <v>5332</v>
      </c>
      <c r="B1819" t="s">
        <v>986</v>
      </c>
      <c r="C1819" t="s">
        <v>166</v>
      </c>
      <c r="D1819" s="13">
        <v>10172396</v>
      </c>
      <c r="E1819" t="s">
        <v>3047</v>
      </c>
      <c r="F1819" t="s">
        <v>2250</v>
      </c>
      <c r="G1819" t="s">
        <v>2250</v>
      </c>
      <c r="H1819" s="108">
        <v>44165</v>
      </c>
      <c r="I1819" s="108">
        <v>44166</v>
      </c>
      <c r="J1819" t="s">
        <v>2252</v>
      </c>
      <c r="K1819" t="s">
        <v>3048</v>
      </c>
      <c r="L1819" t="s">
        <v>2252</v>
      </c>
      <c r="M1819" t="s">
        <v>2265</v>
      </c>
      <c r="N1819" t="s">
        <v>4519</v>
      </c>
    </row>
    <row r="1820" spans="1:14" x14ac:dyDescent="0.25">
      <c r="A1820" t="s">
        <v>5333</v>
      </c>
      <c r="B1820" t="s">
        <v>987</v>
      </c>
      <c r="C1820" t="s">
        <v>166</v>
      </c>
      <c r="D1820" s="13">
        <v>10167824</v>
      </c>
      <c r="E1820" t="s">
        <v>4284</v>
      </c>
      <c r="F1820" t="s">
        <v>2250</v>
      </c>
      <c r="G1820" t="s">
        <v>2250</v>
      </c>
      <c r="H1820" s="108">
        <v>44116</v>
      </c>
      <c r="I1820" s="108">
        <v>44119</v>
      </c>
      <c r="J1820" t="s">
        <v>2252</v>
      </c>
      <c r="K1820" t="s">
        <v>3048</v>
      </c>
      <c r="L1820" t="s">
        <v>2252</v>
      </c>
      <c r="M1820" t="s">
        <v>2253</v>
      </c>
      <c r="N1820" t="s">
        <v>4519</v>
      </c>
    </row>
    <row r="1821" spans="1:14" x14ac:dyDescent="0.25">
      <c r="A1821" t="s">
        <v>5334</v>
      </c>
      <c r="B1821" t="s">
        <v>286</v>
      </c>
      <c r="C1821" t="s">
        <v>113</v>
      </c>
      <c r="D1821" s="13">
        <v>10170750</v>
      </c>
      <c r="E1821" t="s">
        <v>3047</v>
      </c>
      <c r="F1821" t="s">
        <v>2250</v>
      </c>
      <c r="G1821" t="s">
        <v>2250</v>
      </c>
      <c r="H1821" s="108">
        <v>44145</v>
      </c>
      <c r="I1821" s="108">
        <v>44146</v>
      </c>
      <c r="J1821" t="s">
        <v>2252</v>
      </c>
      <c r="K1821" t="s">
        <v>3048</v>
      </c>
      <c r="L1821" t="s">
        <v>2252</v>
      </c>
      <c r="M1821" t="s">
        <v>2265</v>
      </c>
      <c r="N1821" t="s">
        <v>4519</v>
      </c>
    </row>
    <row r="1822" spans="1:14" x14ac:dyDescent="0.25">
      <c r="A1822" t="s">
        <v>5335</v>
      </c>
      <c r="B1822" t="s">
        <v>988</v>
      </c>
      <c r="C1822" t="s">
        <v>126</v>
      </c>
      <c r="D1822" s="13">
        <v>10167262</v>
      </c>
      <c r="E1822" t="s">
        <v>4284</v>
      </c>
      <c r="F1822" t="s">
        <v>2250</v>
      </c>
      <c r="G1822" t="s">
        <v>2250</v>
      </c>
      <c r="H1822" s="108">
        <v>44110</v>
      </c>
      <c r="I1822" s="108">
        <v>44113</v>
      </c>
      <c r="J1822" t="s">
        <v>2252</v>
      </c>
      <c r="K1822" t="s">
        <v>3048</v>
      </c>
      <c r="L1822" t="s">
        <v>2252</v>
      </c>
      <c r="M1822" t="s">
        <v>2253</v>
      </c>
      <c r="N1822" t="s">
        <v>4519</v>
      </c>
    </row>
    <row r="1823" spans="1:14" x14ac:dyDescent="0.25">
      <c r="A1823" t="s">
        <v>5336</v>
      </c>
      <c r="B1823" t="s">
        <v>990</v>
      </c>
      <c r="C1823" t="s">
        <v>155</v>
      </c>
      <c r="D1823" s="13">
        <v>10164501</v>
      </c>
      <c r="E1823" t="s">
        <v>4284</v>
      </c>
      <c r="F1823" t="s">
        <v>2250</v>
      </c>
      <c r="G1823" t="s">
        <v>2250</v>
      </c>
      <c r="H1823" s="108">
        <v>44118</v>
      </c>
      <c r="I1823" s="108">
        <v>44123</v>
      </c>
      <c r="J1823" t="s">
        <v>2252</v>
      </c>
      <c r="K1823" t="s">
        <v>3048</v>
      </c>
      <c r="L1823" t="s">
        <v>2252</v>
      </c>
      <c r="M1823" t="s">
        <v>2253</v>
      </c>
      <c r="N1823" t="s">
        <v>4519</v>
      </c>
    </row>
    <row r="1824" spans="1:14" x14ac:dyDescent="0.25">
      <c r="A1824" t="s">
        <v>5337</v>
      </c>
      <c r="B1824" t="s">
        <v>991</v>
      </c>
      <c r="C1824" t="s">
        <v>155</v>
      </c>
      <c r="D1824" s="13">
        <v>10167988</v>
      </c>
      <c r="E1824" t="s">
        <v>4284</v>
      </c>
      <c r="F1824" t="s">
        <v>2250</v>
      </c>
      <c r="G1824" t="s">
        <v>2250</v>
      </c>
      <c r="H1824" s="108">
        <v>44145</v>
      </c>
      <c r="I1824" s="108">
        <v>44151</v>
      </c>
      <c r="J1824" t="s">
        <v>2252</v>
      </c>
      <c r="K1824" t="s">
        <v>3048</v>
      </c>
      <c r="L1824" t="s">
        <v>2252</v>
      </c>
      <c r="M1824" t="s">
        <v>2253</v>
      </c>
      <c r="N1824" t="s">
        <v>4519</v>
      </c>
    </row>
    <row r="1825" spans="1:14" x14ac:dyDescent="0.25">
      <c r="A1825" t="s">
        <v>5338</v>
      </c>
      <c r="B1825" t="s">
        <v>289</v>
      </c>
      <c r="C1825" t="s">
        <v>95</v>
      </c>
      <c r="D1825" s="13">
        <v>10161745</v>
      </c>
      <c r="E1825" t="s">
        <v>4284</v>
      </c>
      <c r="F1825" t="s">
        <v>2250</v>
      </c>
      <c r="G1825" t="s">
        <v>2250</v>
      </c>
      <c r="H1825" s="108">
        <v>44098</v>
      </c>
      <c r="I1825" s="108">
        <v>44099</v>
      </c>
      <c r="J1825" t="s">
        <v>2252</v>
      </c>
      <c r="K1825" t="s">
        <v>3048</v>
      </c>
      <c r="L1825" t="s">
        <v>2252</v>
      </c>
      <c r="M1825" t="s">
        <v>2253</v>
      </c>
      <c r="N1825" t="s">
        <v>4519</v>
      </c>
    </row>
    <row r="1826" spans="1:14" x14ac:dyDescent="0.25">
      <c r="A1826" t="s">
        <v>5339</v>
      </c>
      <c r="B1826" t="s">
        <v>290</v>
      </c>
      <c r="C1826" t="s">
        <v>74</v>
      </c>
      <c r="D1826" s="13">
        <v>10167101</v>
      </c>
      <c r="E1826" t="s">
        <v>4284</v>
      </c>
      <c r="F1826" t="s">
        <v>2250</v>
      </c>
      <c r="G1826" t="s">
        <v>2250</v>
      </c>
      <c r="H1826" s="108">
        <v>44110</v>
      </c>
      <c r="I1826" s="108">
        <v>44112</v>
      </c>
      <c r="J1826" t="s">
        <v>2252</v>
      </c>
      <c r="K1826" t="s">
        <v>3048</v>
      </c>
      <c r="L1826" t="s">
        <v>2252</v>
      </c>
      <c r="M1826" t="s">
        <v>2253</v>
      </c>
      <c r="N1826" t="s">
        <v>4519</v>
      </c>
    </row>
    <row r="1827" spans="1:14" x14ac:dyDescent="0.25">
      <c r="A1827" t="s">
        <v>5340</v>
      </c>
      <c r="B1827" t="s">
        <v>993</v>
      </c>
      <c r="C1827" t="s">
        <v>81</v>
      </c>
      <c r="D1827" s="13">
        <v>10169114</v>
      </c>
      <c r="E1827" t="s">
        <v>4284</v>
      </c>
      <c r="F1827" t="s">
        <v>2250</v>
      </c>
      <c r="G1827" t="s">
        <v>2250</v>
      </c>
      <c r="H1827" s="108">
        <v>44139</v>
      </c>
      <c r="I1827" s="108">
        <v>44152</v>
      </c>
      <c r="J1827" t="s">
        <v>2252</v>
      </c>
      <c r="K1827" t="s">
        <v>3048</v>
      </c>
      <c r="L1827" t="s">
        <v>2252</v>
      </c>
      <c r="M1827" t="s">
        <v>2253</v>
      </c>
      <c r="N1827" t="s">
        <v>4519</v>
      </c>
    </row>
    <row r="1828" spans="1:14" x14ac:dyDescent="0.25">
      <c r="A1828" t="s">
        <v>5341</v>
      </c>
      <c r="B1828" t="s">
        <v>1000</v>
      </c>
      <c r="C1828" t="s">
        <v>119</v>
      </c>
      <c r="D1828" s="13">
        <v>10168827</v>
      </c>
      <c r="E1828" t="s">
        <v>4284</v>
      </c>
      <c r="F1828" t="s">
        <v>2250</v>
      </c>
      <c r="G1828" t="s">
        <v>2250</v>
      </c>
      <c r="H1828" s="108">
        <v>44124</v>
      </c>
      <c r="I1828" s="108">
        <v>44126</v>
      </c>
      <c r="J1828" t="s">
        <v>2252</v>
      </c>
      <c r="K1828" t="s">
        <v>3048</v>
      </c>
      <c r="L1828" t="s">
        <v>2252</v>
      </c>
      <c r="M1828" t="s">
        <v>2253</v>
      </c>
      <c r="N1828" t="s">
        <v>4519</v>
      </c>
    </row>
    <row r="1829" spans="1:14" x14ac:dyDescent="0.25">
      <c r="A1829" t="s">
        <v>5342</v>
      </c>
      <c r="B1829" t="s">
        <v>5343</v>
      </c>
      <c r="C1829" t="s">
        <v>152</v>
      </c>
      <c r="D1829" s="13">
        <v>10155175</v>
      </c>
      <c r="E1829" t="s">
        <v>2385</v>
      </c>
      <c r="F1829" t="s">
        <v>2250</v>
      </c>
      <c r="G1829" t="s">
        <v>2250</v>
      </c>
      <c r="H1829" s="108">
        <v>44125</v>
      </c>
      <c r="I1829" s="108">
        <v>44161</v>
      </c>
      <c r="J1829" t="s">
        <v>2252</v>
      </c>
      <c r="K1829" t="s">
        <v>2252</v>
      </c>
      <c r="L1829" t="s">
        <v>2252</v>
      </c>
      <c r="M1829" t="s">
        <v>2253</v>
      </c>
      <c r="N1829" t="s">
        <v>4519</v>
      </c>
    </row>
    <row r="1830" spans="1:14" x14ac:dyDescent="0.25">
      <c r="A1830" t="s">
        <v>5344</v>
      </c>
      <c r="B1830" t="s">
        <v>5345</v>
      </c>
      <c r="C1830" t="s">
        <v>90</v>
      </c>
      <c r="D1830" s="13">
        <v>10155531</v>
      </c>
      <c r="E1830" t="s">
        <v>2385</v>
      </c>
      <c r="F1830" t="s">
        <v>2250</v>
      </c>
      <c r="G1830" t="s">
        <v>2250</v>
      </c>
      <c r="H1830" s="108">
        <v>44159</v>
      </c>
      <c r="I1830" s="108">
        <v>44200</v>
      </c>
      <c r="J1830" t="s">
        <v>2252</v>
      </c>
      <c r="K1830" t="s">
        <v>2252</v>
      </c>
      <c r="L1830" t="s">
        <v>2252</v>
      </c>
      <c r="M1830" t="s">
        <v>2265</v>
      </c>
      <c r="N1830" t="s">
        <v>4519</v>
      </c>
    </row>
    <row r="1831" spans="1:14" x14ac:dyDescent="0.25">
      <c r="A1831" t="s">
        <v>5346</v>
      </c>
      <c r="B1831" t="s">
        <v>5347</v>
      </c>
      <c r="C1831" t="s">
        <v>165</v>
      </c>
      <c r="D1831" s="13">
        <v>10155853</v>
      </c>
      <c r="E1831" t="s">
        <v>2385</v>
      </c>
      <c r="F1831" t="s">
        <v>2250</v>
      </c>
      <c r="G1831" t="s">
        <v>2250</v>
      </c>
      <c r="H1831" s="108">
        <v>44152</v>
      </c>
      <c r="I1831" s="108">
        <v>44172</v>
      </c>
      <c r="J1831" t="s">
        <v>2252</v>
      </c>
      <c r="K1831" t="s">
        <v>2252</v>
      </c>
      <c r="L1831" t="s">
        <v>2252</v>
      </c>
      <c r="M1831" t="s">
        <v>2265</v>
      </c>
      <c r="N1831" t="s">
        <v>4519</v>
      </c>
    </row>
    <row r="1832" spans="1:14" x14ac:dyDescent="0.25">
      <c r="A1832" t="s">
        <v>5348</v>
      </c>
      <c r="B1832" t="s">
        <v>5349</v>
      </c>
      <c r="C1832" t="s">
        <v>223</v>
      </c>
      <c r="D1832" s="13">
        <v>10155329</v>
      </c>
      <c r="E1832" t="s">
        <v>2385</v>
      </c>
      <c r="F1832" t="s">
        <v>2250</v>
      </c>
      <c r="G1832" t="s">
        <v>2250</v>
      </c>
      <c r="H1832" s="108">
        <v>44173</v>
      </c>
      <c r="I1832" s="108">
        <v>44213</v>
      </c>
      <c r="J1832" t="s">
        <v>2252</v>
      </c>
      <c r="K1832" t="s">
        <v>2252</v>
      </c>
      <c r="L1832" t="s">
        <v>2252</v>
      </c>
      <c r="M1832" t="s">
        <v>2253</v>
      </c>
      <c r="N1832" t="s">
        <v>4519</v>
      </c>
    </row>
    <row r="1833" spans="1:14" x14ac:dyDescent="0.25">
      <c r="A1833" t="s">
        <v>5350</v>
      </c>
      <c r="B1833" t="s">
        <v>5351</v>
      </c>
      <c r="C1833" t="s">
        <v>140</v>
      </c>
      <c r="D1833" s="13">
        <v>10155176</v>
      </c>
      <c r="E1833" t="s">
        <v>2385</v>
      </c>
      <c r="F1833" t="s">
        <v>2250</v>
      </c>
      <c r="G1833" t="s">
        <v>2250</v>
      </c>
      <c r="H1833" s="108">
        <v>44152</v>
      </c>
      <c r="I1833" s="108">
        <v>44173</v>
      </c>
      <c r="J1833" t="s">
        <v>2252</v>
      </c>
      <c r="K1833" t="s">
        <v>2252</v>
      </c>
      <c r="L1833" t="s">
        <v>2252</v>
      </c>
      <c r="M1833" t="s">
        <v>2265</v>
      </c>
      <c r="N1833" t="s">
        <v>4519</v>
      </c>
    </row>
    <row r="1834" spans="1:14" x14ac:dyDescent="0.25">
      <c r="A1834" t="s">
        <v>5352</v>
      </c>
      <c r="B1834" t="s">
        <v>5353</v>
      </c>
      <c r="C1834" t="s">
        <v>122</v>
      </c>
      <c r="D1834" s="13">
        <v>10155177</v>
      </c>
      <c r="E1834" t="s">
        <v>2385</v>
      </c>
      <c r="F1834" t="s">
        <v>2250</v>
      </c>
      <c r="G1834" t="s">
        <v>2250</v>
      </c>
      <c r="H1834" s="108">
        <v>44168</v>
      </c>
      <c r="I1834" s="108">
        <v>44213</v>
      </c>
      <c r="J1834" t="s">
        <v>2252</v>
      </c>
      <c r="K1834" t="s">
        <v>2252</v>
      </c>
      <c r="L1834" t="s">
        <v>2252</v>
      </c>
      <c r="M1834" t="s">
        <v>2265</v>
      </c>
      <c r="N1834" t="s">
        <v>4519</v>
      </c>
    </row>
    <row r="1835" spans="1:14" x14ac:dyDescent="0.25">
      <c r="A1835" t="s">
        <v>5354</v>
      </c>
      <c r="B1835" t="s">
        <v>1001</v>
      </c>
      <c r="C1835" t="s">
        <v>154</v>
      </c>
      <c r="D1835" s="13">
        <v>10164909</v>
      </c>
      <c r="E1835" t="s">
        <v>4284</v>
      </c>
      <c r="F1835" t="s">
        <v>2250</v>
      </c>
      <c r="G1835" t="s">
        <v>2250</v>
      </c>
      <c r="H1835" s="108">
        <v>44096</v>
      </c>
      <c r="I1835" s="108">
        <v>44099</v>
      </c>
      <c r="J1835" t="s">
        <v>2252</v>
      </c>
      <c r="K1835" t="s">
        <v>3048</v>
      </c>
      <c r="L1835" t="s">
        <v>2252</v>
      </c>
      <c r="M1835" t="s">
        <v>2253</v>
      </c>
      <c r="N1835" t="s">
        <v>4519</v>
      </c>
    </row>
    <row r="1836" spans="1:14" x14ac:dyDescent="0.25">
      <c r="A1836" t="s">
        <v>5355</v>
      </c>
      <c r="B1836" t="s">
        <v>296</v>
      </c>
      <c r="C1836" t="s">
        <v>97</v>
      </c>
      <c r="D1836" s="13">
        <v>10168710</v>
      </c>
      <c r="E1836" t="s">
        <v>4284</v>
      </c>
      <c r="F1836" t="s">
        <v>2250</v>
      </c>
      <c r="G1836" t="s">
        <v>2250</v>
      </c>
      <c r="H1836" s="108">
        <v>44120</v>
      </c>
      <c r="I1836" s="108">
        <v>44141</v>
      </c>
      <c r="J1836" t="s">
        <v>2252</v>
      </c>
      <c r="K1836" t="s">
        <v>4165</v>
      </c>
      <c r="L1836" t="s">
        <v>2252</v>
      </c>
      <c r="M1836" t="s">
        <v>2253</v>
      </c>
      <c r="N1836" t="s">
        <v>4519</v>
      </c>
    </row>
    <row r="1837" spans="1:14" x14ac:dyDescent="0.25">
      <c r="A1837" t="s">
        <v>5355</v>
      </c>
      <c r="B1837" t="s">
        <v>296</v>
      </c>
      <c r="C1837" t="s">
        <v>97</v>
      </c>
      <c r="D1837" s="13">
        <v>10169457</v>
      </c>
      <c r="E1837" t="s">
        <v>3047</v>
      </c>
      <c r="F1837" t="s">
        <v>2250</v>
      </c>
      <c r="G1837" t="s">
        <v>2250</v>
      </c>
      <c r="H1837" s="108">
        <v>44123</v>
      </c>
      <c r="I1837" s="108">
        <v>44141</v>
      </c>
      <c r="J1837" t="s">
        <v>2252</v>
      </c>
      <c r="K1837" t="s">
        <v>4165</v>
      </c>
      <c r="L1837" t="s">
        <v>2252</v>
      </c>
      <c r="M1837" t="s">
        <v>2265</v>
      </c>
      <c r="N1837" t="s">
        <v>4519</v>
      </c>
    </row>
    <row r="1838" spans="1:14" x14ac:dyDescent="0.25">
      <c r="A1838" t="s">
        <v>5356</v>
      </c>
      <c r="B1838" t="s">
        <v>5357</v>
      </c>
      <c r="C1838" t="s">
        <v>123</v>
      </c>
      <c r="D1838" s="13">
        <v>10155849</v>
      </c>
      <c r="E1838" t="s">
        <v>2385</v>
      </c>
      <c r="F1838" t="s">
        <v>2250</v>
      </c>
      <c r="G1838" t="s">
        <v>2250</v>
      </c>
      <c r="H1838" s="108">
        <v>44175</v>
      </c>
      <c r="I1838" s="108">
        <v>44216</v>
      </c>
      <c r="J1838" t="s">
        <v>2252</v>
      </c>
      <c r="K1838" t="s">
        <v>2252</v>
      </c>
      <c r="L1838" t="s">
        <v>2252</v>
      </c>
      <c r="M1838" t="s">
        <v>2253</v>
      </c>
      <c r="N1838" t="s">
        <v>4519</v>
      </c>
    </row>
    <row r="1839" spans="1:14" x14ac:dyDescent="0.25">
      <c r="A1839" t="s">
        <v>5358</v>
      </c>
      <c r="B1839" t="s">
        <v>5359</v>
      </c>
      <c r="C1839" t="s">
        <v>103</v>
      </c>
      <c r="D1839" s="13">
        <v>10155839</v>
      </c>
      <c r="E1839" t="s">
        <v>2385</v>
      </c>
      <c r="F1839" t="s">
        <v>2250</v>
      </c>
      <c r="G1839" t="s">
        <v>2250</v>
      </c>
      <c r="H1839" s="108">
        <v>44175</v>
      </c>
      <c r="I1839" s="108">
        <v>44220</v>
      </c>
      <c r="J1839" t="s">
        <v>2252</v>
      </c>
      <c r="K1839" t="s">
        <v>2252</v>
      </c>
      <c r="L1839" t="s">
        <v>2252</v>
      </c>
      <c r="M1839" t="s">
        <v>2253</v>
      </c>
      <c r="N1839" t="s">
        <v>4519</v>
      </c>
    </row>
    <row r="1840" spans="1:14" x14ac:dyDescent="0.25">
      <c r="A1840" t="s">
        <v>5360</v>
      </c>
      <c r="B1840" t="s">
        <v>298</v>
      </c>
      <c r="C1840" t="s">
        <v>83</v>
      </c>
      <c r="D1840" s="13">
        <v>10167411</v>
      </c>
      <c r="E1840" t="s">
        <v>4284</v>
      </c>
      <c r="F1840" t="s">
        <v>2250</v>
      </c>
      <c r="G1840" t="s">
        <v>2250</v>
      </c>
      <c r="H1840" s="108">
        <v>44112</v>
      </c>
      <c r="I1840" s="108">
        <v>44118</v>
      </c>
      <c r="J1840" t="s">
        <v>2252</v>
      </c>
      <c r="K1840" t="s">
        <v>3048</v>
      </c>
      <c r="L1840" t="s">
        <v>2252</v>
      </c>
      <c r="M1840" t="s">
        <v>2253</v>
      </c>
      <c r="N1840" t="s">
        <v>4519</v>
      </c>
    </row>
    <row r="1841" spans="1:14" x14ac:dyDescent="0.25">
      <c r="A1841" t="s">
        <v>5361</v>
      </c>
      <c r="B1841" t="s">
        <v>5362</v>
      </c>
      <c r="C1841" t="s">
        <v>109</v>
      </c>
      <c r="D1841" s="13">
        <v>10155178</v>
      </c>
      <c r="E1841" t="s">
        <v>2385</v>
      </c>
      <c r="F1841" t="s">
        <v>2250</v>
      </c>
      <c r="G1841" t="s">
        <v>2250</v>
      </c>
      <c r="H1841" s="108">
        <v>44138</v>
      </c>
      <c r="I1841" s="108">
        <v>44174</v>
      </c>
      <c r="J1841" t="s">
        <v>2252</v>
      </c>
      <c r="K1841" t="s">
        <v>2252</v>
      </c>
      <c r="L1841" t="s">
        <v>2252</v>
      </c>
      <c r="M1841" t="s">
        <v>2253</v>
      </c>
      <c r="N1841" t="s">
        <v>4519</v>
      </c>
    </row>
    <row r="1842" spans="1:14" x14ac:dyDescent="0.25">
      <c r="A1842" t="s">
        <v>5363</v>
      </c>
      <c r="B1842" t="s">
        <v>5364</v>
      </c>
      <c r="C1842" t="s">
        <v>129</v>
      </c>
      <c r="D1842" s="13">
        <v>10155210</v>
      </c>
      <c r="E1842" t="s">
        <v>2385</v>
      </c>
      <c r="F1842" t="s">
        <v>2250</v>
      </c>
      <c r="G1842" t="s">
        <v>2250</v>
      </c>
      <c r="H1842" s="108">
        <v>44146</v>
      </c>
      <c r="I1842" s="108">
        <v>44165</v>
      </c>
      <c r="J1842" t="s">
        <v>2252</v>
      </c>
      <c r="K1842" t="s">
        <v>2252</v>
      </c>
      <c r="L1842" t="s">
        <v>2252</v>
      </c>
      <c r="M1842" t="s">
        <v>2265</v>
      </c>
      <c r="N1842" t="s">
        <v>4519</v>
      </c>
    </row>
    <row r="1843" spans="1:14" x14ac:dyDescent="0.25">
      <c r="A1843" t="s">
        <v>5365</v>
      </c>
      <c r="B1843" t="s">
        <v>5366</v>
      </c>
      <c r="C1843" t="s">
        <v>91</v>
      </c>
      <c r="D1843" s="13">
        <v>10155335</v>
      </c>
      <c r="E1843" t="s">
        <v>2385</v>
      </c>
      <c r="F1843" t="s">
        <v>2250</v>
      </c>
      <c r="G1843" t="s">
        <v>2250</v>
      </c>
      <c r="H1843" s="108">
        <v>44138</v>
      </c>
      <c r="I1843" s="108">
        <v>44161</v>
      </c>
      <c r="J1843" t="s">
        <v>2252</v>
      </c>
      <c r="K1843" t="s">
        <v>2252</v>
      </c>
      <c r="L1843" t="s">
        <v>2252</v>
      </c>
      <c r="M1843" t="s">
        <v>2253</v>
      </c>
      <c r="N1843" t="s">
        <v>4519</v>
      </c>
    </row>
    <row r="1844" spans="1:14" x14ac:dyDescent="0.25">
      <c r="A1844" t="s">
        <v>5367</v>
      </c>
      <c r="B1844" t="s">
        <v>5368</v>
      </c>
      <c r="C1844" t="s">
        <v>74</v>
      </c>
      <c r="D1844" s="13">
        <v>10155148</v>
      </c>
      <c r="E1844" t="s">
        <v>2385</v>
      </c>
      <c r="F1844" t="s">
        <v>2250</v>
      </c>
      <c r="G1844" t="s">
        <v>2250</v>
      </c>
      <c r="H1844" s="108">
        <v>44118</v>
      </c>
      <c r="I1844" s="108">
        <v>44152</v>
      </c>
      <c r="J1844" t="s">
        <v>2252</v>
      </c>
      <c r="K1844" t="s">
        <v>2252</v>
      </c>
      <c r="L1844" t="s">
        <v>2252</v>
      </c>
      <c r="M1844" t="s">
        <v>2253</v>
      </c>
      <c r="N1844" t="s">
        <v>4519</v>
      </c>
    </row>
    <row r="1845" spans="1:14" x14ac:dyDescent="0.25">
      <c r="A1845" t="s">
        <v>5369</v>
      </c>
      <c r="B1845" t="s">
        <v>5370</v>
      </c>
      <c r="C1845" t="s">
        <v>109</v>
      </c>
      <c r="D1845" s="13">
        <v>10155179</v>
      </c>
      <c r="E1845" t="s">
        <v>2385</v>
      </c>
      <c r="F1845" t="s">
        <v>2250</v>
      </c>
      <c r="G1845" t="s">
        <v>2250</v>
      </c>
      <c r="H1845" s="108">
        <v>44104</v>
      </c>
      <c r="I1845" s="108">
        <v>44126</v>
      </c>
      <c r="J1845" t="s">
        <v>2252</v>
      </c>
      <c r="K1845" t="s">
        <v>2252</v>
      </c>
      <c r="L1845" t="s">
        <v>2252</v>
      </c>
      <c r="M1845" t="s">
        <v>2253</v>
      </c>
      <c r="N1845" t="s">
        <v>4519</v>
      </c>
    </row>
    <row r="1846" spans="1:14" x14ac:dyDescent="0.25">
      <c r="A1846" t="s">
        <v>5371</v>
      </c>
      <c r="B1846" t="s">
        <v>5372</v>
      </c>
      <c r="C1846" t="s">
        <v>132</v>
      </c>
      <c r="D1846" s="13">
        <v>10155307</v>
      </c>
      <c r="E1846" t="s">
        <v>2385</v>
      </c>
      <c r="F1846" t="s">
        <v>2250</v>
      </c>
      <c r="G1846" t="s">
        <v>2250</v>
      </c>
      <c r="H1846" s="108">
        <v>44153</v>
      </c>
      <c r="I1846" s="108">
        <v>44172</v>
      </c>
      <c r="J1846" t="s">
        <v>2252</v>
      </c>
      <c r="K1846" t="s">
        <v>2252</v>
      </c>
      <c r="L1846" t="s">
        <v>2252</v>
      </c>
      <c r="M1846" t="s">
        <v>2265</v>
      </c>
      <c r="N1846" t="s">
        <v>4519</v>
      </c>
    </row>
    <row r="1847" spans="1:14" x14ac:dyDescent="0.25">
      <c r="A1847" t="s">
        <v>5373</v>
      </c>
      <c r="B1847" t="s">
        <v>5374</v>
      </c>
      <c r="C1847" t="s">
        <v>173</v>
      </c>
      <c r="D1847" s="13">
        <v>10155205</v>
      </c>
      <c r="E1847" t="s">
        <v>2385</v>
      </c>
      <c r="F1847" t="s">
        <v>2250</v>
      </c>
      <c r="G1847" t="s">
        <v>2250</v>
      </c>
      <c r="H1847" s="108">
        <v>44104</v>
      </c>
      <c r="I1847" s="108">
        <v>44147</v>
      </c>
      <c r="J1847" t="s">
        <v>2252</v>
      </c>
      <c r="K1847" t="s">
        <v>2252</v>
      </c>
      <c r="L1847" t="s">
        <v>2252</v>
      </c>
      <c r="M1847" t="s">
        <v>2253</v>
      </c>
      <c r="N1847" t="s">
        <v>4519</v>
      </c>
    </row>
    <row r="1848" spans="1:14" x14ac:dyDescent="0.25">
      <c r="A1848" t="s">
        <v>5375</v>
      </c>
      <c r="B1848" t="s">
        <v>5376</v>
      </c>
      <c r="C1848" t="s">
        <v>147</v>
      </c>
      <c r="D1848" s="13">
        <v>10155231</v>
      </c>
      <c r="E1848" t="s">
        <v>2385</v>
      </c>
      <c r="F1848" t="s">
        <v>2250</v>
      </c>
      <c r="G1848" t="s">
        <v>2250</v>
      </c>
      <c r="H1848" s="108">
        <v>44175</v>
      </c>
      <c r="I1848" s="108">
        <v>44213</v>
      </c>
      <c r="J1848" t="s">
        <v>2252</v>
      </c>
      <c r="K1848" t="s">
        <v>2252</v>
      </c>
      <c r="L1848" t="s">
        <v>2252</v>
      </c>
      <c r="M1848" t="s">
        <v>2265</v>
      </c>
      <c r="N1848" t="s">
        <v>4519</v>
      </c>
    </row>
    <row r="1849" spans="1:14" x14ac:dyDescent="0.25">
      <c r="A1849" t="s">
        <v>5377</v>
      </c>
      <c r="B1849" t="s">
        <v>5378</v>
      </c>
      <c r="C1849" t="s">
        <v>153</v>
      </c>
      <c r="D1849" s="13">
        <v>10155305</v>
      </c>
      <c r="E1849" t="s">
        <v>2385</v>
      </c>
      <c r="F1849" t="s">
        <v>2250</v>
      </c>
      <c r="G1849" t="s">
        <v>2250</v>
      </c>
      <c r="H1849" s="108">
        <v>44167</v>
      </c>
      <c r="I1849" s="108">
        <v>44209</v>
      </c>
      <c r="J1849" t="s">
        <v>2252</v>
      </c>
      <c r="K1849" t="s">
        <v>2252</v>
      </c>
      <c r="L1849" t="s">
        <v>2252</v>
      </c>
      <c r="M1849" t="s">
        <v>2265</v>
      </c>
      <c r="N1849" t="s">
        <v>4519</v>
      </c>
    </row>
    <row r="1850" spans="1:14" x14ac:dyDescent="0.25">
      <c r="A1850" t="s">
        <v>5379</v>
      </c>
      <c r="B1850" t="s">
        <v>5380</v>
      </c>
      <c r="C1850" t="s">
        <v>122</v>
      </c>
      <c r="D1850" s="13">
        <v>10155180</v>
      </c>
      <c r="E1850" t="s">
        <v>2385</v>
      </c>
      <c r="F1850" t="s">
        <v>2250</v>
      </c>
      <c r="G1850" t="s">
        <v>2250</v>
      </c>
      <c r="H1850" s="108">
        <v>44153</v>
      </c>
      <c r="I1850" s="108">
        <v>44171</v>
      </c>
      <c r="J1850" t="s">
        <v>2252</v>
      </c>
      <c r="K1850" t="s">
        <v>2252</v>
      </c>
      <c r="L1850" t="s">
        <v>2252</v>
      </c>
      <c r="M1850" t="s">
        <v>2265</v>
      </c>
      <c r="N1850" t="s">
        <v>4519</v>
      </c>
    </row>
    <row r="1851" spans="1:14" x14ac:dyDescent="0.25">
      <c r="A1851" t="s">
        <v>5381</v>
      </c>
      <c r="B1851" t="s">
        <v>5382</v>
      </c>
      <c r="C1851" t="s">
        <v>223</v>
      </c>
      <c r="D1851" s="13">
        <v>10155338</v>
      </c>
      <c r="E1851" t="s">
        <v>2385</v>
      </c>
      <c r="F1851" t="s">
        <v>2250</v>
      </c>
      <c r="G1851" t="s">
        <v>2250</v>
      </c>
      <c r="H1851" s="108">
        <v>44104</v>
      </c>
      <c r="I1851" s="108">
        <v>44146</v>
      </c>
      <c r="J1851" t="s">
        <v>2252</v>
      </c>
      <c r="K1851" t="s">
        <v>2252</v>
      </c>
      <c r="L1851" t="s">
        <v>2252</v>
      </c>
      <c r="M1851" t="s">
        <v>2253</v>
      </c>
      <c r="N1851" t="s">
        <v>4519</v>
      </c>
    </row>
    <row r="1852" spans="1:14" x14ac:dyDescent="0.25">
      <c r="A1852" t="s">
        <v>5383</v>
      </c>
      <c r="B1852" t="s">
        <v>5384</v>
      </c>
      <c r="C1852" t="s">
        <v>191</v>
      </c>
      <c r="D1852" s="13">
        <v>10155273</v>
      </c>
      <c r="E1852" t="s">
        <v>2385</v>
      </c>
      <c r="F1852" t="s">
        <v>2250</v>
      </c>
      <c r="G1852" t="s">
        <v>2250</v>
      </c>
      <c r="H1852" s="108">
        <v>44104</v>
      </c>
      <c r="I1852" s="108">
        <v>44124</v>
      </c>
      <c r="J1852" t="s">
        <v>2252</v>
      </c>
      <c r="K1852" t="s">
        <v>2252</v>
      </c>
      <c r="L1852" t="s">
        <v>2252</v>
      </c>
      <c r="M1852" t="s">
        <v>2253</v>
      </c>
      <c r="N1852" t="s">
        <v>4519</v>
      </c>
    </row>
    <row r="1853" spans="1:14" x14ac:dyDescent="0.25">
      <c r="A1853" t="s">
        <v>5385</v>
      </c>
      <c r="B1853" t="s">
        <v>5386</v>
      </c>
      <c r="C1853" t="s">
        <v>104</v>
      </c>
      <c r="D1853" s="13">
        <v>10155295</v>
      </c>
      <c r="E1853" t="s">
        <v>2385</v>
      </c>
      <c r="F1853" t="s">
        <v>2250</v>
      </c>
      <c r="G1853" t="s">
        <v>2250</v>
      </c>
      <c r="H1853" s="108">
        <v>44146</v>
      </c>
      <c r="I1853" s="108">
        <v>44172</v>
      </c>
      <c r="J1853" t="s">
        <v>2252</v>
      </c>
      <c r="K1853" t="s">
        <v>2252</v>
      </c>
      <c r="L1853" t="s">
        <v>2252</v>
      </c>
      <c r="M1853" t="s">
        <v>2265</v>
      </c>
      <c r="N1853" t="s">
        <v>4519</v>
      </c>
    </row>
    <row r="1854" spans="1:14" x14ac:dyDescent="0.25">
      <c r="A1854" t="s">
        <v>5387</v>
      </c>
      <c r="B1854" t="s">
        <v>5388</v>
      </c>
      <c r="C1854" t="s">
        <v>142</v>
      </c>
      <c r="D1854" s="13">
        <v>10155294</v>
      </c>
      <c r="E1854" t="s">
        <v>2385</v>
      </c>
      <c r="F1854" t="s">
        <v>2250</v>
      </c>
      <c r="G1854" t="s">
        <v>2250</v>
      </c>
      <c r="H1854" s="108">
        <v>44175</v>
      </c>
      <c r="I1854" s="108">
        <v>44213</v>
      </c>
      <c r="J1854" t="s">
        <v>2252</v>
      </c>
      <c r="K1854" t="s">
        <v>2252</v>
      </c>
      <c r="L1854" t="s">
        <v>2252</v>
      </c>
      <c r="M1854" t="s">
        <v>2265</v>
      </c>
      <c r="N1854" t="s">
        <v>4519</v>
      </c>
    </row>
    <row r="1855" spans="1:14" x14ac:dyDescent="0.25">
      <c r="A1855" t="s">
        <v>5389</v>
      </c>
      <c r="B1855" t="s">
        <v>5390</v>
      </c>
      <c r="C1855" t="s">
        <v>214</v>
      </c>
      <c r="D1855" s="13">
        <v>10155825</v>
      </c>
      <c r="E1855" t="s">
        <v>2385</v>
      </c>
      <c r="F1855" t="s">
        <v>2250</v>
      </c>
      <c r="G1855" t="s">
        <v>2250</v>
      </c>
      <c r="H1855" s="108">
        <v>44166</v>
      </c>
      <c r="I1855" s="108">
        <v>44217</v>
      </c>
      <c r="J1855" t="s">
        <v>2252</v>
      </c>
      <c r="K1855" t="s">
        <v>2252</v>
      </c>
      <c r="L1855" t="s">
        <v>2252</v>
      </c>
      <c r="M1855" t="s">
        <v>2265</v>
      </c>
      <c r="N1855" t="s">
        <v>4519</v>
      </c>
    </row>
    <row r="1856" spans="1:14" x14ac:dyDescent="0.25">
      <c r="A1856" t="s">
        <v>5391</v>
      </c>
      <c r="B1856" t="s">
        <v>5392</v>
      </c>
      <c r="C1856" t="s">
        <v>99</v>
      </c>
      <c r="D1856" s="13">
        <v>10155330</v>
      </c>
      <c r="E1856" t="s">
        <v>2385</v>
      </c>
      <c r="F1856" t="s">
        <v>2250</v>
      </c>
      <c r="G1856" t="s">
        <v>2250</v>
      </c>
      <c r="H1856" s="108">
        <v>44166</v>
      </c>
      <c r="I1856" s="108">
        <v>44195</v>
      </c>
      <c r="J1856" t="s">
        <v>2252</v>
      </c>
      <c r="K1856" t="s">
        <v>2252</v>
      </c>
      <c r="L1856" t="s">
        <v>2252</v>
      </c>
      <c r="M1856" t="s">
        <v>2265</v>
      </c>
      <c r="N1856" t="s">
        <v>4519</v>
      </c>
    </row>
    <row r="1857" spans="1:14" x14ac:dyDescent="0.25">
      <c r="A1857" t="s">
        <v>5393</v>
      </c>
      <c r="B1857" t="s">
        <v>5394</v>
      </c>
      <c r="C1857" t="s">
        <v>130</v>
      </c>
      <c r="D1857" s="13">
        <v>10155211</v>
      </c>
      <c r="E1857" t="s">
        <v>2385</v>
      </c>
      <c r="F1857" t="s">
        <v>2250</v>
      </c>
      <c r="G1857" t="s">
        <v>2250</v>
      </c>
      <c r="H1857" s="108">
        <v>44153</v>
      </c>
      <c r="I1857" s="108">
        <v>44174</v>
      </c>
      <c r="J1857" t="s">
        <v>2252</v>
      </c>
      <c r="K1857" t="s">
        <v>2252</v>
      </c>
      <c r="L1857" t="s">
        <v>2252</v>
      </c>
      <c r="M1857" t="s">
        <v>2265</v>
      </c>
      <c r="N1857" t="s">
        <v>4519</v>
      </c>
    </row>
    <row r="1858" spans="1:14" x14ac:dyDescent="0.25">
      <c r="A1858" t="s">
        <v>5395</v>
      </c>
      <c r="B1858" t="s">
        <v>5396</v>
      </c>
      <c r="C1858" t="s">
        <v>119</v>
      </c>
      <c r="D1858" s="13">
        <v>10155149</v>
      </c>
      <c r="E1858" t="s">
        <v>2385</v>
      </c>
      <c r="F1858" t="s">
        <v>2250</v>
      </c>
      <c r="G1858" t="s">
        <v>2250</v>
      </c>
      <c r="H1858" s="108">
        <v>44123</v>
      </c>
      <c r="I1858" s="108">
        <v>44160</v>
      </c>
      <c r="J1858" t="s">
        <v>2252</v>
      </c>
      <c r="K1858" t="s">
        <v>2252</v>
      </c>
      <c r="L1858" t="s">
        <v>2252</v>
      </c>
      <c r="M1858" t="s">
        <v>2253</v>
      </c>
      <c r="N1858" t="s">
        <v>4519</v>
      </c>
    </row>
    <row r="1859" spans="1:14" x14ac:dyDescent="0.25">
      <c r="A1859" t="s">
        <v>5397</v>
      </c>
      <c r="B1859" t="s">
        <v>5398</v>
      </c>
      <c r="C1859" t="s">
        <v>135</v>
      </c>
      <c r="D1859" s="13">
        <v>10155276</v>
      </c>
      <c r="E1859" t="s">
        <v>2385</v>
      </c>
      <c r="F1859" t="s">
        <v>2250</v>
      </c>
      <c r="G1859" t="s">
        <v>2250</v>
      </c>
      <c r="H1859" s="108">
        <v>44147</v>
      </c>
      <c r="I1859" s="108">
        <v>44174</v>
      </c>
      <c r="J1859" t="s">
        <v>2252</v>
      </c>
      <c r="K1859" t="s">
        <v>2252</v>
      </c>
      <c r="L1859" t="s">
        <v>2252</v>
      </c>
      <c r="M1859" t="s">
        <v>2265</v>
      </c>
      <c r="N1859" t="s">
        <v>4519</v>
      </c>
    </row>
    <row r="1860" spans="1:14" x14ac:dyDescent="0.25">
      <c r="A1860" t="s">
        <v>5399</v>
      </c>
      <c r="B1860" t="s">
        <v>5400</v>
      </c>
      <c r="C1860" t="s">
        <v>151</v>
      </c>
      <c r="D1860" s="13">
        <v>10155250</v>
      </c>
      <c r="E1860" t="s">
        <v>2385</v>
      </c>
      <c r="F1860" t="s">
        <v>2250</v>
      </c>
      <c r="G1860" t="s">
        <v>2250</v>
      </c>
      <c r="H1860" s="108">
        <v>44105</v>
      </c>
      <c r="I1860" s="108">
        <v>44124</v>
      </c>
      <c r="J1860" t="s">
        <v>2252</v>
      </c>
      <c r="K1860" t="s">
        <v>2252</v>
      </c>
      <c r="L1860" t="s">
        <v>2252</v>
      </c>
      <c r="M1860" t="s">
        <v>2253</v>
      </c>
      <c r="N1860" t="s">
        <v>4519</v>
      </c>
    </row>
    <row r="1861" spans="1:14" x14ac:dyDescent="0.25">
      <c r="A1861" t="s">
        <v>5401</v>
      </c>
      <c r="B1861" t="s">
        <v>5402</v>
      </c>
      <c r="C1861" t="s">
        <v>127</v>
      </c>
      <c r="D1861" s="13">
        <v>10155183</v>
      </c>
      <c r="E1861" t="s">
        <v>2385</v>
      </c>
      <c r="F1861" t="s">
        <v>2250</v>
      </c>
      <c r="G1861" t="s">
        <v>2250</v>
      </c>
      <c r="H1861" s="108">
        <v>44159</v>
      </c>
      <c r="I1861" s="108">
        <v>44180</v>
      </c>
      <c r="J1861" t="s">
        <v>2252</v>
      </c>
      <c r="K1861" t="s">
        <v>2252</v>
      </c>
      <c r="L1861" t="s">
        <v>2252</v>
      </c>
      <c r="M1861" t="s">
        <v>2265</v>
      </c>
      <c r="N1861" t="s">
        <v>4519</v>
      </c>
    </row>
    <row r="1862" spans="1:14" x14ac:dyDescent="0.25">
      <c r="A1862" t="s">
        <v>5403</v>
      </c>
      <c r="B1862" t="s">
        <v>5404</v>
      </c>
      <c r="C1862" t="s">
        <v>227</v>
      </c>
      <c r="D1862" s="13">
        <v>10163438</v>
      </c>
      <c r="E1862" t="s">
        <v>2385</v>
      </c>
      <c r="F1862" t="s">
        <v>2250</v>
      </c>
      <c r="G1862" t="s">
        <v>2250</v>
      </c>
      <c r="H1862" s="108">
        <v>44166</v>
      </c>
      <c r="I1862" s="108">
        <v>44194</v>
      </c>
      <c r="J1862" t="s">
        <v>2252</v>
      </c>
      <c r="K1862" t="s">
        <v>2252</v>
      </c>
      <c r="L1862" t="s">
        <v>2252</v>
      </c>
      <c r="M1862" t="s">
        <v>2265</v>
      </c>
      <c r="N1862" t="s">
        <v>4519</v>
      </c>
    </row>
    <row r="1863" spans="1:14" x14ac:dyDescent="0.25">
      <c r="A1863" t="s">
        <v>5405</v>
      </c>
      <c r="B1863" t="s">
        <v>5406</v>
      </c>
      <c r="C1863" t="s">
        <v>168</v>
      </c>
      <c r="D1863" s="13">
        <v>10155831</v>
      </c>
      <c r="E1863" t="s">
        <v>2385</v>
      </c>
      <c r="F1863" t="s">
        <v>2250</v>
      </c>
      <c r="G1863" t="s">
        <v>2250</v>
      </c>
      <c r="H1863" s="108">
        <v>44139</v>
      </c>
      <c r="I1863" s="108">
        <v>44160</v>
      </c>
      <c r="J1863" t="s">
        <v>2252</v>
      </c>
      <c r="K1863" t="s">
        <v>2252</v>
      </c>
      <c r="L1863" t="s">
        <v>2252</v>
      </c>
      <c r="M1863" t="s">
        <v>2253</v>
      </c>
      <c r="N1863" t="s">
        <v>4519</v>
      </c>
    </row>
    <row r="1864" spans="1:14" x14ac:dyDescent="0.25">
      <c r="A1864" t="s">
        <v>5407</v>
      </c>
      <c r="B1864" t="s">
        <v>5408</v>
      </c>
      <c r="C1864" t="s">
        <v>103</v>
      </c>
      <c r="D1864" s="13">
        <v>10155274</v>
      </c>
      <c r="E1864" t="s">
        <v>2385</v>
      </c>
      <c r="F1864" t="s">
        <v>2250</v>
      </c>
      <c r="G1864" t="s">
        <v>2250</v>
      </c>
      <c r="H1864" s="108">
        <v>44140</v>
      </c>
      <c r="I1864" s="108">
        <v>44209</v>
      </c>
      <c r="J1864" t="s">
        <v>2252</v>
      </c>
      <c r="K1864" t="s">
        <v>2252</v>
      </c>
      <c r="L1864" t="s">
        <v>2252</v>
      </c>
      <c r="M1864" t="s">
        <v>2265</v>
      </c>
      <c r="N1864" t="s">
        <v>4519</v>
      </c>
    </row>
    <row r="1865" spans="1:14" x14ac:dyDescent="0.25">
      <c r="A1865" t="s">
        <v>5409</v>
      </c>
      <c r="B1865" t="s">
        <v>5410</v>
      </c>
      <c r="C1865" t="s">
        <v>138</v>
      </c>
      <c r="D1865" s="13">
        <v>10155172</v>
      </c>
      <c r="E1865" t="s">
        <v>2385</v>
      </c>
      <c r="F1865" t="s">
        <v>2250</v>
      </c>
      <c r="G1865" t="s">
        <v>2250</v>
      </c>
      <c r="H1865" s="108">
        <v>44118</v>
      </c>
      <c r="I1865" s="108">
        <v>44161</v>
      </c>
      <c r="J1865" t="s">
        <v>2252</v>
      </c>
      <c r="K1865" t="s">
        <v>2252</v>
      </c>
      <c r="L1865" t="s">
        <v>2252</v>
      </c>
      <c r="M1865" t="s">
        <v>2253</v>
      </c>
      <c r="N1865" t="s">
        <v>4519</v>
      </c>
    </row>
    <row r="1866" spans="1:14" x14ac:dyDescent="0.25">
      <c r="A1866" t="s">
        <v>5411</v>
      </c>
      <c r="B1866" t="s">
        <v>5412</v>
      </c>
      <c r="C1866" t="s">
        <v>193</v>
      </c>
      <c r="D1866" s="13">
        <v>10155538</v>
      </c>
      <c r="E1866" t="s">
        <v>2385</v>
      </c>
      <c r="F1866" t="s">
        <v>2250</v>
      </c>
      <c r="G1866" t="s">
        <v>2250</v>
      </c>
      <c r="H1866" s="108">
        <v>44165</v>
      </c>
      <c r="I1866" s="108">
        <v>44203</v>
      </c>
      <c r="J1866" t="s">
        <v>2252</v>
      </c>
      <c r="K1866" t="s">
        <v>2252</v>
      </c>
      <c r="L1866" t="s">
        <v>2252</v>
      </c>
      <c r="M1866" t="s">
        <v>2265</v>
      </c>
      <c r="N1866" t="s">
        <v>4519</v>
      </c>
    </row>
    <row r="1867" spans="1:14" x14ac:dyDescent="0.25">
      <c r="A1867" t="s">
        <v>5413</v>
      </c>
      <c r="B1867" t="s">
        <v>5414</v>
      </c>
      <c r="C1867" t="s">
        <v>187</v>
      </c>
      <c r="D1867" s="13">
        <v>10155537</v>
      </c>
      <c r="E1867" t="s">
        <v>2385</v>
      </c>
      <c r="F1867" t="s">
        <v>2250</v>
      </c>
      <c r="G1867" t="s">
        <v>2250</v>
      </c>
      <c r="H1867" s="108">
        <v>44132</v>
      </c>
      <c r="I1867" s="108">
        <v>44175</v>
      </c>
      <c r="J1867" t="s">
        <v>2252</v>
      </c>
      <c r="K1867" t="s">
        <v>2252</v>
      </c>
      <c r="L1867" t="s">
        <v>2252</v>
      </c>
      <c r="M1867" t="s">
        <v>2253</v>
      </c>
      <c r="N1867" t="s">
        <v>4519</v>
      </c>
    </row>
    <row r="1868" spans="1:14" x14ac:dyDescent="0.25">
      <c r="A1868" t="s">
        <v>5415</v>
      </c>
      <c r="B1868" t="s">
        <v>5416</v>
      </c>
      <c r="C1868" t="s">
        <v>169</v>
      </c>
      <c r="D1868" s="13">
        <v>10155233</v>
      </c>
      <c r="E1868" t="s">
        <v>2385</v>
      </c>
      <c r="F1868" t="s">
        <v>2250</v>
      </c>
      <c r="G1868" t="s">
        <v>2250</v>
      </c>
      <c r="H1868" s="108">
        <v>44132</v>
      </c>
      <c r="I1868" s="108">
        <v>44154</v>
      </c>
      <c r="J1868" t="s">
        <v>2252</v>
      </c>
      <c r="K1868" t="s">
        <v>2252</v>
      </c>
      <c r="L1868" t="s">
        <v>2252</v>
      </c>
      <c r="M1868" t="s">
        <v>2253</v>
      </c>
      <c r="N1868" t="s">
        <v>4519</v>
      </c>
    </row>
    <row r="1869" spans="1:14" x14ac:dyDescent="0.25">
      <c r="A1869" t="s">
        <v>5417</v>
      </c>
      <c r="B1869" t="s">
        <v>5418</v>
      </c>
      <c r="C1869" t="s">
        <v>197</v>
      </c>
      <c r="D1869" s="13">
        <v>10155840</v>
      </c>
      <c r="E1869" t="s">
        <v>2385</v>
      </c>
      <c r="F1869" t="s">
        <v>2250</v>
      </c>
      <c r="G1869" t="s">
        <v>2250</v>
      </c>
      <c r="H1869" s="108">
        <v>44125</v>
      </c>
      <c r="I1869" s="108">
        <v>44172</v>
      </c>
      <c r="J1869" t="s">
        <v>2252</v>
      </c>
      <c r="K1869" t="s">
        <v>2252</v>
      </c>
      <c r="L1869" t="s">
        <v>2252</v>
      </c>
      <c r="M1869" t="s">
        <v>2253</v>
      </c>
      <c r="N1869" t="s">
        <v>4519</v>
      </c>
    </row>
    <row r="1870" spans="1:14" x14ac:dyDescent="0.25">
      <c r="A1870" t="s">
        <v>5419</v>
      </c>
      <c r="B1870" t="s">
        <v>5420</v>
      </c>
      <c r="C1870" t="s">
        <v>77</v>
      </c>
      <c r="D1870" s="13">
        <v>10155308</v>
      </c>
      <c r="E1870" t="s">
        <v>2385</v>
      </c>
      <c r="F1870" t="s">
        <v>2250</v>
      </c>
      <c r="G1870" t="s">
        <v>2250</v>
      </c>
      <c r="H1870" s="108">
        <v>44140</v>
      </c>
      <c r="I1870" s="108">
        <v>44171</v>
      </c>
      <c r="J1870" t="s">
        <v>2252</v>
      </c>
      <c r="K1870" t="s">
        <v>2252</v>
      </c>
      <c r="L1870" t="s">
        <v>2252</v>
      </c>
      <c r="M1870" t="s">
        <v>2265</v>
      </c>
      <c r="N1870" t="s">
        <v>4519</v>
      </c>
    </row>
    <row r="1871" spans="1:14" x14ac:dyDescent="0.25">
      <c r="A1871" t="s">
        <v>5421</v>
      </c>
      <c r="B1871" t="s">
        <v>5422</v>
      </c>
      <c r="C1871" t="s">
        <v>154</v>
      </c>
      <c r="D1871" s="13">
        <v>10155341</v>
      </c>
      <c r="E1871" t="s">
        <v>2385</v>
      </c>
      <c r="F1871" t="s">
        <v>2250</v>
      </c>
      <c r="G1871" t="s">
        <v>2250</v>
      </c>
      <c r="H1871" s="108">
        <v>44153</v>
      </c>
      <c r="I1871" s="108">
        <v>44174</v>
      </c>
      <c r="J1871" t="s">
        <v>2252</v>
      </c>
      <c r="K1871" t="s">
        <v>2252</v>
      </c>
      <c r="L1871" t="s">
        <v>2252</v>
      </c>
      <c r="M1871" t="s">
        <v>2265</v>
      </c>
      <c r="N1871" t="s">
        <v>4519</v>
      </c>
    </row>
    <row r="1872" spans="1:14" x14ac:dyDescent="0.25">
      <c r="A1872" t="s">
        <v>5423</v>
      </c>
      <c r="B1872" t="s">
        <v>5424</v>
      </c>
      <c r="C1872" t="s">
        <v>72</v>
      </c>
      <c r="D1872" s="13">
        <v>10155834</v>
      </c>
      <c r="E1872" t="s">
        <v>2385</v>
      </c>
      <c r="F1872" t="s">
        <v>2250</v>
      </c>
      <c r="G1872" t="s">
        <v>2250</v>
      </c>
      <c r="H1872" s="108">
        <v>44117</v>
      </c>
      <c r="I1872" s="108">
        <v>44140</v>
      </c>
      <c r="J1872" t="s">
        <v>2252</v>
      </c>
      <c r="K1872" t="s">
        <v>2252</v>
      </c>
      <c r="L1872" t="s">
        <v>2252</v>
      </c>
      <c r="M1872" t="s">
        <v>2253</v>
      </c>
      <c r="N1872" t="s">
        <v>4519</v>
      </c>
    </row>
    <row r="1873" spans="1:14" x14ac:dyDescent="0.25">
      <c r="A1873" t="s">
        <v>5425</v>
      </c>
      <c r="B1873" t="s">
        <v>5426</v>
      </c>
      <c r="C1873" t="s">
        <v>184</v>
      </c>
      <c r="D1873" s="13">
        <v>10155844</v>
      </c>
      <c r="E1873" t="s">
        <v>2385</v>
      </c>
      <c r="F1873" t="s">
        <v>2250</v>
      </c>
      <c r="G1873" t="s">
        <v>2250</v>
      </c>
      <c r="H1873" s="108">
        <v>44112</v>
      </c>
      <c r="I1873" s="108">
        <v>44158</v>
      </c>
      <c r="J1873" t="s">
        <v>2252</v>
      </c>
      <c r="K1873" t="s">
        <v>2252</v>
      </c>
      <c r="L1873" t="s">
        <v>2252</v>
      </c>
      <c r="M1873" t="s">
        <v>2253</v>
      </c>
      <c r="N1873" t="s">
        <v>4519</v>
      </c>
    </row>
    <row r="1874" spans="1:14" x14ac:dyDescent="0.25">
      <c r="A1874" t="s">
        <v>5427</v>
      </c>
      <c r="B1874" t="s">
        <v>1004</v>
      </c>
      <c r="C1874" t="s">
        <v>94</v>
      </c>
      <c r="D1874" s="13">
        <v>10164624</v>
      </c>
      <c r="E1874" t="s">
        <v>4284</v>
      </c>
      <c r="F1874" t="s">
        <v>2250</v>
      </c>
      <c r="G1874" t="s">
        <v>2250</v>
      </c>
      <c r="H1874" s="108">
        <v>44097</v>
      </c>
      <c r="I1874" s="108">
        <v>44098</v>
      </c>
      <c r="J1874" t="s">
        <v>2252</v>
      </c>
      <c r="K1874" t="s">
        <v>3048</v>
      </c>
      <c r="L1874" t="s">
        <v>2252</v>
      </c>
      <c r="M1874" t="s">
        <v>2253</v>
      </c>
      <c r="N1874" t="s">
        <v>4519</v>
      </c>
    </row>
    <row r="1875" spans="1:14" x14ac:dyDescent="0.25">
      <c r="A1875" t="s">
        <v>924</v>
      </c>
      <c r="B1875" t="s">
        <v>1007</v>
      </c>
      <c r="C1875" t="s">
        <v>194</v>
      </c>
      <c r="D1875" s="13">
        <v>10166130</v>
      </c>
      <c r="E1875" t="s">
        <v>3047</v>
      </c>
      <c r="F1875" t="s">
        <v>2250</v>
      </c>
      <c r="G1875" t="s">
        <v>2250</v>
      </c>
      <c r="H1875" s="108">
        <v>44173</v>
      </c>
      <c r="I1875" s="108">
        <v>44176</v>
      </c>
      <c r="J1875" t="s">
        <v>2252</v>
      </c>
      <c r="K1875" t="s">
        <v>3048</v>
      </c>
      <c r="L1875" t="s">
        <v>2252</v>
      </c>
      <c r="M1875" t="s">
        <v>2265</v>
      </c>
      <c r="N1875" t="s">
        <v>4519</v>
      </c>
    </row>
    <row r="1876" spans="1:14" x14ac:dyDescent="0.25">
      <c r="A1876" t="s">
        <v>308</v>
      </c>
      <c r="B1876" t="s">
        <v>1009</v>
      </c>
      <c r="C1876" t="s">
        <v>117</v>
      </c>
      <c r="D1876" s="13">
        <v>10168057</v>
      </c>
      <c r="E1876" t="s">
        <v>4284</v>
      </c>
      <c r="F1876" t="s">
        <v>2250</v>
      </c>
      <c r="G1876" t="s">
        <v>2250</v>
      </c>
      <c r="H1876" s="108">
        <v>44119</v>
      </c>
      <c r="I1876" s="108">
        <v>44140</v>
      </c>
      <c r="J1876" t="s">
        <v>2252</v>
      </c>
      <c r="K1876" t="s">
        <v>3048</v>
      </c>
      <c r="L1876" t="s">
        <v>2252</v>
      </c>
      <c r="M1876" t="s">
        <v>2253</v>
      </c>
      <c r="N1876" t="s">
        <v>4519</v>
      </c>
    </row>
    <row r="1877" spans="1:14" x14ac:dyDescent="0.25">
      <c r="A1877" t="s">
        <v>309</v>
      </c>
      <c r="B1877" t="s">
        <v>1010</v>
      </c>
      <c r="C1877" t="s">
        <v>78</v>
      </c>
      <c r="D1877" s="13">
        <v>10162456</v>
      </c>
      <c r="E1877" t="s">
        <v>3047</v>
      </c>
      <c r="F1877" t="s">
        <v>2250</v>
      </c>
      <c r="G1877" t="s">
        <v>2250</v>
      </c>
      <c r="H1877" s="108">
        <v>44106</v>
      </c>
      <c r="I1877" s="108">
        <v>44109</v>
      </c>
      <c r="J1877" t="s">
        <v>2252</v>
      </c>
      <c r="K1877" t="s">
        <v>3048</v>
      </c>
      <c r="L1877" t="s">
        <v>2252</v>
      </c>
      <c r="M1877" t="s">
        <v>2265</v>
      </c>
      <c r="N1877" t="s">
        <v>4519</v>
      </c>
    </row>
    <row r="1878" spans="1:14" x14ac:dyDescent="0.25">
      <c r="A1878" t="s">
        <v>764</v>
      </c>
      <c r="B1878" t="s">
        <v>1011</v>
      </c>
      <c r="C1878" t="s">
        <v>105</v>
      </c>
      <c r="D1878" s="13">
        <v>10161804</v>
      </c>
      <c r="E1878" t="s">
        <v>4284</v>
      </c>
      <c r="F1878" t="s">
        <v>2250</v>
      </c>
      <c r="G1878" t="s">
        <v>2250</v>
      </c>
      <c r="H1878" s="108">
        <v>44125</v>
      </c>
      <c r="I1878" s="108">
        <v>44153</v>
      </c>
      <c r="J1878" t="s">
        <v>2252</v>
      </c>
      <c r="K1878" t="s">
        <v>3048</v>
      </c>
      <c r="L1878" t="s">
        <v>2252</v>
      </c>
      <c r="M1878" t="s">
        <v>2253</v>
      </c>
      <c r="N1878" t="s">
        <v>4519</v>
      </c>
    </row>
    <row r="1879" spans="1:14" x14ac:dyDescent="0.25">
      <c r="A1879" t="s">
        <v>310</v>
      </c>
      <c r="B1879" t="s">
        <v>1012</v>
      </c>
      <c r="C1879" t="s">
        <v>115</v>
      </c>
      <c r="D1879" s="13">
        <v>10167343</v>
      </c>
      <c r="E1879" t="s">
        <v>4284</v>
      </c>
      <c r="F1879" t="s">
        <v>2250</v>
      </c>
      <c r="G1879" t="s">
        <v>2250</v>
      </c>
      <c r="H1879" s="108">
        <v>44110</v>
      </c>
      <c r="I1879" s="108">
        <v>44116</v>
      </c>
      <c r="J1879" t="s">
        <v>2252</v>
      </c>
      <c r="K1879" t="s">
        <v>3048</v>
      </c>
      <c r="L1879" t="s">
        <v>2252</v>
      </c>
      <c r="M1879" t="s">
        <v>2253</v>
      </c>
      <c r="N1879" t="s">
        <v>4519</v>
      </c>
    </row>
    <row r="1880" spans="1:14" x14ac:dyDescent="0.25">
      <c r="A1880" t="s">
        <v>311</v>
      </c>
      <c r="B1880" t="s">
        <v>312</v>
      </c>
      <c r="C1880" t="s">
        <v>86</v>
      </c>
      <c r="D1880" s="13">
        <v>10163879</v>
      </c>
      <c r="E1880" t="s">
        <v>4284</v>
      </c>
      <c r="F1880" t="s">
        <v>2250</v>
      </c>
      <c r="G1880" t="s">
        <v>2250</v>
      </c>
      <c r="H1880" s="108">
        <v>44096</v>
      </c>
      <c r="I1880" s="108">
        <v>44103</v>
      </c>
      <c r="J1880" t="s">
        <v>2252</v>
      </c>
      <c r="K1880" t="s">
        <v>3048</v>
      </c>
      <c r="L1880" t="s">
        <v>2252</v>
      </c>
      <c r="M1880" t="s">
        <v>2253</v>
      </c>
      <c r="N1880" t="s">
        <v>4519</v>
      </c>
    </row>
    <row r="1881" spans="1:14" x14ac:dyDescent="0.25">
      <c r="A1881" t="s">
        <v>313</v>
      </c>
      <c r="B1881" t="s">
        <v>314</v>
      </c>
      <c r="C1881" t="s">
        <v>104</v>
      </c>
      <c r="D1881" s="13">
        <v>10164701</v>
      </c>
      <c r="E1881" t="s">
        <v>4284</v>
      </c>
      <c r="F1881" t="s">
        <v>2250</v>
      </c>
      <c r="G1881" t="s">
        <v>2250</v>
      </c>
      <c r="H1881" s="108">
        <v>44124</v>
      </c>
      <c r="I1881" s="108">
        <v>44132</v>
      </c>
      <c r="J1881" t="s">
        <v>2252</v>
      </c>
      <c r="K1881" t="s">
        <v>3048</v>
      </c>
      <c r="L1881" t="s">
        <v>2252</v>
      </c>
      <c r="M1881" t="s">
        <v>2253</v>
      </c>
      <c r="N1881" t="s">
        <v>4519</v>
      </c>
    </row>
    <row r="1882" spans="1:14" x14ac:dyDescent="0.25">
      <c r="A1882" t="s">
        <v>317</v>
      </c>
      <c r="B1882" t="s">
        <v>1013</v>
      </c>
      <c r="C1882" t="s">
        <v>105</v>
      </c>
      <c r="D1882" s="13">
        <v>10161805</v>
      </c>
      <c r="E1882" t="s">
        <v>3047</v>
      </c>
      <c r="F1882" t="s">
        <v>2250</v>
      </c>
      <c r="G1882" t="s">
        <v>2250</v>
      </c>
      <c r="H1882" s="108">
        <v>44144</v>
      </c>
      <c r="I1882" s="108">
        <v>44148</v>
      </c>
      <c r="J1882" t="s">
        <v>2252</v>
      </c>
      <c r="K1882" t="s">
        <v>3048</v>
      </c>
      <c r="L1882" t="s">
        <v>2252</v>
      </c>
      <c r="M1882" t="s">
        <v>2265</v>
      </c>
      <c r="N1882" t="s">
        <v>4519</v>
      </c>
    </row>
    <row r="1883" spans="1:14" x14ac:dyDescent="0.25">
      <c r="A1883" t="s">
        <v>322</v>
      </c>
      <c r="B1883" t="s">
        <v>323</v>
      </c>
      <c r="C1883" t="s">
        <v>106</v>
      </c>
      <c r="D1883" s="13">
        <v>10164508</v>
      </c>
      <c r="E1883" t="s">
        <v>4284</v>
      </c>
      <c r="F1883" t="s">
        <v>2250</v>
      </c>
      <c r="G1883" t="s">
        <v>2250</v>
      </c>
      <c r="H1883" s="108">
        <v>44090</v>
      </c>
      <c r="I1883" s="108">
        <v>44091</v>
      </c>
      <c r="J1883" t="s">
        <v>2252</v>
      </c>
      <c r="K1883" t="s">
        <v>3048</v>
      </c>
      <c r="L1883" t="s">
        <v>2252</v>
      </c>
      <c r="M1883" t="s">
        <v>2253</v>
      </c>
      <c r="N1883" t="s">
        <v>4519</v>
      </c>
    </row>
    <row r="1884" spans="1:14" x14ac:dyDescent="0.25">
      <c r="A1884" t="s">
        <v>324</v>
      </c>
      <c r="B1884" t="s">
        <v>325</v>
      </c>
      <c r="C1884" t="s">
        <v>124</v>
      </c>
      <c r="D1884" s="13">
        <v>10169324</v>
      </c>
      <c r="E1884" t="s">
        <v>4284</v>
      </c>
      <c r="F1884" t="s">
        <v>2250</v>
      </c>
      <c r="G1884" t="s">
        <v>2250</v>
      </c>
      <c r="H1884" s="108">
        <v>44127</v>
      </c>
      <c r="I1884" s="108">
        <v>44131</v>
      </c>
      <c r="J1884" t="s">
        <v>2252</v>
      </c>
      <c r="K1884" t="s">
        <v>3048</v>
      </c>
      <c r="L1884" t="s">
        <v>2252</v>
      </c>
      <c r="M1884" t="s">
        <v>2253</v>
      </c>
      <c r="N1884" t="s">
        <v>4519</v>
      </c>
    </row>
    <row r="1885" spans="1:14" x14ac:dyDescent="0.25">
      <c r="A1885" t="s">
        <v>326</v>
      </c>
      <c r="B1885" t="s">
        <v>1015</v>
      </c>
      <c r="C1885" t="s">
        <v>124</v>
      </c>
      <c r="D1885" s="13">
        <v>10169042</v>
      </c>
      <c r="E1885" t="s">
        <v>4284</v>
      </c>
      <c r="F1885" t="s">
        <v>2250</v>
      </c>
      <c r="G1885" t="s">
        <v>2250</v>
      </c>
      <c r="H1885" s="108">
        <v>44132</v>
      </c>
      <c r="I1885" s="108">
        <v>44141</v>
      </c>
      <c r="J1885" t="s">
        <v>2252</v>
      </c>
      <c r="K1885" t="s">
        <v>3048</v>
      </c>
      <c r="L1885" t="s">
        <v>2252</v>
      </c>
      <c r="M1885" t="s">
        <v>2253</v>
      </c>
      <c r="N1885" t="s">
        <v>4519</v>
      </c>
    </row>
    <row r="1886" spans="1:14" x14ac:dyDescent="0.25">
      <c r="A1886" t="s">
        <v>327</v>
      </c>
      <c r="B1886" t="s">
        <v>328</v>
      </c>
      <c r="C1886" t="s">
        <v>140</v>
      </c>
      <c r="D1886" s="13">
        <v>10167855</v>
      </c>
      <c r="E1886" t="s">
        <v>4284</v>
      </c>
      <c r="F1886" t="s">
        <v>2250</v>
      </c>
      <c r="G1886" t="s">
        <v>2250</v>
      </c>
      <c r="H1886" s="108">
        <v>44138</v>
      </c>
      <c r="I1886" s="108">
        <v>44145</v>
      </c>
      <c r="J1886" t="s">
        <v>2252</v>
      </c>
      <c r="K1886" t="s">
        <v>4165</v>
      </c>
      <c r="L1886" t="s">
        <v>2252</v>
      </c>
      <c r="M1886" t="s">
        <v>2253</v>
      </c>
      <c r="N1886" t="s">
        <v>4519</v>
      </c>
    </row>
    <row r="1887" spans="1:14" x14ac:dyDescent="0.25">
      <c r="A1887" t="s">
        <v>329</v>
      </c>
      <c r="B1887" t="s">
        <v>330</v>
      </c>
      <c r="C1887" t="s">
        <v>80</v>
      </c>
      <c r="D1887" s="13">
        <v>10164911</v>
      </c>
      <c r="E1887" t="s">
        <v>4284</v>
      </c>
      <c r="F1887" t="s">
        <v>2250</v>
      </c>
      <c r="G1887" t="s">
        <v>2250</v>
      </c>
      <c r="H1887" s="108">
        <v>44110</v>
      </c>
      <c r="I1887" s="108">
        <v>44111</v>
      </c>
      <c r="J1887" t="s">
        <v>2252</v>
      </c>
      <c r="K1887" t="s">
        <v>3048</v>
      </c>
      <c r="L1887" t="s">
        <v>2252</v>
      </c>
      <c r="M1887" t="s">
        <v>2253</v>
      </c>
      <c r="N1887" t="s">
        <v>4519</v>
      </c>
    </row>
    <row r="1888" spans="1:14" x14ac:dyDescent="0.25">
      <c r="A1888" t="s">
        <v>331</v>
      </c>
      <c r="B1888" t="s">
        <v>1016</v>
      </c>
      <c r="C1888" t="s">
        <v>122</v>
      </c>
      <c r="D1888" s="13">
        <v>10170181</v>
      </c>
      <c r="E1888" t="s">
        <v>4284</v>
      </c>
      <c r="F1888" t="s">
        <v>2250</v>
      </c>
      <c r="G1888" t="s">
        <v>2250</v>
      </c>
      <c r="H1888" s="108">
        <v>44138</v>
      </c>
      <c r="I1888" s="108">
        <v>44147</v>
      </c>
      <c r="J1888" t="s">
        <v>2252</v>
      </c>
      <c r="K1888" t="s">
        <v>3048</v>
      </c>
      <c r="L1888" t="s">
        <v>2252</v>
      </c>
      <c r="M1888" t="s">
        <v>2253</v>
      </c>
      <c r="N1888" t="s">
        <v>4519</v>
      </c>
    </row>
    <row r="1889" spans="1:14" x14ac:dyDescent="0.25">
      <c r="A1889" t="s">
        <v>333</v>
      </c>
      <c r="B1889" t="s">
        <v>334</v>
      </c>
      <c r="C1889" t="s">
        <v>83</v>
      </c>
      <c r="D1889" s="13">
        <v>10170273</v>
      </c>
      <c r="E1889" t="s">
        <v>4284</v>
      </c>
      <c r="F1889" t="s">
        <v>2250</v>
      </c>
      <c r="G1889" t="s">
        <v>2250</v>
      </c>
      <c r="H1889" s="108">
        <v>44139</v>
      </c>
      <c r="I1889" s="108">
        <v>44145</v>
      </c>
      <c r="J1889" t="s">
        <v>2252</v>
      </c>
      <c r="K1889" t="s">
        <v>3048</v>
      </c>
      <c r="L1889" t="s">
        <v>2252</v>
      </c>
      <c r="M1889" t="s">
        <v>2253</v>
      </c>
      <c r="N1889" t="s">
        <v>4519</v>
      </c>
    </row>
    <row r="1890" spans="1:14" x14ac:dyDescent="0.25">
      <c r="A1890" t="s">
        <v>757</v>
      </c>
      <c r="B1890" t="s">
        <v>758</v>
      </c>
      <c r="C1890" t="s">
        <v>135</v>
      </c>
      <c r="D1890" s="13">
        <v>10168414</v>
      </c>
      <c r="E1890" t="s">
        <v>4284</v>
      </c>
      <c r="F1890" t="s">
        <v>2250</v>
      </c>
      <c r="G1890" t="s">
        <v>2250</v>
      </c>
      <c r="H1890" s="108">
        <v>44119</v>
      </c>
      <c r="I1890" s="108">
        <v>44153</v>
      </c>
      <c r="J1890" t="s">
        <v>2252</v>
      </c>
      <c r="K1890" t="s">
        <v>3048</v>
      </c>
      <c r="L1890" t="s">
        <v>2252</v>
      </c>
      <c r="M1890" t="s">
        <v>2253</v>
      </c>
      <c r="N1890" t="s">
        <v>4519</v>
      </c>
    </row>
    <row r="1891" spans="1:14" x14ac:dyDescent="0.25">
      <c r="A1891" t="s">
        <v>338</v>
      </c>
      <c r="B1891" t="s">
        <v>339</v>
      </c>
      <c r="C1891" t="s">
        <v>128</v>
      </c>
      <c r="D1891" s="13">
        <v>10162283</v>
      </c>
      <c r="E1891" t="s">
        <v>4284</v>
      </c>
      <c r="F1891" t="s">
        <v>2250</v>
      </c>
      <c r="G1891" t="s">
        <v>2250</v>
      </c>
      <c r="H1891" s="108">
        <v>44112</v>
      </c>
      <c r="I1891" s="108">
        <v>44115</v>
      </c>
      <c r="J1891" t="s">
        <v>2252</v>
      </c>
      <c r="K1891" t="s">
        <v>3048</v>
      </c>
      <c r="L1891" t="s">
        <v>2252</v>
      </c>
      <c r="M1891" t="s">
        <v>2253</v>
      </c>
      <c r="N1891" t="s">
        <v>4519</v>
      </c>
    </row>
    <row r="1892" spans="1:14" x14ac:dyDescent="0.25">
      <c r="A1892" t="s">
        <v>340</v>
      </c>
      <c r="B1892" t="s">
        <v>341</v>
      </c>
      <c r="C1892" t="s">
        <v>161</v>
      </c>
      <c r="D1892" s="13">
        <v>10162311</v>
      </c>
      <c r="E1892" t="s">
        <v>4284</v>
      </c>
      <c r="F1892" t="s">
        <v>2250</v>
      </c>
      <c r="G1892" t="s">
        <v>2250</v>
      </c>
      <c r="H1892" s="108">
        <v>44084</v>
      </c>
      <c r="I1892" s="108">
        <v>44091</v>
      </c>
      <c r="J1892" t="s">
        <v>2252</v>
      </c>
      <c r="K1892" t="s">
        <v>3048</v>
      </c>
      <c r="L1892" t="s">
        <v>2252</v>
      </c>
      <c r="M1892" t="s">
        <v>2253</v>
      </c>
      <c r="N1892" t="s">
        <v>4519</v>
      </c>
    </row>
    <row r="1893" spans="1:14" x14ac:dyDescent="0.25">
      <c r="A1893" t="s">
        <v>342</v>
      </c>
      <c r="B1893" t="s">
        <v>296</v>
      </c>
      <c r="C1893" t="s">
        <v>133</v>
      </c>
      <c r="D1893" s="13">
        <v>10169034</v>
      </c>
      <c r="E1893" t="s">
        <v>4284</v>
      </c>
      <c r="F1893" t="s">
        <v>2250</v>
      </c>
      <c r="G1893" t="s">
        <v>2250</v>
      </c>
      <c r="H1893" s="108">
        <v>44125</v>
      </c>
      <c r="I1893" s="108">
        <v>44126</v>
      </c>
      <c r="J1893" t="s">
        <v>2252</v>
      </c>
      <c r="K1893" t="s">
        <v>4165</v>
      </c>
      <c r="L1893" t="s">
        <v>2252</v>
      </c>
      <c r="M1893" t="s">
        <v>2253</v>
      </c>
      <c r="N1893" t="s">
        <v>4519</v>
      </c>
    </row>
    <row r="1894" spans="1:14" x14ac:dyDescent="0.25">
      <c r="A1894" t="s">
        <v>343</v>
      </c>
      <c r="B1894" t="s">
        <v>1021</v>
      </c>
      <c r="C1894" t="s">
        <v>155</v>
      </c>
      <c r="D1894" s="13">
        <v>10166129</v>
      </c>
      <c r="E1894" t="s">
        <v>4284</v>
      </c>
      <c r="F1894" t="s">
        <v>2250</v>
      </c>
      <c r="G1894" t="s">
        <v>2250</v>
      </c>
      <c r="H1894" s="108">
        <v>44111</v>
      </c>
      <c r="I1894" s="108">
        <v>44113</v>
      </c>
      <c r="J1894" t="s">
        <v>2252</v>
      </c>
      <c r="K1894" t="s">
        <v>4165</v>
      </c>
      <c r="L1894" t="s">
        <v>2252</v>
      </c>
      <c r="M1894" t="s">
        <v>2253</v>
      </c>
      <c r="N1894" t="s">
        <v>4519</v>
      </c>
    </row>
    <row r="1895" spans="1:14" x14ac:dyDescent="0.25">
      <c r="A1895" t="s">
        <v>802</v>
      </c>
      <c r="B1895" t="s">
        <v>1022</v>
      </c>
      <c r="C1895" t="s">
        <v>226</v>
      </c>
      <c r="D1895" s="13">
        <v>10166961</v>
      </c>
      <c r="E1895" t="s">
        <v>3047</v>
      </c>
      <c r="F1895" t="s">
        <v>2250</v>
      </c>
      <c r="G1895" t="s">
        <v>2250</v>
      </c>
      <c r="H1895" s="108">
        <v>44145</v>
      </c>
      <c r="I1895" s="108">
        <v>44155</v>
      </c>
      <c r="J1895" t="s">
        <v>2252</v>
      </c>
      <c r="K1895" t="s">
        <v>3048</v>
      </c>
      <c r="L1895" t="s">
        <v>2252</v>
      </c>
      <c r="M1895" t="s">
        <v>2265</v>
      </c>
      <c r="N1895" t="s">
        <v>4519</v>
      </c>
    </row>
    <row r="1896" spans="1:14" x14ac:dyDescent="0.25">
      <c r="A1896" t="s">
        <v>751</v>
      </c>
      <c r="B1896" t="s">
        <v>1023</v>
      </c>
      <c r="C1896" t="s">
        <v>104</v>
      </c>
      <c r="D1896" s="13">
        <v>10172053</v>
      </c>
      <c r="E1896" t="s">
        <v>4284</v>
      </c>
      <c r="F1896" t="s">
        <v>2250</v>
      </c>
      <c r="G1896" t="s">
        <v>2250</v>
      </c>
      <c r="H1896" s="108">
        <v>44111</v>
      </c>
      <c r="I1896" s="108">
        <v>44116</v>
      </c>
      <c r="J1896" t="s">
        <v>2252</v>
      </c>
      <c r="K1896" t="s">
        <v>3048</v>
      </c>
      <c r="L1896" t="s">
        <v>2252</v>
      </c>
      <c r="M1896" t="s">
        <v>2253</v>
      </c>
      <c r="N1896" t="s">
        <v>4519</v>
      </c>
    </row>
    <row r="1897" spans="1:14" x14ac:dyDescent="0.25">
      <c r="A1897" t="s">
        <v>746</v>
      </c>
      <c r="B1897" t="s">
        <v>747</v>
      </c>
      <c r="C1897" t="s">
        <v>153</v>
      </c>
      <c r="D1897" s="13">
        <v>10165062</v>
      </c>
      <c r="E1897" t="s">
        <v>4284</v>
      </c>
      <c r="F1897" t="s">
        <v>2250</v>
      </c>
      <c r="G1897" t="s">
        <v>2250</v>
      </c>
      <c r="H1897" s="108">
        <v>44099</v>
      </c>
      <c r="I1897" s="108">
        <v>44168</v>
      </c>
      <c r="J1897" t="s">
        <v>2252</v>
      </c>
      <c r="K1897" t="s">
        <v>3048</v>
      </c>
      <c r="L1897" t="s">
        <v>2252</v>
      </c>
      <c r="M1897" t="s">
        <v>2253</v>
      </c>
      <c r="N1897" t="s">
        <v>4519</v>
      </c>
    </row>
    <row r="1898" spans="1:14" x14ac:dyDescent="0.25">
      <c r="A1898" t="s">
        <v>348</v>
      </c>
      <c r="B1898" t="s">
        <v>349</v>
      </c>
      <c r="C1898" t="s">
        <v>132</v>
      </c>
      <c r="D1898" s="13">
        <v>10166803</v>
      </c>
      <c r="E1898" t="s">
        <v>4284</v>
      </c>
      <c r="F1898" t="s">
        <v>2250</v>
      </c>
      <c r="G1898" t="s">
        <v>2250</v>
      </c>
      <c r="H1898" s="108">
        <v>44109</v>
      </c>
      <c r="I1898" s="108">
        <v>44110</v>
      </c>
      <c r="J1898" t="s">
        <v>2252</v>
      </c>
      <c r="K1898" t="s">
        <v>3048</v>
      </c>
      <c r="L1898" t="s">
        <v>2252</v>
      </c>
      <c r="M1898" t="s">
        <v>2253</v>
      </c>
      <c r="N1898" t="s">
        <v>4519</v>
      </c>
    </row>
    <row r="1899" spans="1:14" x14ac:dyDescent="0.25">
      <c r="A1899" t="s">
        <v>811</v>
      </c>
      <c r="B1899" t="s">
        <v>812</v>
      </c>
      <c r="C1899" t="s">
        <v>124</v>
      </c>
      <c r="D1899" s="13">
        <v>10170803</v>
      </c>
      <c r="E1899" t="s">
        <v>3047</v>
      </c>
      <c r="F1899" t="s">
        <v>2250</v>
      </c>
      <c r="G1899" t="s">
        <v>2250</v>
      </c>
      <c r="H1899" s="108">
        <v>44147</v>
      </c>
      <c r="I1899" s="108">
        <v>44152</v>
      </c>
      <c r="J1899" t="s">
        <v>2252</v>
      </c>
      <c r="K1899" t="s">
        <v>3048</v>
      </c>
      <c r="L1899" t="s">
        <v>2252</v>
      </c>
      <c r="M1899" t="s">
        <v>2265</v>
      </c>
      <c r="N1899" t="s">
        <v>4519</v>
      </c>
    </row>
    <row r="1900" spans="1:14" x14ac:dyDescent="0.25">
      <c r="A1900" t="s">
        <v>897</v>
      </c>
      <c r="B1900" t="s">
        <v>1025</v>
      </c>
      <c r="C1900" t="s">
        <v>227</v>
      </c>
      <c r="D1900" s="13">
        <v>10172062</v>
      </c>
      <c r="E1900" t="s">
        <v>3047</v>
      </c>
      <c r="F1900" t="s">
        <v>2250</v>
      </c>
      <c r="G1900" t="s">
        <v>2250</v>
      </c>
      <c r="H1900" s="108">
        <v>44161</v>
      </c>
      <c r="I1900" s="108">
        <v>44179</v>
      </c>
      <c r="J1900" t="s">
        <v>2252</v>
      </c>
      <c r="K1900" t="s">
        <v>3048</v>
      </c>
      <c r="L1900" t="s">
        <v>2252</v>
      </c>
      <c r="M1900" t="s">
        <v>2265</v>
      </c>
      <c r="N1900" t="s">
        <v>4519</v>
      </c>
    </row>
    <row r="1901" spans="1:14" x14ac:dyDescent="0.25">
      <c r="A1901" t="s">
        <v>352</v>
      </c>
      <c r="B1901" t="s">
        <v>1026</v>
      </c>
      <c r="C1901" t="s">
        <v>159</v>
      </c>
      <c r="D1901" s="13">
        <v>10162709</v>
      </c>
      <c r="E1901" t="s">
        <v>4284</v>
      </c>
      <c r="F1901" t="s">
        <v>2250</v>
      </c>
      <c r="G1901" t="s">
        <v>2250</v>
      </c>
      <c r="H1901" s="108">
        <v>44091</v>
      </c>
      <c r="I1901" s="108">
        <v>44091</v>
      </c>
      <c r="J1901" t="s">
        <v>2252</v>
      </c>
      <c r="K1901" t="s">
        <v>3048</v>
      </c>
      <c r="L1901" t="s">
        <v>2252</v>
      </c>
      <c r="M1901" t="s">
        <v>2253</v>
      </c>
      <c r="N1901" t="s">
        <v>4519</v>
      </c>
    </row>
    <row r="1902" spans="1:14" x14ac:dyDescent="0.25">
      <c r="A1902" t="s">
        <v>355</v>
      </c>
      <c r="B1902" t="s">
        <v>1027</v>
      </c>
      <c r="C1902" t="s">
        <v>130</v>
      </c>
      <c r="D1902" s="13">
        <v>10167294</v>
      </c>
      <c r="E1902" t="s">
        <v>4284</v>
      </c>
      <c r="F1902" t="s">
        <v>2250</v>
      </c>
      <c r="G1902" t="s">
        <v>2250</v>
      </c>
      <c r="H1902" s="108">
        <v>44113</v>
      </c>
      <c r="I1902" s="108">
        <v>44116</v>
      </c>
      <c r="J1902" t="s">
        <v>2252</v>
      </c>
      <c r="K1902" t="s">
        <v>3048</v>
      </c>
      <c r="L1902" t="s">
        <v>2252</v>
      </c>
      <c r="M1902" t="s">
        <v>2253</v>
      </c>
      <c r="N1902" t="s">
        <v>4519</v>
      </c>
    </row>
    <row r="1903" spans="1:14" x14ac:dyDescent="0.25">
      <c r="A1903" t="s">
        <v>356</v>
      </c>
      <c r="B1903" t="s">
        <v>357</v>
      </c>
      <c r="C1903" t="s">
        <v>120</v>
      </c>
      <c r="D1903" s="13">
        <v>10164490</v>
      </c>
      <c r="E1903" t="s">
        <v>4284</v>
      </c>
      <c r="F1903" t="s">
        <v>2250</v>
      </c>
      <c r="G1903" t="s">
        <v>2250</v>
      </c>
      <c r="H1903" s="108">
        <v>44103</v>
      </c>
      <c r="I1903" s="108">
        <v>44104</v>
      </c>
      <c r="J1903" t="s">
        <v>2252</v>
      </c>
      <c r="K1903" t="s">
        <v>3048</v>
      </c>
      <c r="L1903" t="s">
        <v>2252</v>
      </c>
      <c r="M1903" t="s">
        <v>2253</v>
      </c>
      <c r="N1903" t="s">
        <v>4519</v>
      </c>
    </row>
    <row r="1904" spans="1:14" x14ac:dyDescent="0.25">
      <c r="A1904" t="s">
        <v>358</v>
      </c>
      <c r="B1904" t="s">
        <v>359</v>
      </c>
      <c r="C1904" t="s">
        <v>151</v>
      </c>
      <c r="D1904" s="13">
        <v>10168718</v>
      </c>
      <c r="E1904" t="s">
        <v>4284</v>
      </c>
      <c r="F1904" t="s">
        <v>2250</v>
      </c>
      <c r="G1904" t="s">
        <v>2250</v>
      </c>
      <c r="H1904" s="108">
        <v>44120</v>
      </c>
      <c r="I1904" s="108">
        <v>44133</v>
      </c>
      <c r="J1904" t="s">
        <v>2252</v>
      </c>
      <c r="K1904" t="s">
        <v>3048</v>
      </c>
      <c r="L1904" t="s">
        <v>2252</v>
      </c>
      <c r="M1904" t="s">
        <v>2253</v>
      </c>
      <c r="N1904" t="s">
        <v>4519</v>
      </c>
    </row>
    <row r="1905" spans="1:14" x14ac:dyDescent="0.25">
      <c r="A1905" t="s">
        <v>360</v>
      </c>
      <c r="B1905" t="s">
        <v>361</v>
      </c>
      <c r="C1905" t="s">
        <v>115</v>
      </c>
      <c r="D1905" s="13">
        <v>10162259</v>
      </c>
      <c r="E1905" t="s">
        <v>4284</v>
      </c>
      <c r="F1905" t="s">
        <v>2250</v>
      </c>
      <c r="G1905" t="s">
        <v>2250</v>
      </c>
      <c r="H1905" s="108">
        <v>44091</v>
      </c>
      <c r="I1905" s="108">
        <v>44105</v>
      </c>
      <c r="J1905" t="s">
        <v>2252</v>
      </c>
      <c r="K1905" t="s">
        <v>3048</v>
      </c>
      <c r="L1905" t="s">
        <v>2252</v>
      </c>
      <c r="M1905" t="s">
        <v>2253</v>
      </c>
      <c r="N1905" t="s">
        <v>4519</v>
      </c>
    </row>
    <row r="1906" spans="1:14" x14ac:dyDescent="0.25">
      <c r="A1906" t="s">
        <v>854</v>
      </c>
      <c r="B1906" t="s">
        <v>855</v>
      </c>
      <c r="C1906" t="s">
        <v>83</v>
      </c>
      <c r="D1906" s="13">
        <v>10170260</v>
      </c>
      <c r="E1906" t="s">
        <v>4284</v>
      </c>
      <c r="F1906" t="s">
        <v>2250</v>
      </c>
      <c r="G1906" t="s">
        <v>2250</v>
      </c>
      <c r="H1906" s="108">
        <v>44154</v>
      </c>
      <c r="I1906" s="108">
        <v>44159</v>
      </c>
      <c r="J1906" t="s">
        <v>2252</v>
      </c>
      <c r="K1906" t="s">
        <v>3048</v>
      </c>
      <c r="L1906" t="s">
        <v>2252</v>
      </c>
      <c r="M1906" t="s">
        <v>2253</v>
      </c>
      <c r="N1906" t="s">
        <v>4519</v>
      </c>
    </row>
    <row r="1907" spans="1:14" x14ac:dyDescent="0.25">
      <c r="A1907" t="s">
        <v>367</v>
      </c>
      <c r="B1907" t="s">
        <v>1031</v>
      </c>
      <c r="C1907" t="s">
        <v>124</v>
      </c>
      <c r="D1907" s="13">
        <v>10164599</v>
      </c>
      <c r="E1907" t="s">
        <v>4284</v>
      </c>
      <c r="F1907" t="s">
        <v>2250</v>
      </c>
      <c r="G1907" t="s">
        <v>2250</v>
      </c>
      <c r="H1907" s="108">
        <v>44106</v>
      </c>
      <c r="I1907" s="108">
        <v>44109</v>
      </c>
      <c r="J1907" t="s">
        <v>2252</v>
      </c>
      <c r="K1907" t="s">
        <v>3048</v>
      </c>
      <c r="L1907" t="s">
        <v>2252</v>
      </c>
      <c r="M1907" t="s">
        <v>2253</v>
      </c>
      <c r="N1907" t="s">
        <v>4519</v>
      </c>
    </row>
    <row r="1908" spans="1:14" x14ac:dyDescent="0.25">
      <c r="A1908" t="s">
        <v>371</v>
      </c>
      <c r="B1908" t="s">
        <v>1033</v>
      </c>
      <c r="C1908" t="s">
        <v>165</v>
      </c>
      <c r="D1908" s="13">
        <v>10162435</v>
      </c>
      <c r="E1908" t="s">
        <v>4284</v>
      </c>
      <c r="F1908" t="s">
        <v>2250</v>
      </c>
      <c r="G1908" t="s">
        <v>2250</v>
      </c>
      <c r="H1908" s="108">
        <v>44116</v>
      </c>
      <c r="I1908" s="108">
        <v>44118</v>
      </c>
      <c r="J1908" t="s">
        <v>2252</v>
      </c>
      <c r="K1908" t="s">
        <v>3048</v>
      </c>
      <c r="L1908" t="s">
        <v>2252</v>
      </c>
      <c r="M1908" t="s">
        <v>2253</v>
      </c>
      <c r="N1908" t="s">
        <v>4519</v>
      </c>
    </row>
    <row r="1909" spans="1:14" x14ac:dyDescent="0.25">
      <c r="A1909" t="s">
        <v>849</v>
      </c>
      <c r="B1909" t="s">
        <v>850</v>
      </c>
      <c r="C1909" t="s">
        <v>96</v>
      </c>
      <c r="D1909" s="13">
        <v>10169857</v>
      </c>
      <c r="E1909" t="s">
        <v>4284</v>
      </c>
      <c r="F1909" t="s">
        <v>2250</v>
      </c>
      <c r="G1909" t="s">
        <v>2250</v>
      </c>
      <c r="H1909" s="108">
        <v>44153</v>
      </c>
      <c r="I1909" s="108">
        <v>44154</v>
      </c>
      <c r="J1909" t="s">
        <v>2252</v>
      </c>
      <c r="K1909" t="s">
        <v>3048</v>
      </c>
      <c r="L1909" t="s">
        <v>2252</v>
      </c>
      <c r="M1909" t="s">
        <v>2253</v>
      </c>
      <c r="N1909" t="s">
        <v>4519</v>
      </c>
    </row>
    <row r="1910" spans="1:14" x14ac:dyDescent="0.25">
      <c r="A1910" t="s">
        <v>372</v>
      </c>
      <c r="B1910" t="s">
        <v>373</v>
      </c>
      <c r="C1910" t="s">
        <v>104</v>
      </c>
      <c r="D1910" s="13">
        <v>10166041</v>
      </c>
      <c r="E1910" t="s">
        <v>4284</v>
      </c>
      <c r="F1910" t="s">
        <v>2250</v>
      </c>
      <c r="G1910" t="s">
        <v>2250</v>
      </c>
      <c r="H1910" s="108">
        <v>44124</v>
      </c>
      <c r="I1910" s="108">
        <v>44127</v>
      </c>
      <c r="J1910" t="s">
        <v>2252</v>
      </c>
      <c r="K1910" t="s">
        <v>3048</v>
      </c>
      <c r="L1910" t="s">
        <v>2252</v>
      </c>
      <c r="M1910" t="s">
        <v>2253</v>
      </c>
      <c r="N1910" t="s">
        <v>4519</v>
      </c>
    </row>
    <row r="1911" spans="1:14" x14ac:dyDescent="0.25">
      <c r="A1911" t="s">
        <v>927</v>
      </c>
      <c r="B1911" t="s">
        <v>928</v>
      </c>
      <c r="C1911" t="s">
        <v>108</v>
      </c>
      <c r="D1911" s="13">
        <v>10167849</v>
      </c>
      <c r="E1911" t="s">
        <v>4284</v>
      </c>
      <c r="F1911" t="s">
        <v>2250</v>
      </c>
      <c r="G1911" t="s">
        <v>2250</v>
      </c>
      <c r="H1911" s="108">
        <v>44174</v>
      </c>
      <c r="I1911" s="108">
        <v>44186</v>
      </c>
      <c r="J1911" t="s">
        <v>2252</v>
      </c>
      <c r="K1911" t="s">
        <v>3048</v>
      </c>
      <c r="L1911" t="s">
        <v>2252</v>
      </c>
      <c r="M1911" t="s">
        <v>2253</v>
      </c>
      <c r="N1911" t="s">
        <v>4519</v>
      </c>
    </row>
    <row r="1912" spans="1:14" x14ac:dyDescent="0.25">
      <c r="A1912" t="s">
        <v>377</v>
      </c>
      <c r="B1912" t="s">
        <v>1036</v>
      </c>
      <c r="C1912" t="s">
        <v>76</v>
      </c>
      <c r="D1912" s="13">
        <v>10170665</v>
      </c>
      <c r="E1912" t="s">
        <v>3047</v>
      </c>
      <c r="F1912" t="s">
        <v>2250</v>
      </c>
      <c r="G1912" t="s">
        <v>2250</v>
      </c>
      <c r="H1912" s="108">
        <v>44144</v>
      </c>
      <c r="I1912" s="108">
        <v>44147</v>
      </c>
      <c r="J1912" t="s">
        <v>2252</v>
      </c>
      <c r="K1912" t="s">
        <v>3048</v>
      </c>
      <c r="L1912" t="s">
        <v>2252</v>
      </c>
      <c r="M1912" t="s">
        <v>2265</v>
      </c>
      <c r="N1912" t="s">
        <v>4519</v>
      </c>
    </row>
    <row r="1913" spans="1:14" x14ac:dyDescent="0.25">
      <c r="A1913" t="s">
        <v>378</v>
      </c>
      <c r="B1913" t="s">
        <v>1037</v>
      </c>
      <c r="C1913" t="s">
        <v>163</v>
      </c>
      <c r="D1913" s="13">
        <v>10164532</v>
      </c>
      <c r="E1913" t="s">
        <v>4284</v>
      </c>
      <c r="F1913" t="s">
        <v>2250</v>
      </c>
      <c r="G1913" t="s">
        <v>2250</v>
      </c>
      <c r="H1913" s="108">
        <v>44097</v>
      </c>
      <c r="I1913" s="108">
        <v>44098</v>
      </c>
      <c r="J1913" t="s">
        <v>2252</v>
      </c>
      <c r="K1913" t="s">
        <v>3048</v>
      </c>
      <c r="L1913" t="s">
        <v>2252</v>
      </c>
      <c r="M1913" t="s">
        <v>2253</v>
      </c>
      <c r="N1913" t="s">
        <v>4519</v>
      </c>
    </row>
    <row r="1914" spans="1:14" x14ac:dyDescent="0.25">
      <c r="A1914" t="s">
        <v>795</v>
      </c>
      <c r="B1914" t="s">
        <v>796</v>
      </c>
      <c r="C1914" t="s">
        <v>143</v>
      </c>
      <c r="D1914" s="13">
        <v>10166608</v>
      </c>
      <c r="E1914" t="s">
        <v>4284</v>
      </c>
      <c r="F1914" t="s">
        <v>2250</v>
      </c>
      <c r="G1914" t="s">
        <v>2250</v>
      </c>
      <c r="H1914" s="108">
        <v>44141</v>
      </c>
      <c r="I1914" s="108">
        <v>44152</v>
      </c>
      <c r="J1914" t="s">
        <v>2252</v>
      </c>
      <c r="K1914" t="s">
        <v>3048</v>
      </c>
      <c r="L1914" t="s">
        <v>2252</v>
      </c>
      <c r="M1914" t="s">
        <v>2253</v>
      </c>
      <c r="N1914" t="s">
        <v>4519</v>
      </c>
    </row>
    <row r="1915" spans="1:14" x14ac:dyDescent="0.25">
      <c r="A1915" t="s">
        <v>387</v>
      </c>
      <c r="B1915" t="s">
        <v>1038</v>
      </c>
      <c r="C1915" t="s">
        <v>163</v>
      </c>
      <c r="D1915" s="13">
        <v>10166039</v>
      </c>
      <c r="E1915" t="s">
        <v>3047</v>
      </c>
      <c r="F1915" t="s">
        <v>2250</v>
      </c>
      <c r="G1915" t="s">
        <v>2250</v>
      </c>
      <c r="H1915" s="108">
        <v>44102</v>
      </c>
      <c r="I1915" s="108">
        <v>44104</v>
      </c>
      <c r="J1915" t="s">
        <v>2252</v>
      </c>
      <c r="K1915" t="s">
        <v>3048</v>
      </c>
      <c r="L1915" t="s">
        <v>2252</v>
      </c>
      <c r="M1915" t="s">
        <v>2265</v>
      </c>
      <c r="N1915" t="s">
        <v>4519</v>
      </c>
    </row>
    <row r="1916" spans="1:14" x14ac:dyDescent="0.25">
      <c r="A1916" t="s">
        <v>388</v>
      </c>
      <c r="B1916" t="s">
        <v>389</v>
      </c>
      <c r="C1916" t="s">
        <v>97</v>
      </c>
      <c r="D1916" s="13">
        <v>10167178</v>
      </c>
      <c r="E1916" t="s">
        <v>4284</v>
      </c>
      <c r="F1916" t="s">
        <v>2250</v>
      </c>
      <c r="G1916" t="s">
        <v>2250</v>
      </c>
      <c r="H1916" s="108">
        <v>44110</v>
      </c>
      <c r="I1916" s="108">
        <v>44113</v>
      </c>
      <c r="J1916" t="s">
        <v>2252</v>
      </c>
      <c r="K1916" t="s">
        <v>3048</v>
      </c>
      <c r="L1916" t="s">
        <v>2252</v>
      </c>
      <c r="M1916" t="s">
        <v>2253</v>
      </c>
      <c r="N1916" t="s">
        <v>4519</v>
      </c>
    </row>
    <row r="1917" spans="1:14" x14ac:dyDescent="0.25">
      <c r="A1917" t="s">
        <v>393</v>
      </c>
      <c r="B1917" t="s">
        <v>394</v>
      </c>
      <c r="C1917" t="s">
        <v>80</v>
      </c>
      <c r="D1917" s="13">
        <v>10168895</v>
      </c>
      <c r="E1917" t="s">
        <v>4284</v>
      </c>
      <c r="F1917" t="s">
        <v>2250</v>
      </c>
      <c r="G1917" t="s">
        <v>2250</v>
      </c>
      <c r="H1917" s="108">
        <v>44125</v>
      </c>
      <c r="I1917" s="108">
        <v>44127</v>
      </c>
      <c r="J1917" t="s">
        <v>2252</v>
      </c>
      <c r="K1917" t="s">
        <v>4165</v>
      </c>
      <c r="L1917" t="s">
        <v>2252</v>
      </c>
      <c r="M1917" t="s">
        <v>2253</v>
      </c>
      <c r="N1917" t="s">
        <v>4519</v>
      </c>
    </row>
    <row r="1918" spans="1:14" x14ac:dyDescent="0.25">
      <c r="A1918" t="s">
        <v>395</v>
      </c>
      <c r="B1918" t="s">
        <v>1040</v>
      </c>
      <c r="C1918" t="s">
        <v>120</v>
      </c>
      <c r="D1918" s="13">
        <v>10169957</v>
      </c>
      <c r="E1918" t="s">
        <v>4284</v>
      </c>
      <c r="F1918" t="s">
        <v>2250</v>
      </c>
      <c r="G1918" t="s">
        <v>2250</v>
      </c>
      <c r="H1918" s="108">
        <v>44138</v>
      </c>
      <c r="I1918" s="108">
        <v>44139</v>
      </c>
      <c r="J1918" t="s">
        <v>2252</v>
      </c>
      <c r="K1918" t="s">
        <v>3048</v>
      </c>
      <c r="L1918" t="s">
        <v>2252</v>
      </c>
      <c r="M1918" t="s">
        <v>2253</v>
      </c>
      <c r="N1918" t="s">
        <v>4519</v>
      </c>
    </row>
    <row r="1919" spans="1:14" x14ac:dyDescent="0.25">
      <c r="A1919" t="s">
        <v>396</v>
      </c>
      <c r="B1919" t="s">
        <v>1041</v>
      </c>
      <c r="C1919" t="s">
        <v>151</v>
      </c>
      <c r="D1919" s="13">
        <v>10164597</v>
      </c>
      <c r="E1919" t="s">
        <v>4284</v>
      </c>
      <c r="F1919" t="s">
        <v>2250</v>
      </c>
      <c r="G1919" t="s">
        <v>2250</v>
      </c>
      <c r="H1919" s="108">
        <v>44092</v>
      </c>
      <c r="I1919" s="108">
        <v>44099</v>
      </c>
      <c r="J1919" t="s">
        <v>2252</v>
      </c>
      <c r="K1919" t="s">
        <v>3048</v>
      </c>
      <c r="L1919" t="s">
        <v>2252</v>
      </c>
      <c r="M1919" t="s">
        <v>2253</v>
      </c>
      <c r="N1919" t="s">
        <v>4519</v>
      </c>
    </row>
    <row r="1920" spans="1:14" x14ac:dyDescent="0.25">
      <c r="A1920" t="s">
        <v>397</v>
      </c>
      <c r="B1920" t="s">
        <v>1042</v>
      </c>
      <c r="C1920" t="s">
        <v>116</v>
      </c>
      <c r="D1920" s="13">
        <v>10168146</v>
      </c>
      <c r="E1920" t="s">
        <v>4284</v>
      </c>
      <c r="F1920" t="s">
        <v>2250</v>
      </c>
      <c r="G1920" t="s">
        <v>2250</v>
      </c>
      <c r="H1920" s="108">
        <v>44117</v>
      </c>
      <c r="I1920" s="108">
        <v>44120</v>
      </c>
      <c r="J1920" t="s">
        <v>2252</v>
      </c>
      <c r="K1920" t="s">
        <v>3048</v>
      </c>
      <c r="L1920" t="s">
        <v>2252</v>
      </c>
      <c r="M1920" t="s">
        <v>2253</v>
      </c>
      <c r="N1920" t="s">
        <v>4519</v>
      </c>
    </row>
    <row r="1921" spans="1:14" x14ac:dyDescent="0.25">
      <c r="A1921" t="s">
        <v>791</v>
      </c>
      <c r="B1921" t="s">
        <v>792</v>
      </c>
      <c r="C1921" t="s">
        <v>72</v>
      </c>
      <c r="D1921" s="13">
        <v>10167096</v>
      </c>
      <c r="E1921" t="s">
        <v>4284</v>
      </c>
      <c r="F1921" t="s">
        <v>2250</v>
      </c>
      <c r="G1921" t="s">
        <v>2250</v>
      </c>
      <c r="H1921" s="108">
        <v>44140</v>
      </c>
      <c r="I1921" s="108">
        <v>44154</v>
      </c>
      <c r="J1921" t="s">
        <v>2252</v>
      </c>
      <c r="K1921" t="s">
        <v>3048</v>
      </c>
      <c r="L1921" t="s">
        <v>2252</v>
      </c>
      <c r="M1921" t="s">
        <v>2253</v>
      </c>
      <c r="N1921" t="s">
        <v>4519</v>
      </c>
    </row>
    <row r="1922" spans="1:14" x14ac:dyDescent="0.25">
      <c r="A1922" t="s">
        <v>398</v>
      </c>
      <c r="B1922" t="s">
        <v>1043</v>
      </c>
      <c r="C1922" t="s">
        <v>155</v>
      </c>
      <c r="D1922" s="13">
        <v>10165980</v>
      </c>
      <c r="E1922" t="s">
        <v>4284</v>
      </c>
      <c r="F1922" t="s">
        <v>2250</v>
      </c>
      <c r="G1922" t="s">
        <v>2250</v>
      </c>
      <c r="H1922" s="108">
        <v>44102</v>
      </c>
      <c r="I1922" s="108">
        <v>44105</v>
      </c>
      <c r="J1922" t="s">
        <v>2252</v>
      </c>
      <c r="K1922" t="s">
        <v>3048</v>
      </c>
      <c r="L1922" t="s">
        <v>2252</v>
      </c>
      <c r="M1922" t="s">
        <v>2253</v>
      </c>
      <c r="N1922" t="s">
        <v>4519</v>
      </c>
    </row>
    <row r="1923" spans="1:14" x14ac:dyDescent="0.25">
      <c r="A1923" t="s">
        <v>399</v>
      </c>
      <c r="B1923" t="s">
        <v>400</v>
      </c>
      <c r="C1923" t="s">
        <v>152</v>
      </c>
      <c r="D1923" s="13">
        <v>10164117</v>
      </c>
      <c r="E1923" t="s">
        <v>4284</v>
      </c>
      <c r="F1923" t="s">
        <v>2250</v>
      </c>
      <c r="G1923" t="s">
        <v>2250</v>
      </c>
      <c r="H1923" s="108">
        <v>44089</v>
      </c>
      <c r="I1923" s="108">
        <v>44099</v>
      </c>
      <c r="J1923" t="s">
        <v>2252</v>
      </c>
      <c r="K1923" t="s">
        <v>3048</v>
      </c>
      <c r="L1923" t="s">
        <v>2252</v>
      </c>
      <c r="M1923" t="s">
        <v>2253</v>
      </c>
      <c r="N1923" t="s">
        <v>4519</v>
      </c>
    </row>
    <row r="1924" spans="1:14" x14ac:dyDescent="0.25">
      <c r="A1924" t="s">
        <v>401</v>
      </c>
      <c r="B1924" t="s">
        <v>1044</v>
      </c>
      <c r="C1924" t="s">
        <v>133</v>
      </c>
      <c r="D1924" s="13">
        <v>10168278</v>
      </c>
      <c r="E1924" t="s">
        <v>4284</v>
      </c>
      <c r="F1924" t="s">
        <v>2250</v>
      </c>
      <c r="G1924" t="s">
        <v>2250</v>
      </c>
      <c r="H1924" s="108">
        <v>44127</v>
      </c>
      <c r="I1924" s="108">
        <v>44140</v>
      </c>
      <c r="J1924" t="s">
        <v>2252</v>
      </c>
      <c r="K1924" t="s">
        <v>3048</v>
      </c>
      <c r="L1924" t="s">
        <v>2252</v>
      </c>
      <c r="M1924" t="s">
        <v>2253</v>
      </c>
      <c r="N1924" t="s">
        <v>4519</v>
      </c>
    </row>
    <row r="1925" spans="1:14" x14ac:dyDescent="0.25">
      <c r="A1925" t="s">
        <v>402</v>
      </c>
      <c r="B1925" t="s">
        <v>1045</v>
      </c>
      <c r="C1925" t="s">
        <v>132</v>
      </c>
      <c r="D1925" s="13">
        <v>10164369</v>
      </c>
      <c r="E1925" t="s">
        <v>3047</v>
      </c>
      <c r="F1925" t="s">
        <v>2250</v>
      </c>
      <c r="G1925" t="s">
        <v>2250</v>
      </c>
      <c r="H1925" s="108">
        <v>44099</v>
      </c>
      <c r="I1925" s="108">
        <v>44099</v>
      </c>
      <c r="J1925" t="s">
        <v>2252</v>
      </c>
      <c r="K1925" t="s">
        <v>3048</v>
      </c>
      <c r="L1925" t="s">
        <v>2252</v>
      </c>
      <c r="M1925" t="s">
        <v>2265</v>
      </c>
      <c r="N1925" t="s">
        <v>4519</v>
      </c>
    </row>
    <row r="1926" spans="1:14" x14ac:dyDescent="0.25">
      <c r="A1926" t="s">
        <v>403</v>
      </c>
      <c r="B1926" t="s">
        <v>1046</v>
      </c>
      <c r="C1926" t="s">
        <v>88</v>
      </c>
      <c r="D1926" s="13">
        <v>10162445</v>
      </c>
      <c r="E1926" t="s">
        <v>4284</v>
      </c>
      <c r="F1926" t="s">
        <v>2250</v>
      </c>
      <c r="G1926" t="s">
        <v>2250</v>
      </c>
      <c r="H1926" s="108">
        <v>44085</v>
      </c>
      <c r="I1926" s="108">
        <v>44091</v>
      </c>
      <c r="J1926" t="s">
        <v>2252</v>
      </c>
      <c r="K1926" t="s">
        <v>3048</v>
      </c>
      <c r="L1926" t="s">
        <v>2252</v>
      </c>
      <c r="M1926" t="s">
        <v>2253</v>
      </c>
      <c r="N1926" t="s">
        <v>4519</v>
      </c>
    </row>
    <row r="1927" spans="1:14" x14ac:dyDescent="0.25">
      <c r="A1927" t="s">
        <v>406</v>
      </c>
      <c r="B1927" t="s">
        <v>1049</v>
      </c>
      <c r="C1927" t="s">
        <v>94</v>
      </c>
      <c r="D1927" s="13">
        <v>10167576</v>
      </c>
      <c r="E1927" t="s">
        <v>4284</v>
      </c>
      <c r="F1927" t="s">
        <v>2250</v>
      </c>
      <c r="G1927" t="s">
        <v>2250</v>
      </c>
      <c r="H1927" s="108">
        <v>44125</v>
      </c>
      <c r="I1927" s="108">
        <v>44131</v>
      </c>
      <c r="J1927" t="s">
        <v>2252</v>
      </c>
      <c r="K1927" t="s">
        <v>3048</v>
      </c>
      <c r="L1927" t="s">
        <v>2252</v>
      </c>
      <c r="M1927" t="s">
        <v>2253</v>
      </c>
      <c r="N1927" t="s">
        <v>4519</v>
      </c>
    </row>
    <row r="1928" spans="1:14" x14ac:dyDescent="0.25">
      <c r="A1928" t="s">
        <v>822</v>
      </c>
      <c r="B1928" t="s">
        <v>1050</v>
      </c>
      <c r="C1928" t="s">
        <v>108</v>
      </c>
      <c r="D1928" s="13">
        <v>10171455</v>
      </c>
      <c r="E1928" t="s">
        <v>3047</v>
      </c>
      <c r="F1928" t="s">
        <v>2250</v>
      </c>
      <c r="G1928" t="s">
        <v>2250</v>
      </c>
      <c r="H1928" s="108">
        <v>44148</v>
      </c>
      <c r="I1928" s="108">
        <v>44153</v>
      </c>
      <c r="J1928" t="s">
        <v>2252</v>
      </c>
      <c r="K1928" t="s">
        <v>3048</v>
      </c>
      <c r="L1928" t="s">
        <v>2252</v>
      </c>
      <c r="M1928" t="s">
        <v>2265</v>
      </c>
      <c r="N1928" t="s">
        <v>4519</v>
      </c>
    </row>
    <row r="1929" spans="1:14" x14ac:dyDescent="0.25">
      <c r="A1929" t="s">
        <v>845</v>
      </c>
      <c r="B1929" t="s">
        <v>1051</v>
      </c>
      <c r="C1929" t="s">
        <v>113</v>
      </c>
      <c r="D1929" s="13">
        <v>10170467</v>
      </c>
      <c r="E1929" t="s">
        <v>4284</v>
      </c>
      <c r="F1929" t="s">
        <v>2250</v>
      </c>
      <c r="G1929" t="s">
        <v>2250</v>
      </c>
      <c r="H1929" s="108">
        <v>44153</v>
      </c>
      <c r="I1929" s="108">
        <v>44158</v>
      </c>
      <c r="J1929" t="s">
        <v>2252</v>
      </c>
      <c r="K1929" t="s">
        <v>3048</v>
      </c>
      <c r="L1929" t="s">
        <v>2252</v>
      </c>
      <c r="M1929" t="s">
        <v>2253</v>
      </c>
      <c r="N1929" t="s">
        <v>4519</v>
      </c>
    </row>
    <row r="1930" spans="1:14" x14ac:dyDescent="0.25">
      <c r="A1930" t="s">
        <v>409</v>
      </c>
      <c r="B1930" t="s">
        <v>1052</v>
      </c>
      <c r="C1930" t="s">
        <v>136</v>
      </c>
      <c r="D1930" s="13">
        <v>10164183</v>
      </c>
      <c r="E1930" t="s">
        <v>4284</v>
      </c>
      <c r="F1930" t="s">
        <v>2250</v>
      </c>
      <c r="G1930" t="s">
        <v>2250</v>
      </c>
      <c r="H1930" s="108">
        <v>44098</v>
      </c>
      <c r="I1930" s="108">
        <v>44098</v>
      </c>
      <c r="J1930" t="s">
        <v>2252</v>
      </c>
      <c r="K1930" t="s">
        <v>3048</v>
      </c>
      <c r="L1930" t="s">
        <v>2252</v>
      </c>
      <c r="M1930" t="s">
        <v>2253</v>
      </c>
      <c r="N1930" t="s">
        <v>4519</v>
      </c>
    </row>
    <row r="1931" spans="1:14" x14ac:dyDescent="0.25">
      <c r="A1931" t="s">
        <v>410</v>
      </c>
      <c r="B1931" t="s">
        <v>1053</v>
      </c>
      <c r="C1931" t="s">
        <v>153</v>
      </c>
      <c r="D1931" s="13">
        <v>10169471</v>
      </c>
      <c r="E1931" t="s">
        <v>4284</v>
      </c>
      <c r="F1931" t="s">
        <v>2250</v>
      </c>
      <c r="G1931" t="s">
        <v>2250</v>
      </c>
      <c r="H1931" s="108">
        <v>44126</v>
      </c>
      <c r="I1931" s="108">
        <v>44127</v>
      </c>
      <c r="J1931" t="s">
        <v>2252</v>
      </c>
      <c r="K1931" t="s">
        <v>3048</v>
      </c>
      <c r="L1931" t="s">
        <v>2252</v>
      </c>
      <c r="M1931" t="s">
        <v>2253</v>
      </c>
      <c r="N1931" t="s">
        <v>4519</v>
      </c>
    </row>
    <row r="1932" spans="1:14" x14ac:dyDescent="0.25">
      <c r="A1932" t="s">
        <v>411</v>
      </c>
      <c r="B1932" t="s">
        <v>1054</v>
      </c>
      <c r="C1932" t="s">
        <v>148</v>
      </c>
      <c r="D1932" s="13">
        <v>10164595</v>
      </c>
      <c r="E1932" t="s">
        <v>4284</v>
      </c>
      <c r="F1932" t="s">
        <v>2250</v>
      </c>
      <c r="G1932" t="s">
        <v>2250</v>
      </c>
      <c r="H1932" s="108">
        <v>44097</v>
      </c>
      <c r="I1932" s="108">
        <v>44099</v>
      </c>
      <c r="J1932" t="s">
        <v>2252</v>
      </c>
      <c r="K1932" t="s">
        <v>3048</v>
      </c>
      <c r="L1932" t="s">
        <v>2252</v>
      </c>
      <c r="M1932" t="s">
        <v>2253</v>
      </c>
      <c r="N1932" t="s">
        <v>4519</v>
      </c>
    </row>
    <row r="1933" spans="1:14" x14ac:dyDescent="0.25">
      <c r="A1933" t="s">
        <v>417</v>
      </c>
      <c r="B1933" t="s">
        <v>418</v>
      </c>
      <c r="C1933" t="s">
        <v>135</v>
      </c>
      <c r="D1933" s="13">
        <v>10164696</v>
      </c>
      <c r="E1933" t="s">
        <v>4284</v>
      </c>
      <c r="F1933" t="s">
        <v>2250</v>
      </c>
      <c r="G1933" t="s">
        <v>2250</v>
      </c>
      <c r="H1933" s="108">
        <v>44109</v>
      </c>
      <c r="I1933" s="108">
        <v>44116</v>
      </c>
      <c r="J1933" t="s">
        <v>2252</v>
      </c>
      <c r="K1933" t="s">
        <v>3048</v>
      </c>
      <c r="L1933" t="s">
        <v>2252</v>
      </c>
      <c r="M1933" t="s">
        <v>2253</v>
      </c>
      <c r="N1933" t="s">
        <v>4519</v>
      </c>
    </row>
    <row r="1934" spans="1:14" x14ac:dyDescent="0.25">
      <c r="A1934" t="s">
        <v>420</v>
      </c>
      <c r="B1934" t="s">
        <v>421</v>
      </c>
      <c r="C1934" t="s">
        <v>74</v>
      </c>
      <c r="D1934" s="13">
        <v>10168027</v>
      </c>
      <c r="E1934" t="s">
        <v>4284</v>
      </c>
      <c r="F1934" t="s">
        <v>2250</v>
      </c>
      <c r="G1934" t="s">
        <v>2250</v>
      </c>
      <c r="H1934" s="108">
        <v>44118</v>
      </c>
      <c r="I1934" s="108">
        <v>44119</v>
      </c>
      <c r="J1934" t="s">
        <v>2252</v>
      </c>
      <c r="K1934" t="s">
        <v>3048</v>
      </c>
      <c r="L1934" t="s">
        <v>2252</v>
      </c>
      <c r="M1934" t="s">
        <v>2253</v>
      </c>
      <c r="N1934" t="s">
        <v>4519</v>
      </c>
    </row>
    <row r="1935" spans="1:14" x14ac:dyDescent="0.25">
      <c r="A1935" t="s">
        <v>892</v>
      </c>
      <c r="B1935" t="s">
        <v>893</v>
      </c>
      <c r="C1935" t="s">
        <v>119</v>
      </c>
      <c r="D1935" s="13">
        <v>10171243</v>
      </c>
      <c r="E1935" t="s">
        <v>4284</v>
      </c>
      <c r="F1935" t="s">
        <v>2250</v>
      </c>
      <c r="G1935" t="s">
        <v>2250</v>
      </c>
      <c r="H1935" s="108">
        <v>44160</v>
      </c>
      <c r="I1935" s="108">
        <v>44161</v>
      </c>
      <c r="J1935" t="s">
        <v>2252</v>
      </c>
      <c r="K1935" t="s">
        <v>3048</v>
      </c>
      <c r="L1935" t="s">
        <v>2252</v>
      </c>
      <c r="M1935" t="s">
        <v>2253</v>
      </c>
      <c r="N1935" t="s">
        <v>4519</v>
      </c>
    </row>
    <row r="1936" spans="1:14" x14ac:dyDescent="0.25">
      <c r="A1936" t="s">
        <v>422</v>
      </c>
      <c r="B1936" t="s">
        <v>1059</v>
      </c>
      <c r="C1936" t="s">
        <v>119</v>
      </c>
      <c r="D1936" s="13">
        <v>10165979</v>
      </c>
      <c r="E1936" t="s">
        <v>4284</v>
      </c>
      <c r="F1936" t="s">
        <v>2250</v>
      </c>
      <c r="G1936" t="s">
        <v>2250</v>
      </c>
      <c r="H1936" s="108">
        <v>44102</v>
      </c>
      <c r="I1936" s="108">
        <v>44105</v>
      </c>
      <c r="J1936" t="s">
        <v>2252</v>
      </c>
      <c r="K1936" t="s">
        <v>3048</v>
      </c>
      <c r="L1936" t="s">
        <v>2252</v>
      </c>
      <c r="M1936" t="s">
        <v>2253</v>
      </c>
      <c r="N1936" t="s">
        <v>4519</v>
      </c>
    </row>
    <row r="1937" spans="1:14" x14ac:dyDescent="0.25">
      <c r="A1937" t="s">
        <v>5428</v>
      </c>
      <c r="B1937" t="s">
        <v>1060</v>
      </c>
      <c r="C1937" t="s">
        <v>165</v>
      </c>
      <c r="D1937" s="13">
        <v>10162434</v>
      </c>
      <c r="E1937" t="s">
        <v>4284</v>
      </c>
      <c r="F1937" t="s">
        <v>2250</v>
      </c>
      <c r="G1937" t="s">
        <v>3475</v>
      </c>
      <c r="H1937" s="108">
        <v>44088</v>
      </c>
      <c r="I1937" s="108"/>
      <c r="J1937" t="s">
        <v>2252</v>
      </c>
      <c r="K1937" t="s">
        <v>3048</v>
      </c>
      <c r="L1937" t="s">
        <v>2252</v>
      </c>
      <c r="M1937" t="s">
        <v>2253</v>
      </c>
      <c r="N1937" t="s">
        <v>4519</v>
      </c>
    </row>
    <row r="1938" spans="1:14" x14ac:dyDescent="0.25">
      <c r="A1938" t="s">
        <v>423</v>
      </c>
      <c r="B1938" t="s">
        <v>1062</v>
      </c>
      <c r="C1938" t="s">
        <v>105</v>
      </c>
      <c r="D1938" s="13">
        <v>10164905</v>
      </c>
      <c r="E1938" t="s">
        <v>4284</v>
      </c>
      <c r="F1938" t="s">
        <v>2250</v>
      </c>
      <c r="G1938" t="s">
        <v>2250</v>
      </c>
      <c r="H1938" s="108">
        <v>44110</v>
      </c>
      <c r="I1938" s="108">
        <v>44116</v>
      </c>
      <c r="J1938" t="s">
        <v>2252</v>
      </c>
      <c r="K1938" t="s">
        <v>3048</v>
      </c>
      <c r="L1938" t="s">
        <v>2252</v>
      </c>
      <c r="M1938" t="s">
        <v>2253</v>
      </c>
      <c r="N1938" t="s">
        <v>4519</v>
      </c>
    </row>
    <row r="1939" spans="1:14" x14ac:dyDescent="0.25">
      <c r="A1939" t="s">
        <v>424</v>
      </c>
      <c r="B1939" t="s">
        <v>425</v>
      </c>
      <c r="C1939" t="s">
        <v>173</v>
      </c>
      <c r="D1939" s="13">
        <v>10170213</v>
      </c>
      <c r="E1939" t="s">
        <v>3047</v>
      </c>
      <c r="F1939" t="s">
        <v>2250</v>
      </c>
      <c r="G1939" t="s">
        <v>2250</v>
      </c>
      <c r="H1939" s="108">
        <v>44138</v>
      </c>
      <c r="I1939" s="108">
        <v>44144</v>
      </c>
      <c r="J1939" t="s">
        <v>2252</v>
      </c>
      <c r="K1939" t="s">
        <v>3048</v>
      </c>
      <c r="L1939" t="s">
        <v>2252</v>
      </c>
      <c r="M1939" t="s">
        <v>2265</v>
      </c>
      <c r="N1939" t="s">
        <v>4519</v>
      </c>
    </row>
    <row r="1940" spans="1:14" x14ac:dyDescent="0.25">
      <c r="A1940" t="s">
        <v>432</v>
      </c>
      <c r="B1940" t="s">
        <v>1067</v>
      </c>
      <c r="C1940" t="s">
        <v>84</v>
      </c>
      <c r="D1940" s="13">
        <v>10167644</v>
      </c>
      <c r="E1940" t="s">
        <v>4284</v>
      </c>
      <c r="F1940" t="s">
        <v>2250</v>
      </c>
      <c r="G1940" t="s">
        <v>2250</v>
      </c>
      <c r="H1940" s="108">
        <v>44112</v>
      </c>
      <c r="I1940" s="108">
        <v>44119</v>
      </c>
      <c r="J1940" t="s">
        <v>2252</v>
      </c>
      <c r="K1940" t="s">
        <v>4165</v>
      </c>
      <c r="L1940" t="s">
        <v>2252</v>
      </c>
      <c r="M1940" t="s">
        <v>2253</v>
      </c>
      <c r="N1940" t="s">
        <v>4519</v>
      </c>
    </row>
    <row r="1941" spans="1:14" x14ac:dyDescent="0.25">
      <c r="A1941" t="s">
        <v>843</v>
      </c>
      <c r="B1941" t="s">
        <v>844</v>
      </c>
      <c r="C1941" t="s">
        <v>90</v>
      </c>
      <c r="D1941" s="13">
        <v>10162461</v>
      </c>
      <c r="E1941" t="s">
        <v>3047</v>
      </c>
      <c r="F1941" t="s">
        <v>2250</v>
      </c>
      <c r="G1941" t="s">
        <v>2250</v>
      </c>
      <c r="H1941" s="108">
        <v>44152</v>
      </c>
      <c r="I1941" s="108">
        <v>44155</v>
      </c>
      <c r="J1941" t="s">
        <v>2252</v>
      </c>
      <c r="K1941" t="s">
        <v>3048</v>
      </c>
      <c r="L1941" t="s">
        <v>2252</v>
      </c>
      <c r="M1941" t="s">
        <v>2265</v>
      </c>
      <c r="N1941" t="s">
        <v>4519</v>
      </c>
    </row>
    <row r="1942" spans="1:14" x14ac:dyDescent="0.25">
      <c r="A1942" t="s">
        <v>433</v>
      </c>
      <c r="B1942" t="s">
        <v>1070</v>
      </c>
      <c r="C1942" t="s">
        <v>132</v>
      </c>
      <c r="D1942" s="13">
        <v>10164699</v>
      </c>
      <c r="E1942" t="s">
        <v>3047</v>
      </c>
      <c r="F1942" t="s">
        <v>2250</v>
      </c>
      <c r="G1942" t="s">
        <v>2250</v>
      </c>
      <c r="H1942" s="108">
        <v>44099</v>
      </c>
      <c r="I1942" s="108">
        <v>44099</v>
      </c>
      <c r="J1942" t="s">
        <v>2252</v>
      </c>
      <c r="K1942" t="s">
        <v>3048</v>
      </c>
      <c r="L1942" t="s">
        <v>2252</v>
      </c>
      <c r="M1942" t="s">
        <v>2265</v>
      </c>
      <c r="N1942" t="s">
        <v>4519</v>
      </c>
    </row>
    <row r="1943" spans="1:14" x14ac:dyDescent="0.25">
      <c r="A1943" t="s">
        <v>434</v>
      </c>
      <c r="B1943" t="s">
        <v>1071</v>
      </c>
      <c r="C1943" t="s">
        <v>153</v>
      </c>
      <c r="D1943" s="13">
        <v>10166868</v>
      </c>
      <c r="E1943" t="s">
        <v>3047</v>
      </c>
      <c r="F1943" t="s">
        <v>2250</v>
      </c>
      <c r="G1943" t="s">
        <v>2250</v>
      </c>
      <c r="H1943" s="108">
        <v>44103</v>
      </c>
      <c r="I1943" s="108">
        <v>44110</v>
      </c>
      <c r="J1943" t="s">
        <v>2252</v>
      </c>
      <c r="K1943" t="s">
        <v>3048</v>
      </c>
      <c r="L1943" t="s">
        <v>2252</v>
      </c>
      <c r="M1943" t="s">
        <v>2265</v>
      </c>
      <c r="N1943" t="s">
        <v>4519</v>
      </c>
    </row>
    <row r="1944" spans="1:14" x14ac:dyDescent="0.25">
      <c r="A1944" t="s">
        <v>436</v>
      </c>
      <c r="B1944" t="s">
        <v>437</v>
      </c>
      <c r="C1944" t="s">
        <v>111</v>
      </c>
      <c r="D1944" s="13">
        <v>10168285</v>
      </c>
      <c r="E1944" t="s">
        <v>4284</v>
      </c>
      <c r="F1944" t="s">
        <v>2250</v>
      </c>
      <c r="G1944" t="s">
        <v>2250</v>
      </c>
      <c r="H1944" s="108">
        <v>44119</v>
      </c>
      <c r="I1944" s="108">
        <v>44120</v>
      </c>
      <c r="J1944" t="s">
        <v>2252</v>
      </c>
      <c r="K1944" t="s">
        <v>4165</v>
      </c>
      <c r="L1944" t="s">
        <v>2252</v>
      </c>
      <c r="M1944" t="s">
        <v>2253</v>
      </c>
      <c r="N1944" t="s">
        <v>4519</v>
      </c>
    </row>
    <row r="1945" spans="1:14" x14ac:dyDescent="0.25">
      <c r="A1945" t="s">
        <v>438</v>
      </c>
      <c r="B1945" t="s">
        <v>1074</v>
      </c>
      <c r="C1945" t="s">
        <v>161</v>
      </c>
      <c r="D1945" s="13">
        <v>10166602</v>
      </c>
      <c r="E1945" t="s">
        <v>4284</v>
      </c>
      <c r="F1945" t="s">
        <v>2250</v>
      </c>
      <c r="G1945" t="s">
        <v>2250</v>
      </c>
      <c r="H1945" s="108">
        <v>44111</v>
      </c>
      <c r="I1945" s="108">
        <v>44119</v>
      </c>
      <c r="J1945" t="s">
        <v>2252</v>
      </c>
      <c r="K1945" t="s">
        <v>4165</v>
      </c>
      <c r="L1945" t="s">
        <v>2252</v>
      </c>
      <c r="M1945" t="s">
        <v>2253</v>
      </c>
      <c r="N1945" t="s">
        <v>4519</v>
      </c>
    </row>
    <row r="1946" spans="1:14" x14ac:dyDescent="0.25">
      <c r="A1946" t="s">
        <v>439</v>
      </c>
      <c r="B1946" t="s">
        <v>1075</v>
      </c>
      <c r="C1946" t="s">
        <v>139</v>
      </c>
      <c r="D1946" s="13">
        <v>10167661</v>
      </c>
      <c r="E1946" t="s">
        <v>4284</v>
      </c>
      <c r="F1946" t="s">
        <v>2250</v>
      </c>
      <c r="G1946" t="s">
        <v>2250</v>
      </c>
      <c r="H1946" s="108">
        <v>44131</v>
      </c>
      <c r="I1946" s="108">
        <v>44140</v>
      </c>
      <c r="J1946" t="s">
        <v>2252</v>
      </c>
      <c r="K1946" t="s">
        <v>3048</v>
      </c>
      <c r="L1946" t="s">
        <v>2252</v>
      </c>
      <c r="M1946" t="s">
        <v>2253</v>
      </c>
      <c r="N1946" t="s">
        <v>4519</v>
      </c>
    </row>
    <row r="1947" spans="1:14" x14ac:dyDescent="0.25">
      <c r="A1947" t="s">
        <v>440</v>
      </c>
      <c r="B1947" t="s">
        <v>1076</v>
      </c>
      <c r="C1947" t="s">
        <v>80</v>
      </c>
      <c r="D1947" s="13">
        <v>10170293</v>
      </c>
      <c r="E1947" t="s">
        <v>4284</v>
      </c>
      <c r="F1947" t="s">
        <v>2250</v>
      </c>
      <c r="G1947" t="s">
        <v>2250</v>
      </c>
      <c r="H1947" s="108">
        <v>44133</v>
      </c>
      <c r="I1947" s="108">
        <v>44138</v>
      </c>
      <c r="J1947" t="s">
        <v>2252</v>
      </c>
      <c r="K1947" t="s">
        <v>3048</v>
      </c>
      <c r="L1947" t="s">
        <v>2252</v>
      </c>
      <c r="M1947" t="s">
        <v>2253</v>
      </c>
      <c r="N1947" t="s">
        <v>4519</v>
      </c>
    </row>
    <row r="1948" spans="1:14" x14ac:dyDescent="0.25">
      <c r="A1948" t="s">
        <v>441</v>
      </c>
      <c r="B1948" t="s">
        <v>1077</v>
      </c>
      <c r="C1948" t="s">
        <v>72</v>
      </c>
      <c r="D1948" s="13">
        <v>10162405</v>
      </c>
      <c r="E1948" t="s">
        <v>4284</v>
      </c>
      <c r="F1948" t="s">
        <v>2250</v>
      </c>
      <c r="G1948" t="s">
        <v>2250</v>
      </c>
      <c r="H1948" s="108">
        <v>44089</v>
      </c>
      <c r="I1948" s="108">
        <v>44095</v>
      </c>
      <c r="J1948" t="s">
        <v>2252</v>
      </c>
      <c r="K1948" t="s">
        <v>3048</v>
      </c>
      <c r="L1948" t="s">
        <v>2252</v>
      </c>
      <c r="M1948" t="s">
        <v>2253</v>
      </c>
      <c r="N1948" t="s">
        <v>4519</v>
      </c>
    </row>
    <row r="1949" spans="1:14" x14ac:dyDescent="0.25">
      <c r="A1949" t="s">
        <v>441</v>
      </c>
      <c r="B1949" t="s">
        <v>1077</v>
      </c>
      <c r="C1949" t="s">
        <v>72</v>
      </c>
      <c r="D1949" s="13">
        <v>10164503</v>
      </c>
      <c r="E1949" t="s">
        <v>4284</v>
      </c>
      <c r="F1949" t="s">
        <v>2250</v>
      </c>
      <c r="G1949" t="s">
        <v>3475</v>
      </c>
      <c r="H1949" s="108">
        <v>44089</v>
      </c>
      <c r="I1949" s="108"/>
      <c r="J1949" t="s">
        <v>2252</v>
      </c>
      <c r="K1949" t="s">
        <v>3048</v>
      </c>
      <c r="L1949" t="s">
        <v>2252</v>
      </c>
      <c r="M1949" t="s">
        <v>2253</v>
      </c>
      <c r="N1949" t="s">
        <v>4519</v>
      </c>
    </row>
    <row r="1950" spans="1:14" x14ac:dyDescent="0.25">
      <c r="A1950" t="s">
        <v>906</v>
      </c>
      <c r="B1950" t="s">
        <v>1078</v>
      </c>
      <c r="C1950" t="s">
        <v>178</v>
      </c>
      <c r="D1950" s="13">
        <v>10172331</v>
      </c>
      <c r="E1950" t="s">
        <v>3047</v>
      </c>
      <c r="F1950" t="s">
        <v>2250</v>
      </c>
      <c r="G1950" t="s">
        <v>2250</v>
      </c>
      <c r="H1950" s="108">
        <v>44165</v>
      </c>
      <c r="I1950" s="108">
        <v>44168</v>
      </c>
      <c r="J1950" t="s">
        <v>2252</v>
      </c>
      <c r="K1950" t="s">
        <v>3048</v>
      </c>
      <c r="L1950" t="s">
        <v>2252</v>
      </c>
      <c r="M1950" t="s">
        <v>2265</v>
      </c>
      <c r="N1950" t="s">
        <v>4519</v>
      </c>
    </row>
    <row r="1951" spans="1:14" x14ac:dyDescent="0.25">
      <c r="A1951" t="s">
        <v>906</v>
      </c>
      <c r="B1951" t="s">
        <v>1078</v>
      </c>
      <c r="C1951" t="s">
        <v>178</v>
      </c>
      <c r="D1951" s="13">
        <v>10175320</v>
      </c>
      <c r="E1951" t="s">
        <v>3047</v>
      </c>
      <c r="F1951" t="s">
        <v>2250</v>
      </c>
      <c r="G1951" t="s">
        <v>3475</v>
      </c>
      <c r="H1951" s="108">
        <v>44179</v>
      </c>
      <c r="I1951" s="108"/>
      <c r="J1951" t="s">
        <v>2252</v>
      </c>
      <c r="K1951" t="s">
        <v>3048</v>
      </c>
      <c r="L1951" t="s">
        <v>2252</v>
      </c>
      <c r="M1951" t="s">
        <v>2265</v>
      </c>
      <c r="N1951" t="s">
        <v>4519</v>
      </c>
    </row>
    <row r="1952" spans="1:14" x14ac:dyDescent="0.25">
      <c r="A1952" t="s">
        <v>442</v>
      </c>
      <c r="B1952" t="s">
        <v>1079</v>
      </c>
      <c r="C1952" t="s">
        <v>137</v>
      </c>
      <c r="D1952" s="13">
        <v>10164506</v>
      </c>
      <c r="E1952" t="s">
        <v>4284</v>
      </c>
      <c r="F1952" t="s">
        <v>2250</v>
      </c>
      <c r="G1952" t="s">
        <v>2250</v>
      </c>
      <c r="H1952" s="108">
        <v>44125</v>
      </c>
      <c r="I1952" s="108">
        <v>44126</v>
      </c>
      <c r="J1952" t="s">
        <v>2252</v>
      </c>
      <c r="K1952" t="s">
        <v>3048</v>
      </c>
      <c r="L1952" t="s">
        <v>2252</v>
      </c>
      <c r="M1952" t="s">
        <v>2253</v>
      </c>
      <c r="N1952" t="s">
        <v>4519</v>
      </c>
    </row>
    <row r="1953" spans="1:14" x14ac:dyDescent="0.25">
      <c r="A1953" t="s">
        <v>443</v>
      </c>
      <c r="B1953" t="s">
        <v>444</v>
      </c>
      <c r="C1953" t="s">
        <v>103</v>
      </c>
      <c r="D1953" s="13">
        <v>10167308</v>
      </c>
      <c r="E1953" t="s">
        <v>4284</v>
      </c>
      <c r="F1953" t="s">
        <v>2250</v>
      </c>
      <c r="G1953" t="s">
        <v>2250</v>
      </c>
      <c r="H1953" s="108">
        <v>44112</v>
      </c>
      <c r="I1953" s="108">
        <v>44116</v>
      </c>
      <c r="J1953" t="s">
        <v>2252</v>
      </c>
      <c r="K1953" t="s">
        <v>3048</v>
      </c>
      <c r="L1953" t="s">
        <v>2252</v>
      </c>
      <c r="M1953" t="s">
        <v>2253</v>
      </c>
      <c r="N1953" t="s">
        <v>4519</v>
      </c>
    </row>
    <row r="1954" spans="1:14" x14ac:dyDescent="0.25">
      <c r="A1954" t="s">
        <v>446</v>
      </c>
      <c r="B1954" t="s">
        <v>1081</v>
      </c>
      <c r="C1954" t="s">
        <v>156</v>
      </c>
      <c r="D1954" s="13">
        <v>10167702</v>
      </c>
      <c r="E1954" t="s">
        <v>4284</v>
      </c>
      <c r="F1954" t="s">
        <v>2250</v>
      </c>
      <c r="G1954" t="s">
        <v>2250</v>
      </c>
      <c r="H1954" s="108">
        <v>44113</v>
      </c>
      <c r="I1954" s="108">
        <v>44123</v>
      </c>
      <c r="J1954" t="s">
        <v>2252</v>
      </c>
      <c r="K1954" t="s">
        <v>3048</v>
      </c>
      <c r="L1954" t="s">
        <v>2252</v>
      </c>
      <c r="M1954" t="s">
        <v>2253</v>
      </c>
      <c r="N1954" t="s">
        <v>4519</v>
      </c>
    </row>
    <row r="1955" spans="1:14" x14ac:dyDescent="0.25">
      <c r="A1955" t="s">
        <v>447</v>
      </c>
      <c r="B1955" t="s">
        <v>448</v>
      </c>
      <c r="C1955" t="s">
        <v>93</v>
      </c>
      <c r="D1955" s="13">
        <v>10166447</v>
      </c>
      <c r="E1955" t="s">
        <v>4284</v>
      </c>
      <c r="F1955" t="s">
        <v>2250</v>
      </c>
      <c r="G1955" t="s">
        <v>2250</v>
      </c>
      <c r="H1955" s="108">
        <v>44110</v>
      </c>
      <c r="I1955" s="108">
        <v>44117</v>
      </c>
      <c r="J1955" t="s">
        <v>2252</v>
      </c>
      <c r="K1955" t="s">
        <v>3048</v>
      </c>
      <c r="L1955" t="s">
        <v>2252</v>
      </c>
      <c r="M1955" t="s">
        <v>2253</v>
      </c>
      <c r="N1955" t="s">
        <v>4519</v>
      </c>
    </row>
    <row r="1956" spans="1:14" x14ac:dyDescent="0.25">
      <c r="A1956" t="s">
        <v>449</v>
      </c>
      <c r="B1956" t="s">
        <v>1082</v>
      </c>
      <c r="C1956" t="s">
        <v>105</v>
      </c>
      <c r="D1956" s="13">
        <v>10168305</v>
      </c>
      <c r="E1956" t="s">
        <v>4284</v>
      </c>
      <c r="F1956" t="s">
        <v>2250</v>
      </c>
      <c r="G1956" t="s">
        <v>2250</v>
      </c>
      <c r="H1956" s="108">
        <v>44118</v>
      </c>
      <c r="I1956" s="108">
        <v>44123</v>
      </c>
      <c r="J1956" t="s">
        <v>2252</v>
      </c>
      <c r="K1956" t="s">
        <v>3048</v>
      </c>
      <c r="L1956" t="s">
        <v>2252</v>
      </c>
      <c r="M1956" t="s">
        <v>2253</v>
      </c>
      <c r="N1956" t="s">
        <v>4519</v>
      </c>
    </row>
    <row r="1957" spans="1:14" x14ac:dyDescent="0.25">
      <c r="A1957" t="s">
        <v>454</v>
      </c>
      <c r="B1957" t="s">
        <v>1087</v>
      </c>
      <c r="C1957" t="s">
        <v>90</v>
      </c>
      <c r="D1957" s="13">
        <v>10165047</v>
      </c>
      <c r="E1957" t="s">
        <v>3047</v>
      </c>
      <c r="F1957" t="s">
        <v>2250</v>
      </c>
      <c r="G1957" t="s">
        <v>2250</v>
      </c>
      <c r="H1957" s="108">
        <v>44097</v>
      </c>
      <c r="I1957" s="108">
        <v>44140</v>
      </c>
      <c r="J1957" t="s">
        <v>2252</v>
      </c>
      <c r="K1957" t="s">
        <v>3048</v>
      </c>
      <c r="L1957" t="s">
        <v>2252</v>
      </c>
      <c r="M1957" t="s">
        <v>2265</v>
      </c>
      <c r="N1957" t="s">
        <v>4519</v>
      </c>
    </row>
    <row r="1958" spans="1:14" x14ac:dyDescent="0.25">
      <c r="A1958" t="s">
        <v>455</v>
      </c>
      <c r="B1958" t="s">
        <v>1088</v>
      </c>
      <c r="C1958" t="s">
        <v>130</v>
      </c>
      <c r="D1958" s="13">
        <v>10164346</v>
      </c>
      <c r="E1958" t="s">
        <v>3047</v>
      </c>
      <c r="F1958" t="s">
        <v>2250</v>
      </c>
      <c r="G1958" t="s">
        <v>2250</v>
      </c>
      <c r="H1958" s="108">
        <v>44089</v>
      </c>
      <c r="I1958" s="108">
        <v>44089</v>
      </c>
      <c r="J1958" t="s">
        <v>2252</v>
      </c>
      <c r="K1958" t="s">
        <v>3048</v>
      </c>
      <c r="L1958" t="s">
        <v>2252</v>
      </c>
      <c r="M1958" t="s">
        <v>2265</v>
      </c>
      <c r="N1958" t="s">
        <v>4519</v>
      </c>
    </row>
    <row r="1959" spans="1:14" x14ac:dyDescent="0.25">
      <c r="A1959" t="s">
        <v>456</v>
      </c>
      <c r="B1959" t="s">
        <v>1089</v>
      </c>
      <c r="C1959" t="s">
        <v>156</v>
      </c>
      <c r="D1959" s="13">
        <v>10165022</v>
      </c>
      <c r="E1959" t="s">
        <v>4284</v>
      </c>
      <c r="F1959" t="s">
        <v>2250</v>
      </c>
      <c r="G1959" t="s">
        <v>2250</v>
      </c>
      <c r="H1959" s="108">
        <v>44097</v>
      </c>
      <c r="I1959" s="108">
        <v>44099</v>
      </c>
      <c r="J1959" t="s">
        <v>2252</v>
      </c>
      <c r="K1959" t="s">
        <v>3048</v>
      </c>
      <c r="L1959" t="s">
        <v>2252</v>
      </c>
      <c r="M1959" t="s">
        <v>2253</v>
      </c>
      <c r="N1959" t="s">
        <v>4519</v>
      </c>
    </row>
    <row r="1960" spans="1:14" x14ac:dyDescent="0.25">
      <c r="A1960" t="s">
        <v>778</v>
      </c>
      <c r="B1960" t="s">
        <v>1090</v>
      </c>
      <c r="C1960" t="s">
        <v>147</v>
      </c>
      <c r="D1960" s="13">
        <v>10167019</v>
      </c>
      <c r="E1960" t="s">
        <v>3047</v>
      </c>
      <c r="F1960" t="s">
        <v>2250</v>
      </c>
      <c r="G1960" t="s">
        <v>2250</v>
      </c>
      <c r="H1960" s="108">
        <v>44137</v>
      </c>
      <c r="I1960" s="108">
        <v>44154</v>
      </c>
      <c r="J1960" t="s">
        <v>2252</v>
      </c>
      <c r="K1960" t="s">
        <v>3048</v>
      </c>
      <c r="L1960" t="s">
        <v>2252</v>
      </c>
      <c r="M1960" t="s">
        <v>2265</v>
      </c>
      <c r="N1960" t="s">
        <v>4519</v>
      </c>
    </row>
    <row r="1961" spans="1:14" x14ac:dyDescent="0.25">
      <c r="A1961" t="s">
        <v>457</v>
      </c>
      <c r="B1961" t="s">
        <v>1091</v>
      </c>
      <c r="C1961" t="s">
        <v>173</v>
      </c>
      <c r="D1961" s="13">
        <v>10170352</v>
      </c>
      <c r="E1961" t="s">
        <v>4284</v>
      </c>
      <c r="F1961" t="s">
        <v>2250</v>
      </c>
      <c r="G1961" t="s">
        <v>2250</v>
      </c>
      <c r="H1961" s="108">
        <v>44140</v>
      </c>
      <c r="I1961" s="108">
        <v>44145</v>
      </c>
      <c r="J1961" t="s">
        <v>2252</v>
      </c>
      <c r="K1961" t="s">
        <v>3048</v>
      </c>
      <c r="L1961" t="s">
        <v>2252</v>
      </c>
      <c r="M1961" t="s">
        <v>2253</v>
      </c>
      <c r="N1961" t="s">
        <v>4519</v>
      </c>
    </row>
    <row r="1962" spans="1:14" x14ac:dyDescent="0.25">
      <c r="A1962" t="s">
        <v>458</v>
      </c>
      <c r="B1962" t="s">
        <v>1092</v>
      </c>
      <c r="C1962" t="s">
        <v>85</v>
      </c>
      <c r="D1962" s="13">
        <v>10169668</v>
      </c>
      <c r="E1962" t="s">
        <v>4284</v>
      </c>
      <c r="F1962" t="s">
        <v>2250</v>
      </c>
      <c r="G1962" t="s">
        <v>2250</v>
      </c>
      <c r="H1962" s="108">
        <v>44133</v>
      </c>
      <c r="I1962" s="108">
        <v>44133</v>
      </c>
      <c r="J1962" t="s">
        <v>2252</v>
      </c>
      <c r="K1962" t="s">
        <v>3048</v>
      </c>
      <c r="L1962" t="s">
        <v>2252</v>
      </c>
      <c r="M1962" t="s">
        <v>2253</v>
      </c>
      <c r="N1962" t="s">
        <v>4519</v>
      </c>
    </row>
    <row r="1963" spans="1:14" x14ac:dyDescent="0.25">
      <c r="A1963" t="s">
        <v>461</v>
      </c>
      <c r="B1963" t="s">
        <v>1096</v>
      </c>
      <c r="C1963" t="s">
        <v>108</v>
      </c>
      <c r="D1963" s="13">
        <v>10166136</v>
      </c>
      <c r="E1963" t="s">
        <v>3047</v>
      </c>
      <c r="F1963" t="s">
        <v>2250</v>
      </c>
      <c r="G1963" t="s">
        <v>2250</v>
      </c>
      <c r="H1963" s="108">
        <v>44102</v>
      </c>
      <c r="I1963" s="108">
        <v>44104</v>
      </c>
      <c r="J1963" t="s">
        <v>2252</v>
      </c>
      <c r="K1963" t="s">
        <v>3048</v>
      </c>
      <c r="L1963" t="s">
        <v>2252</v>
      </c>
      <c r="M1963" t="s">
        <v>2265</v>
      </c>
      <c r="N1963" t="s">
        <v>4519</v>
      </c>
    </row>
    <row r="1964" spans="1:14" x14ac:dyDescent="0.25">
      <c r="A1964" t="s">
        <v>462</v>
      </c>
      <c r="B1964" t="s">
        <v>1097</v>
      </c>
      <c r="C1964" t="s">
        <v>132</v>
      </c>
      <c r="D1964" s="13">
        <v>10164375</v>
      </c>
      <c r="E1964" t="s">
        <v>4284</v>
      </c>
      <c r="F1964" t="s">
        <v>2250</v>
      </c>
      <c r="G1964" t="s">
        <v>2250</v>
      </c>
      <c r="H1964" s="108">
        <v>44099</v>
      </c>
      <c r="I1964" s="108">
        <v>44103</v>
      </c>
      <c r="J1964" t="s">
        <v>2252</v>
      </c>
      <c r="K1964" t="s">
        <v>3048</v>
      </c>
      <c r="L1964" t="s">
        <v>2252</v>
      </c>
      <c r="M1964" t="s">
        <v>2253</v>
      </c>
      <c r="N1964" t="s">
        <v>4519</v>
      </c>
    </row>
    <row r="1965" spans="1:14" x14ac:dyDescent="0.25">
      <c r="A1965" t="s">
        <v>846</v>
      </c>
      <c r="B1965" t="s">
        <v>1098</v>
      </c>
      <c r="C1965" t="s">
        <v>72</v>
      </c>
      <c r="D1965" s="13">
        <v>10166610</v>
      </c>
      <c r="E1965" t="s">
        <v>4284</v>
      </c>
      <c r="F1965" t="s">
        <v>2250</v>
      </c>
      <c r="G1965" t="s">
        <v>2250</v>
      </c>
      <c r="H1965" s="108">
        <v>44153</v>
      </c>
      <c r="I1965" s="108">
        <v>44165</v>
      </c>
      <c r="J1965" t="s">
        <v>2252</v>
      </c>
      <c r="K1965" t="s">
        <v>3048</v>
      </c>
      <c r="L1965" t="s">
        <v>2252</v>
      </c>
      <c r="M1965" t="s">
        <v>2253</v>
      </c>
      <c r="N1965" t="s">
        <v>4519</v>
      </c>
    </row>
    <row r="1966" spans="1:14" x14ac:dyDescent="0.25">
      <c r="A1966" t="s">
        <v>467</v>
      </c>
      <c r="B1966" t="s">
        <v>1101</v>
      </c>
      <c r="C1966" t="s">
        <v>90</v>
      </c>
      <c r="D1966" s="13">
        <v>10163487</v>
      </c>
      <c r="E1966" t="s">
        <v>4284</v>
      </c>
      <c r="F1966" t="s">
        <v>2250</v>
      </c>
      <c r="G1966" t="s">
        <v>2250</v>
      </c>
      <c r="H1966" s="108">
        <v>44105</v>
      </c>
      <c r="I1966" s="108">
        <v>44112</v>
      </c>
      <c r="J1966" t="s">
        <v>2252</v>
      </c>
      <c r="K1966" t="s">
        <v>3048</v>
      </c>
      <c r="L1966" t="s">
        <v>2252</v>
      </c>
      <c r="M1966" t="s">
        <v>2253</v>
      </c>
      <c r="N1966" t="s">
        <v>4519</v>
      </c>
    </row>
    <row r="1967" spans="1:14" x14ac:dyDescent="0.25">
      <c r="A1967" t="s">
        <v>900</v>
      </c>
      <c r="B1967" t="s">
        <v>901</v>
      </c>
      <c r="C1967" t="s">
        <v>97</v>
      </c>
      <c r="D1967" s="13">
        <v>10172428</v>
      </c>
      <c r="E1967" t="s">
        <v>3047</v>
      </c>
      <c r="F1967" t="s">
        <v>2250</v>
      </c>
      <c r="G1967" t="s">
        <v>2250</v>
      </c>
      <c r="H1967" s="108">
        <v>44161</v>
      </c>
      <c r="I1967" s="108">
        <v>44166</v>
      </c>
      <c r="J1967" t="s">
        <v>2252</v>
      </c>
      <c r="K1967" t="s">
        <v>3048</v>
      </c>
      <c r="L1967" t="s">
        <v>2252</v>
      </c>
      <c r="M1967" t="s">
        <v>2265</v>
      </c>
      <c r="N1967" t="s">
        <v>4519</v>
      </c>
    </row>
    <row r="1968" spans="1:14" x14ac:dyDescent="0.25">
      <c r="A1968" t="s">
        <v>468</v>
      </c>
      <c r="B1968" t="s">
        <v>469</v>
      </c>
      <c r="C1968" t="s">
        <v>149</v>
      </c>
      <c r="D1968" s="13">
        <v>10165745</v>
      </c>
      <c r="E1968" t="s">
        <v>4284</v>
      </c>
      <c r="F1968" t="s">
        <v>2250</v>
      </c>
      <c r="G1968" t="s">
        <v>2250</v>
      </c>
      <c r="H1968" s="108">
        <v>44099</v>
      </c>
      <c r="I1968" s="108">
        <v>44109</v>
      </c>
      <c r="J1968" t="s">
        <v>2252</v>
      </c>
      <c r="K1968" t="s">
        <v>3048</v>
      </c>
      <c r="L1968" t="s">
        <v>2252</v>
      </c>
      <c r="M1968" t="s">
        <v>2253</v>
      </c>
      <c r="N1968" t="s">
        <v>4519</v>
      </c>
    </row>
    <row r="1969" spans="1:14" x14ac:dyDescent="0.25">
      <c r="A1969" t="s">
        <v>470</v>
      </c>
      <c r="B1969" t="s">
        <v>471</v>
      </c>
      <c r="C1969" t="s">
        <v>72</v>
      </c>
      <c r="D1969" s="13">
        <v>10166589</v>
      </c>
      <c r="E1969" t="s">
        <v>4284</v>
      </c>
      <c r="F1969" t="s">
        <v>2250</v>
      </c>
      <c r="G1969" t="s">
        <v>2250</v>
      </c>
      <c r="H1969" s="108">
        <v>44119</v>
      </c>
      <c r="I1969" s="108">
        <v>44126</v>
      </c>
      <c r="J1969" t="s">
        <v>2252</v>
      </c>
      <c r="K1969" t="s">
        <v>3048</v>
      </c>
      <c r="L1969" t="s">
        <v>2252</v>
      </c>
      <c r="M1969" t="s">
        <v>2253</v>
      </c>
      <c r="N1969" t="s">
        <v>4519</v>
      </c>
    </row>
    <row r="1970" spans="1:14" x14ac:dyDescent="0.25">
      <c r="A1970" t="s">
        <v>473</v>
      </c>
      <c r="B1970" t="s">
        <v>1104</v>
      </c>
      <c r="C1970" t="s">
        <v>104</v>
      </c>
      <c r="D1970" s="13">
        <v>10164114</v>
      </c>
      <c r="E1970" t="s">
        <v>4284</v>
      </c>
      <c r="F1970" t="s">
        <v>2250</v>
      </c>
      <c r="G1970" t="s">
        <v>2250</v>
      </c>
      <c r="H1970" s="108">
        <v>44089</v>
      </c>
      <c r="I1970" s="108">
        <v>44092</v>
      </c>
      <c r="J1970" t="s">
        <v>2252</v>
      </c>
      <c r="K1970" t="s">
        <v>3048</v>
      </c>
      <c r="L1970" t="s">
        <v>2252</v>
      </c>
      <c r="M1970" t="s">
        <v>2253</v>
      </c>
      <c r="N1970" t="s">
        <v>4519</v>
      </c>
    </row>
    <row r="1971" spans="1:14" x14ac:dyDescent="0.25">
      <c r="A1971" t="s">
        <v>476</v>
      </c>
      <c r="B1971" t="s">
        <v>477</v>
      </c>
      <c r="C1971" t="s">
        <v>151</v>
      </c>
      <c r="D1971" s="13">
        <v>10164468</v>
      </c>
      <c r="E1971" t="s">
        <v>4284</v>
      </c>
      <c r="F1971" t="s">
        <v>2250</v>
      </c>
      <c r="G1971" t="s">
        <v>2250</v>
      </c>
      <c r="H1971" s="108">
        <v>44091</v>
      </c>
      <c r="I1971" s="108">
        <v>44099</v>
      </c>
      <c r="J1971" t="s">
        <v>2252</v>
      </c>
      <c r="K1971" t="s">
        <v>3048</v>
      </c>
      <c r="L1971" t="s">
        <v>2252</v>
      </c>
      <c r="M1971" t="s">
        <v>2253</v>
      </c>
      <c r="N1971" t="s">
        <v>4519</v>
      </c>
    </row>
    <row r="1972" spans="1:14" x14ac:dyDescent="0.25">
      <c r="A1972" t="s">
        <v>478</v>
      </c>
      <c r="B1972" t="s">
        <v>479</v>
      </c>
      <c r="C1972" t="s">
        <v>121</v>
      </c>
      <c r="D1972" s="13">
        <v>10164312</v>
      </c>
      <c r="E1972" t="s">
        <v>4284</v>
      </c>
      <c r="F1972" t="s">
        <v>2250</v>
      </c>
      <c r="G1972" t="s">
        <v>2250</v>
      </c>
      <c r="H1972" s="108">
        <v>44096</v>
      </c>
      <c r="I1972" s="108">
        <v>44098</v>
      </c>
      <c r="J1972" t="s">
        <v>2252</v>
      </c>
      <c r="K1972" t="s">
        <v>3048</v>
      </c>
      <c r="L1972" t="s">
        <v>2252</v>
      </c>
      <c r="M1972" t="s">
        <v>2253</v>
      </c>
      <c r="N1972" t="s">
        <v>4519</v>
      </c>
    </row>
    <row r="1973" spans="1:14" x14ac:dyDescent="0.25">
      <c r="A1973" t="s">
        <v>480</v>
      </c>
      <c r="B1973" t="s">
        <v>1106</v>
      </c>
      <c r="C1973" t="s">
        <v>131</v>
      </c>
      <c r="D1973" s="13">
        <v>10167989</v>
      </c>
      <c r="E1973" t="s">
        <v>4284</v>
      </c>
      <c r="F1973" t="s">
        <v>2250</v>
      </c>
      <c r="G1973" t="s">
        <v>2250</v>
      </c>
      <c r="H1973" s="108">
        <v>44123</v>
      </c>
      <c r="I1973" s="108">
        <v>44123</v>
      </c>
      <c r="J1973" t="s">
        <v>2252</v>
      </c>
      <c r="K1973" t="s">
        <v>3048</v>
      </c>
      <c r="L1973" t="s">
        <v>2252</v>
      </c>
      <c r="M1973" t="s">
        <v>2253</v>
      </c>
      <c r="N1973" t="s">
        <v>4519</v>
      </c>
    </row>
    <row r="1974" spans="1:14" x14ac:dyDescent="0.25">
      <c r="A1974" t="s">
        <v>863</v>
      </c>
      <c r="B1974" t="s">
        <v>1111</v>
      </c>
      <c r="C1974" t="s">
        <v>194</v>
      </c>
      <c r="D1974" s="13">
        <v>10170600</v>
      </c>
      <c r="E1974" t="s">
        <v>3047</v>
      </c>
      <c r="F1974" t="s">
        <v>2250</v>
      </c>
      <c r="G1974" t="s">
        <v>2250</v>
      </c>
      <c r="H1974" s="108">
        <v>44155</v>
      </c>
      <c r="I1974" s="108">
        <v>44160</v>
      </c>
      <c r="J1974" t="s">
        <v>2252</v>
      </c>
      <c r="K1974" t="s">
        <v>3048</v>
      </c>
      <c r="L1974" t="s">
        <v>2252</v>
      </c>
      <c r="M1974" t="s">
        <v>2265</v>
      </c>
      <c r="N1974" t="s">
        <v>4519</v>
      </c>
    </row>
    <row r="1975" spans="1:14" x14ac:dyDescent="0.25">
      <c r="A1975" t="s">
        <v>486</v>
      </c>
      <c r="B1975" t="s">
        <v>1112</v>
      </c>
      <c r="C1975" t="s">
        <v>153</v>
      </c>
      <c r="D1975" s="13">
        <v>10166792</v>
      </c>
      <c r="E1975" t="s">
        <v>3047</v>
      </c>
      <c r="F1975" t="s">
        <v>2250</v>
      </c>
      <c r="G1975" t="s">
        <v>2250</v>
      </c>
      <c r="H1975" s="108">
        <v>44105</v>
      </c>
      <c r="I1975" s="108">
        <v>44109</v>
      </c>
      <c r="J1975" t="s">
        <v>2252</v>
      </c>
      <c r="K1975" t="s">
        <v>3048</v>
      </c>
      <c r="L1975" t="s">
        <v>2252</v>
      </c>
      <c r="M1975" t="s">
        <v>2265</v>
      </c>
      <c r="N1975" t="s">
        <v>4519</v>
      </c>
    </row>
    <row r="1976" spans="1:14" x14ac:dyDescent="0.25">
      <c r="A1976" t="s">
        <v>872</v>
      </c>
      <c r="B1976" t="s">
        <v>1114</v>
      </c>
      <c r="C1976" t="s">
        <v>106</v>
      </c>
      <c r="D1976" s="13">
        <v>10171712</v>
      </c>
      <c r="E1976" t="s">
        <v>3047</v>
      </c>
      <c r="F1976" t="s">
        <v>2250</v>
      </c>
      <c r="G1976" t="s">
        <v>2250</v>
      </c>
      <c r="H1976" s="108">
        <v>44159</v>
      </c>
      <c r="I1976" s="108">
        <v>44163</v>
      </c>
      <c r="J1976" t="s">
        <v>2252</v>
      </c>
      <c r="K1976" t="s">
        <v>3048</v>
      </c>
      <c r="L1976" t="s">
        <v>2252</v>
      </c>
      <c r="M1976" t="s">
        <v>2265</v>
      </c>
      <c r="N1976" t="s">
        <v>4519</v>
      </c>
    </row>
    <row r="1977" spans="1:14" x14ac:dyDescent="0.25">
      <c r="A1977" t="s">
        <v>487</v>
      </c>
      <c r="B1977" t="s">
        <v>1115</v>
      </c>
      <c r="C1977" t="s">
        <v>84</v>
      </c>
      <c r="D1977" s="13">
        <v>10164917</v>
      </c>
      <c r="E1977" t="s">
        <v>4284</v>
      </c>
      <c r="F1977" t="s">
        <v>2250</v>
      </c>
      <c r="G1977" t="s">
        <v>2250</v>
      </c>
      <c r="H1977" s="108">
        <v>44096</v>
      </c>
      <c r="I1977" s="108">
        <v>44103</v>
      </c>
      <c r="J1977" t="s">
        <v>2252</v>
      </c>
      <c r="K1977" t="s">
        <v>3048</v>
      </c>
      <c r="L1977" t="s">
        <v>2252</v>
      </c>
      <c r="M1977" t="s">
        <v>2253</v>
      </c>
      <c r="N1977" t="s">
        <v>4519</v>
      </c>
    </row>
    <row r="1978" spans="1:14" x14ac:dyDescent="0.25">
      <c r="A1978" t="s">
        <v>488</v>
      </c>
      <c r="B1978" t="s">
        <v>1116</v>
      </c>
      <c r="C1978" t="s">
        <v>107</v>
      </c>
      <c r="D1978" s="13">
        <v>10164787</v>
      </c>
      <c r="E1978" t="s">
        <v>4284</v>
      </c>
      <c r="F1978" t="s">
        <v>2250</v>
      </c>
      <c r="G1978" t="s">
        <v>2250</v>
      </c>
      <c r="H1978" s="108">
        <v>44109</v>
      </c>
      <c r="I1978" s="108">
        <v>44116</v>
      </c>
      <c r="J1978" t="s">
        <v>2252</v>
      </c>
      <c r="K1978" t="s">
        <v>4165</v>
      </c>
      <c r="L1978" t="s">
        <v>2252</v>
      </c>
      <c r="M1978" t="s">
        <v>2253</v>
      </c>
      <c r="N1978" t="s">
        <v>4519</v>
      </c>
    </row>
    <row r="1979" spans="1:14" x14ac:dyDescent="0.25">
      <c r="A1979" t="s">
        <v>489</v>
      </c>
      <c r="B1979" t="s">
        <v>490</v>
      </c>
      <c r="C1979" t="s">
        <v>145</v>
      </c>
      <c r="D1979" s="13">
        <v>10164520</v>
      </c>
      <c r="E1979" t="s">
        <v>3047</v>
      </c>
      <c r="F1979" t="s">
        <v>2250</v>
      </c>
      <c r="G1979" t="s">
        <v>2250</v>
      </c>
      <c r="H1979" s="108">
        <v>44099</v>
      </c>
      <c r="I1979" s="108">
        <v>44099</v>
      </c>
      <c r="J1979" t="s">
        <v>2252</v>
      </c>
      <c r="K1979" t="s">
        <v>3048</v>
      </c>
      <c r="L1979" t="s">
        <v>2252</v>
      </c>
      <c r="M1979" t="s">
        <v>2265</v>
      </c>
      <c r="N1979" t="s">
        <v>4519</v>
      </c>
    </row>
    <row r="1980" spans="1:14" x14ac:dyDescent="0.25">
      <c r="A1980" t="s">
        <v>491</v>
      </c>
      <c r="B1980" t="s">
        <v>492</v>
      </c>
      <c r="C1980" t="s">
        <v>113</v>
      </c>
      <c r="D1980" s="13">
        <v>10167828</v>
      </c>
      <c r="E1980" t="s">
        <v>4284</v>
      </c>
      <c r="F1980" t="s">
        <v>2250</v>
      </c>
      <c r="G1980" t="s">
        <v>2250</v>
      </c>
      <c r="H1980" s="108">
        <v>44117</v>
      </c>
      <c r="I1980" s="108">
        <v>44120</v>
      </c>
      <c r="J1980" t="s">
        <v>2252</v>
      </c>
      <c r="K1980" t="s">
        <v>3048</v>
      </c>
      <c r="L1980" t="s">
        <v>2252</v>
      </c>
      <c r="M1980" t="s">
        <v>2253</v>
      </c>
      <c r="N1980" t="s">
        <v>4519</v>
      </c>
    </row>
    <row r="1981" spans="1:14" x14ac:dyDescent="0.25">
      <c r="A1981" t="s">
        <v>493</v>
      </c>
      <c r="B1981" t="s">
        <v>1117</v>
      </c>
      <c r="C1981" t="s">
        <v>84</v>
      </c>
      <c r="D1981" s="13">
        <v>10165746</v>
      </c>
      <c r="E1981" t="s">
        <v>3047</v>
      </c>
      <c r="F1981" t="s">
        <v>2250</v>
      </c>
      <c r="G1981" t="s">
        <v>2250</v>
      </c>
      <c r="H1981" s="108">
        <v>44099</v>
      </c>
      <c r="I1981" s="108">
        <v>44103</v>
      </c>
      <c r="J1981" t="s">
        <v>2252</v>
      </c>
      <c r="K1981" t="s">
        <v>3048</v>
      </c>
      <c r="L1981" t="s">
        <v>2252</v>
      </c>
      <c r="M1981" t="s">
        <v>2265</v>
      </c>
      <c r="N1981" t="s">
        <v>4519</v>
      </c>
    </row>
    <row r="1982" spans="1:14" x14ac:dyDescent="0.25">
      <c r="A1982" t="s">
        <v>494</v>
      </c>
      <c r="B1982" t="s">
        <v>1118</v>
      </c>
      <c r="C1982" t="s">
        <v>144</v>
      </c>
      <c r="D1982" s="13">
        <v>10164746</v>
      </c>
      <c r="E1982" t="s">
        <v>4284</v>
      </c>
      <c r="F1982" t="s">
        <v>2250</v>
      </c>
      <c r="G1982" t="s">
        <v>2250</v>
      </c>
      <c r="H1982" s="108">
        <v>44109</v>
      </c>
      <c r="I1982" s="108">
        <v>44110</v>
      </c>
      <c r="J1982" t="s">
        <v>2252</v>
      </c>
      <c r="K1982" t="s">
        <v>3048</v>
      </c>
      <c r="L1982" t="s">
        <v>2252</v>
      </c>
      <c r="M1982" t="s">
        <v>2253</v>
      </c>
      <c r="N1982" t="s">
        <v>4519</v>
      </c>
    </row>
    <row r="1983" spans="1:14" x14ac:dyDescent="0.25">
      <c r="A1983" t="s">
        <v>496</v>
      </c>
      <c r="B1983" t="s">
        <v>497</v>
      </c>
      <c r="C1983" t="s">
        <v>115</v>
      </c>
      <c r="D1983" s="13">
        <v>10164303</v>
      </c>
      <c r="E1983" t="s">
        <v>3047</v>
      </c>
      <c r="F1983" t="s">
        <v>2250</v>
      </c>
      <c r="G1983" t="s">
        <v>2250</v>
      </c>
      <c r="H1983" s="108">
        <v>44096</v>
      </c>
      <c r="I1983" s="108">
        <v>44097</v>
      </c>
      <c r="J1983" t="s">
        <v>2252</v>
      </c>
      <c r="K1983" t="s">
        <v>3048</v>
      </c>
      <c r="L1983" t="s">
        <v>2252</v>
      </c>
      <c r="M1983" t="s">
        <v>2265</v>
      </c>
      <c r="N1983" t="s">
        <v>4519</v>
      </c>
    </row>
    <row r="1984" spans="1:14" x14ac:dyDescent="0.25">
      <c r="A1984" t="s">
        <v>852</v>
      </c>
      <c r="B1984" t="s">
        <v>853</v>
      </c>
      <c r="C1984" t="s">
        <v>194</v>
      </c>
      <c r="D1984" s="13">
        <v>10171228</v>
      </c>
      <c r="E1984" t="s">
        <v>3047</v>
      </c>
      <c r="F1984" t="s">
        <v>2250</v>
      </c>
      <c r="G1984" t="s">
        <v>2250</v>
      </c>
      <c r="H1984" s="108">
        <v>44153</v>
      </c>
      <c r="I1984" s="108">
        <v>44154</v>
      </c>
      <c r="J1984" t="s">
        <v>2252</v>
      </c>
      <c r="K1984" t="s">
        <v>3048</v>
      </c>
      <c r="L1984" t="s">
        <v>2252</v>
      </c>
      <c r="M1984" t="s">
        <v>2265</v>
      </c>
      <c r="N1984" t="s">
        <v>4519</v>
      </c>
    </row>
    <row r="1985" spans="1:14" x14ac:dyDescent="0.25">
      <c r="A1985" t="s">
        <v>498</v>
      </c>
      <c r="B1985" t="s">
        <v>1120</v>
      </c>
      <c r="C1985" t="s">
        <v>213</v>
      </c>
      <c r="D1985" s="13">
        <v>10168532</v>
      </c>
      <c r="E1985" t="s">
        <v>4284</v>
      </c>
      <c r="F1985" t="s">
        <v>2250</v>
      </c>
      <c r="G1985" t="s">
        <v>2250</v>
      </c>
      <c r="H1985" s="108">
        <v>44141</v>
      </c>
      <c r="I1985" s="108">
        <v>44145</v>
      </c>
      <c r="J1985" t="s">
        <v>2252</v>
      </c>
      <c r="K1985" t="s">
        <v>3048</v>
      </c>
      <c r="L1985" t="s">
        <v>2252</v>
      </c>
      <c r="M1985" t="s">
        <v>2253</v>
      </c>
      <c r="N1985" t="s">
        <v>4519</v>
      </c>
    </row>
    <row r="1986" spans="1:14" x14ac:dyDescent="0.25">
      <c r="A1986" t="s">
        <v>756</v>
      </c>
      <c r="B1986" t="s">
        <v>1121</v>
      </c>
      <c r="C1986" t="s">
        <v>97</v>
      </c>
      <c r="D1986" s="13">
        <v>10168715</v>
      </c>
      <c r="E1986" t="s">
        <v>4284</v>
      </c>
      <c r="F1986" t="s">
        <v>2250</v>
      </c>
      <c r="G1986" t="s">
        <v>2250</v>
      </c>
      <c r="H1986" s="108">
        <v>44119</v>
      </c>
      <c r="I1986" s="108">
        <v>44159</v>
      </c>
      <c r="J1986" t="s">
        <v>2252</v>
      </c>
      <c r="K1986" t="s">
        <v>3048</v>
      </c>
      <c r="L1986" t="s">
        <v>2252</v>
      </c>
      <c r="M1986" t="s">
        <v>2253</v>
      </c>
      <c r="N1986" t="s">
        <v>4519</v>
      </c>
    </row>
    <row r="1987" spans="1:14" x14ac:dyDescent="0.25">
      <c r="A1987" t="s">
        <v>759</v>
      </c>
      <c r="B1987" t="s">
        <v>760</v>
      </c>
      <c r="C1987" t="s">
        <v>124</v>
      </c>
      <c r="D1987" s="13">
        <v>10168299</v>
      </c>
      <c r="E1987" t="s">
        <v>4284</v>
      </c>
      <c r="F1987" t="s">
        <v>2250</v>
      </c>
      <c r="G1987" t="s">
        <v>2250</v>
      </c>
      <c r="H1987" s="108">
        <v>44119</v>
      </c>
      <c r="I1987" s="108">
        <v>44153</v>
      </c>
      <c r="J1987" t="s">
        <v>2252</v>
      </c>
      <c r="K1987" t="s">
        <v>3048</v>
      </c>
      <c r="L1987" t="s">
        <v>2252</v>
      </c>
      <c r="M1987" t="s">
        <v>2253</v>
      </c>
      <c r="N1987" t="s">
        <v>4519</v>
      </c>
    </row>
    <row r="1988" spans="1:14" x14ac:dyDescent="0.25">
      <c r="A1988" t="s">
        <v>499</v>
      </c>
      <c r="B1988" t="s">
        <v>1122</v>
      </c>
      <c r="C1988" t="s">
        <v>75</v>
      </c>
      <c r="D1988" s="13">
        <v>10166947</v>
      </c>
      <c r="E1988" t="s">
        <v>4284</v>
      </c>
      <c r="F1988" t="s">
        <v>2250</v>
      </c>
      <c r="G1988" t="s">
        <v>2250</v>
      </c>
      <c r="H1988" s="108">
        <v>44125</v>
      </c>
      <c r="I1988" s="108">
        <v>44146</v>
      </c>
      <c r="J1988" t="s">
        <v>2252</v>
      </c>
      <c r="K1988" t="s">
        <v>3048</v>
      </c>
      <c r="L1988" t="s">
        <v>2252</v>
      </c>
      <c r="M1988" t="s">
        <v>2253</v>
      </c>
      <c r="N1988" t="s">
        <v>4519</v>
      </c>
    </row>
    <row r="1989" spans="1:14" x14ac:dyDescent="0.25">
      <c r="A1989" t="s">
        <v>500</v>
      </c>
      <c r="B1989" t="s">
        <v>1123</v>
      </c>
      <c r="C1989" t="s">
        <v>173</v>
      </c>
      <c r="D1989" s="13">
        <v>10170353</v>
      </c>
      <c r="E1989" t="s">
        <v>4284</v>
      </c>
      <c r="F1989" t="s">
        <v>2250</v>
      </c>
      <c r="G1989" t="s">
        <v>2250</v>
      </c>
      <c r="H1989" s="108">
        <v>44140</v>
      </c>
      <c r="I1989" s="108">
        <v>44145</v>
      </c>
      <c r="J1989" t="s">
        <v>2252</v>
      </c>
      <c r="K1989" t="s">
        <v>3048</v>
      </c>
      <c r="L1989" t="s">
        <v>2252</v>
      </c>
      <c r="M1989" t="s">
        <v>2253</v>
      </c>
      <c r="N1989" t="s">
        <v>4519</v>
      </c>
    </row>
    <row r="1990" spans="1:14" x14ac:dyDescent="0.25">
      <c r="A1990" t="s">
        <v>504</v>
      </c>
      <c r="B1990" t="s">
        <v>1125</v>
      </c>
      <c r="C1990" t="s">
        <v>99</v>
      </c>
      <c r="D1990" s="13">
        <v>10162454</v>
      </c>
      <c r="E1990" t="s">
        <v>4284</v>
      </c>
      <c r="F1990" t="s">
        <v>2250</v>
      </c>
      <c r="G1990" t="s">
        <v>2250</v>
      </c>
      <c r="H1990" s="108">
        <v>44109</v>
      </c>
      <c r="I1990" s="108">
        <v>44110</v>
      </c>
      <c r="J1990" t="s">
        <v>2252</v>
      </c>
      <c r="K1990" t="s">
        <v>3048</v>
      </c>
      <c r="L1990" t="s">
        <v>2252</v>
      </c>
      <c r="M1990" t="s">
        <v>2253</v>
      </c>
      <c r="N1990" t="s">
        <v>4519</v>
      </c>
    </row>
    <row r="1991" spans="1:14" x14ac:dyDescent="0.25">
      <c r="A1991" t="s">
        <v>505</v>
      </c>
      <c r="B1991" t="s">
        <v>1126</v>
      </c>
      <c r="C1991" t="s">
        <v>111</v>
      </c>
      <c r="D1991" s="13">
        <v>10164585</v>
      </c>
      <c r="E1991" t="s">
        <v>4284</v>
      </c>
      <c r="F1991" t="s">
        <v>2250</v>
      </c>
      <c r="G1991" t="s">
        <v>2250</v>
      </c>
      <c r="H1991" s="108">
        <v>44092</v>
      </c>
      <c r="I1991" s="108">
        <v>44103</v>
      </c>
      <c r="J1991" t="s">
        <v>2252</v>
      </c>
      <c r="K1991" t="s">
        <v>3048</v>
      </c>
      <c r="L1991" t="s">
        <v>2252</v>
      </c>
      <c r="M1991" t="s">
        <v>2253</v>
      </c>
      <c r="N1991" t="s">
        <v>4519</v>
      </c>
    </row>
    <row r="1992" spans="1:14" x14ac:dyDescent="0.25">
      <c r="A1992" t="s">
        <v>506</v>
      </c>
      <c r="B1992" t="s">
        <v>1127</v>
      </c>
      <c r="C1992" t="s">
        <v>112</v>
      </c>
      <c r="D1992" s="13">
        <v>10164348</v>
      </c>
      <c r="E1992" t="s">
        <v>4284</v>
      </c>
      <c r="F1992" t="s">
        <v>2250</v>
      </c>
      <c r="G1992" t="s">
        <v>2250</v>
      </c>
      <c r="H1992" s="108">
        <v>44090</v>
      </c>
      <c r="I1992" s="108">
        <v>44092</v>
      </c>
      <c r="J1992" t="s">
        <v>2252</v>
      </c>
      <c r="K1992" t="s">
        <v>3048</v>
      </c>
      <c r="L1992" t="s">
        <v>2252</v>
      </c>
      <c r="M1992" t="s">
        <v>2253</v>
      </c>
      <c r="N1992" t="s">
        <v>4519</v>
      </c>
    </row>
    <row r="1993" spans="1:14" x14ac:dyDescent="0.25">
      <c r="A1993" t="s">
        <v>507</v>
      </c>
      <c r="B1993" t="s">
        <v>1129</v>
      </c>
      <c r="C1993" t="s">
        <v>125</v>
      </c>
      <c r="D1993" s="13">
        <v>10162453</v>
      </c>
      <c r="E1993" t="s">
        <v>4284</v>
      </c>
      <c r="F1993" t="s">
        <v>2250</v>
      </c>
      <c r="G1993" t="s">
        <v>2250</v>
      </c>
      <c r="H1993" s="108">
        <v>44084</v>
      </c>
      <c r="I1993" s="108">
        <v>44090</v>
      </c>
      <c r="J1993" t="s">
        <v>2252</v>
      </c>
      <c r="K1993" t="s">
        <v>3048</v>
      </c>
      <c r="L1993" t="s">
        <v>2252</v>
      </c>
      <c r="M1993" t="s">
        <v>2253</v>
      </c>
      <c r="N1993" t="s">
        <v>4519</v>
      </c>
    </row>
    <row r="1994" spans="1:14" x14ac:dyDescent="0.25">
      <c r="A1994" t="s">
        <v>508</v>
      </c>
      <c r="B1994" t="s">
        <v>1130</v>
      </c>
      <c r="C1994" t="s">
        <v>114</v>
      </c>
      <c r="D1994" s="13">
        <v>10167633</v>
      </c>
      <c r="E1994" t="s">
        <v>4284</v>
      </c>
      <c r="F1994" t="s">
        <v>2250</v>
      </c>
      <c r="G1994" t="s">
        <v>2250</v>
      </c>
      <c r="H1994" s="108">
        <v>44120</v>
      </c>
      <c r="I1994" s="108">
        <v>44130</v>
      </c>
      <c r="J1994" t="s">
        <v>2252</v>
      </c>
      <c r="K1994" t="s">
        <v>3048</v>
      </c>
      <c r="L1994" t="s">
        <v>2252</v>
      </c>
      <c r="M1994" t="s">
        <v>2253</v>
      </c>
      <c r="N1994" t="s">
        <v>4519</v>
      </c>
    </row>
    <row r="1995" spans="1:14" x14ac:dyDescent="0.25">
      <c r="A1995" t="s">
        <v>814</v>
      </c>
      <c r="B1995" t="s">
        <v>1132</v>
      </c>
      <c r="C1995" t="s">
        <v>146</v>
      </c>
      <c r="D1995" s="13">
        <v>10170040</v>
      </c>
      <c r="E1995" t="s">
        <v>3047</v>
      </c>
      <c r="F1995" t="s">
        <v>2250</v>
      </c>
      <c r="G1995" t="s">
        <v>2250</v>
      </c>
      <c r="H1995" s="108">
        <v>44148</v>
      </c>
      <c r="I1995" s="108">
        <v>44155</v>
      </c>
      <c r="J1995" t="s">
        <v>2252</v>
      </c>
      <c r="K1995" t="s">
        <v>3048</v>
      </c>
      <c r="L1995" t="s">
        <v>2252</v>
      </c>
      <c r="M1995" t="s">
        <v>2265</v>
      </c>
      <c r="N1995" t="s">
        <v>4519</v>
      </c>
    </row>
    <row r="1996" spans="1:14" x14ac:dyDescent="0.25">
      <c r="A1996" t="s">
        <v>511</v>
      </c>
      <c r="B1996" t="s">
        <v>1135</v>
      </c>
      <c r="C1996" t="s">
        <v>132</v>
      </c>
      <c r="D1996" s="13">
        <v>10164702</v>
      </c>
      <c r="E1996" t="s">
        <v>4284</v>
      </c>
      <c r="F1996" t="s">
        <v>2250</v>
      </c>
      <c r="G1996" t="s">
        <v>2250</v>
      </c>
      <c r="H1996" s="108">
        <v>44096</v>
      </c>
      <c r="I1996" s="108">
        <v>44097</v>
      </c>
      <c r="J1996" t="s">
        <v>2252</v>
      </c>
      <c r="K1996" t="s">
        <v>3048</v>
      </c>
      <c r="L1996" t="s">
        <v>2252</v>
      </c>
      <c r="M1996" t="s">
        <v>2253</v>
      </c>
      <c r="N1996" t="s">
        <v>4519</v>
      </c>
    </row>
    <row r="1997" spans="1:14" x14ac:dyDescent="0.25">
      <c r="A1997" t="s">
        <v>512</v>
      </c>
      <c r="B1997" t="s">
        <v>1136</v>
      </c>
      <c r="C1997" t="s">
        <v>130</v>
      </c>
      <c r="D1997" s="13">
        <v>10169236</v>
      </c>
      <c r="E1997" t="s">
        <v>4284</v>
      </c>
      <c r="F1997" t="s">
        <v>2250</v>
      </c>
      <c r="G1997" t="s">
        <v>2250</v>
      </c>
      <c r="H1997" s="108">
        <v>44130</v>
      </c>
      <c r="I1997" s="108">
        <v>44132</v>
      </c>
      <c r="J1997" t="s">
        <v>2252</v>
      </c>
      <c r="K1997" t="s">
        <v>3048</v>
      </c>
      <c r="L1997" t="s">
        <v>2252</v>
      </c>
      <c r="M1997" t="s">
        <v>2253</v>
      </c>
      <c r="N1997" t="s">
        <v>4519</v>
      </c>
    </row>
    <row r="1998" spans="1:14" x14ac:dyDescent="0.25">
      <c r="A1998" t="s">
        <v>513</v>
      </c>
      <c r="B1998" t="s">
        <v>1137</v>
      </c>
      <c r="C1998" t="s">
        <v>161</v>
      </c>
      <c r="D1998" s="13">
        <v>10167008</v>
      </c>
      <c r="E1998" t="s">
        <v>4284</v>
      </c>
      <c r="F1998" t="s">
        <v>2250</v>
      </c>
      <c r="G1998" t="s">
        <v>2250</v>
      </c>
      <c r="H1998" s="108">
        <v>44117</v>
      </c>
      <c r="I1998" s="108">
        <v>44120</v>
      </c>
      <c r="J1998" t="s">
        <v>2252</v>
      </c>
      <c r="K1998" t="s">
        <v>3048</v>
      </c>
      <c r="L1998" t="s">
        <v>2252</v>
      </c>
      <c r="M1998" t="s">
        <v>2253</v>
      </c>
      <c r="N1998" t="s">
        <v>4519</v>
      </c>
    </row>
    <row r="1999" spans="1:14" x14ac:dyDescent="0.25">
      <c r="A1999" t="s">
        <v>516</v>
      </c>
      <c r="B1999" t="s">
        <v>1140</v>
      </c>
      <c r="C1999" t="s">
        <v>98</v>
      </c>
      <c r="D1999" s="13">
        <v>10167031</v>
      </c>
      <c r="E1999" t="s">
        <v>4284</v>
      </c>
      <c r="F1999" t="s">
        <v>2250</v>
      </c>
      <c r="G1999" t="s">
        <v>2250</v>
      </c>
      <c r="H1999" s="108">
        <v>44109</v>
      </c>
      <c r="I1999" s="108">
        <v>44111</v>
      </c>
      <c r="J1999" t="s">
        <v>2252</v>
      </c>
      <c r="K1999" t="s">
        <v>3048</v>
      </c>
      <c r="L1999" t="s">
        <v>2252</v>
      </c>
      <c r="M1999" t="s">
        <v>2253</v>
      </c>
      <c r="N1999" t="s">
        <v>4519</v>
      </c>
    </row>
    <row r="2000" spans="1:14" x14ac:dyDescent="0.25">
      <c r="A2000" t="s">
        <v>842</v>
      </c>
      <c r="B2000" t="s">
        <v>1142</v>
      </c>
      <c r="C2000" t="s">
        <v>188</v>
      </c>
      <c r="D2000" s="13">
        <v>10170940</v>
      </c>
      <c r="E2000" t="s">
        <v>3047</v>
      </c>
      <c r="F2000" t="s">
        <v>2250</v>
      </c>
      <c r="G2000" t="s">
        <v>2250</v>
      </c>
      <c r="H2000" s="108">
        <v>44152</v>
      </c>
      <c r="I2000" s="108">
        <v>44165</v>
      </c>
      <c r="J2000" t="s">
        <v>2252</v>
      </c>
      <c r="K2000" t="s">
        <v>3048</v>
      </c>
      <c r="L2000" t="s">
        <v>2252</v>
      </c>
      <c r="M2000" t="s">
        <v>2265</v>
      </c>
      <c r="N2000" t="s">
        <v>4519</v>
      </c>
    </row>
    <row r="2001" spans="1:14" x14ac:dyDescent="0.25">
      <c r="A2001" t="s">
        <v>518</v>
      </c>
      <c r="B2001" t="s">
        <v>519</v>
      </c>
      <c r="C2001" t="s">
        <v>123</v>
      </c>
      <c r="D2001" s="13">
        <v>10169072</v>
      </c>
      <c r="E2001" t="s">
        <v>4284</v>
      </c>
      <c r="F2001" t="s">
        <v>2250</v>
      </c>
      <c r="G2001" t="s">
        <v>2250</v>
      </c>
      <c r="H2001" s="108">
        <v>44139</v>
      </c>
      <c r="I2001" s="108">
        <v>44148</v>
      </c>
      <c r="J2001" t="s">
        <v>2252</v>
      </c>
      <c r="K2001" t="s">
        <v>3048</v>
      </c>
      <c r="L2001" t="s">
        <v>2252</v>
      </c>
      <c r="M2001" t="s">
        <v>2253</v>
      </c>
      <c r="N2001" t="s">
        <v>4519</v>
      </c>
    </row>
    <row r="2002" spans="1:14" x14ac:dyDescent="0.25">
      <c r="A2002" t="s">
        <v>520</v>
      </c>
      <c r="B2002" t="s">
        <v>1143</v>
      </c>
      <c r="C2002" t="s">
        <v>157</v>
      </c>
      <c r="D2002" s="13">
        <v>10167512</v>
      </c>
      <c r="E2002" t="s">
        <v>4284</v>
      </c>
      <c r="F2002" t="s">
        <v>2250</v>
      </c>
      <c r="G2002" t="s">
        <v>2250</v>
      </c>
      <c r="H2002" s="108">
        <v>44112</v>
      </c>
      <c r="I2002" s="108">
        <v>44118</v>
      </c>
      <c r="J2002" t="s">
        <v>2252</v>
      </c>
      <c r="K2002" t="s">
        <v>3048</v>
      </c>
      <c r="L2002" t="s">
        <v>2252</v>
      </c>
      <c r="M2002" t="s">
        <v>2253</v>
      </c>
      <c r="N2002" t="s">
        <v>4519</v>
      </c>
    </row>
    <row r="2003" spans="1:14" x14ac:dyDescent="0.25">
      <c r="A2003" t="s">
        <v>5429</v>
      </c>
      <c r="B2003" t="s">
        <v>1144</v>
      </c>
      <c r="C2003" t="s">
        <v>182</v>
      </c>
      <c r="D2003" s="13">
        <v>10168022</v>
      </c>
      <c r="E2003" t="s">
        <v>4284</v>
      </c>
      <c r="F2003" t="s">
        <v>2250</v>
      </c>
      <c r="G2003" t="s">
        <v>3475</v>
      </c>
      <c r="H2003" s="108">
        <v>44117</v>
      </c>
      <c r="I2003" s="108"/>
      <c r="J2003" t="s">
        <v>2252</v>
      </c>
      <c r="K2003" t="s">
        <v>3048</v>
      </c>
      <c r="L2003" t="s">
        <v>2252</v>
      </c>
      <c r="M2003" t="s">
        <v>2253</v>
      </c>
      <c r="N2003" t="s">
        <v>4519</v>
      </c>
    </row>
    <row r="2004" spans="1:14" x14ac:dyDescent="0.25">
      <c r="A2004" t="s">
        <v>523</v>
      </c>
      <c r="B2004" t="s">
        <v>1145</v>
      </c>
      <c r="C2004" t="s">
        <v>86</v>
      </c>
      <c r="D2004" s="13">
        <v>10164610</v>
      </c>
      <c r="E2004" t="s">
        <v>3047</v>
      </c>
      <c r="F2004" t="s">
        <v>2250</v>
      </c>
      <c r="G2004" t="s">
        <v>2250</v>
      </c>
      <c r="H2004" s="108">
        <v>44112</v>
      </c>
      <c r="I2004" s="108">
        <v>44112</v>
      </c>
      <c r="J2004" t="s">
        <v>2252</v>
      </c>
      <c r="K2004" t="s">
        <v>3048</v>
      </c>
      <c r="L2004" t="s">
        <v>2252</v>
      </c>
      <c r="M2004" t="s">
        <v>2265</v>
      </c>
      <c r="N2004" t="s">
        <v>4519</v>
      </c>
    </row>
    <row r="2005" spans="1:14" x14ac:dyDescent="0.25">
      <c r="A2005" t="s">
        <v>524</v>
      </c>
      <c r="B2005" t="s">
        <v>1146</v>
      </c>
      <c r="C2005" t="s">
        <v>123</v>
      </c>
      <c r="D2005" s="13">
        <v>10169184</v>
      </c>
      <c r="E2005" t="s">
        <v>3047</v>
      </c>
      <c r="F2005" t="s">
        <v>2250</v>
      </c>
      <c r="G2005" t="s">
        <v>2250</v>
      </c>
      <c r="H2005" s="108">
        <v>44127</v>
      </c>
      <c r="I2005" s="108">
        <v>44131</v>
      </c>
      <c r="J2005" t="s">
        <v>2252</v>
      </c>
      <c r="K2005" t="s">
        <v>3048</v>
      </c>
      <c r="L2005" t="s">
        <v>2252</v>
      </c>
      <c r="M2005" t="s">
        <v>2265</v>
      </c>
      <c r="N2005" t="s">
        <v>4519</v>
      </c>
    </row>
    <row r="2006" spans="1:14" x14ac:dyDescent="0.25">
      <c r="A2006" t="s">
        <v>525</v>
      </c>
      <c r="B2006" t="s">
        <v>1147</v>
      </c>
      <c r="C2006" t="s">
        <v>91</v>
      </c>
      <c r="D2006" s="13">
        <v>10162426</v>
      </c>
      <c r="E2006" t="s">
        <v>4284</v>
      </c>
      <c r="F2006" t="s">
        <v>2250</v>
      </c>
      <c r="G2006" t="s">
        <v>2250</v>
      </c>
      <c r="H2006" s="108">
        <v>44083</v>
      </c>
      <c r="I2006" s="108">
        <v>44096</v>
      </c>
      <c r="J2006" t="s">
        <v>2252</v>
      </c>
      <c r="K2006" t="s">
        <v>3048</v>
      </c>
      <c r="L2006" t="s">
        <v>2252</v>
      </c>
      <c r="M2006" t="s">
        <v>2253</v>
      </c>
      <c r="N2006" t="s">
        <v>4519</v>
      </c>
    </row>
    <row r="2007" spans="1:14" x14ac:dyDescent="0.25">
      <c r="A2007" t="s">
        <v>847</v>
      </c>
      <c r="B2007" t="s">
        <v>848</v>
      </c>
      <c r="C2007" t="s">
        <v>124</v>
      </c>
      <c r="D2007" s="13">
        <v>10171400</v>
      </c>
      <c r="E2007" t="s">
        <v>4284</v>
      </c>
      <c r="F2007" t="s">
        <v>2250</v>
      </c>
      <c r="G2007" t="s">
        <v>2250</v>
      </c>
      <c r="H2007" s="108">
        <v>44153</v>
      </c>
      <c r="I2007" s="108">
        <v>44155</v>
      </c>
      <c r="J2007" t="s">
        <v>2252</v>
      </c>
      <c r="K2007" t="s">
        <v>3048</v>
      </c>
      <c r="L2007" t="s">
        <v>2252</v>
      </c>
      <c r="M2007" t="s">
        <v>2253</v>
      </c>
      <c r="N2007" t="s">
        <v>4519</v>
      </c>
    </row>
    <row r="2008" spans="1:14" x14ac:dyDescent="0.25">
      <c r="A2008" t="s">
        <v>528</v>
      </c>
      <c r="B2008" t="s">
        <v>1149</v>
      </c>
      <c r="C2008" t="s">
        <v>95</v>
      </c>
      <c r="D2008" s="13">
        <v>10167573</v>
      </c>
      <c r="E2008" t="s">
        <v>4284</v>
      </c>
      <c r="F2008" t="s">
        <v>2250</v>
      </c>
      <c r="G2008" t="s">
        <v>2250</v>
      </c>
      <c r="H2008" s="108">
        <v>44112</v>
      </c>
      <c r="I2008" s="108">
        <v>44119</v>
      </c>
      <c r="J2008" t="s">
        <v>2252</v>
      </c>
      <c r="K2008" t="s">
        <v>3048</v>
      </c>
      <c r="L2008" t="s">
        <v>2252</v>
      </c>
      <c r="M2008" t="s">
        <v>2253</v>
      </c>
      <c r="N2008" t="s">
        <v>4519</v>
      </c>
    </row>
    <row r="2009" spans="1:14" x14ac:dyDescent="0.25">
      <c r="A2009" t="s">
        <v>529</v>
      </c>
      <c r="B2009" t="s">
        <v>1150</v>
      </c>
      <c r="C2009" t="s">
        <v>169</v>
      </c>
      <c r="D2009" s="13">
        <v>10164913</v>
      </c>
      <c r="E2009" t="s">
        <v>4284</v>
      </c>
      <c r="F2009" t="s">
        <v>2250</v>
      </c>
      <c r="G2009" t="s">
        <v>2250</v>
      </c>
      <c r="H2009" s="108">
        <v>44096</v>
      </c>
      <c r="I2009" s="108">
        <v>44113</v>
      </c>
      <c r="J2009" t="s">
        <v>2252</v>
      </c>
      <c r="K2009" t="s">
        <v>3048</v>
      </c>
      <c r="L2009" t="s">
        <v>2252</v>
      </c>
      <c r="M2009" t="s">
        <v>2253</v>
      </c>
      <c r="N2009" t="s">
        <v>4519</v>
      </c>
    </row>
    <row r="2010" spans="1:14" x14ac:dyDescent="0.25">
      <c r="A2010" t="s">
        <v>529</v>
      </c>
      <c r="B2010" t="s">
        <v>1150</v>
      </c>
      <c r="C2010" t="s">
        <v>169</v>
      </c>
      <c r="D2010" s="13">
        <v>10164948</v>
      </c>
      <c r="E2010" t="s">
        <v>4284</v>
      </c>
      <c r="F2010" t="s">
        <v>2250</v>
      </c>
      <c r="G2010" t="s">
        <v>2250</v>
      </c>
      <c r="H2010" s="108">
        <v>44096</v>
      </c>
      <c r="I2010" s="108">
        <v>44031</v>
      </c>
      <c r="J2010" t="s">
        <v>2252</v>
      </c>
      <c r="K2010" t="s">
        <v>4165</v>
      </c>
      <c r="L2010" t="s">
        <v>2252</v>
      </c>
      <c r="M2010" t="s">
        <v>2253</v>
      </c>
      <c r="N2010" t="s">
        <v>4519</v>
      </c>
    </row>
    <row r="2011" spans="1:14" x14ac:dyDescent="0.25">
      <c r="A2011" t="s">
        <v>530</v>
      </c>
      <c r="B2011" t="s">
        <v>531</v>
      </c>
      <c r="C2011" t="s">
        <v>125</v>
      </c>
      <c r="D2011" s="13">
        <v>10163829</v>
      </c>
      <c r="E2011" t="s">
        <v>4284</v>
      </c>
      <c r="F2011" t="s">
        <v>2250</v>
      </c>
      <c r="G2011" t="s">
        <v>2250</v>
      </c>
      <c r="H2011" s="108">
        <v>44104</v>
      </c>
      <c r="I2011" s="108">
        <v>44106</v>
      </c>
      <c r="J2011" t="s">
        <v>2252</v>
      </c>
      <c r="K2011" t="s">
        <v>3048</v>
      </c>
      <c r="L2011" t="s">
        <v>2252</v>
      </c>
      <c r="M2011" t="s">
        <v>2253</v>
      </c>
      <c r="N2011" t="s">
        <v>4519</v>
      </c>
    </row>
    <row r="2012" spans="1:14" x14ac:dyDescent="0.25">
      <c r="A2012" t="s">
        <v>832</v>
      </c>
      <c r="B2012" t="s">
        <v>833</v>
      </c>
      <c r="C2012" t="s">
        <v>220</v>
      </c>
      <c r="D2012" s="13">
        <v>10170950</v>
      </c>
      <c r="E2012" t="s">
        <v>3047</v>
      </c>
      <c r="F2012" t="s">
        <v>2250</v>
      </c>
      <c r="G2012" t="s">
        <v>2250</v>
      </c>
      <c r="H2012" s="108">
        <v>44151</v>
      </c>
      <c r="I2012" s="108">
        <v>44153</v>
      </c>
      <c r="J2012" t="s">
        <v>2252</v>
      </c>
      <c r="K2012" t="s">
        <v>3048</v>
      </c>
      <c r="L2012" t="s">
        <v>2252</v>
      </c>
      <c r="M2012" t="s">
        <v>2265</v>
      </c>
      <c r="N2012" t="s">
        <v>4519</v>
      </c>
    </row>
    <row r="2013" spans="1:14" x14ac:dyDescent="0.25">
      <c r="A2013" t="s">
        <v>532</v>
      </c>
      <c r="B2013" t="s">
        <v>1151</v>
      </c>
      <c r="C2013" t="s">
        <v>137</v>
      </c>
      <c r="D2013" s="13">
        <v>10169827</v>
      </c>
      <c r="E2013" t="s">
        <v>3047</v>
      </c>
      <c r="F2013" t="s">
        <v>2250</v>
      </c>
      <c r="G2013" t="s">
        <v>2250</v>
      </c>
      <c r="H2013" s="108">
        <v>44133</v>
      </c>
      <c r="I2013" s="108">
        <v>44133</v>
      </c>
      <c r="J2013" t="s">
        <v>2252</v>
      </c>
      <c r="K2013" t="s">
        <v>3048</v>
      </c>
      <c r="L2013" t="s">
        <v>2252</v>
      </c>
      <c r="M2013" t="s">
        <v>2265</v>
      </c>
      <c r="N2013" t="s">
        <v>4519</v>
      </c>
    </row>
    <row r="2014" spans="1:14" x14ac:dyDescent="0.25">
      <c r="A2014" t="s">
        <v>533</v>
      </c>
      <c r="B2014" t="s">
        <v>1152</v>
      </c>
      <c r="C2014" t="s">
        <v>86</v>
      </c>
      <c r="D2014" s="13">
        <v>10163465</v>
      </c>
      <c r="E2014" t="s">
        <v>4284</v>
      </c>
      <c r="F2014" t="s">
        <v>2250</v>
      </c>
      <c r="G2014" t="s">
        <v>2250</v>
      </c>
      <c r="H2014" s="108">
        <v>44125</v>
      </c>
      <c r="I2014" s="108">
        <v>44130</v>
      </c>
      <c r="J2014" t="s">
        <v>2252</v>
      </c>
      <c r="K2014" t="s">
        <v>3048</v>
      </c>
      <c r="L2014" t="s">
        <v>2252</v>
      </c>
      <c r="M2014" t="s">
        <v>2253</v>
      </c>
      <c r="N2014" t="s">
        <v>4519</v>
      </c>
    </row>
    <row r="2015" spans="1:14" x14ac:dyDescent="0.25">
      <c r="A2015" t="s">
        <v>534</v>
      </c>
      <c r="B2015" t="s">
        <v>1153</v>
      </c>
      <c r="C2015" t="s">
        <v>102</v>
      </c>
      <c r="D2015" s="13">
        <v>10169351</v>
      </c>
      <c r="E2015" t="s">
        <v>3047</v>
      </c>
      <c r="F2015" t="s">
        <v>2250</v>
      </c>
      <c r="G2015" t="s">
        <v>2250</v>
      </c>
      <c r="H2015" s="108">
        <v>44127</v>
      </c>
      <c r="I2015" s="108">
        <v>44130</v>
      </c>
      <c r="J2015" t="s">
        <v>2252</v>
      </c>
      <c r="K2015" t="s">
        <v>3048</v>
      </c>
      <c r="L2015" t="s">
        <v>2252</v>
      </c>
      <c r="M2015" t="s">
        <v>2265</v>
      </c>
      <c r="N2015" t="s">
        <v>4519</v>
      </c>
    </row>
    <row r="2016" spans="1:14" x14ac:dyDescent="0.25">
      <c r="A2016" t="s">
        <v>779</v>
      </c>
      <c r="B2016" t="s">
        <v>1155</v>
      </c>
      <c r="C2016" t="s">
        <v>130</v>
      </c>
      <c r="D2016" s="13">
        <v>10170262</v>
      </c>
      <c r="E2016" t="s">
        <v>4284</v>
      </c>
      <c r="F2016" t="s">
        <v>2250</v>
      </c>
      <c r="G2016" t="s">
        <v>2250</v>
      </c>
      <c r="H2016" s="108">
        <v>44138</v>
      </c>
      <c r="I2016" s="108">
        <v>44159</v>
      </c>
      <c r="J2016" t="s">
        <v>2252</v>
      </c>
      <c r="K2016" t="s">
        <v>3048</v>
      </c>
      <c r="L2016" t="s">
        <v>2252</v>
      </c>
      <c r="M2016" t="s">
        <v>2253</v>
      </c>
      <c r="N2016" t="s">
        <v>4519</v>
      </c>
    </row>
    <row r="2017" spans="1:14" x14ac:dyDescent="0.25">
      <c r="A2017" t="s">
        <v>535</v>
      </c>
      <c r="B2017" t="s">
        <v>536</v>
      </c>
      <c r="C2017" t="s">
        <v>72</v>
      </c>
      <c r="D2017" s="13">
        <v>10166826</v>
      </c>
      <c r="E2017" t="s">
        <v>4284</v>
      </c>
      <c r="F2017" t="s">
        <v>2250</v>
      </c>
      <c r="G2017" t="s">
        <v>2250</v>
      </c>
      <c r="H2017" s="108">
        <v>44111</v>
      </c>
      <c r="I2017" s="108">
        <v>44125</v>
      </c>
      <c r="J2017" t="s">
        <v>2252</v>
      </c>
      <c r="K2017" t="s">
        <v>3048</v>
      </c>
      <c r="L2017" t="s">
        <v>2252</v>
      </c>
      <c r="M2017" t="s">
        <v>2253</v>
      </c>
      <c r="N2017" t="s">
        <v>4519</v>
      </c>
    </row>
    <row r="2018" spans="1:14" x14ac:dyDescent="0.25">
      <c r="A2018" t="s">
        <v>537</v>
      </c>
      <c r="B2018" t="s">
        <v>1156</v>
      </c>
      <c r="C2018" t="s">
        <v>94</v>
      </c>
      <c r="D2018" s="13">
        <v>10167444</v>
      </c>
      <c r="E2018" t="s">
        <v>4284</v>
      </c>
      <c r="F2018" t="s">
        <v>2250</v>
      </c>
      <c r="G2018" t="s">
        <v>2250</v>
      </c>
      <c r="H2018" s="108">
        <v>44119</v>
      </c>
      <c r="I2018" s="108">
        <v>44130</v>
      </c>
      <c r="J2018" t="s">
        <v>2252</v>
      </c>
      <c r="K2018" t="s">
        <v>3048</v>
      </c>
      <c r="L2018" t="s">
        <v>2252</v>
      </c>
      <c r="M2018" t="s">
        <v>2253</v>
      </c>
      <c r="N2018" t="s">
        <v>4519</v>
      </c>
    </row>
    <row r="2019" spans="1:14" x14ac:dyDescent="0.25">
      <c r="A2019" t="s">
        <v>547</v>
      </c>
      <c r="B2019" t="s">
        <v>548</v>
      </c>
      <c r="C2019" t="s">
        <v>104</v>
      </c>
      <c r="D2019" s="13">
        <v>10162294</v>
      </c>
      <c r="E2019" t="s">
        <v>4284</v>
      </c>
      <c r="F2019" t="s">
        <v>2250</v>
      </c>
      <c r="G2019" t="s">
        <v>2250</v>
      </c>
      <c r="H2019" s="108">
        <v>44089</v>
      </c>
      <c r="I2019" s="108">
        <v>44092</v>
      </c>
      <c r="J2019" t="s">
        <v>2252</v>
      </c>
      <c r="K2019" t="s">
        <v>3048</v>
      </c>
      <c r="L2019" t="s">
        <v>2252</v>
      </c>
      <c r="M2019" t="s">
        <v>2253</v>
      </c>
      <c r="N2019" t="s">
        <v>4519</v>
      </c>
    </row>
    <row r="2020" spans="1:14" x14ac:dyDescent="0.25">
      <c r="A2020" t="s">
        <v>868</v>
      </c>
      <c r="B2020" t="s">
        <v>869</v>
      </c>
      <c r="C2020" t="s">
        <v>97</v>
      </c>
      <c r="D2020" s="13">
        <v>10171675</v>
      </c>
      <c r="E2020" t="s">
        <v>4284</v>
      </c>
      <c r="F2020" t="s">
        <v>2250</v>
      </c>
      <c r="G2020" t="s">
        <v>2250</v>
      </c>
      <c r="H2020" s="108">
        <v>44158</v>
      </c>
      <c r="I2020" s="108">
        <v>44165</v>
      </c>
      <c r="J2020" t="s">
        <v>2252</v>
      </c>
      <c r="K2020" t="s">
        <v>3048</v>
      </c>
      <c r="L2020" t="s">
        <v>2252</v>
      </c>
      <c r="M2020" t="s">
        <v>2253</v>
      </c>
      <c r="N2020" t="s">
        <v>4519</v>
      </c>
    </row>
    <row r="2021" spans="1:14" x14ac:dyDescent="0.25">
      <c r="A2021" t="s">
        <v>549</v>
      </c>
      <c r="B2021" t="s">
        <v>550</v>
      </c>
      <c r="C2021" t="s">
        <v>124</v>
      </c>
      <c r="D2021" s="13">
        <v>10167620</v>
      </c>
      <c r="E2021" t="s">
        <v>4284</v>
      </c>
      <c r="F2021" t="s">
        <v>2250</v>
      </c>
      <c r="G2021" t="s">
        <v>2250</v>
      </c>
      <c r="H2021" s="108">
        <v>44112</v>
      </c>
      <c r="I2021" s="108">
        <v>44119</v>
      </c>
      <c r="J2021" t="s">
        <v>2252</v>
      </c>
      <c r="K2021" t="s">
        <v>3048</v>
      </c>
      <c r="L2021" t="s">
        <v>2252</v>
      </c>
      <c r="M2021" t="s">
        <v>2253</v>
      </c>
      <c r="N2021" t="s">
        <v>4519</v>
      </c>
    </row>
    <row r="2022" spans="1:14" x14ac:dyDescent="0.25">
      <c r="A2022" t="s">
        <v>557</v>
      </c>
      <c r="B2022" t="s">
        <v>558</v>
      </c>
      <c r="C2022" t="s">
        <v>156</v>
      </c>
      <c r="D2022" s="13">
        <v>10165751</v>
      </c>
      <c r="E2022" t="s">
        <v>4284</v>
      </c>
      <c r="F2022" t="s">
        <v>2250</v>
      </c>
      <c r="G2022" t="s">
        <v>2250</v>
      </c>
      <c r="H2022" s="108">
        <v>44113</v>
      </c>
      <c r="I2022" s="108">
        <v>44119</v>
      </c>
      <c r="J2022" t="s">
        <v>2252</v>
      </c>
      <c r="K2022" t="s">
        <v>3048</v>
      </c>
      <c r="L2022" t="s">
        <v>2252</v>
      </c>
      <c r="M2022" t="s">
        <v>2253</v>
      </c>
      <c r="N2022" t="s">
        <v>4519</v>
      </c>
    </row>
    <row r="2023" spans="1:14" x14ac:dyDescent="0.25">
      <c r="A2023" t="s">
        <v>559</v>
      </c>
      <c r="B2023" t="s">
        <v>1161</v>
      </c>
      <c r="C2023" t="s">
        <v>164</v>
      </c>
      <c r="D2023" s="13">
        <v>10169860</v>
      </c>
      <c r="E2023" t="s">
        <v>3047</v>
      </c>
      <c r="F2023" t="s">
        <v>2250</v>
      </c>
      <c r="G2023" t="s">
        <v>2250</v>
      </c>
      <c r="H2023" s="108">
        <v>44138</v>
      </c>
      <c r="I2023" s="108">
        <v>44141</v>
      </c>
      <c r="J2023" t="s">
        <v>2252</v>
      </c>
      <c r="K2023" t="s">
        <v>3048</v>
      </c>
      <c r="L2023" t="s">
        <v>2252</v>
      </c>
      <c r="M2023" t="s">
        <v>2265</v>
      </c>
      <c r="N2023" t="s">
        <v>4519</v>
      </c>
    </row>
    <row r="2024" spans="1:14" x14ac:dyDescent="0.25">
      <c r="A2024" t="s">
        <v>765</v>
      </c>
      <c r="B2024" t="s">
        <v>766</v>
      </c>
      <c r="C2024" t="s">
        <v>147</v>
      </c>
      <c r="D2024" s="13">
        <v>10167163</v>
      </c>
      <c r="E2024" t="s">
        <v>4284</v>
      </c>
      <c r="F2024" t="s">
        <v>2250</v>
      </c>
      <c r="G2024" t="s">
        <v>2250</v>
      </c>
      <c r="H2024" s="108">
        <v>44125</v>
      </c>
      <c r="I2024" s="108">
        <v>44154</v>
      </c>
      <c r="J2024" t="s">
        <v>2252</v>
      </c>
      <c r="K2024" t="s">
        <v>3048</v>
      </c>
      <c r="L2024" t="s">
        <v>2252</v>
      </c>
      <c r="M2024" t="s">
        <v>2253</v>
      </c>
      <c r="N2024" t="s">
        <v>4519</v>
      </c>
    </row>
    <row r="2025" spans="1:14" x14ac:dyDescent="0.25">
      <c r="A2025" t="s">
        <v>809</v>
      </c>
      <c r="B2025" t="s">
        <v>1163</v>
      </c>
      <c r="C2025" t="s">
        <v>72</v>
      </c>
      <c r="D2025" s="13">
        <v>10166590</v>
      </c>
      <c r="E2025" t="s">
        <v>4284</v>
      </c>
      <c r="F2025" t="s">
        <v>2250</v>
      </c>
      <c r="G2025" t="s">
        <v>2250</v>
      </c>
      <c r="H2025" s="108">
        <v>44147</v>
      </c>
      <c r="I2025" s="108">
        <v>44151</v>
      </c>
      <c r="J2025" t="s">
        <v>2252</v>
      </c>
      <c r="K2025" t="s">
        <v>3048</v>
      </c>
      <c r="L2025" t="s">
        <v>2252</v>
      </c>
      <c r="M2025" t="s">
        <v>2253</v>
      </c>
      <c r="N2025" t="s">
        <v>4519</v>
      </c>
    </row>
    <row r="2026" spans="1:14" x14ac:dyDescent="0.25">
      <c r="A2026" t="s">
        <v>560</v>
      </c>
      <c r="B2026" t="s">
        <v>561</v>
      </c>
      <c r="C2026" t="s">
        <v>144</v>
      </c>
      <c r="D2026" s="13">
        <v>10163458</v>
      </c>
      <c r="E2026" t="s">
        <v>4284</v>
      </c>
      <c r="F2026" t="s">
        <v>2250</v>
      </c>
      <c r="G2026" t="s">
        <v>2250</v>
      </c>
      <c r="H2026" s="108">
        <v>44096</v>
      </c>
      <c r="I2026" s="108">
        <v>44099</v>
      </c>
      <c r="J2026" t="s">
        <v>2252</v>
      </c>
      <c r="K2026" t="s">
        <v>3048</v>
      </c>
      <c r="L2026" t="s">
        <v>2252</v>
      </c>
      <c r="M2026" t="s">
        <v>2253</v>
      </c>
      <c r="N2026" t="s">
        <v>4519</v>
      </c>
    </row>
    <row r="2027" spans="1:14" x14ac:dyDescent="0.25">
      <c r="A2027" t="s">
        <v>563</v>
      </c>
      <c r="B2027" t="s">
        <v>564</v>
      </c>
      <c r="C2027" t="s">
        <v>90</v>
      </c>
      <c r="D2027" s="13">
        <v>10163488</v>
      </c>
      <c r="E2027" t="s">
        <v>4284</v>
      </c>
      <c r="F2027" t="s">
        <v>2250</v>
      </c>
      <c r="G2027" t="s">
        <v>2250</v>
      </c>
      <c r="H2027" s="108">
        <v>44133</v>
      </c>
      <c r="I2027" s="108">
        <v>44138</v>
      </c>
      <c r="J2027" t="s">
        <v>2252</v>
      </c>
      <c r="K2027" t="s">
        <v>3048</v>
      </c>
      <c r="L2027" t="s">
        <v>2252</v>
      </c>
      <c r="M2027" t="s">
        <v>2253</v>
      </c>
      <c r="N2027" t="s">
        <v>4519</v>
      </c>
    </row>
    <row r="2028" spans="1:14" x14ac:dyDescent="0.25">
      <c r="A2028" t="s">
        <v>567</v>
      </c>
      <c r="B2028" t="s">
        <v>568</v>
      </c>
      <c r="C2028" t="s">
        <v>122</v>
      </c>
      <c r="D2028" s="13">
        <v>10168871</v>
      </c>
      <c r="E2028" t="s">
        <v>4284</v>
      </c>
      <c r="F2028" t="s">
        <v>2250</v>
      </c>
      <c r="G2028" t="s">
        <v>2250</v>
      </c>
      <c r="H2028" s="108">
        <v>44126</v>
      </c>
      <c r="I2028" s="108">
        <v>44127</v>
      </c>
      <c r="J2028" t="s">
        <v>2252</v>
      </c>
      <c r="K2028" t="s">
        <v>3048</v>
      </c>
      <c r="L2028" t="s">
        <v>2252</v>
      </c>
      <c r="M2028" t="s">
        <v>2253</v>
      </c>
      <c r="N2028" t="s">
        <v>4519</v>
      </c>
    </row>
    <row r="2029" spans="1:14" x14ac:dyDescent="0.25">
      <c r="A2029" t="s">
        <v>569</v>
      </c>
      <c r="B2029" t="s">
        <v>1165</v>
      </c>
      <c r="C2029" t="s">
        <v>165</v>
      </c>
      <c r="D2029" s="13">
        <v>10162422</v>
      </c>
      <c r="E2029" t="s">
        <v>4284</v>
      </c>
      <c r="F2029" t="s">
        <v>2250</v>
      </c>
      <c r="G2029" t="s">
        <v>2250</v>
      </c>
      <c r="H2029" s="108">
        <v>44092</v>
      </c>
      <c r="I2029" s="108">
        <v>44097</v>
      </c>
      <c r="J2029" t="s">
        <v>2252</v>
      </c>
      <c r="K2029" t="s">
        <v>3048</v>
      </c>
      <c r="L2029" t="s">
        <v>2252</v>
      </c>
      <c r="M2029" t="s">
        <v>2253</v>
      </c>
      <c r="N2029" t="s">
        <v>4519</v>
      </c>
    </row>
    <row r="2030" spans="1:14" x14ac:dyDescent="0.25">
      <c r="A2030" t="s">
        <v>570</v>
      </c>
      <c r="B2030" t="s">
        <v>1166</v>
      </c>
      <c r="C2030" t="s">
        <v>165</v>
      </c>
      <c r="D2030" s="13">
        <v>10163801</v>
      </c>
      <c r="E2030" t="s">
        <v>4284</v>
      </c>
      <c r="F2030" t="s">
        <v>2250</v>
      </c>
      <c r="G2030" t="s">
        <v>2250</v>
      </c>
      <c r="H2030" s="108">
        <v>44092</v>
      </c>
      <c r="I2030" s="108">
        <v>44097</v>
      </c>
      <c r="J2030" t="s">
        <v>2252</v>
      </c>
      <c r="K2030" t="s">
        <v>3048</v>
      </c>
      <c r="L2030" t="s">
        <v>2252</v>
      </c>
      <c r="M2030" t="s">
        <v>2253</v>
      </c>
      <c r="N2030" t="s">
        <v>4519</v>
      </c>
    </row>
    <row r="2031" spans="1:14" x14ac:dyDescent="0.25">
      <c r="A2031" t="s">
        <v>575</v>
      </c>
      <c r="B2031" t="s">
        <v>576</v>
      </c>
      <c r="C2031" t="s">
        <v>72</v>
      </c>
      <c r="D2031" s="13">
        <v>10166592</v>
      </c>
      <c r="E2031" t="s">
        <v>4284</v>
      </c>
      <c r="F2031" t="s">
        <v>2250</v>
      </c>
      <c r="G2031" t="s">
        <v>2250</v>
      </c>
      <c r="H2031" s="108">
        <v>44110</v>
      </c>
      <c r="I2031" s="108">
        <v>44119</v>
      </c>
      <c r="J2031" t="s">
        <v>2252</v>
      </c>
      <c r="K2031" t="s">
        <v>3048</v>
      </c>
      <c r="L2031" t="s">
        <v>2252</v>
      </c>
      <c r="M2031" t="s">
        <v>2253</v>
      </c>
      <c r="N2031" t="s">
        <v>4519</v>
      </c>
    </row>
    <row r="2032" spans="1:14" x14ac:dyDescent="0.25">
      <c r="A2032" t="s">
        <v>577</v>
      </c>
      <c r="B2032" t="s">
        <v>578</v>
      </c>
      <c r="C2032" t="s">
        <v>91</v>
      </c>
      <c r="D2032" s="13">
        <v>10164146</v>
      </c>
      <c r="E2032" t="s">
        <v>4284</v>
      </c>
      <c r="F2032" t="s">
        <v>2250</v>
      </c>
      <c r="G2032" t="s">
        <v>2250</v>
      </c>
      <c r="H2032" s="108">
        <v>44091</v>
      </c>
      <c r="I2032" s="108">
        <v>44099</v>
      </c>
      <c r="J2032" t="s">
        <v>2252</v>
      </c>
      <c r="K2032" t="s">
        <v>3048</v>
      </c>
      <c r="L2032" t="s">
        <v>2252</v>
      </c>
      <c r="M2032" t="s">
        <v>2253</v>
      </c>
      <c r="N2032" t="s">
        <v>4519</v>
      </c>
    </row>
    <row r="2033" spans="1:14" x14ac:dyDescent="0.25">
      <c r="A2033" t="s">
        <v>582</v>
      </c>
      <c r="B2033" t="s">
        <v>583</v>
      </c>
      <c r="C2033" t="s">
        <v>163</v>
      </c>
      <c r="D2033" s="13">
        <v>10166403</v>
      </c>
      <c r="E2033" t="s">
        <v>4284</v>
      </c>
      <c r="F2033" t="s">
        <v>2250</v>
      </c>
      <c r="G2033" t="s">
        <v>2250</v>
      </c>
      <c r="H2033" s="108">
        <v>44120</v>
      </c>
      <c r="I2033" s="108">
        <v>44127</v>
      </c>
      <c r="J2033" t="s">
        <v>2252</v>
      </c>
      <c r="K2033" t="s">
        <v>3048</v>
      </c>
      <c r="L2033" t="s">
        <v>2252</v>
      </c>
      <c r="M2033" t="s">
        <v>2253</v>
      </c>
      <c r="N2033" t="s">
        <v>4519</v>
      </c>
    </row>
    <row r="2034" spans="1:14" x14ac:dyDescent="0.25">
      <c r="A2034" t="s">
        <v>584</v>
      </c>
      <c r="B2034" t="s">
        <v>1168</v>
      </c>
      <c r="C2034" t="s">
        <v>118</v>
      </c>
      <c r="D2034" s="13">
        <v>10169382</v>
      </c>
      <c r="E2034" t="s">
        <v>3047</v>
      </c>
      <c r="F2034" t="s">
        <v>2250</v>
      </c>
      <c r="G2034" t="s">
        <v>2250</v>
      </c>
      <c r="H2034" s="108">
        <v>44134</v>
      </c>
      <c r="I2034" s="108">
        <v>44141</v>
      </c>
      <c r="J2034" t="s">
        <v>2252</v>
      </c>
      <c r="K2034" t="s">
        <v>3048</v>
      </c>
      <c r="L2034" t="s">
        <v>2252</v>
      </c>
      <c r="M2034" t="s">
        <v>2265</v>
      </c>
      <c r="N2034" t="s">
        <v>4519</v>
      </c>
    </row>
    <row r="2035" spans="1:14" x14ac:dyDescent="0.25">
      <c r="A2035" t="s">
        <v>587</v>
      </c>
      <c r="B2035" t="s">
        <v>588</v>
      </c>
      <c r="C2035" t="s">
        <v>84</v>
      </c>
      <c r="D2035" s="13">
        <v>10164316</v>
      </c>
      <c r="E2035" t="s">
        <v>4284</v>
      </c>
      <c r="F2035" t="s">
        <v>2250</v>
      </c>
      <c r="G2035" t="s">
        <v>2250</v>
      </c>
      <c r="H2035" s="108">
        <v>44090</v>
      </c>
      <c r="I2035" s="108">
        <v>44091</v>
      </c>
      <c r="J2035" t="s">
        <v>2252</v>
      </c>
      <c r="K2035" t="s">
        <v>3048</v>
      </c>
      <c r="L2035" t="s">
        <v>2252</v>
      </c>
      <c r="M2035" t="s">
        <v>2253</v>
      </c>
      <c r="N2035" t="s">
        <v>4519</v>
      </c>
    </row>
    <row r="2036" spans="1:14" x14ac:dyDescent="0.25">
      <c r="A2036" t="s">
        <v>909</v>
      </c>
      <c r="B2036" t="s">
        <v>910</v>
      </c>
      <c r="C2036" t="s">
        <v>194</v>
      </c>
      <c r="D2036" s="13">
        <v>10171384</v>
      </c>
      <c r="E2036" t="s">
        <v>3047</v>
      </c>
      <c r="F2036" t="s">
        <v>2250</v>
      </c>
      <c r="G2036" t="s">
        <v>2250</v>
      </c>
      <c r="H2036" s="108">
        <v>44166</v>
      </c>
      <c r="I2036" s="108">
        <v>44168</v>
      </c>
      <c r="J2036" t="s">
        <v>2252</v>
      </c>
      <c r="K2036" t="s">
        <v>3048</v>
      </c>
      <c r="L2036" t="s">
        <v>2252</v>
      </c>
      <c r="M2036" t="s">
        <v>2265</v>
      </c>
      <c r="N2036" t="s">
        <v>4519</v>
      </c>
    </row>
    <row r="2037" spans="1:14" x14ac:dyDescent="0.25">
      <c r="A2037" t="s">
        <v>589</v>
      </c>
      <c r="B2037" t="s">
        <v>1170</v>
      </c>
      <c r="C2037" t="s">
        <v>81</v>
      </c>
      <c r="D2037" s="13">
        <v>10164485</v>
      </c>
      <c r="E2037" t="s">
        <v>4284</v>
      </c>
      <c r="F2037" t="s">
        <v>2250</v>
      </c>
      <c r="G2037" t="s">
        <v>2250</v>
      </c>
      <c r="H2037" s="108">
        <v>44110</v>
      </c>
      <c r="I2037" s="108">
        <v>44112</v>
      </c>
      <c r="J2037" t="s">
        <v>2252</v>
      </c>
      <c r="K2037" t="s">
        <v>4165</v>
      </c>
      <c r="L2037" t="s">
        <v>2252</v>
      </c>
      <c r="M2037" t="s">
        <v>2253</v>
      </c>
      <c r="N2037" t="s">
        <v>4519</v>
      </c>
    </row>
    <row r="2038" spans="1:14" x14ac:dyDescent="0.25">
      <c r="A2038" t="s">
        <v>805</v>
      </c>
      <c r="B2038" t="s">
        <v>806</v>
      </c>
      <c r="C2038" t="s">
        <v>83</v>
      </c>
      <c r="D2038" s="13">
        <v>10170698</v>
      </c>
      <c r="E2038" t="s">
        <v>3047</v>
      </c>
      <c r="F2038" t="s">
        <v>2250</v>
      </c>
      <c r="G2038" t="s">
        <v>2250</v>
      </c>
      <c r="H2038" s="108">
        <v>44147</v>
      </c>
      <c r="I2038" s="108">
        <v>44154</v>
      </c>
      <c r="J2038" t="s">
        <v>2252</v>
      </c>
      <c r="K2038" t="s">
        <v>3048</v>
      </c>
      <c r="L2038" t="s">
        <v>2252</v>
      </c>
      <c r="M2038" t="s">
        <v>2265</v>
      </c>
      <c r="N2038" t="s">
        <v>4519</v>
      </c>
    </row>
    <row r="2039" spans="1:14" x14ac:dyDescent="0.25">
      <c r="A2039" t="s">
        <v>590</v>
      </c>
      <c r="B2039" t="s">
        <v>591</v>
      </c>
      <c r="C2039" t="s">
        <v>173</v>
      </c>
      <c r="D2039" s="13">
        <v>10169837</v>
      </c>
      <c r="E2039" t="s">
        <v>4284</v>
      </c>
      <c r="F2039" t="s">
        <v>2250</v>
      </c>
      <c r="G2039" t="s">
        <v>2250</v>
      </c>
      <c r="H2039" s="108">
        <v>44140</v>
      </c>
      <c r="I2039" s="108">
        <v>44147</v>
      </c>
      <c r="J2039" t="s">
        <v>2252</v>
      </c>
      <c r="K2039" t="s">
        <v>3048</v>
      </c>
      <c r="L2039" t="s">
        <v>2252</v>
      </c>
      <c r="M2039" t="s">
        <v>2253</v>
      </c>
      <c r="N2039" t="s">
        <v>4519</v>
      </c>
    </row>
    <row r="2040" spans="1:14" x14ac:dyDescent="0.25">
      <c r="A2040" t="s">
        <v>592</v>
      </c>
      <c r="B2040" t="s">
        <v>1171</v>
      </c>
      <c r="C2040" t="s">
        <v>102</v>
      </c>
      <c r="D2040" s="13">
        <v>10169352</v>
      </c>
      <c r="E2040" t="s">
        <v>3047</v>
      </c>
      <c r="F2040" t="s">
        <v>2250</v>
      </c>
      <c r="G2040" t="s">
        <v>2250</v>
      </c>
      <c r="H2040" s="108">
        <v>44144</v>
      </c>
      <c r="I2040" s="108">
        <v>44147</v>
      </c>
      <c r="J2040" t="s">
        <v>2252</v>
      </c>
      <c r="K2040" t="s">
        <v>3048</v>
      </c>
      <c r="L2040" t="s">
        <v>2252</v>
      </c>
      <c r="M2040" t="s">
        <v>2265</v>
      </c>
      <c r="N2040" t="s">
        <v>4519</v>
      </c>
    </row>
    <row r="2041" spans="1:14" x14ac:dyDescent="0.25">
      <c r="A2041" t="s">
        <v>866</v>
      </c>
      <c r="B2041" t="s">
        <v>1172</v>
      </c>
      <c r="C2041" t="s">
        <v>195</v>
      </c>
      <c r="D2041" s="13">
        <v>10171598</v>
      </c>
      <c r="E2041" t="s">
        <v>3047</v>
      </c>
      <c r="F2041" t="s">
        <v>2250</v>
      </c>
      <c r="G2041" t="s">
        <v>2250</v>
      </c>
      <c r="H2041" s="108">
        <v>44155</v>
      </c>
      <c r="I2041" s="108">
        <v>44165</v>
      </c>
      <c r="J2041" t="s">
        <v>2252</v>
      </c>
      <c r="K2041" t="s">
        <v>3048</v>
      </c>
      <c r="L2041" t="s">
        <v>2252</v>
      </c>
      <c r="M2041" t="s">
        <v>2265</v>
      </c>
      <c r="N2041" t="s">
        <v>4519</v>
      </c>
    </row>
    <row r="2042" spans="1:14" x14ac:dyDescent="0.25">
      <c r="A2042" t="s">
        <v>595</v>
      </c>
      <c r="B2042" t="s">
        <v>596</v>
      </c>
      <c r="C2042" t="s">
        <v>72</v>
      </c>
      <c r="D2042" s="13">
        <v>10167066</v>
      </c>
      <c r="E2042" t="s">
        <v>4284</v>
      </c>
      <c r="F2042" t="s">
        <v>2250</v>
      </c>
      <c r="G2042" t="s">
        <v>2250</v>
      </c>
      <c r="H2042" s="108">
        <v>44131</v>
      </c>
      <c r="I2042" s="108">
        <v>44140</v>
      </c>
      <c r="J2042" t="s">
        <v>2252</v>
      </c>
      <c r="K2042" t="s">
        <v>3048</v>
      </c>
      <c r="L2042" t="s">
        <v>2252</v>
      </c>
      <c r="M2042" t="s">
        <v>2253</v>
      </c>
      <c r="N2042" t="s">
        <v>4519</v>
      </c>
    </row>
    <row r="2043" spans="1:14" x14ac:dyDescent="0.25">
      <c r="A2043" t="s">
        <v>597</v>
      </c>
      <c r="B2043" t="s">
        <v>1173</v>
      </c>
      <c r="C2043" t="s">
        <v>108</v>
      </c>
      <c r="D2043" s="13">
        <v>10166025</v>
      </c>
      <c r="E2043" t="s">
        <v>3047</v>
      </c>
      <c r="F2043" t="s">
        <v>2250</v>
      </c>
      <c r="G2043" t="s">
        <v>2250</v>
      </c>
      <c r="H2043" s="108">
        <v>44103</v>
      </c>
      <c r="I2043" s="108">
        <v>44104</v>
      </c>
      <c r="J2043" t="s">
        <v>2252</v>
      </c>
      <c r="K2043" t="s">
        <v>3048</v>
      </c>
      <c r="L2043" t="s">
        <v>2252</v>
      </c>
      <c r="M2043" t="s">
        <v>2265</v>
      </c>
      <c r="N2043" t="s">
        <v>4519</v>
      </c>
    </row>
    <row r="2044" spans="1:14" x14ac:dyDescent="0.25">
      <c r="A2044" t="s">
        <v>933</v>
      </c>
      <c r="B2044" t="s">
        <v>1174</v>
      </c>
      <c r="C2044" t="s">
        <v>74</v>
      </c>
      <c r="D2044" s="13">
        <v>10170530</v>
      </c>
      <c r="E2044" t="s">
        <v>3047</v>
      </c>
      <c r="F2044" t="s">
        <v>2250</v>
      </c>
      <c r="G2044" t="s">
        <v>2250</v>
      </c>
      <c r="H2044" s="108">
        <v>44179</v>
      </c>
      <c r="I2044" s="108">
        <v>44179</v>
      </c>
      <c r="J2044" t="s">
        <v>2252</v>
      </c>
      <c r="K2044" t="s">
        <v>3048</v>
      </c>
      <c r="L2044" t="s">
        <v>2252</v>
      </c>
      <c r="M2044" t="s">
        <v>2265</v>
      </c>
      <c r="N2044" t="s">
        <v>4519</v>
      </c>
    </row>
    <row r="2045" spans="1:14" x14ac:dyDescent="0.25">
      <c r="A2045" t="s">
        <v>925</v>
      </c>
      <c r="B2045" t="s">
        <v>1175</v>
      </c>
      <c r="C2045" t="s">
        <v>102</v>
      </c>
      <c r="D2045" s="13">
        <v>10172632</v>
      </c>
      <c r="E2045" t="s">
        <v>3047</v>
      </c>
      <c r="F2045" t="s">
        <v>2250</v>
      </c>
      <c r="G2045" t="s">
        <v>2250</v>
      </c>
      <c r="H2045" s="108">
        <v>44173</v>
      </c>
      <c r="I2045" s="108">
        <v>44175</v>
      </c>
      <c r="J2045" t="s">
        <v>2252</v>
      </c>
      <c r="K2045" t="s">
        <v>3048</v>
      </c>
      <c r="L2045" t="s">
        <v>2252</v>
      </c>
      <c r="M2045" t="s">
        <v>2265</v>
      </c>
      <c r="N2045" t="s">
        <v>4519</v>
      </c>
    </row>
    <row r="2046" spans="1:14" x14ac:dyDescent="0.25">
      <c r="A2046" t="s">
        <v>598</v>
      </c>
      <c r="B2046" t="s">
        <v>599</v>
      </c>
      <c r="C2046" t="s">
        <v>119</v>
      </c>
      <c r="D2046" s="13">
        <v>10165754</v>
      </c>
      <c r="E2046" t="s">
        <v>4284</v>
      </c>
      <c r="F2046" t="s">
        <v>2250</v>
      </c>
      <c r="G2046" t="s">
        <v>2250</v>
      </c>
      <c r="H2046" s="108">
        <v>44118</v>
      </c>
      <c r="I2046" s="108">
        <v>44123</v>
      </c>
      <c r="J2046" t="s">
        <v>2252</v>
      </c>
      <c r="K2046" t="s">
        <v>3048</v>
      </c>
      <c r="L2046" t="s">
        <v>2252</v>
      </c>
      <c r="M2046" t="s">
        <v>2253</v>
      </c>
      <c r="N2046" t="s">
        <v>4519</v>
      </c>
    </row>
    <row r="2047" spans="1:14" x14ac:dyDescent="0.25">
      <c r="A2047" t="s">
        <v>600</v>
      </c>
      <c r="B2047" t="s">
        <v>601</v>
      </c>
      <c r="C2047" t="s">
        <v>105</v>
      </c>
      <c r="D2047" s="13">
        <v>10164107</v>
      </c>
      <c r="E2047" t="s">
        <v>4284</v>
      </c>
      <c r="F2047" t="s">
        <v>2250</v>
      </c>
      <c r="G2047" t="s">
        <v>2250</v>
      </c>
      <c r="H2047" s="108">
        <v>44089</v>
      </c>
      <c r="I2047" s="108">
        <v>44099</v>
      </c>
      <c r="J2047" t="s">
        <v>2252</v>
      </c>
      <c r="K2047" t="s">
        <v>3048</v>
      </c>
      <c r="L2047" t="s">
        <v>2252</v>
      </c>
      <c r="M2047" t="s">
        <v>2253</v>
      </c>
      <c r="N2047" t="s">
        <v>4519</v>
      </c>
    </row>
    <row r="2048" spans="1:14" x14ac:dyDescent="0.25">
      <c r="A2048" t="s">
        <v>752</v>
      </c>
      <c r="B2048" t="s">
        <v>1176</v>
      </c>
      <c r="C2048" t="s">
        <v>158</v>
      </c>
      <c r="D2048" s="13">
        <v>10168060</v>
      </c>
      <c r="E2048" t="s">
        <v>4284</v>
      </c>
      <c r="F2048" t="s">
        <v>2250</v>
      </c>
      <c r="G2048" t="s">
        <v>2250</v>
      </c>
      <c r="H2048" s="108">
        <v>44117</v>
      </c>
      <c r="I2048" s="108">
        <v>44153</v>
      </c>
      <c r="J2048" t="s">
        <v>2252</v>
      </c>
      <c r="K2048" t="s">
        <v>4165</v>
      </c>
      <c r="L2048" t="s">
        <v>2252</v>
      </c>
      <c r="M2048" t="s">
        <v>2253</v>
      </c>
      <c r="N2048" t="s">
        <v>4519</v>
      </c>
    </row>
    <row r="2049" spans="1:14" x14ac:dyDescent="0.25">
      <c r="A2049" t="s">
        <v>857</v>
      </c>
      <c r="B2049" t="s">
        <v>1177</v>
      </c>
      <c r="C2049" t="s">
        <v>163</v>
      </c>
      <c r="D2049" s="13">
        <v>10161752</v>
      </c>
      <c r="E2049" t="s">
        <v>4284</v>
      </c>
      <c r="F2049" t="s">
        <v>2250</v>
      </c>
      <c r="G2049" t="s">
        <v>2250</v>
      </c>
      <c r="H2049" s="108">
        <v>44154</v>
      </c>
      <c r="I2049" s="108">
        <v>44160</v>
      </c>
      <c r="J2049" t="s">
        <v>2252</v>
      </c>
      <c r="K2049" t="s">
        <v>3048</v>
      </c>
      <c r="L2049" t="s">
        <v>2252</v>
      </c>
      <c r="M2049" t="s">
        <v>2253</v>
      </c>
      <c r="N2049" t="s">
        <v>4519</v>
      </c>
    </row>
    <row r="2050" spans="1:14" x14ac:dyDescent="0.25">
      <c r="A2050" t="s">
        <v>5430</v>
      </c>
      <c r="B2050" t="s">
        <v>1178</v>
      </c>
      <c r="C2050" t="s">
        <v>153</v>
      </c>
      <c r="D2050" s="13">
        <v>10167643</v>
      </c>
      <c r="E2050" t="s">
        <v>4284</v>
      </c>
      <c r="F2050" t="s">
        <v>2250</v>
      </c>
      <c r="G2050" t="s">
        <v>3475</v>
      </c>
      <c r="H2050" s="108">
        <v>44105</v>
      </c>
      <c r="I2050" s="108"/>
      <c r="J2050" t="s">
        <v>2252</v>
      </c>
      <c r="K2050" t="s">
        <v>3048</v>
      </c>
      <c r="L2050" t="s">
        <v>2252</v>
      </c>
      <c r="M2050" t="s">
        <v>2253</v>
      </c>
      <c r="N2050" t="s">
        <v>4519</v>
      </c>
    </row>
    <row r="2051" spans="1:14" x14ac:dyDescent="0.25">
      <c r="A2051" t="s">
        <v>5430</v>
      </c>
      <c r="B2051" t="s">
        <v>1178</v>
      </c>
      <c r="C2051" t="s">
        <v>153</v>
      </c>
      <c r="D2051" s="13">
        <v>10170658</v>
      </c>
      <c r="E2051" t="s">
        <v>3047</v>
      </c>
      <c r="F2051" t="s">
        <v>2250</v>
      </c>
      <c r="G2051" t="s">
        <v>3475</v>
      </c>
      <c r="H2051" s="108">
        <v>44141</v>
      </c>
      <c r="I2051" s="108"/>
      <c r="J2051" t="s">
        <v>2252</v>
      </c>
      <c r="K2051" t="s">
        <v>3048</v>
      </c>
      <c r="L2051" t="s">
        <v>2252</v>
      </c>
      <c r="M2051" t="s">
        <v>2265</v>
      </c>
      <c r="N2051" t="s">
        <v>4519</v>
      </c>
    </row>
    <row r="2052" spans="1:14" x14ac:dyDescent="0.25">
      <c r="A2052" t="s">
        <v>602</v>
      </c>
      <c r="B2052" t="s">
        <v>1179</v>
      </c>
      <c r="C2052" t="s">
        <v>78</v>
      </c>
      <c r="D2052" s="13">
        <v>10164476</v>
      </c>
      <c r="E2052" t="s">
        <v>3047</v>
      </c>
      <c r="F2052" t="s">
        <v>2250</v>
      </c>
      <c r="G2052" t="s">
        <v>2250</v>
      </c>
      <c r="H2052" s="108">
        <v>44097</v>
      </c>
      <c r="I2052" s="108">
        <v>44104</v>
      </c>
      <c r="J2052" t="s">
        <v>2252</v>
      </c>
      <c r="K2052" t="s">
        <v>3048</v>
      </c>
      <c r="L2052" t="s">
        <v>2252</v>
      </c>
      <c r="M2052" t="s">
        <v>2265</v>
      </c>
      <c r="N2052" t="s">
        <v>4519</v>
      </c>
    </row>
    <row r="2053" spans="1:14" x14ac:dyDescent="0.25">
      <c r="A2053" t="s">
        <v>603</v>
      </c>
      <c r="B2053" t="s">
        <v>604</v>
      </c>
      <c r="C2053" t="s">
        <v>72</v>
      </c>
      <c r="D2053" s="13">
        <v>10167095</v>
      </c>
      <c r="E2053" t="s">
        <v>4284</v>
      </c>
      <c r="F2053" t="s">
        <v>2250</v>
      </c>
      <c r="G2053" t="s">
        <v>2250</v>
      </c>
      <c r="H2053" s="108">
        <v>44118</v>
      </c>
      <c r="I2053" s="108">
        <v>44127</v>
      </c>
      <c r="J2053" t="s">
        <v>2252</v>
      </c>
      <c r="K2053" t="s">
        <v>3048</v>
      </c>
      <c r="L2053" t="s">
        <v>2252</v>
      </c>
      <c r="M2053" t="s">
        <v>2253</v>
      </c>
      <c r="N2053" t="s">
        <v>4519</v>
      </c>
    </row>
    <row r="2054" spans="1:14" x14ac:dyDescent="0.25">
      <c r="A2054" t="s">
        <v>605</v>
      </c>
      <c r="B2054" t="s">
        <v>1180</v>
      </c>
      <c r="C2054" t="s">
        <v>158</v>
      </c>
      <c r="D2054" s="13">
        <v>10166704</v>
      </c>
      <c r="E2054" t="s">
        <v>4284</v>
      </c>
      <c r="F2054" t="s">
        <v>2250</v>
      </c>
      <c r="G2054" t="s">
        <v>2250</v>
      </c>
      <c r="H2054" s="108">
        <v>44103</v>
      </c>
      <c r="I2054" s="108">
        <v>44109</v>
      </c>
      <c r="J2054" t="s">
        <v>2252</v>
      </c>
      <c r="K2054" t="s">
        <v>3048</v>
      </c>
      <c r="L2054" t="s">
        <v>2252</v>
      </c>
      <c r="M2054" t="s">
        <v>2253</v>
      </c>
      <c r="N2054" t="s">
        <v>4519</v>
      </c>
    </row>
    <row r="2055" spans="1:14" x14ac:dyDescent="0.25">
      <c r="A2055" t="s">
        <v>606</v>
      </c>
      <c r="B2055" t="s">
        <v>1181</v>
      </c>
      <c r="C2055" t="s">
        <v>119</v>
      </c>
      <c r="D2055" s="13">
        <v>10169924</v>
      </c>
      <c r="E2055" t="s">
        <v>4284</v>
      </c>
      <c r="F2055" t="s">
        <v>2250</v>
      </c>
      <c r="G2055" t="s">
        <v>2250</v>
      </c>
      <c r="H2055" s="108">
        <v>44138</v>
      </c>
      <c r="I2055" s="108">
        <v>44141</v>
      </c>
      <c r="J2055" t="s">
        <v>2252</v>
      </c>
      <c r="K2055" t="s">
        <v>3048</v>
      </c>
      <c r="L2055" t="s">
        <v>2252</v>
      </c>
      <c r="M2055" t="s">
        <v>2253</v>
      </c>
      <c r="N2055" t="s">
        <v>4519</v>
      </c>
    </row>
    <row r="2056" spans="1:14" x14ac:dyDescent="0.25">
      <c r="A2056" t="s">
        <v>607</v>
      </c>
      <c r="B2056" t="s">
        <v>608</v>
      </c>
      <c r="C2056" t="s">
        <v>97</v>
      </c>
      <c r="D2056" s="13">
        <v>10164540</v>
      </c>
      <c r="E2056" t="s">
        <v>4284</v>
      </c>
      <c r="F2056" t="s">
        <v>2250</v>
      </c>
      <c r="G2056" t="s">
        <v>2250</v>
      </c>
      <c r="H2056" s="108">
        <v>44104</v>
      </c>
      <c r="I2056" s="108">
        <v>44106</v>
      </c>
      <c r="J2056" t="s">
        <v>2252</v>
      </c>
      <c r="K2056" t="s">
        <v>3048</v>
      </c>
      <c r="L2056" t="s">
        <v>2252</v>
      </c>
      <c r="M2056" t="s">
        <v>2253</v>
      </c>
      <c r="N2056" t="s">
        <v>4519</v>
      </c>
    </row>
    <row r="2057" spans="1:14" x14ac:dyDescent="0.25">
      <c r="A2057" t="s">
        <v>609</v>
      </c>
      <c r="B2057" t="s">
        <v>610</v>
      </c>
      <c r="C2057" t="s">
        <v>167</v>
      </c>
      <c r="D2057" s="13">
        <v>10163800</v>
      </c>
      <c r="E2057" t="s">
        <v>4284</v>
      </c>
      <c r="F2057" t="s">
        <v>2250</v>
      </c>
      <c r="G2057" t="s">
        <v>2250</v>
      </c>
      <c r="H2057" s="108">
        <v>44096</v>
      </c>
      <c r="I2057" s="108">
        <v>44102</v>
      </c>
      <c r="J2057" t="s">
        <v>2252</v>
      </c>
      <c r="K2057" t="s">
        <v>3048</v>
      </c>
      <c r="L2057" t="s">
        <v>2252</v>
      </c>
      <c r="M2057" t="s">
        <v>2253</v>
      </c>
      <c r="N2057" t="s">
        <v>4519</v>
      </c>
    </row>
    <row r="2058" spans="1:14" x14ac:dyDescent="0.25">
      <c r="A2058" t="s">
        <v>609</v>
      </c>
      <c r="B2058" t="s">
        <v>610</v>
      </c>
      <c r="C2058" t="s">
        <v>167</v>
      </c>
      <c r="D2058" s="13">
        <v>10165346</v>
      </c>
      <c r="E2058" t="s">
        <v>4284</v>
      </c>
      <c r="F2058" t="s">
        <v>2250</v>
      </c>
      <c r="G2058" t="s">
        <v>3475</v>
      </c>
      <c r="H2058" s="108">
        <v>44096</v>
      </c>
      <c r="I2058" s="108"/>
      <c r="J2058" t="s">
        <v>2252</v>
      </c>
      <c r="K2058" t="s">
        <v>3048</v>
      </c>
      <c r="L2058" t="s">
        <v>2252</v>
      </c>
      <c r="M2058" t="s">
        <v>2253</v>
      </c>
      <c r="N2058" t="s">
        <v>4519</v>
      </c>
    </row>
    <row r="2059" spans="1:14" x14ac:dyDescent="0.25">
      <c r="A2059" t="s">
        <v>922</v>
      </c>
      <c r="B2059" t="s">
        <v>1183</v>
      </c>
      <c r="C2059" t="s">
        <v>100</v>
      </c>
      <c r="D2059" s="13">
        <v>10170604</v>
      </c>
      <c r="E2059" t="s">
        <v>3047</v>
      </c>
      <c r="F2059" t="s">
        <v>2250</v>
      </c>
      <c r="G2059" t="s">
        <v>2250</v>
      </c>
      <c r="H2059" s="108">
        <v>44169</v>
      </c>
      <c r="I2059" s="108">
        <v>44175</v>
      </c>
      <c r="J2059" t="s">
        <v>2252</v>
      </c>
      <c r="K2059" t="s">
        <v>3048</v>
      </c>
      <c r="L2059" t="s">
        <v>2252</v>
      </c>
      <c r="M2059" t="s">
        <v>2265</v>
      </c>
      <c r="N2059" t="s">
        <v>4519</v>
      </c>
    </row>
    <row r="2060" spans="1:14" x14ac:dyDescent="0.25">
      <c r="A2060" t="s">
        <v>611</v>
      </c>
      <c r="B2060" t="s">
        <v>1184</v>
      </c>
      <c r="C2060" t="s">
        <v>132</v>
      </c>
      <c r="D2060" s="13">
        <v>10167352</v>
      </c>
      <c r="E2060" t="s">
        <v>4284</v>
      </c>
      <c r="F2060" t="s">
        <v>2250</v>
      </c>
      <c r="G2060" t="s">
        <v>2250</v>
      </c>
      <c r="H2060" s="108">
        <v>44113</v>
      </c>
      <c r="I2060" s="108">
        <v>44116</v>
      </c>
      <c r="J2060" t="s">
        <v>2252</v>
      </c>
      <c r="K2060" t="s">
        <v>3048</v>
      </c>
      <c r="L2060" t="s">
        <v>2252</v>
      </c>
      <c r="M2060" t="s">
        <v>2253</v>
      </c>
      <c r="N2060" t="s">
        <v>4519</v>
      </c>
    </row>
    <row r="2061" spans="1:14" x14ac:dyDescent="0.25">
      <c r="A2061" t="s">
        <v>612</v>
      </c>
      <c r="B2061" t="s">
        <v>1185</v>
      </c>
      <c r="C2061" t="s">
        <v>117</v>
      </c>
      <c r="D2061" s="13">
        <v>10168195</v>
      </c>
      <c r="E2061" t="s">
        <v>4284</v>
      </c>
      <c r="F2061" t="s">
        <v>2250</v>
      </c>
      <c r="G2061" t="s">
        <v>2250</v>
      </c>
      <c r="H2061" s="108">
        <v>44123</v>
      </c>
      <c r="I2061" s="108">
        <v>44137</v>
      </c>
      <c r="J2061" t="s">
        <v>2252</v>
      </c>
      <c r="K2061" t="s">
        <v>3048</v>
      </c>
      <c r="L2061" t="s">
        <v>2252</v>
      </c>
      <c r="M2061" t="s">
        <v>2253</v>
      </c>
      <c r="N2061" t="s">
        <v>4519</v>
      </c>
    </row>
    <row r="2062" spans="1:14" x14ac:dyDescent="0.25">
      <c r="A2062" t="s">
        <v>750</v>
      </c>
      <c r="B2062" t="s">
        <v>1186</v>
      </c>
      <c r="C2062" t="s">
        <v>97</v>
      </c>
      <c r="D2062" s="13">
        <v>10167295</v>
      </c>
      <c r="E2062" t="s">
        <v>4284</v>
      </c>
      <c r="F2062" t="s">
        <v>2250</v>
      </c>
      <c r="G2062" t="s">
        <v>2250</v>
      </c>
      <c r="H2062" s="108">
        <v>44110</v>
      </c>
      <c r="I2062" s="108">
        <v>44154</v>
      </c>
      <c r="J2062" t="s">
        <v>2252</v>
      </c>
      <c r="K2062" t="s">
        <v>3048</v>
      </c>
      <c r="L2062" t="s">
        <v>2252</v>
      </c>
      <c r="M2062" t="s">
        <v>2253</v>
      </c>
      <c r="N2062" t="s">
        <v>4519</v>
      </c>
    </row>
    <row r="2063" spans="1:14" x14ac:dyDescent="0.25">
      <c r="A2063" t="s">
        <v>613</v>
      </c>
      <c r="B2063" t="s">
        <v>614</v>
      </c>
      <c r="C2063" t="s">
        <v>103</v>
      </c>
      <c r="D2063" s="13">
        <v>10166449</v>
      </c>
      <c r="E2063" t="s">
        <v>4284</v>
      </c>
      <c r="F2063" t="s">
        <v>2250</v>
      </c>
      <c r="G2063" t="s">
        <v>2250</v>
      </c>
      <c r="H2063" s="108">
        <v>44105</v>
      </c>
      <c r="I2063" s="108">
        <v>44110</v>
      </c>
      <c r="J2063" t="s">
        <v>2252</v>
      </c>
      <c r="K2063" t="s">
        <v>3048</v>
      </c>
      <c r="L2063" t="s">
        <v>2252</v>
      </c>
      <c r="M2063" t="s">
        <v>2253</v>
      </c>
      <c r="N2063" t="s">
        <v>4519</v>
      </c>
    </row>
    <row r="2064" spans="1:14" x14ac:dyDescent="0.25">
      <c r="A2064" t="s">
        <v>880</v>
      </c>
      <c r="B2064" t="s">
        <v>881</v>
      </c>
      <c r="C2064" t="s">
        <v>168</v>
      </c>
      <c r="D2064" s="13">
        <v>10167666</v>
      </c>
      <c r="E2064" t="s">
        <v>4284</v>
      </c>
      <c r="F2064" t="s">
        <v>2250</v>
      </c>
      <c r="G2064" t="s">
        <v>2250</v>
      </c>
      <c r="H2064" s="108">
        <v>44159</v>
      </c>
      <c r="I2064" s="108">
        <v>44162</v>
      </c>
      <c r="J2064" t="s">
        <v>2252</v>
      </c>
      <c r="K2064" t="s">
        <v>3048</v>
      </c>
      <c r="L2064" t="s">
        <v>2252</v>
      </c>
      <c r="M2064" t="s">
        <v>2253</v>
      </c>
      <c r="N2064" t="s">
        <v>4519</v>
      </c>
    </row>
    <row r="2065" spans="1:14" x14ac:dyDescent="0.25">
      <c r="A2065" t="s">
        <v>617</v>
      </c>
      <c r="B2065" t="s">
        <v>1187</v>
      </c>
      <c r="C2065" t="s">
        <v>70</v>
      </c>
      <c r="D2065" s="13">
        <v>10167645</v>
      </c>
      <c r="E2065" t="s">
        <v>4284</v>
      </c>
      <c r="F2065" t="s">
        <v>2250</v>
      </c>
      <c r="G2065" t="s">
        <v>2250</v>
      </c>
      <c r="H2065" s="108">
        <v>44116</v>
      </c>
      <c r="I2065" s="108">
        <v>44120</v>
      </c>
      <c r="J2065" t="s">
        <v>2252</v>
      </c>
      <c r="K2065" t="s">
        <v>3048</v>
      </c>
      <c r="L2065" t="s">
        <v>2252</v>
      </c>
      <c r="M2065" t="s">
        <v>2253</v>
      </c>
      <c r="N2065" t="s">
        <v>4519</v>
      </c>
    </row>
    <row r="2066" spans="1:14" x14ac:dyDescent="0.25">
      <c r="A2066" t="s">
        <v>618</v>
      </c>
      <c r="B2066" t="s">
        <v>1188</v>
      </c>
      <c r="C2066" t="s">
        <v>149</v>
      </c>
      <c r="D2066" s="13">
        <v>10168588</v>
      </c>
      <c r="E2066" t="s">
        <v>4284</v>
      </c>
      <c r="F2066" t="s">
        <v>2250</v>
      </c>
      <c r="G2066" t="s">
        <v>2250</v>
      </c>
      <c r="H2066" s="108">
        <v>44124</v>
      </c>
      <c r="I2066" s="108">
        <v>44133</v>
      </c>
      <c r="J2066" t="s">
        <v>2252</v>
      </c>
      <c r="K2066" t="s">
        <v>3048</v>
      </c>
      <c r="L2066" t="s">
        <v>2252</v>
      </c>
      <c r="M2066" t="s">
        <v>2253</v>
      </c>
      <c r="N2066" t="s">
        <v>4519</v>
      </c>
    </row>
    <row r="2067" spans="1:14" x14ac:dyDescent="0.25">
      <c r="A2067" t="s">
        <v>931</v>
      </c>
      <c r="B2067" t="s">
        <v>932</v>
      </c>
      <c r="C2067" t="s">
        <v>194</v>
      </c>
      <c r="D2067" s="13">
        <v>10171388</v>
      </c>
      <c r="E2067" t="s">
        <v>4284</v>
      </c>
      <c r="F2067" t="s">
        <v>2250</v>
      </c>
      <c r="G2067" t="s">
        <v>2250</v>
      </c>
      <c r="H2067" s="108">
        <v>44176</v>
      </c>
      <c r="I2067" s="108">
        <v>44176</v>
      </c>
      <c r="J2067" t="s">
        <v>2252</v>
      </c>
      <c r="K2067" t="s">
        <v>3048</v>
      </c>
      <c r="L2067" t="s">
        <v>2252</v>
      </c>
      <c r="M2067" t="s">
        <v>2253</v>
      </c>
      <c r="N2067" t="s">
        <v>4519</v>
      </c>
    </row>
    <row r="2068" spans="1:14" x14ac:dyDescent="0.25">
      <c r="A2068" t="s">
        <v>619</v>
      </c>
      <c r="B2068" t="s">
        <v>620</v>
      </c>
      <c r="C2068" t="s">
        <v>97</v>
      </c>
      <c r="D2068" s="13">
        <v>10164924</v>
      </c>
      <c r="E2068" t="s">
        <v>4284</v>
      </c>
      <c r="F2068" t="s">
        <v>2250</v>
      </c>
      <c r="G2068" t="s">
        <v>2250</v>
      </c>
      <c r="H2068" s="108">
        <v>44096</v>
      </c>
      <c r="I2068" s="108">
        <v>44099</v>
      </c>
      <c r="J2068" t="s">
        <v>2252</v>
      </c>
      <c r="K2068" t="s">
        <v>3048</v>
      </c>
      <c r="L2068" t="s">
        <v>2252</v>
      </c>
      <c r="M2068" t="s">
        <v>2253</v>
      </c>
      <c r="N2068" t="s">
        <v>4519</v>
      </c>
    </row>
    <row r="2069" spans="1:14" x14ac:dyDescent="0.25">
      <c r="A2069" t="s">
        <v>621</v>
      </c>
      <c r="B2069" t="s">
        <v>1189</v>
      </c>
      <c r="C2069" t="s">
        <v>109</v>
      </c>
      <c r="D2069" s="13">
        <v>10166530</v>
      </c>
      <c r="E2069" t="s">
        <v>3047</v>
      </c>
      <c r="F2069" t="s">
        <v>2250</v>
      </c>
      <c r="G2069" t="s">
        <v>2250</v>
      </c>
      <c r="H2069" s="108">
        <v>44104</v>
      </c>
      <c r="I2069" s="108">
        <v>44106</v>
      </c>
      <c r="J2069" t="s">
        <v>2252</v>
      </c>
      <c r="K2069" t="s">
        <v>3048</v>
      </c>
      <c r="L2069" t="s">
        <v>2252</v>
      </c>
      <c r="M2069" t="s">
        <v>2265</v>
      </c>
      <c r="N2069" t="s">
        <v>4519</v>
      </c>
    </row>
    <row r="2070" spans="1:14" x14ac:dyDescent="0.25">
      <c r="A2070" t="s">
        <v>624</v>
      </c>
      <c r="B2070" t="s">
        <v>1190</v>
      </c>
      <c r="C2070" t="s">
        <v>146</v>
      </c>
      <c r="D2070" s="13">
        <v>10167334</v>
      </c>
      <c r="E2070" t="s">
        <v>3047</v>
      </c>
      <c r="F2070" t="s">
        <v>2250</v>
      </c>
      <c r="G2070" t="s">
        <v>2250</v>
      </c>
      <c r="H2070" s="108">
        <v>44109</v>
      </c>
      <c r="I2070" s="108">
        <v>44147</v>
      </c>
      <c r="J2070" t="s">
        <v>2252</v>
      </c>
      <c r="K2070" t="s">
        <v>3048</v>
      </c>
      <c r="L2070" t="s">
        <v>2252</v>
      </c>
      <c r="M2070" t="s">
        <v>2265</v>
      </c>
      <c r="N2070" t="s">
        <v>4519</v>
      </c>
    </row>
    <row r="2071" spans="1:14" x14ac:dyDescent="0.25">
      <c r="A2071" t="s">
        <v>820</v>
      </c>
      <c r="B2071" t="s">
        <v>821</v>
      </c>
      <c r="C2071" t="s">
        <v>97</v>
      </c>
      <c r="D2071" s="13">
        <v>10171818</v>
      </c>
      <c r="E2071" t="s">
        <v>4284</v>
      </c>
      <c r="F2071" t="s">
        <v>2250</v>
      </c>
      <c r="G2071" t="s">
        <v>2250</v>
      </c>
      <c r="H2071" s="108">
        <v>44148</v>
      </c>
      <c r="I2071" s="108">
        <v>44160</v>
      </c>
      <c r="J2071" t="s">
        <v>2252</v>
      </c>
      <c r="K2071" t="s">
        <v>3048</v>
      </c>
      <c r="L2071" t="s">
        <v>2252</v>
      </c>
      <c r="M2071" t="s">
        <v>2253</v>
      </c>
      <c r="N2071" t="s">
        <v>4519</v>
      </c>
    </row>
    <row r="2072" spans="1:14" x14ac:dyDescent="0.25">
      <c r="A2072" t="s">
        <v>858</v>
      </c>
      <c r="B2072" t="s">
        <v>1191</v>
      </c>
      <c r="C2072" t="s">
        <v>194</v>
      </c>
      <c r="D2072" s="13">
        <v>10171517</v>
      </c>
      <c r="E2072" t="s">
        <v>3047</v>
      </c>
      <c r="F2072" t="s">
        <v>2250</v>
      </c>
      <c r="G2072" t="s">
        <v>2250</v>
      </c>
      <c r="H2072" s="108">
        <v>44154</v>
      </c>
      <c r="I2072" s="108">
        <v>44154</v>
      </c>
      <c r="J2072" t="s">
        <v>2252</v>
      </c>
      <c r="K2072" t="s">
        <v>3048</v>
      </c>
      <c r="L2072" t="s">
        <v>2252</v>
      </c>
      <c r="M2072" t="s">
        <v>2265</v>
      </c>
      <c r="N2072" t="s">
        <v>4519</v>
      </c>
    </row>
    <row r="2073" spans="1:14" x14ac:dyDescent="0.25">
      <c r="A2073" t="s">
        <v>625</v>
      </c>
      <c r="B2073" t="s">
        <v>1192</v>
      </c>
      <c r="C2073" t="s">
        <v>99</v>
      </c>
      <c r="D2073" s="13">
        <v>10164505</v>
      </c>
      <c r="E2073" t="s">
        <v>4284</v>
      </c>
      <c r="F2073" t="s">
        <v>2250</v>
      </c>
      <c r="G2073" t="s">
        <v>2250</v>
      </c>
      <c r="H2073" s="108">
        <v>44139</v>
      </c>
      <c r="I2073" s="108">
        <v>44146</v>
      </c>
      <c r="J2073" t="s">
        <v>2252</v>
      </c>
      <c r="K2073" t="s">
        <v>3048</v>
      </c>
      <c r="L2073" t="s">
        <v>2252</v>
      </c>
      <c r="M2073" t="s">
        <v>2253</v>
      </c>
      <c r="N2073" t="s">
        <v>4519</v>
      </c>
    </row>
    <row r="2074" spans="1:14" x14ac:dyDescent="0.25">
      <c r="A2074" t="s">
        <v>626</v>
      </c>
      <c r="B2074" t="s">
        <v>1193</v>
      </c>
      <c r="C2074" t="s">
        <v>99</v>
      </c>
      <c r="D2074" s="13">
        <v>10164504</v>
      </c>
      <c r="E2074" t="s">
        <v>4284</v>
      </c>
      <c r="F2074" t="s">
        <v>2250</v>
      </c>
      <c r="G2074" t="s">
        <v>2250</v>
      </c>
      <c r="H2074" s="108">
        <v>44103</v>
      </c>
      <c r="I2074" s="108">
        <v>44109</v>
      </c>
      <c r="J2074" t="s">
        <v>2252</v>
      </c>
      <c r="K2074" t="s">
        <v>3048</v>
      </c>
      <c r="L2074" t="s">
        <v>2252</v>
      </c>
      <c r="M2074" t="s">
        <v>2253</v>
      </c>
      <c r="N2074" t="s">
        <v>4519</v>
      </c>
    </row>
    <row r="2075" spans="1:14" x14ac:dyDescent="0.25">
      <c r="A2075" t="s">
        <v>627</v>
      </c>
      <c r="B2075" t="s">
        <v>1194</v>
      </c>
      <c r="C2075" t="s">
        <v>132</v>
      </c>
      <c r="D2075" s="13">
        <v>10163398</v>
      </c>
      <c r="E2075" t="s">
        <v>4284</v>
      </c>
      <c r="F2075" t="s">
        <v>2250</v>
      </c>
      <c r="G2075" t="s">
        <v>2250</v>
      </c>
      <c r="H2075" s="108">
        <v>44095</v>
      </c>
      <c r="I2075" s="108">
        <v>44097</v>
      </c>
      <c r="J2075" t="s">
        <v>2252</v>
      </c>
      <c r="K2075" t="s">
        <v>3048</v>
      </c>
      <c r="L2075" t="s">
        <v>2252</v>
      </c>
      <c r="M2075" t="s">
        <v>2253</v>
      </c>
      <c r="N2075" t="s">
        <v>4519</v>
      </c>
    </row>
    <row r="2076" spans="1:14" x14ac:dyDescent="0.25">
      <c r="A2076" t="s">
        <v>823</v>
      </c>
      <c r="B2076" t="s">
        <v>824</v>
      </c>
      <c r="C2076" t="s">
        <v>87</v>
      </c>
      <c r="D2076" s="13">
        <v>10166604</v>
      </c>
      <c r="E2076" t="s">
        <v>4284</v>
      </c>
      <c r="F2076" t="s">
        <v>2250</v>
      </c>
      <c r="G2076" t="s">
        <v>2250</v>
      </c>
      <c r="H2076" s="108">
        <v>44151</v>
      </c>
      <c r="I2076" s="108">
        <v>44154</v>
      </c>
      <c r="J2076" t="s">
        <v>2252</v>
      </c>
      <c r="K2076" t="s">
        <v>3048</v>
      </c>
      <c r="L2076" t="s">
        <v>2252</v>
      </c>
      <c r="M2076" t="s">
        <v>2253</v>
      </c>
      <c r="N2076" t="s">
        <v>4519</v>
      </c>
    </row>
    <row r="2077" spans="1:14" x14ac:dyDescent="0.25">
      <c r="A2077" t="s">
        <v>628</v>
      </c>
      <c r="B2077" t="s">
        <v>629</v>
      </c>
      <c r="C2077" t="s">
        <v>116</v>
      </c>
      <c r="D2077" s="13">
        <v>10168432</v>
      </c>
      <c r="E2077" t="s">
        <v>4284</v>
      </c>
      <c r="F2077" t="s">
        <v>2250</v>
      </c>
      <c r="G2077" t="s">
        <v>2250</v>
      </c>
      <c r="H2077" s="108">
        <v>44118</v>
      </c>
      <c r="I2077" s="108">
        <v>44120</v>
      </c>
      <c r="J2077" t="s">
        <v>2252</v>
      </c>
      <c r="K2077" t="s">
        <v>3048</v>
      </c>
      <c r="L2077" t="s">
        <v>2252</v>
      </c>
      <c r="M2077" t="s">
        <v>2253</v>
      </c>
      <c r="N2077" t="s">
        <v>4519</v>
      </c>
    </row>
    <row r="2078" spans="1:14" x14ac:dyDescent="0.25">
      <c r="A2078" t="s">
        <v>630</v>
      </c>
      <c r="B2078" t="s">
        <v>631</v>
      </c>
      <c r="C2078" t="s">
        <v>104</v>
      </c>
      <c r="D2078" s="13">
        <v>10164417</v>
      </c>
      <c r="E2078" t="s">
        <v>4284</v>
      </c>
      <c r="F2078" t="s">
        <v>2250</v>
      </c>
      <c r="G2078" t="s">
        <v>2250</v>
      </c>
      <c r="H2078" s="108">
        <v>44092</v>
      </c>
      <c r="I2078" s="108">
        <v>44097</v>
      </c>
      <c r="J2078" t="s">
        <v>2252</v>
      </c>
      <c r="K2078" t="s">
        <v>3048</v>
      </c>
      <c r="L2078" t="s">
        <v>2252</v>
      </c>
      <c r="M2078" t="s">
        <v>2253</v>
      </c>
      <c r="N2078" t="s">
        <v>4519</v>
      </c>
    </row>
    <row r="2079" spans="1:14" x14ac:dyDescent="0.25">
      <c r="A2079" t="s">
        <v>633</v>
      </c>
      <c r="B2079" t="s">
        <v>634</v>
      </c>
      <c r="C2079" t="s">
        <v>147</v>
      </c>
      <c r="D2079" s="13">
        <v>10168665</v>
      </c>
      <c r="E2079" t="s">
        <v>4284</v>
      </c>
      <c r="F2079" t="s">
        <v>2250</v>
      </c>
      <c r="G2079" t="s">
        <v>2250</v>
      </c>
      <c r="H2079" s="108">
        <v>44120</v>
      </c>
      <c r="I2079" s="108">
        <v>44139</v>
      </c>
      <c r="J2079" t="s">
        <v>2252</v>
      </c>
      <c r="K2079" t="s">
        <v>3048</v>
      </c>
      <c r="L2079" t="s">
        <v>2252</v>
      </c>
      <c r="M2079" t="s">
        <v>2253</v>
      </c>
      <c r="N2079" t="s">
        <v>4519</v>
      </c>
    </row>
    <row r="2080" spans="1:14" x14ac:dyDescent="0.25">
      <c r="A2080" t="s">
        <v>873</v>
      </c>
      <c r="B2080" t="s">
        <v>1196</v>
      </c>
      <c r="C2080" t="s">
        <v>124</v>
      </c>
      <c r="D2080" s="13">
        <v>10171696</v>
      </c>
      <c r="E2080" t="s">
        <v>3047</v>
      </c>
      <c r="F2080" t="s">
        <v>2250</v>
      </c>
      <c r="G2080" t="s">
        <v>2250</v>
      </c>
      <c r="H2080" s="108">
        <v>44159</v>
      </c>
      <c r="I2080" s="108">
        <v>44162</v>
      </c>
      <c r="J2080" t="s">
        <v>2252</v>
      </c>
      <c r="K2080" t="s">
        <v>3048</v>
      </c>
      <c r="L2080" t="s">
        <v>2252</v>
      </c>
      <c r="M2080" t="s">
        <v>2265</v>
      </c>
      <c r="N2080" t="s">
        <v>4519</v>
      </c>
    </row>
    <row r="2081" spans="1:14" x14ac:dyDescent="0.25">
      <c r="A2081" t="s">
        <v>635</v>
      </c>
      <c r="B2081" t="s">
        <v>1197</v>
      </c>
      <c r="C2081" t="s">
        <v>129</v>
      </c>
      <c r="D2081" s="13">
        <v>10162458</v>
      </c>
      <c r="E2081" t="s">
        <v>4284</v>
      </c>
      <c r="F2081" t="s">
        <v>2250</v>
      </c>
      <c r="G2081" t="s">
        <v>2250</v>
      </c>
      <c r="H2081" s="108">
        <v>44127</v>
      </c>
      <c r="I2081" s="108">
        <v>44140</v>
      </c>
      <c r="J2081" t="s">
        <v>2252</v>
      </c>
      <c r="K2081" t="s">
        <v>3048</v>
      </c>
      <c r="L2081" t="s">
        <v>2252</v>
      </c>
      <c r="M2081" t="s">
        <v>2253</v>
      </c>
      <c r="N2081" t="s">
        <v>4519</v>
      </c>
    </row>
    <row r="2082" spans="1:14" x14ac:dyDescent="0.25">
      <c r="A2082" t="s">
        <v>637</v>
      </c>
      <c r="B2082" t="s">
        <v>638</v>
      </c>
      <c r="C2082" t="s">
        <v>161</v>
      </c>
      <c r="D2082" s="13">
        <v>10164210</v>
      </c>
      <c r="E2082" t="s">
        <v>4284</v>
      </c>
      <c r="F2082" t="s">
        <v>2250</v>
      </c>
      <c r="G2082" t="s">
        <v>2250</v>
      </c>
      <c r="H2082" s="108">
        <v>44090</v>
      </c>
      <c r="I2082" s="108">
        <v>44098</v>
      </c>
      <c r="J2082" t="s">
        <v>2252</v>
      </c>
      <c r="K2082" t="s">
        <v>3048</v>
      </c>
      <c r="L2082" t="s">
        <v>2252</v>
      </c>
      <c r="M2082" t="s">
        <v>2253</v>
      </c>
      <c r="N2082" t="s">
        <v>4519</v>
      </c>
    </row>
    <row r="2083" spans="1:14" x14ac:dyDescent="0.25">
      <c r="A2083" t="s">
        <v>639</v>
      </c>
      <c r="B2083" t="s">
        <v>640</v>
      </c>
      <c r="C2083" t="s">
        <v>197</v>
      </c>
      <c r="D2083" s="13">
        <v>10169018</v>
      </c>
      <c r="E2083" t="s">
        <v>3047</v>
      </c>
      <c r="F2083" t="s">
        <v>2250</v>
      </c>
      <c r="G2083" t="s">
        <v>2250</v>
      </c>
      <c r="H2083" s="108">
        <v>44137</v>
      </c>
      <c r="I2083" s="108">
        <v>44145</v>
      </c>
      <c r="J2083" t="s">
        <v>2252</v>
      </c>
      <c r="K2083" t="s">
        <v>3048</v>
      </c>
      <c r="L2083" t="s">
        <v>2252</v>
      </c>
      <c r="M2083" t="s">
        <v>2265</v>
      </c>
      <c r="N2083" t="s">
        <v>4519</v>
      </c>
    </row>
    <row r="2084" spans="1:14" x14ac:dyDescent="0.25">
      <c r="A2084" t="s">
        <v>641</v>
      </c>
      <c r="B2084" t="s">
        <v>642</v>
      </c>
      <c r="C2084" t="s">
        <v>108</v>
      </c>
      <c r="D2084" s="13">
        <v>10164491</v>
      </c>
      <c r="E2084" t="s">
        <v>4284</v>
      </c>
      <c r="F2084" t="s">
        <v>2250</v>
      </c>
      <c r="G2084" t="s">
        <v>2250</v>
      </c>
      <c r="H2084" s="108">
        <v>44103</v>
      </c>
      <c r="I2084" s="108">
        <v>44104</v>
      </c>
      <c r="J2084" t="s">
        <v>2252</v>
      </c>
      <c r="K2084" t="s">
        <v>3048</v>
      </c>
      <c r="L2084" t="s">
        <v>2252</v>
      </c>
      <c r="M2084" t="s">
        <v>2253</v>
      </c>
      <c r="N2084" t="s">
        <v>4519</v>
      </c>
    </row>
    <row r="2085" spans="1:14" x14ac:dyDescent="0.25">
      <c r="A2085" t="s">
        <v>5431</v>
      </c>
      <c r="B2085" t="s">
        <v>1198</v>
      </c>
      <c r="C2085" t="s">
        <v>195</v>
      </c>
      <c r="D2085" s="13">
        <v>10172480</v>
      </c>
      <c r="E2085" t="s">
        <v>4284</v>
      </c>
      <c r="F2085" t="s">
        <v>2250</v>
      </c>
      <c r="G2085" t="s">
        <v>3475</v>
      </c>
      <c r="H2085" s="108">
        <v>44169</v>
      </c>
      <c r="I2085" s="108"/>
      <c r="J2085" t="s">
        <v>2252</v>
      </c>
      <c r="K2085" t="s">
        <v>3048</v>
      </c>
      <c r="L2085" t="s">
        <v>2252</v>
      </c>
      <c r="M2085" t="s">
        <v>2253</v>
      </c>
      <c r="N2085" t="s">
        <v>4519</v>
      </c>
    </row>
    <row r="2086" spans="1:14" x14ac:dyDescent="0.25">
      <c r="A2086" t="s">
        <v>643</v>
      </c>
      <c r="B2086" t="s">
        <v>644</v>
      </c>
      <c r="C2086" t="s">
        <v>106</v>
      </c>
      <c r="D2086" s="13">
        <v>10163470</v>
      </c>
      <c r="E2086" t="s">
        <v>4284</v>
      </c>
      <c r="F2086" t="s">
        <v>2250</v>
      </c>
      <c r="G2086" t="s">
        <v>2250</v>
      </c>
      <c r="H2086" s="108">
        <v>44085</v>
      </c>
      <c r="I2086" s="108">
        <v>44090</v>
      </c>
      <c r="J2086" t="s">
        <v>2252</v>
      </c>
      <c r="K2086" t="s">
        <v>3048</v>
      </c>
      <c r="L2086" t="s">
        <v>2252</v>
      </c>
      <c r="M2086" t="s">
        <v>2253</v>
      </c>
      <c r="N2086" t="s">
        <v>4519</v>
      </c>
    </row>
    <row r="2087" spans="1:14" x14ac:dyDescent="0.25">
      <c r="A2087" t="s">
        <v>793</v>
      </c>
      <c r="B2087" t="s">
        <v>794</v>
      </c>
      <c r="C2087" t="s">
        <v>106</v>
      </c>
      <c r="D2087" s="13">
        <v>10169130</v>
      </c>
      <c r="E2087" t="s">
        <v>4284</v>
      </c>
      <c r="F2087" t="s">
        <v>2250</v>
      </c>
      <c r="G2087" t="s">
        <v>2250</v>
      </c>
      <c r="H2087" s="108">
        <v>44140</v>
      </c>
      <c r="I2087" s="108">
        <v>44159</v>
      </c>
      <c r="J2087" t="s">
        <v>2252</v>
      </c>
      <c r="K2087" t="s">
        <v>3048</v>
      </c>
      <c r="L2087" t="s">
        <v>2252</v>
      </c>
      <c r="M2087" t="s">
        <v>2253</v>
      </c>
      <c r="N2087" t="s">
        <v>4519</v>
      </c>
    </row>
    <row r="2088" spans="1:14" x14ac:dyDescent="0.25">
      <c r="A2088" t="s">
        <v>646</v>
      </c>
      <c r="B2088" t="s">
        <v>1201</v>
      </c>
      <c r="C2088" t="s">
        <v>123</v>
      </c>
      <c r="D2088" s="13">
        <v>10170772</v>
      </c>
      <c r="E2088" t="s">
        <v>3047</v>
      </c>
      <c r="F2088" t="s">
        <v>2250</v>
      </c>
      <c r="G2088" t="s">
        <v>2250</v>
      </c>
      <c r="H2088" s="108">
        <v>44146</v>
      </c>
      <c r="I2088" s="108">
        <v>44148</v>
      </c>
      <c r="J2088" t="s">
        <v>2252</v>
      </c>
      <c r="K2088" t="s">
        <v>3048</v>
      </c>
      <c r="L2088" t="s">
        <v>2252</v>
      </c>
      <c r="M2088" t="s">
        <v>2265</v>
      </c>
      <c r="N2088" t="s">
        <v>4519</v>
      </c>
    </row>
    <row r="2089" spans="1:14" x14ac:dyDescent="0.25">
      <c r="A2089" t="s">
        <v>650</v>
      </c>
      <c r="B2089" t="s">
        <v>1203</v>
      </c>
      <c r="C2089" t="s">
        <v>194</v>
      </c>
      <c r="D2089" s="13">
        <v>10170588</v>
      </c>
      <c r="E2089" t="s">
        <v>3047</v>
      </c>
      <c r="F2089" t="s">
        <v>2250</v>
      </c>
      <c r="G2089" t="s">
        <v>2250</v>
      </c>
      <c r="H2089" s="108">
        <v>44148</v>
      </c>
      <c r="I2089" s="108">
        <v>44147</v>
      </c>
      <c r="J2089" t="s">
        <v>2252</v>
      </c>
      <c r="K2089" t="s">
        <v>3048</v>
      </c>
      <c r="L2089" t="s">
        <v>2252</v>
      </c>
      <c r="M2089" t="s">
        <v>2265</v>
      </c>
      <c r="N2089" t="s">
        <v>4519</v>
      </c>
    </row>
    <row r="2090" spans="1:14" x14ac:dyDescent="0.25">
      <c r="A2090" t="s">
        <v>653</v>
      </c>
      <c r="B2090" t="s">
        <v>1204</v>
      </c>
      <c r="C2090" t="s">
        <v>101</v>
      </c>
      <c r="D2090" s="13">
        <v>10166920</v>
      </c>
      <c r="E2090" t="s">
        <v>4284</v>
      </c>
      <c r="F2090" t="s">
        <v>2250</v>
      </c>
      <c r="G2090" t="s">
        <v>2250</v>
      </c>
      <c r="H2090" s="108">
        <v>44110</v>
      </c>
      <c r="I2090" s="108">
        <v>44123</v>
      </c>
      <c r="J2090" t="s">
        <v>2252</v>
      </c>
      <c r="K2090" t="s">
        <v>3048</v>
      </c>
      <c r="L2090" t="s">
        <v>2252</v>
      </c>
      <c r="M2090" t="s">
        <v>2253</v>
      </c>
      <c r="N2090" t="s">
        <v>4519</v>
      </c>
    </row>
    <row r="2091" spans="1:14" x14ac:dyDescent="0.25">
      <c r="A2091" t="s">
        <v>771</v>
      </c>
      <c r="B2091" t="s">
        <v>1205</v>
      </c>
      <c r="C2091" t="s">
        <v>178</v>
      </c>
      <c r="D2091" s="13">
        <v>10168655</v>
      </c>
      <c r="E2091" t="s">
        <v>4284</v>
      </c>
      <c r="F2091" t="s">
        <v>2250</v>
      </c>
      <c r="G2091" t="s">
        <v>2250</v>
      </c>
      <c r="H2091" s="108">
        <v>44127</v>
      </c>
      <c r="I2091" s="108">
        <v>44158</v>
      </c>
      <c r="J2091" t="s">
        <v>2252</v>
      </c>
      <c r="K2091" t="s">
        <v>3048</v>
      </c>
      <c r="L2091" t="s">
        <v>2252</v>
      </c>
      <c r="M2091" t="s">
        <v>2253</v>
      </c>
      <c r="N2091" t="s">
        <v>4519</v>
      </c>
    </row>
    <row r="2092" spans="1:14" x14ac:dyDescent="0.25">
      <c r="A2092" t="s">
        <v>654</v>
      </c>
      <c r="B2092" t="s">
        <v>655</v>
      </c>
      <c r="C2092" t="s">
        <v>77</v>
      </c>
      <c r="D2092" s="13">
        <v>10168154</v>
      </c>
      <c r="E2092" t="s">
        <v>4284</v>
      </c>
      <c r="F2092" t="s">
        <v>2250</v>
      </c>
      <c r="G2092" t="s">
        <v>2250</v>
      </c>
      <c r="H2092" s="108">
        <v>44116</v>
      </c>
      <c r="I2092" s="108">
        <v>44119</v>
      </c>
      <c r="J2092" t="s">
        <v>2252</v>
      </c>
      <c r="K2092" t="s">
        <v>3048</v>
      </c>
      <c r="L2092" t="s">
        <v>2252</v>
      </c>
      <c r="M2092" t="s">
        <v>2253</v>
      </c>
      <c r="N2092" t="s">
        <v>4519</v>
      </c>
    </row>
    <row r="2093" spans="1:14" x14ac:dyDescent="0.25">
      <c r="A2093" t="s">
        <v>859</v>
      </c>
      <c r="B2093" t="s">
        <v>860</v>
      </c>
      <c r="C2093" t="s">
        <v>183</v>
      </c>
      <c r="D2093" s="13">
        <v>10171599</v>
      </c>
      <c r="E2093" t="s">
        <v>3047</v>
      </c>
      <c r="F2093" t="s">
        <v>2250</v>
      </c>
      <c r="G2093" t="s">
        <v>2250</v>
      </c>
      <c r="H2093" s="108">
        <v>44155</v>
      </c>
      <c r="I2093" s="108">
        <v>44159</v>
      </c>
      <c r="J2093" t="s">
        <v>2252</v>
      </c>
      <c r="K2093" t="s">
        <v>3048</v>
      </c>
      <c r="L2093" t="s">
        <v>2252</v>
      </c>
      <c r="M2093" t="s">
        <v>2265</v>
      </c>
      <c r="N2093" t="s">
        <v>4519</v>
      </c>
    </row>
    <row r="2094" spans="1:14" x14ac:dyDescent="0.25">
      <c r="A2094" t="s">
        <v>884</v>
      </c>
      <c r="B2094" t="s">
        <v>885</v>
      </c>
      <c r="C2094" t="s">
        <v>133</v>
      </c>
      <c r="D2094" s="13">
        <v>10171859</v>
      </c>
      <c r="E2094" t="s">
        <v>4284</v>
      </c>
      <c r="F2094" t="s">
        <v>2250</v>
      </c>
      <c r="G2094" t="s">
        <v>2250</v>
      </c>
      <c r="H2094" s="108">
        <v>44159</v>
      </c>
      <c r="I2094" s="108">
        <v>44161</v>
      </c>
      <c r="J2094" t="s">
        <v>2252</v>
      </c>
      <c r="K2094" t="s">
        <v>3048</v>
      </c>
      <c r="L2094" t="s">
        <v>2252</v>
      </c>
      <c r="M2094" t="s">
        <v>2253</v>
      </c>
      <c r="N2094" t="s">
        <v>4519</v>
      </c>
    </row>
    <row r="2095" spans="1:14" x14ac:dyDescent="0.25">
      <c r="A2095" t="s">
        <v>658</v>
      </c>
      <c r="B2095" t="s">
        <v>659</v>
      </c>
      <c r="C2095" t="s">
        <v>71</v>
      </c>
      <c r="D2095" s="13">
        <v>10162502</v>
      </c>
      <c r="E2095" t="s">
        <v>4284</v>
      </c>
      <c r="F2095" t="s">
        <v>2250</v>
      </c>
      <c r="G2095" t="s">
        <v>2250</v>
      </c>
      <c r="H2095" s="108">
        <v>44103</v>
      </c>
      <c r="I2095" s="108">
        <v>44120</v>
      </c>
      <c r="J2095" t="s">
        <v>2252</v>
      </c>
      <c r="K2095" t="s">
        <v>3048</v>
      </c>
      <c r="L2095" t="s">
        <v>2252</v>
      </c>
      <c r="M2095" t="s">
        <v>2253</v>
      </c>
      <c r="N2095" t="s">
        <v>4519</v>
      </c>
    </row>
    <row r="2096" spans="1:14" x14ac:dyDescent="0.25">
      <c r="A2096" t="s">
        <v>660</v>
      </c>
      <c r="B2096" t="s">
        <v>661</v>
      </c>
      <c r="C2096" t="s">
        <v>143</v>
      </c>
      <c r="D2096" s="13">
        <v>10162487</v>
      </c>
      <c r="E2096" t="s">
        <v>4284</v>
      </c>
      <c r="F2096" t="s">
        <v>2250</v>
      </c>
      <c r="G2096" t="s">
        <v>2250</v>
      </c>
      <c r="H2096" s="108">
        <v>44126</v>
      </c>
      <c r="I2096" s="108">
        <v>44133</v>
      </c>
      <c r="J2096" t="s">
        <v>2252</v>
      </c>
      <c r="K2096" t="s">
        <v>3048</v>
      </c>
      <c r="L2096" t="s">
        <v>2252</v>
      </c>
      <c r="M2096" t="s">
        <v>2253</v>
      </c>
      <c r="N2096" t="s">
        <v>4519</v>
      </c>
    </row>
    <row r="2097" spans="1:14" x14ac:dyDescent="0.25">
      <c r="A2097" t="s">
        <v>662</v>
      </c>
      <c r="B2097" t="s">
        <v>1208</v>
      </c>
      <c r="C2097" t="s">
        <v>113</v>
      </c>
      <c r="D2097" s="13">
        <v>10165728</v>
      </c>
      <c r="E2097" t="s">
        <v>3047</v>
      </c>
      <c r="F2097" t="s">
        <v>2250</v>
      </c>
      <c r="G2097" t="s">
        <v>2250</v>
      </c>
      <c r="H2097" s="108">
        <v>44104</v>
      </c>
      <c r="I2097" s="108">
        <v>44104</v>
      </c>
      <c r="J2097" t="s">
        <v>2252</v>
      </c>
      <c r="K2097" t="s">
        <v>3048</v>
      </c>
      <c r="L2097" t="s">
        <v>2252</v>
      </c>
      <c r="M2097" t="s">
        <v>2265</v>
      </c>
      <c r="N2097" t="s">
        <v>4519</v>
      </c>
    </row>
    <row r="2098" spans="1:14" x14ac:dyDescent="0.25">
      <c r="A2098" t="s">
        <v>834</v>
      </c>
      <c r="B2098" t="s">
        <v>835</v>
      </c>
      <c r="C2098" t="s">
        <v>188</v>
      </c>
      <c r="D2098" s="13">
        <v>10170190</v>
      </c>
      <c r="E2098" t="s">
        <v>3047</v>
      </c>
      <c r="F2098" t="s">
        <v>2250</v>
      </c>
      <c r="G2098" t="s">
        <v>2250</v>
      </c>
      <c r="H2098" s="108">
        <v>44151</v>
      </c>
      <c r="I2098" s="108">
        <v>44153</v>
      </c>
      <c r="J2098" t="s">
        <v>2252</v>
      </c>
      <c r="K2098" t="s">
        <v>3048</v>
      </c>
      <c r="L2098" t="s">
        <v>2252</v>
      </c>
      <c r="M2098" t="s">
        <v>2265</v>
      </c>
      <c r="N2098" t="s">
        <v>4519</v>
      </c>
    </row>
    <row r="2099" spans="1:14" x14ac:dyDescent="0.25">
      <c r="A2099" t="s">
        <v>663</v>
      </c>
      <c r="B2099" t="s">
        <v>664</v>
      </c>
      <c r="C2099" t="s">
        <v>163</v>
      </c>
      <c r="D2099" s="13">
        <v>10165927</v>
      </c>
      <c r="E2099" t="s">
        <v>4284</v>
      </c>
      <c r="F2099" t="s">
        <v>2250</v>
      </c>
      <c r="G2099" t="s">
        <v>2250</v>
      </c>
      <c r="H2099" s="108">
        <v>44102</v>
      </c>
      <c r="I2099" s="108">
        <v>44103</v>
      </c>
      <c r="J2099" t="s">
        <v>2252</v>
      </c>
      <c r="K2099" t="s">
        <v>3048</v>
      </c>
      <c r="L2099" t="s">
        <v>2252</v>
      </c>
      <c r="M2099" t="s">
        <v>2253</v>
      </c>
      <c r="N2099" t="s">
        <v>4519</v>
      </c>
    </row>
    <row r="2100" spans="1:14" x14ac:dyDescent="0.25">
      <c r="A2100" t="s">
        <v>671</v>
      </c>
      <c r="B2100" t="s">
        <v>672</v>
      </c>
      <c r="C2100" t="s">
        <v>125</v>
      </c>
      <c r="D2100" s="13">
        <v>10165727</v>
      </c>
      <c r="E2100" t="s">
        <v>4284</v>
      </c>
      <c r="F2100" t="s">
        <v>2250</v>
      </c>
      <c r="G2100" t="s">
        <v>2250</v>
      </c>
      <c r="H2100" s="108">
        <v>44099</v>
      </c>
      <c r="I2100" s="108">
        <v>44103</v>
      </c>
      <c r="J2100" t="s">
        <v>2252</v>
      </c>
      <c r="K2100" t="s">
        <v>3048</v>
      </c>
      <c r="L2100" t="s">
        <v>2252</v>
      </c>
      <c r="M2100" t="s">
        <v>2253</v>
      </c>
      <c r="N2100" t="s">
        <v>4519</v>
      </c>
    </row>
    <row r="2101" spans="1:14" x14ac:dyDescent="0.25">
      <c r="A2101" t="s">
        <v>673</v>
      </c>
      <c r="B2101" t="s">
        <v>675</v>
      </c>
      <c r="C2101" t="s">
        <v>75</v>
      </c>
      <c r="D2101" s="13">
        <v>10162508</v>
      </c>
      <c r="E2101" t="s">
        <v>4284</v>
      </c>
      <c r="F2101" t="s">
        <v>2250</v>
      </c>
      <c r="G2101" t="s">
        <v>2250</v>
      </c>
      <c r="H2101" s="108">
        <v>44090</v>
      </c>
      <c r="I2101" s="108">
        <v>44111</v>
      </c>
      <c r="J2101" t="s">
        <v>2252</v>
      </c>
      <c r="K2101" t="s">
        <v>3048</v>
      </c>
      <c r="L2101" t="s">
        <v>2252</v>
      </c>
      <c r="M2101" t="s">
        <v>2253</v>
      </c>
      <c r="N2101" t="s">
        <v>4519</v>
      </c>
    </row>
    <row r="2102" spans="1:14" x14ac:dyDescent="0.25">
      <c r="A2102" t="s">
        <v>682</v>
      </c>
      <c r="B2102" t="s">
        <v>1213</v>
      </c>
      <c r="C2102" t="s">
        <v>163</v>
      </c>
      <c r="D2102" s="13">
        <v>10164304</v>
      </c>
      <c r="E2102" t="s">
        <v>4284</v>
      </c>
      <c r="F2102" t="s">
        <v>2250</v>
      </c>
      <c r="G2102" t="s">
        <v>2250</v>
      </c>
      <c r="H2102" s="108">
        <v>44103</v>
      </c>
      <c r="I2102" s="108">
        <v>44103</v>
      </c>
      <c r="J2102" t="s">
        <v>2252</v>
      </c>
      <c r="K2102" t="s">
        <v>3048</v>
      </c>
      <c r="L2102" t="s">
        <v>2252</v>
      </c>
      <c r="M2102" t="s">
        <v>2253</v>
      </c>
      <c r="N2102" t="s">
        <v>4519</v>
      </c>
    </row>
    <row r="2103" spans="1:14" x14ac:dyDescent="0.25">
      <c r="A2103" t="s">
        <v>690</v>
      </c>
      <c r="B2103" t="s">
        <v>691</v>
      </c>
      <c r="C2103" t="s">
        <v>114</v>
      </c>
      <c r="D2103" s="13">
        <v>10165354</v>
      </c>
      <c r="E2103" t="s">
        <v>4284</v>
      </c>
      <c r="F2103" t="s">
        <v>2250</v>
      </c>
      <c r="G2103" t="s">
        <v>2250</v>
      </c>
      <c r="H2103" s="108">
        <v>44098</v>
      </c>
      <c r="I2103" s="108">
        <v>44109</v>
      </c>
      <c r="J2103" t="s">
        <v>2252</v>
      </c>
      <c r="K2103" t="s">
        <v>3048</v>
      </c>
      <c r="L2103" t="s">
        <v>2252</v>
      </c>
      <c r="M2103" t="s">
        <v>2253</v>
      </c>
      <c r="N2103" t="s">
        <v>4519</v>
      </c>
    </row>
    <row r="2104" spans="1:14" x14ac:dyDescent="0.25">
      <c r="A2104" t="s">
        <v>692</v>
      </c>
      <c r="B2104" t="s">
        <v>693</v>
      </c>
      <c r="C2104" t="s">
        <v>167</v>
      </c>
      <c r="D2104" s="13">
        <v>10164698</v>
      </c>
      <c r="E2104" t="s">
        <v>4284</v>
      </c>
      <c r="F2104" t="s">
        <v>2250</v>
      </c>
      <c r="G2104" t="s">
        <v>2250</v>
      </c>
      <c r="H2104" s="108">
        <v>44103</v>
      </c>
      <c r="I2104" s="108">
        <v>44104</v>
      </c>
      <c r="J2104" t="s">
        <v>2252</v>
      </c>
      <c r="K2104" t="s">
        <v>3048</v>
      </c>
      <c r="L2104" t="s">
        <v>2252</v>
      </c>
      <c r="M2104" t="s">
        <v>2253</v>
      </c>
      <c r="N2104" t="s">
        <v>4519</v>
      </c>
    </row>
    <row r="2105" spans="1:14" x14ac:dyDescent="0.25">
      <c r="A2105" t="s">
        <v>698</v>
      </c>
      <c r="B2105" t="s">
        <v>1216</v>
      </c>
      <c r="C2105" t="s">
        <v>165</v>
      </c>
      <c r="D2105" s="13">
        <v>10163463</v>
      </c>
      <c r="E2105" t="s">
        <v>4284</v>
      </c>
      <c r="F2105" t="s">
        <v>2250</v>
      </c>
      <c r="G2105" t="s">
        <v>2250</v>
      </c>
      <c r="H2105" s="108">
        <v>44117</v>
      </c>
      <c r="I2105" s="108">
        <v>44118</v>
      </c>
      <c r="J2105" t="s">
        <v>2252</v>
      </c>
      <c r="K2105" t="s">
        <v>3048</v>
      </c>
      <c r="L2105" t="s">
        <v>2252</v>
      </c>
      <c r="M2105" t="s">
        <v>2253</v>
      </c>
      <c r="N2105" t="s">
        <v>4519</v>
      </c>
    </row>
    <row r="2106" spans="1:14" x14ac:dyDescent="0.25">
      <c r="A2106" t="s">
        <v>699</v>
      </c>
      <c r="B2106" t="s">
        <v>1217</v>
      </c>
      <c r="C2106" t="s">
        <v>80</v>
      </c>
      <c r="D2106" s="13">
        <v>10165389</v>
      </c>
      <c r="E2106" t="s">
        <v>4284</v>
      </c>
      <c r="F2106" t="s">
        <v>2250</v>
      </c>
      <c r="G2106" t="s">
        <v>2250</v>
      </c>
      <c r="H2106" s="108">
        <v>44103</v>
      </c>
      <c r="I2106" s="108">
        <v>44106</v>
      </c>
      <c r="J2106" t="s">
        <v>2252</v>
      </c>
      <c r="K2106" t="s">
        <v>3048</v>
      </c>
      <c r="L2106" t="s">
        <v>2252</v>
      </c>
      <c r="M2106" t="s">
        <v>2253</v>
      </c>
      <c r="N2106" t="s">
        <v>4519</v>
      </c>
    </row>
    <row r="2107" spans="1:14" x14ac:dyDescent="0.25">
      <c r="A2107" t="s">
        <v>700</v>
      </c>
      <c r="B2107" t="s">
        <v>701</v>
      </c>
      <c r="C2107" t="s">
        <v>131</v>
      </c>
      <c r="D2107" s="13">
        <v>10167817</v>
      </c>
      <c r="E2107" t="s">
        <v>4284</v>
      </c>
      <c r="F2107" t="s">
        <v>2250</v>
      </c>
      <c r="G2107" t="s">
        <v>2250</v>
      </c>
      <c r="H2107" s="108">
        <v>44120</v>
      </c>
      <c r="I2107" s="108">
        <v>44127</v>
      </c>
      <c r="J2107" t="s">
        <v>2252</v>
      </c>
      <c r="K2107" t="s">
        <v>3048</v>
      </c>
      <c r="L2107" t="s">
        <v>2252</v>
      </c>
      <c r="M2107" t="s">
        <v>2253</v>
      </c>
      <c r="N2107" t="s">
        <v>4519</v>
      </c>
    </row>
    <row r="2108" spans="1:14" x14ac:dyDescent="0.25">
      <c r="A2108" t="s">
        <v>876</v>
      </c>
      <c r="B2108" t="s">
        <v>877</v>
      </c>
      <c r="C2108" t="s">
        <v>70</v>
      </c>
      <c r="D2108" s="13">
        <v>10170931</v>
      </c>
      <c r="E2108" t="s">
        <v>3047</v>
      </c>
      <c r="F2108" t="s">
        <v>2250</v>
      </c>
      <c r="G2108" t="s">
        <v>2250</v>
      </c>
      <c r="H2108" s="108">
        <v>44159</v>
      </c>
      <c r="I2108" s="108">
        <v>44159</v>
      </c>
      <c r="J2108" t="s">
        <v>2252</v>
      </c>
      <c r="K2108" t="s">
        <v>3048</v>
      </c>
      <c r="L2108" t="s">
        <v>2252</v>
      </c>
      <c r="M2108" t="s">
        <v>2265</v>
      </c>
      <c r="N2108" t="s">
        <v>4519</v>
      </c>
    </row>
    <row r="2109" spans="1:14" x14ac:dyDescent="0.25">
      <c r="A2109" t="s">
        <v>702</v>
      </c>
      <c r="B2109" t="s">
        <v>1220</v>
      </c>
      <c r="C2109" t="s">
        <v>94</v>
      </c>
      <c r="D2109" s="13">
        <v>10168593</v>
      </c>
      <c r="E2109" t="s">
        <v>4284</v>
      </c>
      <c r="F2109" t="s">
        <v>2250</v>
      </c>
      <c r="G2109" t="s">
        <v>2250</v>
      </c>
      <c r="H2109" s="108">
        <v>44131</v>
      </c>
      <c r="I2109" s="108">
        <v>44131</v>
      </c>
      <c r="J2109" t="s">
        <v>2252</v>
      </c>
      <c r="K2109" t="s">
        <v>3048</v>
      </c>
      <c r="L2109" t="s">
        <v>2252</v>
      </c>
      <c r="M2109" t="s">
        <v>2253</v>
      </c>
      <c r="N2109" t="s">
        <v>4519</v>
      </c>
    </row>
    <row r="2110" spans="1:14" x14ac:dyDescent="0.25">
      <c r="A2110" t="s">
        <v>710</v>
      </c>
      <c r="B2110" t="s">
        <v>711</v>
      </c>
      <c r="C2110" t="s">
        <v>149</v>
      </c>
      <c r="D2110" s="13">
        <v>10168589</v>
      </c>
      <c r="E2110" t="s">
        <v>4284</v>
      </c>
      <c r="F2110" t="s">
        <v>2250</v>
      </c>
      <c r="G2110" t="s">
        <v>2250</v>
      </c>
      <c r="H2110" s="108">
        <v>44120</v>
      </c>
      <c r="I2110" s="108">
        <v>44123</v>
      </c>
      <c r="J2110" t="s">
        <v>2252</v>
      </c>
      <c r="K2110" t="s">
        <v>3048</v>
      </c>
      <c r="L2110" t="s">
        <v>2252</v>
      </c>
      <c r="M2110" t="s">
        <v>2253</v>
      </c>
      <c r="N2110" t="s">
        <v>4519</v>
      </c>
    </row>
    <row r="2111" spans="1:14" x14ac:dyDescent="0.25">
      <c r="A2111" t="s">
        <v>712</v>
      </c>
      <c r="B2111" t="s">
        <v>713</v>
      </c>
      <c r="C2111" t="s">
        <v>160</v>
      </c>
      <c r="D2111" s="13">
        <v>10169487</v>
      </c>
      <c r="E2111" t="s">
        <v>3047</v>
      </c>
      <c r="F2111" t="s">
        <v>2250</v>
      </c>
      <c r="G2111" t="s">
        <v>2250</v>
      </c>
      <c r="H2111" s="108">
        <v>44130</v>
      </c>
      <c r="I2111" s="108">
        <v>44130</v>
      </c>
      <c r="J2111" t="s">
        <v>2252</v>
      </c>
      <c r="K2111" t="s">
        <v>3048</v>
      </c>
      <c r="L2111" t="s">
        <v>2252</v>
      </c>
      <c r="M2111" t="s">
        <v>2265</v>
      </c>
      <c r="N2111" t="s">
        <v>4519</v>
      </c>
    </row>
    <row r="2112" spans="1:14" x14ac:dyDescent="0.25">
      <c r="A2112" t="s">
        <v>761</v>
      </c>
      <c r="B2112" t="s">
        <v>762</v>
      </c>
      <c r="C2112" t="s">
        <v>72</v>
      </c>
      <c r="D2112" s="13">
        <v>10167094</v>
      </c>
      <c r="E2112" t="s">
        <v>4284</v>
      </c>
      <c r="F2112" t="s">
        <v>2250</v>
      </c>
      <c r="G2112" t="s">
        <v>2250</v>
      </c>
      <c r="H2112" s="108">
        <v>44120</v>
      </c>
      <c r="I2112" s="108">
        <v>44154</v>
      </c>
      <c r="J2112" t="s">
        <v>2252</v>
      </c>
      <c r="K2112" t="s">
        <v>3048</v>
      </c>
      <c r="L2112" t="s">
        <v>2252</v>
      </c>
      <c r="M2112" t="s">
        <v>2253</v>
      </c>
      <c r="N2112" t="s">
        <v>4519</v>
      </c>
    </row>
    <row r="2113" spans="1:14" x14ac:dyDescent="0.25">
      <c r="A2113" t="s">
        <v>761</v>
      </c>
      <c r="B2113" t="s">
        <v>762</v>
      </c>
      <c r="C2113" t="s">
        <v>72</v>
      </c>
      <c r="D2113" s="13">
        <v>10169043</v>
      </c>
      <c r="E2113" t="s">
        <v>4284</v>
      </c>
      <c r="F2113" t="s">
        <v>2250</v>
      </c>
      <c r="G2113" t="s">
        <v>3475</v>
      </c>
      <c r="H2113" s="108">
        <v>44120</v>
      </c>
      <c r="I2113" s="108"/>
      <c r="J2113" t="s">
        <v>2252</v>
      </c>
      <c r="K2113" t="s">
        <v>3048</v>
      </c>
      <c r="L2113" t="s">
        <v>2252</v>
      </c>
      <c r="M2113" t="s">
        <v>2253</v>
      </c>
      <c r="N2113" t="s">
        <v>4519</v>
      </c>
    </row>
    <row r="2114" spans="1:14" x14ac:dyDescent="0.25">
      <c r="A2114" t="s">
        <v>797</v>
      </c>
      <c r="B2114" t="s">
        <v>798</v>
      </c>
      <c r="C2114" t="s">
        <v>72</v>
      </c>
      <c r="D2114" s="13">
        <v>10167097</v>
      </c>
      <c r="E2114" t="s">
        <v>4284</v>
      </c>
      <c r="F2114" t="s">
        <v>2250</v>
      </c>
      <c r="G2114" t="s">
        <v>2250</v>
      </c>
      <c r="H2114" s="108">
        <v>44141</v>
      </c>
      <c r="I2114" s="108">
        <v>44154</v>
      </c>
      <c r="J2114" t="s">
        <v>2252</v>
      </c>
      <c r="K2114" t="s">
        <v>3048</v>
      </c>
      <c r="L2114" t="s">
        <v>2252</v>
      </c>
      <c r="M2114" t="s">
        <v>2253</v>
      </c>
      <c r="N2114" t="s">
        <v>4519</v>
      </c>
    </row>
    <row r="2115" spans="1:14" x14ac:dyDescent="0.25">
      <c r="A2115" t="s">
        <v>825</v>
      </c>
      <c r="B2115" t="s">
        <v>826</v>
      </c>
      <c r="C2115" t="s">
        <v>72</v>
      </c>
      <c r="D2115" s="13">
        <v>10166963</v>
      </c>
      <c r="E2115" t="s">
        <v>4284</v>
      </c>
      <c r="F2115" t="s">
        <v>2250</v>
      </c>
      <c r="G2115" t="s">
        <v>2250</v>
      </c>
      <c r="H2115" s="108">
        <v>44151</v>
      </c>
      <c r="I2115" s="108">
        <v>44155</v>
      </c>
      <c r="J2115" t="s">
        <v>2252</v>
      </c>
      <c r="K2115" t="s">
        <v>4165</v>
      </c>
      <c r="L2115" t="s">
        <v>2252</v>
      </c>
      <c r="M2115" t="s">
        <v>2253</v>
      </c>
      <c r="N2115" t="s">
        <v>4519</v>
      </c>
    </row>
    <row r="2116" spans="1:14" x14ac:dyDescent="0.25">
      <c r="A2116" t="s">
        <v>714</v>
      </c>
      <c r="B2116" t="s">
        <v>715</v>
      </c>
      <c r="C2116" t="s">
        <v>163</v>
      </c>
      <c r="D2116" s="13">
        <v>10164531</v>
      </c>
      <c r="E2116" t="s">
        <v>4284</v>
      </c>
      <c r="F2116" t="s">
        <v>2250</v>
      </c>
      <c r="G2116" t="s">
        <v>2250</v>
      </c>
      <c r="H2116" s="108">
        <v>44099</v>
      </c>
      <c r="I2116" s="108">
        <v>44102</v>
      </c>
      <c r="J2116" t="s">
        <v>2252</v>
      </c>
      <c r="K2116" t="s">
        <v>3048</v>
      </c>
      <c r="L2116" t="s">
        <v>2252</v>
      </c>
      <c r="M2116" t="s">
        <v>2253</v>
      </c>
      <c r="N2116" t="s">
        <v>4519</v>
      </c>
    </row>
    <row r="2117" spans="1:14" x14ac:dyDescent="0.25">
      <c r="A2117" t="s">
        <v>938</v>
      </c>
      <c r="B2117" t="s">
        <v>939</v>
      </c>
      <c r="C2117" t="s">
        <v>143</v>
      </c>
      <c r="D2117" s="13">
        <v>10173918</v>
      </c>
      <c r="E2117" t="s">
        <v>4284</v>
      </c>
      <c r="F2117" t="s">
        <v>2250</v>
      </c>
      <c r="G2117" t="s">
        <v>2250</v>
      </c>
      <c r="H2117" s="108">
        <v>44181</v>
      </c>
      <c r="I2117" s="108">
        <v>44186</v>
      </c>
      <c r="J2117" t="s">
        <v>2252</v>
      </c>
      <c r="K2117" t="s">
        <v>3048</v>
      </c>
      <c r="L2117" t="s">
        <v>2252</v>
      </c>
      <c r="M2117" t="s">
        <v>2253</v>
      </c>
      <c r="N2117" t="s">
        <v>4519</v>
      </c>
    </row>
    <row r="2118" spans="1:14" x14ac:dyDescent="0.25">
      <c r="A2118" t="s">
        <v>754</v>
      </c>
      <c r="B2118" t="s">
        <v>755</v>
      </c>
      <c r="C2118" t="s">
        <v>72</v>
      </c>
      <c r="D2118" s="13">
        <v>10166825</v>
      </c>
      <c r="E2118" t="s">
        <v>4284</v>
      </c>
      <c r="F2118" t="s">
        <v>2250</v>
      </c>
      <c r="G2118" t="s">
        <v>2250</v>
      </c>
      <c r="H2118" s="108">
        <v>44118</v>
      </c>
      <c r="I2118" s="108">
        <v>44154</v>
      </c>
      <c r="J2118" t="s">
        <v>2252</v>
      </c>
      <c r="K2118" t="s">
        <v>3048</v>
      </c>
      <c r="L2118" t="s">
        <v>2252</v>
      </c>
      <c r="M2118" t="s">
        <v>2253</v>
      </c>
      <c r="N2118" t="s">
        <v>4519</v>
      </c>
    </row>
    <row r="2119" spans="1:14" x14ac:dyDescent="0.25">
      <c r="A2119" t="s">
        <v>721</v>
      </c>
      <c r="B2119" t="s">
        <v>722</v>
      </c>
      <c r="C2119" t="s">
        <v>164</v>
      </c>
      <c r="D2119" s="13">
        <v>10170471</v>
      </c>
      <c r="E2119" t="s">
        <v>4284</v>
      </c>
      <c r="F2119" t="s">
        <v>2250</v>
      </c>
      <c r="G2119" t="s">
        <v>2250</v>
      </c>
      <c r="H2119" s="108">
        <v>44147</v>
      </c>
      <c r="I2119" s="108">
        <v>44147</v>
      </c>
      <c r="J2119" t="s">
        <v>2252</v>
      </c>
      <c r="K2119" t="s">
        <v>3048</v>
      </c>
      <c r="L2119" t="s">
        <v>2252</v>
      </c>
      <c r="M2119" t="s">
        <v>2253</v>
      </c>
      <c r="N2119" t="s">
        <v>4519</v>
      </c>
    </row>
    <row r="2120" spans="1:14" x14ac:dyDescent="0.25">
      <c r="A2120" t="s">
        <v>787</v>
      </c>
      <c r="B2120" t="s">
        <v>788</v>
      </c>
      <c r="C2120" t="s">
        <v>115</v>
      </c>
      <c r="D2120" s="13">
        <v>10167315</v>
      </c>
      <c r="E2120" t="s">
        <v>4284</v>
      </c>
      <c r="F2120" t="s">
        <v>2250</v>
      </c>
      <c r="G2120" t="s">
        <v>2250</v>
      </c>
      <c r="H2120" s="108">
        <v>44139</v>
      </c>
      <c r="I2120" s="108">
        <v>44151</v>
      </c>
      <c r="J2120" t="s">
        <v>2252</v>
      </c>
      <c r="K2120" t="s">
        <v>4165</v>
      </c>
      <c r="L2120" t="s">
        <v>2252</v>
      </c>
      <c r="M2120" t="s">
        <v>2253</v>
      </c>
      <c r="N2120" t="s">
        <v>4519</v>
      </c>
    </row>
    <row r="2121" spans="1:14" x14ac:dyDescent="0.25">
      <c r="A2121" t="s">
        <v>724</v>
      </c>
      <c r="B2121" t="s">
        <v>725</v>
      </c>
      <c r="C2121" t="s">
        <v>119</v>
      </c>
      <c r="D2121" s="13">
        <v>10169399</v>
      </c>
      <c r="E2121" t="s">
        <v>4284</v>
      </c>
      <c r="F2121" t="s">
        <v>2250</v>
      </c>
      <c r="G2121" t="s">
        <v>2250</v>
      </c>
      <c r="H2121" s="108">
        <v>44139</v>
      </c>
      <c r="I2121" s="108">
        <v>44140</v>
      </c>
      <c r="J2121" t="s">
        <v>2252</v>
      </c>
      <c r="K2121" t="s">
        <v>3048</v>
      </c>
      <c r="L2121" t="s">
        <v>2252</v>
      </c>
      <c r="M2121" t="s">
        <v>2253</v>
      </c>
      <c r="N2121" t="s">
        <v>4519</v>
      </c>
    </row>
    <row r="2122" spans="1:14" x14ac:dyDescent="0.25">
      <c r="A2122" t="s">
        <v>726</v>
      </c>
      <c r="B2122" t="s">
        <v>1226</v>
      </c>
      <c r="C2122" t="s">
        <v>90</v>
      </c>
      <c r="D2122" s="13">
        <v>10164374</v>
      </c>
      <c r="E2122" t="s">
        <v>4284</v>
      </c>
      <c r="F2122" t="s">
        <v>2250</v>
      </c>
      <c r="G2122" t="s">
        <v>2250</v>
      </c>
      <c r="H2122" s="108">
        <v>44090</v>
      </c>
      <c r="I2122" s="108">
        <v>44103</v>
      </c>
      <c r="J2122" t="s">
        <v>2252</v>
      </c>
      <c r="K2122" t="s">
        <v>4165</v>
      </c>
      <c r="L2122" t="s">
        <v>2252</v>
      </c>
      <c r="M2122" t="s">
        <v>2253</v>
      </c>
      <c r="N2122" t="s">
        <v>4519</v>
      </c>
    </row>
    <row r="2123" spans="1:14" x14ac:dyDescent="0.25">
      <c r="A2123" t="s">
        <v>727</v>
      </c>
      <c r="B2123" t="s">
        <v>1228</v>
      </c>
      <c r="C2123" t="s">
        <v>115</v>
      </c>
      <c r="D2123" s="13">
        <v>10165403</v>
      </c>
      <c r="E2123" t="s">
        <v>4284</v>
      </c>
      <c r="F2123" t="s">
        <v>2250</v>
      </c>
      <c r="G2123" t="s">
        <v>2250</v>
      </c>
      <c r="H2123" s="108">
        <v>44102</v>
      </c>
      <c r="I2123" s="108">
        <v>44103</v>
      </c>
      <c r="J2123" t="s">
        <v>2252</v>
      </c>
      <c r="K2123" t="s">
        <v>3048</v>
      </c>
      <c r="L2123" t="s">
        <v>2252</v>
      </c>
      <c r="M2123" t="s">
        <v>2253</v>
      </c>
      <c r="N2123" t="s">
        <v>4519</v>
      </c>
    </row>
    <row r="2124" spans="1:14" x14ac:dyDescent="0.25">
      <c r="A2124" t="s">
        <v>728</v>
      </c>
      <c r="B2124" t="s">
        <v>1229</v>
      </c>
      <c r="C2124" t="s">
        <v>115</v>
      </c>
      <c r="D2124" s="13">
        <v>10165404</v>
      </c>
      <c r="E2124" t="s">
        <v>4284</v>
      </c>
      <c r="F2124" t="s">
        <v>2250</v>
      </c>
      <c r="G2124" t="s">
        <v>2250</v>
      </c>
      <c r="H2124" s="108">
        <v>44102</v>
      </c>
      <c r="I2124" s="108">
        <v>44103</v>
      </c>
      <c r="J2124" t="s">
        <v>2252</v>
      </c>
      <c r="K2124" t="s">
        <v>3048</v>
      </c>
      <c r="L2124" t="s">
        <v>2252</v>
      </c>
      <c r="M2124" t="s">
        <v>2253</v>
      </c>
      <c r="N2124" t="s">
        <v>4519</v>
      </c>
    </row>
    <row r="2125" spans="1:14" x14ac:dyDescent="0.25">
      <c r="A2125" t="s">
        <v>729</v>
      </c>
      <c r="B2125" t="s">
        <v>1230</v>
      </c>
      <c r="C2125" t="s">
        <v>93</v>
      </c>
      <c r="D2125" s="13">
        <v>10162638</v>
      </c>
      <c r="E2125" t="s">
        <v>4284</v>
      </c>
      <c r="F2125" t="s">
        <v>2250</v>
      </c>
      <c r="G2125" t="s">
        <v>2250</v>
      </c>
      <c r="H2125" s="108">
        <v>44097</v>
      </c>
      <c r="I2125" s="108">
        <v>44102</v>
      </c>
      <c r="J2125" t="s">
        <v>2252</v>
      </c>
      <c r="K2125" t="s">
        <v>3048</v>
      </c>
      <c r="L2125" t="s">
        <v>2252</v>
      </c>
      <c r="M2125" t="s">
        <v>2253</v>
      </c>
      <c r="N2125" t="s">
        <v>4519</v>
      </c>
    </row>
    <row r="2126" spans="1:14" x14ac:dyDescent="0.25">
      <c r="A2126" t="s">
        <v>730</v>
      </c>
      <c r="B2126" t="s">
        <v>731</v>
      </c>
      <c r="C2126" t="s">
        <v>72</v>
      </c>
      <c r="D2126" s="13">
        <v>10166443</v>
      </c>
      <c r="E2126" t="s">
        <v>4284</v>
      </c>
      <c r="F2126" t="s">
        <v>2250</v>
      </c>
      <c r="G2126" t="s">
        <v>2250</v>
      </c>
      <c r="H2126" s="108">
        <v>44104</v>
      </c>
      <c r="I2126" s="108">
        <v>44110</v>
      </c>
      <c r="J2126" t="s">
        <v>2252</v>
      </c>
      <c r="K2126" t="s">
        <v>3048</v>
      </c>
      <c r="L2126" t="s">
        <v>2252</v>
      </c>
      <c r="M2126" t="s">
        <v>2253</v>
      </c>
      <c r="N2126" t="s">
        <v>4519</v>
      </c>
    </row>
    <row r="2127" spans="1:14" x14ac:dyDescent="0.25">
      <c r="A2127" t="s">
        <v>817</v>
      </c>
      <c r="B2127" t="s">
        <v>1231</v>
      </c>
      <c r="C2127" t="s">
        <v>113</v>
      </c>
      <c r="D2127" s="13">
        <v>10170825</v>
      </c>
      <c r="E2127" t="s">
        <v>3047</v>
      </c>
      <c r="F2127" t="s">
        <v>2250</v>
      </c>
      <c r="G2127" t="s">
        <v>2250</v>
      </c>
      <c r="H2127" s="108">
        <v>44148</v>
      </c>
      <c r="I2127" s="108">
        <v>44153</v>
      </c>
      <c r="J2127" t="s">
        <v>2252</v>
      </c>
      <c r="K2127" t="s">
        <v>3048</v>
      </c>
      <c r="L2127" t="s">
        <v>2252</v>
      </c>
      <c r="M2127" t="s">
        <v>2265</v>
      </c>
      <c r="N2127" t="s">
        <v>4519</v>
      </c>
    </row>
    <row r="2128" spans="1:14" x14ac:dyDescent="0.25">
      <c r="A2128" t="s">
        <v>911</v>
      </c>
      <c r="B2128" t="s">
        <v>912</v>
      </c>
      <c r="C2128" t="s">
        <v>108</v>
      </c>
      <c r="D2128" s="13">
        <v>10172485</v>
      </c>
      <c r="E2128" t="s">
        <v>3047</v>
      </c>
      <c r="F2128" t="s">
        <v>2250</v>
      </c>
      <c r="G2128" t="s">
        <v>2250</v>
      </c>
      <c r="H2128" s="108">
        <v>44166</v>
      </c>
      <c r="I2128" s="108">
        <v>44169</v>
      </c>
      <c r="J2128" t="s">
        <v>2252</v>
      </c>
      <c r="K2128" t="s">
        <v>3048</v>
      </c>
      <c r="L2128" t="s">
        <v>2252</v>
      </c>
      <c r="M2128" t="s">
        <v>2265</v>
      </c>
      <c r="N2128" t="s">
        <v>4519</v>
      </c>
    </row>
    <row r="2129" spans="1:14" x14ac:dyDescent="0.25">
      <c r="A2129" t="s">
        <v>734</v>
      </c>
      <c r="B2129" t="s">
        <v>735</v>
      </c>
      <c r="C2129" t="s">
        <v>128</v>
      </c>
      <c r="D2129" s="13">
        <v>10162286</v>
      </c>
      <c r="E2129" t="s">
        <v>4284</v>
      </c>
      <c r="F2129" t="s">
        <v>2250</v>
      </c>
      <c r="G2129" t="s">
        <v>2250</v>
      </c>
      <c r="H2129" s="108">
        <v>44089</v>
      </c>
      <c r="I2129" s="108">
        <v>44096</v>
      </c>
      <c r="J2129" t="s">
        <v>2252</v>
      </c>
      <c r="K2129" t="s">
        <v>3048</v>
      </c>
      <c r="L2129" t="s">
        <v>2252</v>
      </c>
      <c r="M2129" t="s">
        <v>2253</v>
      </c>
      <c r="N2129" t="s">
        <v>4519</v>
      </c>
    </row>
    <row r="2130" spans="1:14" x14ac:dyDescent="0.25">
      <c r="A2130" t="s">
        <v>737</v>
      </c>
      <c r="B2130" t="s">
        <v>738</v>
      </c>
      <c r="C2130" t="s">
        <v>113</v>
      </c>
      <c r="D2130" s="13">
        <v>10168578</v>
      </c>
      <c r="E2130" t="s">
        <v>4284</v>
      </c>
      <c r="F2130" t="s">
        <v>2250</v>
      </c>
      <c r="G2130" t="s">
        <v>2250</v>
      </c>
      <c r="H2130" s="108">
        <v>44119</v>
      </c>
      <c r="I2130" s="108">
        <v>44120</v>
      </c>
      <c r="J2130" t="s">
        <v>2252</v>
      </c>
      <c r="K2130" t="s">
        <v>3048</v>
      </c>
      <c r="L2130" t="s">
        <v>2252</v>
      </c>
      <c r="M2130" t="s">
        <v>2253</v>
      </c>
      <c r="N2130" t="s">
        <v>4519</v>
      </c>
    </row>
    <row r="2131" spans="1:14" x14ac:dyDescent="0.25">
      <c r="A2131" t="s">
        <v>895</v>
      </c>
      <c r="B2131" t="s">
        <v>896</v>
      </c>
      <c r="C2131" t="s">
        <v>119</v>
      </c>
      <c r="D2131" s="13">
        <v>10169747</v>
      </c>
      <c r="E2131" t="s">
        <v>4284</v>
      </c>
      <c r="F2131" t="s">
        <v>2250</v>
      </c>
      <c r="G2131" t="s">
        <v>2250</v>
      </c>
      <c r="H2131" s="108">
        <v>44160</v>
      </c>
      <c r="I2131" s="108">
        <v>44166</v>
      </c>
      <c r="J2131" t="s">
        <v>2252</v>
      </c>
      <c r="K2131" t="s">
        <v>3048</v>
      </c>
      <c r="L2131" t="s">
        <v>2252</v>
      </c>
      <c r="M2131" t="s">
        <v>2253</v>
      </c>
      <c r="N2131" t="s">
        <v>4519</v>
      </c>
    </row>
    <row r="2132" spans="1:14" x14ac:dyDescent="0.25">
      <c r="A2132" t="s">
        <v>739</v>
      </c>
      <c r="B2132" t="s">
        <v>740</v>
      </c>
      <c r="C2132" t="s">
        <v>144</v>
      </c>
      <c r="D2132" s="13">
        <v>10162306</v>
      </c>
      <c r="E2132" t="s">
        <v>4284</v>
      </c>
      <c r="F2132" t="s">
        <v>2250</v>
      </c>
      <c r="G2132" t="s">
        <v>2250</v>
      </c>
      <c r="H2132" s="108">
        <v>44102</v>
      </c>
      <c r="I2132" s="108">
        <v>44104</v>
      </c>
      <c r="J2132" t="s">
        <v>2252</v>
      </c>
      <c r="K2132" t="s">
        <v>3048</v>
      </c>
      <c r="L2132" t="s">
        <v>2252</v>
      </c>
      <c r="M2132" t="s">
        <v>2253</v>
      </c>
      <c r="N2132" t="s">
        <v>4519</v>
      </c>
    </row>
    <row r="2133" spans="1:14" x14ac:dyDescent="0.25">
      <c r="A2133" t="s">
        <v>741</v>
      </c>
      <c r="B2133" t="s">
        <v>742</v>
      </c>
      <c r="C2133" t="s">
        <v>168</v>
      </c>
      <c r="D2133" s="13">
        <v>10162444</v>
      </c>
      <c r="E2133" t="s">
        <v>4284</v>
      </c>
      <c r="F2133" t="s">
        <v>2250</v>
      </c>
      <c r="G2133" t="s">
        <v>2250</v>
      </c>
      <c r="H2133" s="108">
        <v>44097</v>
      </c>
      <c r="I2133" s="108">
        <v>44104</v>
      </c>
      <c r="J2133" t="s">
        <v>2252</v>
      </c>
      <c r="K2133" t="s">
        <v>3048</v>
      </c>
      <c r="L2133" t="s">
        <v>2252</v>
      </c>
      <c r="M2133" t="s">
        <v>2253</v>
      </c>
      <c r="N2133" t="s">
        <v>4519</v>
      </c>
    </row>
    <row r="2134" spans="1:14" x14ac:dyDescent="0.25">
      <c r="A2134" t="s">
        <v>741</v>
      </c>
      <c r="B2134" t="s">
        <v>742</v>
      </c>
      <c r="C2134" t="s">
        <v>168</v>
      </c>
      <c r="D2134" s="13">
        <v>10164978</v>
      </c>
      <c r="E2134" t="s">
        <v>4284</v>
      </c>
      <c r="F2134" t="s">
        <v>2250</v>
      </c>
      <c r="G2134" t="s">
        <v>2250</v>
      </c>
      <c r="H2134" s="108">
        <v>44097</v>
      </c>
      <c r="I2134" s="108">
        <v>44104</v>
      </c>
      <c r="J2134" t="s">
        <v>2252</v>
      </c>
      <c r="K2134" t="s">
        <v>3048</v>
      </c>
      <c r="L2134" t="s">
        <v>2252</v>
      </c>
      <c r="M2134" t="s">
        <v>2253</v>
      </c>
      <c r="N2134" t="s">
        <v>4519</v>
      </c>
    </row>
    <row r="2135" spans="1:14" x14ac:dyDescent="0.25">
      <c r="A2135" t="s">
        <v>743</v>
      </c>
      <c r="B2135" t="s">
        <v>744</v>
      </c>
      <c r="C2135" t="s">
        <v>165</v>
      </c>
      <c r="D2135" s="13">
        <v>10162421</v>
      </c>
      <c r="E2135" t="s">
        <v>4284</v>
      </c>
      <c r="F2135" t="s">
        <v>2250</v>
      </c>
      <c r="G2135" t="s">
        <v>2250</v>
      </c>
      <c r="H2135" s="108">
        <v>44084</v>
      </c>
      <c r="I2135" s="108">
        <v>44092</v>
      </c>
      <c r="J2135" t="s">
        <v>2252</v>
      </c>
      <c r="K2135" t="s">
        <v>3048</v>
      </c>
      <c r="L2135" t="s">
        <v>2252</v>
      </c>
      <c r="M2135" t="s">
        <v>2253</v>
      </c>
      <c r="N2135" t="s">
        <v>4519</v>
      </c>
    </row>
    <row r="2136" spans="1:14" x14ac:dyDescent="0.25">
      <c r="A2136" t="s">
        <v>5432</v>
      </c>
      <c r="B2136" t="s">
        <v>240</v>
      </c>
      <c r="C2136" t="s">
        <v>89</v>
      </c>
      <c r="D2136" s="13">
        <v>10159042</v>
      </c>
      <c r="E2136" t="s">
        <v>2415</v>
      </c>
      <c r="F2136" t="s">
        <v>2250</v>
      </c>
      <c r="G2136" t="s">
        <v>2250</v>
      </c>
      <c r="H2136" s="108">
        <v>44082</v>
      </c>
      <c r="I2136" s="108">
        <v>44124</v>
      </c>
      <c r="J2136" t="s">
        <v>2251</v>
      </c>
      <c r="K2136" t="s">
        <v>2252</v>
      </c>
      <c r="L2136" t="s">
        <v>2252</v>
      </c>
      <c r="M2136" t="s">
        <v>2253</v>
      </c>
      <c r="N2136" t="s">
        <v>4519</v>
      </c>
    </row>
    <row r="2137" spans="1:14" x14ac:dyDescent="0.25">
      <c r="A2137" t="s">
        <v>5433</v>
      </c>
      <c r="B2137" t="s">
        <v>5434</v>
      </c>
      <c r="C2137" t="s">
        <v>116</v>
      </c>
      <c r="D2137" s="13">
        <v>10160870</v>
      </c>
      <c r="E2137" t="s">
        <v>2415</v>
      </c>
      <c r="F2137" t="s">
        <v>2250</v>
      </c>
      <c r="G2137" t="s">
        <v>2250</v>
      </c>
      <c r="H2137" s="108">
        <v>44110</v>
      </c>
      <c r="I2137" s="108">
        <v>44145</v>
      </c>
      <c r="J2137" t="s">
        <v>2251</v>
      </c>
      <c r="K2137" t="s">
        <v>2252</v>
      </c>
      <c r="L2137" t="s">
        <v>2252</v>
      </c>
      <c r="M2137" t="s">
        <v>2253</v>
      </c>
      <c r="N2137" t="s">
        <v>4519</v>
      </c>
    </row>
    <row r="2138" spans="1:14" x14ac:dyDescent="0.25">
      <c r="A2138" t="s">
        <v>5435</v>
      </c>
      <c r="B2138" t="s">
        <v>240</v>
      </c>
      <c r="C2138" t="s">
        <v>91</v>
      </c>
      <c r="D2138" s="13">
        <v>10159436</v>
      </c>
      <c r="E2138" t="s">
        <v>2415</v>
      </c>
      <c r="F2138" t="s">
        <v>2250</v>
      </c>
      <c r="G2138" t="s">
        <v>2250</v>
      </c>
      <c r="H2138" s="108">
        <v>44112</v>
      </c>
      <c r="I2138" s="108">
        <v>44151</v>
      </c>
      <c r="J2138" t="s">
        <v>2251</v>
      </c>
      <c r="K2138" t="s">
        <v>2252</v>
      </c>
      <c r="L2138" t="s">
        <v>2252</v>
      </c>
      <c r="M2138" t="s">
        <v>2253</v>
      </c>
      <c r="N2138" t="s">
        <v>4519</v>
      </c>
    </row>
    <row r="2139" spans="1:14" x14ac:dyDescent="0.25">
      <c r="A2139" t="s">
        <v>5436</v>
      </c>
      <c r="B2139" t="s">
        <v>5437</v>
      </c>
      <c r="C2139" t="s">
        <v>91</v>
      </c>
      <c r="D2139" s="13">
        <v>10159493</v>
      </c>
      <c r="E2139" t="s">
        <v>2415</v>
      </c>
      <c r="F2139" t="s">
        <v>2250</v>
      </c>
      <c r="G2139" t="s">
        <v>2250</v>
      </c>
      <c r="H2139" s="108">
        <v>44098</v>
      </c>
      <c r="I2139" s="108">
        <v>44144</v>
      </c>
      <c r="J2139" t="s">
        <v>2251</v>
      </c>
      <c r="K2139" t="s">
        <v>2252</v>
      </c>
      <c r="L2139" t="s">
        <v>2252</v>
      </c>
      <c r="M2139" t="s">
        <v>2253</v>
      </c>
      <c r="N2139" t="s">
        <v>4519</v>
      </c>
    </row>
    <row r="2140" spans="1:14" x14ac:dyDescent="0.25">
      <c r="A2140" t="s">
        <v>5438</v>
      </c>
      <c r="B2140" t="s">
        <v>240</v>
      </c>
      <c r="C2140" t="s">
        <v>91</v>
      </c>
      <c r="D2140" s="13">
        <v>10159437</v>
      </c>
      <c r="E2140" t="s">
        <v>2415</v>
      </c>
      <c r="F2140" t="s">
        <v>2250</v>
      </c>
      <c r="G2140" t="s">
        <v>2250</v>
      </c>
      <c r="H2140" s="108">
        <v>44105</v>
      </c>
      <c r="I2140" s="108">
        <v>44151</v>
      </c>
      <c r="J2140" t="s">
        <v>2251</v>
      </c>
      <c r="K2140" t="s">
        <v>2252</v>
      </c>
      <c r="L2140" t="s">
        <v>2252</v>
      </c>
      <c r="M2140" t="s">
        <v>2253</v>
      </c>
      <c r="N2140" t="s">
        <v>4519</v>
      </c>
    </row>
    <row r="2141" spans="1:14" x14ac:dyDescent="0.25">
      <c r="A2141" t="s">
        <v>5439</v>
      </c>
      <c r="B2141" t="s">
        <v>240</v>
      </c>
      <c r="C2141" t="s">
        <v>147</v>
      </c>
      <c r="D2141" s="13">
        <v>10161458</v>
      </c>
      <c r="E2141" t="s">
        <v>2415</v>
      </c>
      <c r="F2141" t="s">
        <v>2250</v>
      </c>
      <c r="G2141" t="s">
        <v>2250</v>
      </c>
      <c r="H2141" s="108">
        <v>44123</v>
      </c>
      <c r="I2141" s="108">
        <v>44148</v>
      </c>
      <c r="J2141" t="s">
        <v>2251</v>
      </c>
      <c r="K2141" t="s">
        <v>2252</v>
      </c>
      <c r="L2141" t="s">
        <v>2252</v>
      </c>
      <c r="M2141" t="s">
        <v>2253</v>
      </c>
      <c r="N2141" t="s">
        <v>4519</v>
      </c>
    </row>
    <row r="2142" spans="1:14" x14ac:dyDescent="0.25">
      <c r="A2142" t="s">
        <v>5440</v>
      </c>
      <c r="B2142" t="s">
        <v>240</v>
      </c>
      <c r="C2142" t="s">
        <v>113</v>
      </c>
      <c r="D2142" s="13">
        <v>10160281</v>
      </c>
      <c r="E2142" t="s">
        <v>2415</v>
      </c>
      <c r="F2142" t="s">
        <v>2250</v>
      </c>
      <c r="G2142" t="s">
        <v>2250</v>
      </c>
      <c r="H2142" s="108">
        <v>44104</v>
      </c>
      <c r="I2142" s="108">
        <v>44154</v>
      </c>
      <c r="J2142" t="s">
        <v>2251</v>
      </c>
      <c r="K2142" t="s">
        <v>2252</v>
      </c>
      <c r="L2142" t="s">
        <v>2252</v>
      </c>
      <c r="M2142" t="s">
        <v>2253</v>
      </c>
      <c r="N2142" t="s">
        <v>4519</v>
      </c>
    </row>
    <row r="2143" spans="1:14" x14ac:dyDescent="0.25">
      <c r="A2143" t="s">
        <v>5441</v>
      </c>
      <c r="B2143" t="s">
        <v>240</v>
      </c>
      <c r="C2143" t="s">
        <v>113</v>
      </c>
      <c r="D2143" s="13">
        <v>10160267</v>
      </c>
      <c r="E2143" t="s">
        <v>2415</v>
      </c>
      <c r="F2143" t="s">
        <v>2250</v>
      </c>
      <c r="G2143" t="s">
        <v>2250</v>
      </c>
      <c r="H2143" s="108">
        <v>44096</v>
      </c>
      <c r="I2143" s="108">
        <v>44138</v>
      </c>
      <c r="J2143" t="s">
        <v>2251</v>
      </c>
      <c r="K2143" t="s">
        <v>2252</v>
      </c>
      <c r="L2143" t="s">
        <v>2252</v>
      </c>
      <c r="M2143" t="s">
        <v>2253</v>
      </c>
      <c r="N2143" t="s">
        <v>4519</v>
      </c>
    </row>
    <row r="2144" spans="1:14" x14ac:dyDescent="0.25">
      <c r="A2144" t="s">
        <v>5442</v>
      </c>
      <c r="B2144" t="s">
        <v>240</v>
      </c>
      <c r="C2144" t="s">
        <v>150</v>
      </c>
      <c r="D2144" s="13">
        <v>10161114</v>
      </c>
      <c r="E2144" t="s">
        <v>2415</v>
      </c>
      <c r="F2144" t="s">
        <v>2250</v>
      </c>
      <c r="G2144" t="s">
        <v>2250</v>
      </c>
      <c r="H2144" s="108">
        <v>44131</v>
      </c>
      <c r="I2144" s="108">
        <v>44168</v>
      </c>
      <c r="J2144" t="s">
        <v>2251</v>
      </c>
      <c r="K2144" t="s">
        <v>2252</v>
      </c>
      <c r="L2144" t="s">
        <v>2252</v>
      </c>
      <c r="M2144" t="s">
        <v>2253</v>
      </c>
      <c r="N2144" t="s">
        <v>4519</v>
      </c>
    </row>
    <row r="2145" spans="1:14" x14ac:dyDescent="0.25">
      <c r="A2145" t="s">
        <v>5443</v>
      </c>
      <c r="B2145" t="s">
        <v>240</v>
      </c>
      <c r="C2145" t="s">
        <v>96</v>
      </c>
      <c r="D2145" s="13">
        <v>10160621</v>
      </c>
      <c r="E2145" t="s">
        <v>2415</v>
      </c>
      <c r="F2145" t="s">
        <v>2250</v>
      </c>
      <c r="G2145" t="s">
        <v>2250</v>
      </c>
      <c r="H2145" s="108">
        <v>44110</v>
      </c>
      <c r="I2145" s="108">
        <v>44147</v>
      </c>
      <c r="J2145" t="s">
        <v>2251</v>
      </c>
      <c r="K2145" t="s">
        <v>2252</v>
      </c>
      <c r="L2145" t="s">
        <v>2252</v>
      </c>
      <c r="M2145" t="s">
        <v>2253</v>
      </c>
      <c r="N2145" t="s">
        <v>4519</v>
      </c>
    </row>
    <row r="2146" spans="1:14" x14ac:dyDescent="0.25">
      <c r="A2146" t="s">
        <v>5444</v>
      </c>
      <c r="B2146" t="s">
        <v>5445</v>
      </c>
      <c r="C2146" t="s">
        <v>107</v>
      </c>
      <c r="D2146" s="13">
        <v>10158700</v>
      </c>
      <c r="E2146" t="s">
        <v>2415</v>
      </c>
      <c r="F2146" t="s">
        <v>2250</v>
      </c>
      <c r="G2146" t="s">
        <v>2250</v>
      </c>
      <c r="H2146" s="108">
        <v>44098</v>
      </c>
      <c r="I2146" s="108">
        <v>44151</v>
      </c>
      <c r="J2146" t="s">
        <v>2251</v>
      </c>
      <c r="K2146" t="s">
        <v>2252</v>
      </c>
      <c r="L2146" t="s">
        <v>2252</v>
      </c>
      <c r="M2146" t="s">
        <v>2253</v>
      </c>
      <c r="N2146" t="s">
        <v>4519</v>
      </c>
    </row>
    <row r="2147" spans="1:14" x14ac:dyDescent="0.25">
      <c r="A2147" t="s">
        <v>5446</v>
      </c>
      <c r="B2147" t="s">
        <v>5447</v>
      </c>
      <c r="C2147" t="s">
        <v>153</v>
      </c>
      <c r="D2147" s="13">
        <v>10158682</v>
      </c>
      <c r="E2147" t="s">
        <v>2415</v>
      </c>
      <c r="F2147" t="s">
        <v>2250</v>
      </c>
      <c r="G2147" t="s">
        <v>2250</v>
      </c>
      <c r="H2147" s="108">
        <v>44109</v>
      </c>
      <c r="I2147" s="108">
        <v>44168</v>
      </c>
      <c r="J2147" t="s">
        <v>2251</v>
      </c>
      <c r="K2147" t="s">
        <v>2252</v>
      </c>
      <c r="L2147" t="s">
        <v>2252</v>
      </c>
      <c r="M2147" t="s">
        <v>2253</v>
      </c>
      <c r="N2147" t="s">
        <v>4519</v>
      </c>
    </row>
    <row r="2148" spans="1:14" x14ac:dyDescent="0.25">
      <c r="A2148" t="s">
        <v>5448</v>
      </c>
      <c r="B2148" t="s">
        <v>5449</v>
      </c>
      <c r="C2148" t="s">
        <v>163</v>
      </c>
      <c r="D2148" s="13">
        <v>10158673</v>
      </c>
      <c r="E2148" t="s">
        <v>2415</v>
      </c>
      <c r="F2148" t="s">
        <v>2250</v>
      </c>
      <c r="G2148" t="s">
        <v>2250</v>
      </c>
      <c r="H2148" s="108">
        <v>44103</v>
      </c>
      <c r="I2148" s="108">
        <v>44146</v>
      </c>
      <c r="J2148" t="s">
        <v>2251</v>
      </c>
      <c r="K2148" t="s">
        <v>2252</v>
      </c>
      <c r="L2148" t="s">
        <v>2252</v>
      </c>
      <c r="M2148" t="s">
        <v>2253</v>
      </c>
      <c r="N2148" t="s">
        <v>4519</v>
      </c>
    </row>
    <row r="2149" spans="1:14" x14ac:dyDescent="0.25">
      <c r="A2149" t="s">
        <v>5450</v>
      </c>
      <c r="B2149" t="s">
        <v>2305</v>
      </c>
      <c r="C2149" t="s">
        <v>166</v>
      </c>
      <c r="D2149" s="13">
        <v>10160435</v>
      </c>
      <c r="E2149" t="s">
        <v>2415</v>
      </c>
      <c r="F2149" t="s">
        <v>2250</v>
      </c>
      <c r="G2149" t="s">
        <v>2250</v>
      </c>
      <c r="H2149" s="108">
        <v>44119</v>
      </c>
      <c r="I2149" s="108">
        <v>44154</v>
      </c>
      <c r="J2149" t="s">
        <v>2251</v>
      </c>
      <c r="K2149" t="s">
        <v>2252</v>
      </c>
      <c r="L2149" t="s">
        <v>2252</v>
      </c>
      <c r="M2149" t="s">
        <v>2253</v>
      </c>
      <c r="N2149" t="s">
        <v>4519</v>
      </c>
    </row>
    <row r="2150" spans="1:14" x14ac:dyDescent="0.25">
      <c r="A2150" t="s">
        <v>5451</v>
      </c>
      <c r="B2150" t="s">
        <v>240</v>
      </c>
      <c r="C2150" t="s">
        <v>90</v>
      </c>
      <c r="D2150" s="13">
        <v>10160780</v>
      </c>
      <c r="E2150" t="s">
        <v>2415</v>
      </c>
      <c r="F2150" t="s">
        <v>2250</v>
      </c>
      <c r="G2150" t="s">
        <v>2250</v>
      </c>
      <c r="H2150" s="108">
        <v>44131</v>
      </c>
      <c r="I2150" s="108">
        <v>44162</v>
      </c>
      <c r="J2150" t="s">
        <v>2251</v>
      </c>
      <c r="K2150" t="s">
        <v>2252</v>
      </c>
      <c r="L2150" t="s">
        <v>2252</v>
      </c>
      <c r="M2150" t="s">
        <v>2253</v>
      </c>
      <c r="N2150" t="s">
        <v>4519</v>
      </c>
    </row>
    <row r="2151" spans="1:14" x14ac:dyDescent="0.25">
      <c r="A2151" t="s">
        <v>5452</v>
      </c>
      <c r="B2151" t="s">
        <v>240</v>
      </c>
      <c r="C2151" t="s">
        <v>90</v>
      </c>
      <c r="D2151" s="13">
        <v>10161026</v>
      </c>
      <c r="E2151" t="s">
        <v>2415</v>
      </c>
      <c r="F2151" t="s">
        <v>2250</v>
      </c>
      <c r="G2151" t="s">
        <v>2250</v>
      </c>
      <c r="H2151" s="108">
        <v>44131</v>
      </c>
      <c r="I2151" s="108">
        <v>44154</v>
      </c>
      <c r="J2151" t="s">
        <v>2251</v>
      </c>
      <c r="K2151" t="s">
        <v>2252</v>
      </c>
      <c r="L2151" t="s">
        <v>2252</v>
      </c>
      <c r="M2151" t="s">
        <v>2253</v>
      </c>
      <c r="N2151" t="s">
        <v>4519</v>
      </c>
    </row>
    <row r="2152" spans="1:14" x14ac:dyDescent="0.25">
      <c r="A2152" t="s">
        <v>5453</v>
      </c>
      <c r="B2152" t="s">
        <v>240</v>
      </c>
      <c r="C2152" t="s">
        <v>119</v>
      </c>
      <c r="D2152" s="13">
        <v>10160209</v>
      </c>
      <c r="E2152" t="s">
        <v>2415</v>
      </c>
      <c r="F2152" t="s">
        <v>2250</v>
      </c>
      <c r="G2152" t="s">
        <v>2250</v>
      </c>
      <c r="H2152" s="108">
        <v>44174</v>
      </c>
      <c r="I2152" s="108">
        <v>44221</v>
      </c>
      <c r="J2152" t="s">
        <v>2251</v>
      </c>
      <c r="K2152" t="s">
        <v>2252</v>
      </c>
      <c r="L2152" t="s">
        <v>2252</v>
      </c>
      <c r="M2152" t="s">
        <v>2253</v>
      </c>
      <c r="N2152" t="s">
        <v>4519</v>
      </c>
    </row>
    <row r="2153" spans="1:14" x14ac:dyDescent="0.25">
      <c r="A2153" t="s">
        <v>5454</v>
      </c>
      <c r="B2153" t="s">
        <v>240</v>
      </c>
      <c r="C2153" t="s">
        <v>214</v>
      </c>
      <c r="D2153" s="13">
        <v>10159852</v>
      </c>
      <c r="E2153" t="s">
        <v>2415</v>
      </c>
      <c r="F2153" t="s">
        <v>2250</v>
      </c>
      <c r="G2153" t="s">
        <v>2250</v>
      </c>
      <c r="H2153" s="108">
        <v>44076</v>
      </c>
      <c r="I2153" s="108">
        <v>44111</v>
      </c>
      <c r="J2153" t="s">
        <v>2251</v>
      </c>
      <c r="K2153" t="s">
        <v>2252</v>
      </c>
      <c r="L2153" t="s">
        <v>2252</v>
      </c>
      <c r="M2153" t="s">
        <v>2253</v>
      </c>
      <c r="N2153" t="s">
        <v>4519</v>
      </c>
    </row>
    <row r="2154" spans="1:14" x14ac:dyDescent="0.25">
      <c r="A2154" t="s">
        <v>5455</v>
      </c>
      <c r="B2154" t="s">
        <v>240</v>
      </c>
      <c r="C2154" t="s">
        <v>214</v>
      </c>
      <c r="D2154" s="13">
        <v>10159838</v>
      </c>
      <c r="E2154" t="s">
        <v>2415</v>
      </c>
      <c r="F2154" t="s">
        <v>2250</v>
      </c>
      <c r="G2154" t="s">
        <v>2250</v>
      </c>
      <c r="H2154" s="108">
        <v>44083</v>
      </c>
      <c r="I2154" s="108">
        <v>44112</v>
      </c>
      <c r="J2154" t="s">
        <v>2251</v>
      </c>
      <c r="K2154" t="s">
        <v>2252</v>
      </c>
      <c r="L2154" t="s">
        <v>2252</v>
      </c>
      <c r="M2154" t="s">
        <v>2253</v>
      </c>
      <c r="N2154" t="s">
        <v>4519</v>
      </c>
    </row>
    <row r="2155" spans="1:14" x14ac:dyDescent="0.25">
      <c r="A2155" t="s">
        <v>5456</v>
      </c>
      <c r="B2155" t="s">
        <v>240</v>
      </c>
      <c r="C2155" t="s">
        <v>108</v>
      </c>
      <c r="D2155" s="13">
        <v>10158685</v>
      </c>
      <c r="E2155" t="s">
        <v>2415</v>
      </c>
      <c r="F2155" t="s">
        <v>2250</v>
      </c>
      <c r="G2155" t="s">
        <v>2250</v>
      </c>
      <c r="H2155" s="108">
        <v>44110</v>
      </c>
      <c r="I2155" s="108">
        <v>44165</v>
      </c>
      <c r="J2155" t="s">
        <v>2251</v>
      </c>
      <c r="K2155" t="s">
        <v>2252</v>
      </c>
      <c r="L2155" t="s">
        <v>2252</v>
      </c>
      <c r="M2155" t="s">
        <v>2253</v>
      </c>
      <c r="N2155" t="s">
        <v>4519</v>
      </c>
    </row>
    <row r="2156" spans="1:14" x14ac:dyDescent="0.25">
      <c r="A2156" t="s">
        <v>5457</v>
      </c>
      <c r="B2156" t="s">
        <v>240</v>
      </c>
      <c r="C2156" t="s">
        <v>118</v>
      </c>
      <c r="D2156" s="13">
        <v>10159890</v>
      </c>
      <c r="E2156" t="s">
        <v>2415</v>
      </c>
      <c r="F2156" t="s">
        <v>2250</v>
      </c>
      <c r="G2156" t="s">
        <v>2250</v>
      </c>
      <c r="H2156" s="108">
        <v>44131</v>
      </c>
      <c r="I2156" s="108">
        <v>44176</v>
      </c>
      <c r="J2156" t="s">
        <v>2251</v>
      </c>
      <c r="K2156" t="s">
        <v>2252</v>
      </c>
      <c r="L2156" t="s">
        <v>2252</v>
      </c>
      <c r="M2156" t="s">
        <v>2253</v>
      </c>
      <c r="N2156" t="s">
        <v>4519</v>
      </c>
    </row>
    <row r="2157" spans="1:14" x14ac:dyDescent="0.25">
      <c r="A2157" t="s">
        <v>5458</v>
      </c>
      <c r="B2157" t="s">
        <v>240</v>
      </c>
      <c r="C2157" t="s">
        <v>118</v>
      </c>
      <c r="D2157" s="13">
        <v>10160231</v>
      </c>
      <c r="E2157" t="s">
        <v>2415</v>
      </c>
      <c r="F2157" t="s">
        <v>2250</v>
      </c>
      <c r="G2157" t="s">
        <v>2250</v>
      </c>
      <c r="H2157" s="108">
        <v>44089</v>
      </c>
      <c r="I2157" s="108">
        <v>44133</v>
      </c>
      <c r="J2157" t="s">
        <v>2251</v>
      </c>
      <c r="K2157" t="s">
        <v>2252</v>
      </c>
      <c r="L2157" t="s">
        <v>2252</v>
      </c>
      <c r="M2157" t="s">
        <v>2253</v>
      </c>
      <c r="N2157" t="s">
        <v>4519</v>
      </c>
    </row>
    <row r="2158" spans="1:14" x14ac:dyDescent="0.25">
      <c r="A2158" t="s">
        <v>5459</v>
      </c>
      <c r="B2158" t="s">
        <v>240</v>
      </c>
      <c r="C2158" t="s">
        <v>135</v>
      </c>
      <c r="D2158" s="13">
        <v>10160622</v>
      </c>
      <c r="E2158" t="s">
        <v>2415</v>
      </c>
      <c r="F2158" t="s">
        <v>2250</v>
      </c>
      <c r="G2158" t="s">
        <v>2250</v>
      </c>
      <c r="H2158" s="108">
        <v>44172</v>
      </c>
      <c r="I2158" s="108">
        <v>44210</v>
      </c>
      <c r="J2158" t="s">
        <v>2251</v>
      </c>
      <c r="K2158" t="s">
        <v>2252</v>
      </c>
      <c r="L2158" t="s">
        <v>2252</v>
      </c>
      <c r="M2158" t="s">
        <v>2253</v>
      </c>
      <c r="N2158" t="s">
        <v>4519</v>
      </c>
    </row>
    <row r="2159" spans="1:14" x14ac:dyDescent="0.25">
      <c r="A2159" t="s">
        <v>5460</v>
      </c>
      <c r="B2159" t="s">
        <v>240</v>
      </c>
      <c r="C2159" t="s">
        <v>93</v>
      </c>
      <c r="D2159" s="13">
        <v>10159610</v>
      </c>
      <c r="E2159" t="s">
        <v>2415</v>
      </c>
      <c r="F2159" t="s">
        <v>2250</v>
      </c>
      <c r="G2159" t="s">
        <v>2250</v>
      </c>
      <c r="H2159" s="108">
        <v>44118</v>
      </c>
      <c r="I2159" s="108">
        <v>44154</v>
      </c>
      <c r="J2159" t="s">
        <v>2251</v>
      </c>
      <c r="K2159" t="s">
        <v>2252</v>
      </c>
      <c r="L2159" t="s">
        <v>2252</v>
      </c>
      <c r="M2159" t="s">
        <v>2253</v>
      </c>
      <c r="N2159" t="s">
        <v>4519</v>
      </c>
    </row>
    <row r="2160" spans="1:14" x14ac:dyDescent="0.25">
      <c r="A2160" t="s">
        <v>5461</v>
      </c>
      <c r="B2160" t="s">
        <v>240</v>
      </c>
      <c r="C2160" t="s">
        <v>178</v>
      </c>
      <c r="D2160" s="13">
        <v>10159638</v>
      </c>
      <c r="E2160" t="s">
        <v>2415</v>
      </c>
      <c r="F2160" t="s">
        <v>2250</v>
      </c>
      <c r="G2160" t="s">
        <v>2250</v>
      </c>
      <c r="H2160" s="108">
        <v>44111</v>
      </c>
      <c r="I2160" s="108">
        <v>44140</v>
      </c>
      <c r="J2160" t="s">
        <v>2251</v>
      </c>
      <c r="K2160" t="s">
        <v>2252</v>
      </c>
      <c r="L2160" t="s">
        <v>2252</v>
      </c>
      <c r="M2160" t="s">
        <v>2253</v>
      </c>
      <c r="N2160" t="s">
        <v>4519</v>
      </c>
    </row>
    <row r="2161" spans="1:14" x14ac:dyDescent="0.25">
      <c r="A2161" t="s">
        <v>5462</v>
      </c>
      <c r="B2161" t="s">
        <v>240</v>
      </c>
      <c r="C2161" t="s">
        <v>99</v>
      </c>
      <c r="D2161" s="13">
        <v>10159611</v>
      </c>
      <c r="E2161" t="s">
        <v>2415</v>
      </c>
      <c r="F2161" t="s">
        <v>2250</v>
      </c>
      <c r="G2161" t="s">
        <v>2250</v>
      </c>
      <c r="H2161" s="108">
        <v>44131</v>
      </c>
      <c r="I2161" s="108">
        <v>44161</v>
      </c>
      <c r="J2161" t="s">
        <v>2251</v>
      </c>
      <c r="K2161" t="s">
        <v>2252</v>
      </c>
      <c r="L2161" t="s">
        <v>2252</v>
      </c>
      <c r="M2161" t="s">
        <v>2253</v>
      </c>
      <c r="N2161" t="s">
        <v>4519</v>
      </c>
    </row>
    <row r="2162" spans="1:14" x14ac:dyDescent="0.25">
      <c r="A2162" t="s">
        <v>5463</v>
      </c>
      <c r="B2162" t="s">
        <v>240</v>
      </c>
      <c r="C2162" t="s">
        <v>144</v>
      </c>
      <c r="D2162" s="13">
        <v>10159438</v>
      </c>
      <c r="E2162" t="s">
        <v>2415</v>
      </c>
      <c r="F2162" t="s">
        <v>2250</v>
      </c>
      <c r="G2162" t="s">
        <v>2250</v>
      </c>
      <c r="H2162" s="108">
        <v>44124</v>
      </c>
      <c r="I2162" s="108">
        <v>44154</v>
      </c>
      <c r="J2162" t="s">
        <v>2251</v>
      </c>
      <c r="K2162" t="s">
        <v>2252</v>
      </c>
      <c r="L2162" t="s">
        <v>2252</v>
      </c>
      <c r="M2162" t="s">
        <v>2253</v>
      </c>
      <c r="N2162" t="s">
        <v>4519</v>
      </c>
    </row>
    <row r="2163" spans="1:14" x14ac:dyDescent="0.25">
      <c r="A2163" t="s">
        <v>5464</v>
      </c>
      <c r="B2163" t="s">
        <v>240</v>
      </c>
      <c r="C2163" t="s">
        <v>162</v>
      </c>
      <c r="D2163" s="13">
        <v>10158665</v>
      </c>
      <c r="E2163" t="s">
        <v>2415</v>
      </c>
      <c r="F2163" t="s">
        <v>2250</v>
      </c>
      <c r="G2163" t="s">
        <v>2250</v>
      </c>
      <c r="H2163" s="108">
        <v>44109</v>
      </c>
      <c r="I2163" s="108">
        <v>44161</v>
      </c>
      <c r="J2163" t="s">
        <v>945</v>
      </c>
      <c r="K2163" t="s">
        <v>2252</v>
      </c>
      <c r="L2163" t="s">
        <v>2252</v>
      </c>
      <c r="M2163" t="s">
        <v>2253</v>
      </c>
      <c r="N2163" t="s">
        <v>4519</v>
      </c>
    </row>
    <row r="2164" spans="1:14" x14ac:dyDescent="0.25">
      <c r="A2164" t="s">
        <v>5465</v>
      </c>
      <c r="B2164" t="s">
        <v>240</v>
      </c>
      <c r="C2164" t="s">
        <v>195</v>
      </c>
      <c r="D2164" s="13">
        <v>10160623</v>
      </c>
      <c r="E2164" t="s">
        <v>2415</v>
      </c>
      <c r="F2164" t="s">
        <v>2250</v>
      </c>
      <c r="G2164" t="s">
        <v>2250</v>
      </c>
      <c r="H2164" s="108">
        <v>44131</v>
      </c>
      <c r="I2164" s="108">
        <v>44161</v>
      </c>
      <c r="J2164" t="s">
        <v>2251</v>
      </c>
      <c r="K2164" t="s">
        <v>2252</v>
      </c>
      <c r="L2164" t="s">
        <v>2252</v>
      </c>
      <c r="M2164" t="s">
        <v>2253</v>
      </c>
      <c r="N2164" t="s">
        <v>4519</v>
      </c>
    </row>
    <row r="2165" spans="1:14" x14ac:dyDescent="0.25">
      <c r="A2165" t="s">
        <v>5466</v>
      </c>
      <c r="B2165" t="s">
        <v>5467</v>
      </c>
      <c r="C2165" t="s">
        <v>144</v>
      </c>
      <c r="D2165" s="13">
        <v>10159506</v>
      </c>
      <c r="E2165" t="s">
        <v>2415</v>
      </c>
      <c r="F2165" t="s">
        <v>2250</v>
      </c>
      <c r="G2165" t="s">
        <v>2250</v>
      </c>
      <c r="H2165" s="108">
        <v>44098</v>
      </c>
      <c r="I2165" s="108">
        <v>44120</v>
      </c>
      <c r="J2165" t="s">
        <v>2251</v>
      </c>
      <c r="K2165" t="s">
        <v>2252</v>
      </c>
      <c r="L2165" t="s">
        <v>2252</v>
      </c>
      <c r="M2165" t="s">
        <v>2253</v>
      </c>
      <c r="N2165" t="s">
        <v>4519</v>
      </c>
    </row>
    <row r="2166" spans="1:14" x14ac:dyDescent="0.25">
      <c r="A2166" t="s">
        <v>5468</v>
      </c>
      <c r="B2166" t="s">
        <v>240</v>
      </c>
      <c r="C2166" t="s">
        <v>203</v>
      </c>
      <c r="D2166" s="13">
        <v>10159156</v>
      </c>
      <c r="E2166" t="s">
        <v>2415</v>
      </c>
      <c r="F2166" t="s">
        <v>2250</v>
      </c>
      <c r="G2166" t="s">
        <v>2250</v>
      </c>
      <c r="H2166" s="108">
        <v>44097</v>
      </c>
      <c r="I2166" s="108">
        <v>44147</v>
      </c>
      <c r="J2166" t="s">
        <v>2251</v>
      </c>
      <c r="K2166" t="s">
        <v>2252</v>
      </c>
      <c r="L2166" t="s">
        <v>2252</v>
      </c>
      <c r="M2166" t="s">
        <v>2253</v>
      </c>
      <c r="N2166" t="s">
        <v>4519</v>
      </c>
    </row>
    <row r="2167" spans="1:14" x14ac:dyDescent="0.25">
      <c r="A2167" t="s">
        <v>5469</v>
      </c>
      <c r="B2167" t="s">
        <v>240</v>
      </c>
      <c r="C2167" t="s">
        <v>104</v>
      </c>
      <c r="D2167" s="13">
        <v>10158710</v>
      </c>
      <c r="E2167" t="s">
        <v>2415</v>
      </c>
      <c r="F2167" t="s">
        <v>2250</v>
      </c>
      <c r="G2167" t="s">
        <v>2250</v>
      </c>
      <c r="H2167" s="108">
        <v>44082</v>
      </c>
      <c r="I2167" s="108">
        <v>44117</v>
      </c>
      <c r="J2167" t="s">
        <v>945</v>
      </c>
      <c r="K2167" t="s">
        <v>2252</v>
      </c>
      <c r="L2167" t="s">
        <v>2252</v>
      </c>
      <c r="M2167" t="s">
        <v>2253</v>
      </c>
      <c r="N2167" t="s">
        <v>4519</v>
      </c>
    </row>
    <row r="2168" spans="1:14" x14ac:dyDescent="0.25">
      <c r="A2168" t="s">
        <v>5470</v>
      </c>
      <c r="B2168" t="s">
        <v>240</v>
      </c>
      <c r="C2168" t="s">
        <v>133</v>
      </c>
      <c r="D2168" s="13">
        <v>10155818</v>
      </c>
      <c r="E2168" t="s">
        <v>2661</v>
      </c>
      <c r="F2168" t="s">
        <v>2250</v>
      </c>
      <c r="G2168" t="s">
        <v>2250</v>
      </c>
      <c r="H2168" s="108">
        <v>44081</v>
      </c>
      <c r="I2168" s="108">
        <v>44111</v>
      </c>
      <c r="J2168" t="s">
        <v>2251</v>
      </c>
      <c r="K2168" t="s">
        <v>2252</v>
      </c>
      <c r="L2168" t="s">
        <v>2252</v>
      </c>
      <c r="M2168" t="s">
        <v>2253</v>
      </c>
      <c r="N2168" t="s">
        <v>4519</v>
      </c>
    </row>
    <row r="2169" spans="1:14" x14ac:dyDescent="0.25">
      <c r="A2169" t="s">
        <v>5471</v>
      </c>
      <c r="B2169" t="s">
        <v>240</v>
      </c>
      <c r="C2169" t="s">
        <v>114</v>
      </c>
      <c r="D2169" s="13">
        <v>10159043</v>
      </c>
      <c r="E2169" t="s">
        <v>2415</v>
      </c>
      <c r="F2169" t="s">
        <v>2250</v>
      </c>
      <c r="G2169" t="s">
        <v>2250</v>
      </c>
      <c r="H2169" s="108">
        <v>44124</v>
      </c>
      <c r="I2169" s="108">
        <v>44161</v>
      </c>
      <c r="J2169" t="s">
        <v>2251</v>
      </c>
      <c r="K2169" t="s">
        <v>2252</v>
      </c>
      <c r="L2169" t="s">
        <v>2252</v>
      </c>
      <c r="M2169" t="s">
        <v>2253</v>
      </c>
      <c r="N2169" t="s">
        <v>4519</v>
      </c>
    </row>
    <row r="2170" spans="1:14" x14ac:dyDescent="0.25">
      <c r="A2170" t="s">
        <v>5472</v>
      </c>
      <c r="B2170" t="s">
        <v>240</v>
      </c>
      <c r="C2170" t="s">
        <v>114</v>
      </c>
      <c r="D2170" s="13">
        <v>10159044</v>
      </c>
      <c r="E2170" t="s">
        <v>2415</v>
      </c>
      <c r="F2170" t="s">
        <v>2250</v>
      </c>
      <c r="G2170" t="s">
        <v>2250</v>
      </c>
      <c r="H2170" s="108">
        <v>44089</v>
      </c>
      <c r="I2170" s="108">
        <v>44124</v>
      </c>
      <c r="J2170" t="s">
        <v>2251</v>
      </c>
      <c r="K2170" t="s">
        <v>2252</v>
      </c>
      <c r="L2170" t="s">
        <v>2252</v>
      </c>
      <c r="M2170" t="s">
        <v>2253</v>
      </c>
      <c r="N2170" t="s">
        <v>4519</v>
      </c>
    </row>
    <row r="2171" spans="1:14" x14ac:dyDescent="0.25">
      <c r="A2171" t="s">
        <v>5473</v>
      </c>
      <c r="B2171" t="s">
        <v>240</v>
      </c>
      <c r="C2171" t="s">
        <v>76</v>
      </c>
      <c r="D2171" s="13">
        <v>10159045</v>
      </c>
      <c r="E2171" t="s">
        <v>2415</v>
      </c>
      <c r="F2171" t="s">
        <v>2250</v>
      </c>
      <c r="G2171" t="s">
        <v>2250</v>
      </c>
      <c r="H2171" s="108">
        <v>44082</v>
      </c>
      <c r="I2171" s="108">
        <v>44112</v>
      </c>
      <c r="J2171" t="s">
        <v>2251</v>
      </c>
      <c r="K2171" t="s">
        <v>2252</v>
      </c>
      <c r="L2171" t="s">
        <v>2252</v>
      </c>
      <c r="M2171" t="s">
        <v>2253</v>
      </c>
      <c r="N2171" t="s">
        <v>4519</v>
      </c>
    </row>
    <row r="2172" spans="1:14" x14ac:dyDescent="0.25">
      <c r="A2172" t="s">
        <v>5474</v>
      </c>
      <c r="B2172" t="s">
        <v>240</v>
      </c>
      <c r="C2172" t="s">
        <v>132</v>
      </c>
      <c r="D2172" s="13">
        <v>10158663</v>
      </c>
      <c r="E2172" t="s">
        <v>2415</v>
      </c>
      <c r="F2172" t="s">
        <v>2250</v>
      </c>
      <c r="G2172" t="s">
        <v>2250</v>
      </c>
      <c r="H2172" s="108">
        <v>44082</v>
      </c>
      <c r="I2172" s="108">
        <v>44110</v>
      </c>
      <c r="J2172" t="s">
        <v>2251</v>
      </c>
      <c r="K2172" t="s">
        <v>2252</v>
      </c>
      <c r="L2172" t="s">
        <v>2252</v>
      </c>
      <c r="M2172" t="s">
        <v>2253</v>
      </c>
      <c r="N2172" t="s">
        <v>4519</v>
      </c>
    </row>
    <row r="2173" spans="1:14" x14ac:dyDescent="0.25">
      <c r="A2173" t="s">
        <v>5475</v>
      </c>
      <c r="B2173" t="s">
        <v>240</v>
      </c>
      <c r="C2173" t="s">
        <v>78</v>
      </c>
      <c r="D2173" s="13">
        <v>10159439</v>
      </c>
      <c r="E2173" t="s">
        <v>2415</v>
      </c>
      <c r="F2173" t="s">
        <v>2250</v>
      </c>
      <c r="G2173" t="s">
        <v>2250</v>
      </c>
      <c r="H2173" s="108">
        <v>44124</v>
      </c>
      <c r="I2173" s="108">
        <v>44158</v>
      </c>
      <c r="J2173" t="s">
        <v>2251</v>
      </c>
      <c r="K2173" t="s">
        <v>2252</v>
      </c>
      <c r="L2173" t="s">
        <v>2252</v>
      </c>
      <c r="M2173" t="s">
        <v>2253</v>
      </c>
      <c r="N2173" t="s">
        <v>4519</v>
      </c>
    </row>
    <row r="2174" spans="1:14" x14ac:dyDescent="0.25">
      <c r="A2174" t="s">
        <v>5476</v>
      </c>
      <c r="B2174" t="s">
        <v>240</v>
      </c>
      <c r="C2174" t="s">
        <v>117</v>
      </c>
      <c r="D2174" s="13">
        <v>10161027</v>
      </c>
      <c r="E2174" t="s">
        <v>2415</v>
      </c>
      <c r="F2174" t="s">
        <v>2250</v>
      </c>
      <c r="G2174" t="s">
        <v>2250</v>
      </c>
      <c r="H2174" s="108">
        <v>44081</v>
      </c>
      <c r="I2174" s="108">
        <v>44125</v>
      </c>
      <c r="J2174" t="s">
        <v>2251</v>
      </c>
      <c r="K2174" t="s">
        <v>2252</v>
      </c>
      <c r="L2174" t="s">
        <v>2252</v>
      </c>
      <c r="M2174" t="s">
        <v>2253</v>
      </c>
      <c r="N2174" t="s">
        <v>4519</v>
      </c>
    </row>
    <row r="2175" spans="1:14" x14ac:dyDescent="0.25">
      <c r="A2175" t="s">
        <v>5477</v>
      </c>
      <c r="B2175" t="s">
        <v>5478</v>
      </c>
      <c r="C2175" t="s">
        <v>99</v>
      </c>
      <c r="D2175" s="13">
        <v>10159511</v>
      </c>
      <c r="E2175" t="s">
        <v>2415</v>
      </c>
      <c r="F2175" t="s">
        <v>2250</v>
      </c>
      <c r="G2175" t="s">
        <v>2250</v>
      </c>
      <c r="H2175" s="108">
        <v>44126</v>
      </c>
      <c r="I2175" s="108">
        <v>44159</v>
      </c>
      <c r="J2175" t="s">
        <v>2251</v>
      </c>
      <c r="K2175" t="s">
        <v>2252</v>
      </c>
      <c r="L2175" t="s">
        <v>2252</v>
      </c>
      <c r="M2175" t="s">
        <v>2253</v>
      </c>
      <c r="N2175" t="s">
        <v>4519</v>
      </c>
    </row>
    <row r="2176" spans="1:14" x14ac:dyDescent="0.25">
      <c r="A2176" t="s">
        <v>5479</v>
      </c>
      <c r="B2176" t="s">
        <v>240</v>
      </c>
      <c r="C2176" t="s">
        <v>124</v>
      </c>
      <c r="D2176" s="13">
        <v>10159639</v>
      </c>
      <c r="E2176" t="s">
        <v>2415</v>
      </c>
      <c r="F2176" t="s">
        <v>2250</v>
      </c>
      <c r="G2176" t="s">
        <v>2250</v>
      </c>
      <c r="H2176" s="108">
        <v>44077</v>
      </c>
      <c r="I2176" s="108">
        <v>44111</v>
      </c>
      <c r="J2176" t="s">
        <v>2251</v>
      </c>
      <c r="K2176" t="s">
        <v>2252</v>
      </c>
      <c r="L2176" t="s">
        <v>2252</v>
      </c>
      <c r="M2176" t="s">
        <v>2253</v>
      </c>
      <c r="N2176" t="s">
        <v>4519</v>
      </c>
    </row>
    <row r="2177" spans="1:14" x14ac:dyDescent="0.25">
      <c r="A2177" t="s">
        <v>5480</v>
      </c>
      <c r="B2177" t="s">
        <v>240</v>
      </c>
      <c r="C2177" t="s">
        <v>82</v>
      </c>
      <c r="D2177" s="13">
        <v>10159047</v>
      </c>
      <c r="E2177" t="s">
        <v>2415</v>
      </c>
      <c r="F2177" t="s">
        <v>2250</v>
      </c>
      <c r="G2177" t="s">
        <v>2250</v>
      </c>
      <c r="H2177" s="108">
        <v>44083</v>
      </c>
      <c r="I2177" s="108">
        <v>44118</v>
      </c>
      <c r="J2177" t="s">
        <v>2251</v>
      </c>
      <c r="K2177" t="s">
        <v>2252</v>
      </c>
      <c r="L2177" t="s">
        <v>2252</v>
      </c>
      <c r="M2177" t="s">
        <v>2253</v>
      </c>
      <c r="N2177" t="s">
        <v>4519</v>
      </c>
    </row>
    <row r="2178" spans="1:14" x14ac:dyDescent="0.25">
      <c r="A2178" t="s">
        <v>5481</v>
      </c>
      <c r="B2178" t="s">
        <v>240</v>
      </c>
      <c r="C2178" t="s">
        <v>113</v>
      </c>
      <c r="D2178" s="13">
        <v>10160376</v>
      </c>
      <c r="E2178" t="s">
        <v>2415</v>
      </c>
      <c r="F2178" t="s">
        <v>2250</v>
      </c>
      <c r="G2178" t="s">
        <v>2250</v>
      </c>
      <c r="H2178" s="108">
        <v>44083</v>
      </c>
      <c r="I2178" s="108">
        <v>44125</v>
      </c>
      <c r="J2178" t="s">
        <v>2251</v>
      </c>
      <c r="K2178" t="s">
        <v>2252</v>
      </c>
      <c r="L2178" t="s">
        <v>2252</v>
      </c>
      <c r="M2178" t="s">
        <v>2253</v>
      </c>
      <c r="N2178" t="s">
        <v>4519</v>
      </c>
    </row>
    <row r="2179" spans="1:14" x14ac:dyDescent="0.25">
      <c r="A2179" t="s">
        <v>5482</v>
      </c>
      <c r="B2179" t="s">
        <v>240</v>
      </c>
      <c r="C2179" t="s">
        <v>113</v>
      </c>
      <c r="D2179" s="13">
        <v>10160409</v>
      </c>
      <c r="E2179" t="s">
        <v>2415</v>
      </c>
      <c r="F2179" t="s">
        <v>2250</v>
      </c>
      <c r="G2179" t="s">
        <v>2250</v>
      </c>
      <c r="H2179" s="108">
        <v>44076</v>
      </c>
      <c r="I2179" s="108">
        <v>44112</v>
      </c>
      <c r="J2179" t="s">
        <v>2251</v>
      </c>
      <c r="K2179" t="s">
        <v>2252</v>
      </c>
      <c r="L2179" t="s">
        <v>2252</v>
      </c>
      <c r="M2179" t="s">
        <v>2253</v>
      </c>
      <c r="N2179" t="s">
        <v>4519</v>
      </c>
    </row>
    <row r="2180" spans="1:14" x14ac:dyDescent="0.25">
      <c r="A2180" t="s">
        <v>5483</v>
      </c>
      <c r="B2180" t="s">
        <v>240</v>
      </c>
      <c r="C2180" t="s">
        <v>145</v>
      </c>
      <c r="D2180" s="13">
        <v>10155863</v>
      </c>
      <c r="E2180" t="s">
        <v>2661</v>
      </c>
      <c r="F2180" t="s">
        <v>2250</v>
      </c>
      <c r="G2180" t="s">
        <v>2250</v>
      </c>
      <c r="H2180" s="108">
        <v>44102</v>
      </c>
      <c r="I2180" s="108">
        <v>44152</v>
      </c>
      <c r="J2180" t="s">
        <v>2251</v>
      </c>
      <c r="K2180" t="s">
        <v>2252</v>
      </c>
      <c r="L2180" t="s">
        <v>2252</v>
      </c>
      <c r="M2180" t="s">
        <v>2253</v>
      </c>
      <c r="N2180" t="s">
        <v>4519</v>
      </c>
    </row>
    <row r="2181" spans="1:14" x14ac:dyDescent="0.25">
      <c r="A2181" t="s">
        <v>5484</v>
      </c>
      <c r="B2181" t="s">
        <v>240</v>
      </c>
      <c r="C2181" t="s">
        <v>95</v>
      </c>
      <c r="D2181" s="13">
        <v>10159048</v>
      </c>
      <c r="E2181" t="s">
        <v>2415</v>
      </c>
      <c r="F2181" t="s">
        <v>2250</v>
      </c>
      <c r="G2181" t="s">
        <v>2250</v>
      </c>
      <c r="H2181" s="108">
        <v>44089</v>
      </c>
      <c r="I2181" s="108">
        <v>44124</v>
      </c>
      <c r="J2181" t="s">
        <v>2251</v>
      </c>
      <c r="K2181" t="s">
        <v>2252</v>
      </c>
      <c r="L2181" t="s">
        <v>2252</v>
      </c>
      <c r="M2181" t="s">
        <v>2253</v>
      </c>
      <c r="N2181" t="s">
        <v>4519</v>
      </c>
    </row>
    <row r="2182" spans="1:14" x14ac:dyDescent="0.25">
      <c r="A2182" t="s">
        <v>5485</v>
      </c>
      <c r="B2182" t="s">
        <v>240</v>
      </c>
      <c r="C2182" t="s">
        <v>131</v>
      </c>
      <c r="D2182" s="13">
        <v>10159867</v>
      </c>
      <c r="E2182" t="s">
        <v>2415</v>
      </c>
      <c r="F2182" t="s">
        <v>2250</v>
      </c>
      <c r="G2182" t="s">
        <v>2250</v>
      </c>
      <c r="H2182" s="108">
        <v>44076</v>
      </c>
      <c r="I2182" s="108">
        <v>44111</v>
      </c>
      <c r="J2182" t="s">
        <v>2251</v>
      </c>
      <c r="K2182" t="s">
        <v>2252</v>
      </c>
      <c r="L2182" t="s">
        <v>2252</v>
      </c>
      <c r="M2182" t="s">
        <v>2253</v>
      </c>
      <c r="N2182" t="s">
        <v>4519</v>
      </c>
    </row>
    <row r="2183" spans="1:14" x14ac:dyDescent="0.25">
      <c r="A2183" t="s">
        <v>5486</v>
      </c>
      <c r="B2183" t="s">
        <v>240</v>
      </c>
      <c r="C2183" t="s">
        <v>172</v>
      </c>
      <c r="D2183" s="13">
        <v>10160781</v>
      </c>
      <c r="E2183" t="s">
        <v>2415</v>
      </c>
      <c r="F2183" t="s">
        <v>2250</v>
      </c>
      <c r="G2183" t="s">
        <v>2250</v>
      </c>
      <c r="H2183" s="108">
        <v>44090</v>
      </c>
      <c r="I2183" s="108">
        <v>44123</v>
      </c>
      <c r="J2183" t="s">
        <v>2251</v>
      </c>
      <c r="K2183" t="s">
        <v>2252</v>
      </c>
      <c r="L2183" t="s">
        <v>2252</v>
      </c>
      <c r="M2183" t="s">
        <v>2253</v>
      </c>
      <c r="N2183" t="s">
        <v>4519</v>
      </c>
    </row>
    <row r="2184" spans="1:14" x14ac:dyDescent="0.25">
      <c r="A2184" t="s">
        <v>5487</v>
      </c>
      <c r="B2184" t="s">
        <v>240</v>
      </c>
      <c r="C2184" t="s">
        <v>90</v>
      </c>
      <c r="D2184" s="13">
        <v>10160782</v>
      </c>
      <c r="E2184" t="s">
        <v>2415</v>
      </c>
      <c r="F2184" t="s">
        <v>2250</v>
      </c>
      <c r="G2184" t="s">
        <v>2250</v>
      </c>
      <c r="H2184" s="108">
        <v>44089</v>
      </c>
      <c r="I2184" s="108">
        <v>44120</v>
      </c>
      <c r="J2184" t="s">
        <v>2251</v>
      </c>
      <c r="K2184" t="s">
        <v>2252</v>
      </c>
      <c r="L2184" t="s">
        <v>2252</v>
      </c>
      <c r="M2184" t="s">
        <v>2253</v>
      </c>
      <c r="N2184" t="s">
        <v>4519</v>
      </c>
    </row>
    <row r="2185" spans="1:14" x14ac:dyDescent="0.25">
      <c r="A2185" t="s">
        <v>5488</v>
      </c>
      <c r="B2185" t="s">
        <v>240</v>
      </c>
      <c r="C2185" t="s">
        <v>130</v>
      </c>
      <c r="D2185" s="13">
        <v>10160783</v>
      </c>
      <c r="E2185" t="s">
        <v>2415</v>
      </c>
      <c r="F2185" t="s">
        <v>2250</v>
      </c>
      <c r="G2185" t="s">
        <v>2250</v>
      </c>
      <c r="H2185" s="108">
        <v>44104</v>
      </c>
      <c r="I2185" s="108">
        <v>44134</v>
      </c>
      <c r="J2185" t="s">
        <v>2251</v>
      </c>
      <c r="K2185" t="s">
        <v>2252</v>
      </c>
      <c r="L2185" t="s">
        <v>2252</v>
      </c>
      <c r="M2185" t="s">
        <v>2253</v>
      </c>
      <c r="N2185" t="s">
        <v>4519</v>
      </c>
    </row>
    <row r="2186" spans="1:14" x14ac:dyDescent="0.25">
      <c r="A2186" t="s">
        <v>5489</v>
      </c>
      <c r="B2186" t="s">
        <v>240</v>
      </c>
      <c r="C2186" t="s">
        <v>130</v>
      </c>
      <c r="D2186" s="13">
        <v>10155821</v>
      </c>
      <c r="E2186" t="s">
        <v>2661</v>
      </c>
      <c r="F2186" t="s">
        <v>2250</v>
      </c>
      <c r="G2186" t="s">
        <v>2250</v>
      </c>
      <c r="H2186" s="108">
        <v>44081</v>
      </c>
      <c r="I2186" s="108">
        <v>44119</v>
      </c>
      <c r="J2186" t="s">
        <v>2251</v>
      </c>
      <c r="K2186" t="s">
        <v>2252</v>
      </c>
      <c r="L2186" t="s">
        <v>2252</v>
      </c>
      <c r="M2186" t="s">
        <v>2253</v>
      </c>
      <c r="N2186" t="s">
        <v>4519</v>
      </c>
    </row>
    <row r="2187" spans="1:14" x14ac:dyDescent="0.25">
      <c r="A2187" t="s">
        <v>5490</v>
      </c>
      <c r="B2187" t="s">
        <v>240</v>
      </c>
      <c r="C2187" t="s">
        <v>213</v>
      </c>
      <c r="D2187" s="13">
        <v>10160415</v>
      </c>
      <c r="E2187" t="s">
        <v>2415</v>
      </c>
      <c r="F2187" t="s">
        <v>2250</v>
      </c>
      <c r="G2187" t="s">
        <v>2250</v>
      </c>
      <c r="H2187" s="108">
        <v>44103</v>
      </c>
      <c r="I2187" s="108">
        <v>44147</v>
      </c>
      <c r="J2187" t="s">
        <v>2251</v>
      </c>
      <c r="K2187" t="s">
        <v>2252</v>
      </c>
      <c r="L2187" t="s">
        <v>2252</v>
      </c>
      <c r="M2187" t="s">
        <v>2253</v>
      </c>
      <c r="N2187" t="s">
        <v>4519</v>
      </c>
    </row>
    <row r="2188" spans="1:14" x14ac:dyDescent="0.25">
      <c r="A2188" t="s">
        <v>5491</v>
      </c>
      <c r="B2188" t="s">
        <v>240</v>
      </c>
      <c r="C2188" t="s">
        <v>112</v>
      </c>
      <c r="D2188" s="13">
        <v>10160052</v>
      </c>
      <c r="E2188" t="s">
        <v>2415</v>
      </c>
      <c r="F2188" t="s">
        <v>2250</v>
      </c>
      <c r="G2188" t="s">
        <v>2250</v>
      </c>
      <c r="H2188" s="108">
        <v>44110</v>
      </c>
      <c r="I2188" s="108">
        <v>44144</v>
      </c>
      <c r="J2188" t="s">
        <v>2251</v>
      </c>
      <c r="K2188" t="s">
        <v>2252</v>
      </c>
      <c r="L2188" t="s">
        <v>2252</v>
      </c>
      <c r="M2188" t="s">
        <v>2253</v>
      </c>
      <c r="N2188" t="s">
        <v>4519</v>
      </c>
    </row>
    <row r="2189" spans="1:14" x14ac:dyDescent="0.25">
      <c r="A2189" t="s">
        <v>5492</v>
      </c>
      <c r="B2189" t="s">
        <v>240</v>
      </c>
      <c r="C2189" t="s">
        <v>104</v>
      </c>
      <c r="D2189" s="13">
        <v>10155796</v>
      </c>
      <c r="E2189" t="s">
        <v>2661</v>
      </c>
      <c r="F2189" t="s">
        <v>2250</v>
      </c>
      <c r="G2189" t="s">
        <v>2250</v>
      </c>
      <c r="H2189" s="108">
        <v>44095</v>
      </c>
      <c r="I2189" s="108">
        <v>44158</v>
      </c>
      <c r="J2189" t="s">
        <v>2251</v>
      </c>
      <c r="K2189" t="s">
        <v>2252</v>
      </c>
      <c r="L2189" t="s">
        <v>2252</v>
      </c>
      <c r="M2189" t="s">
        <v>2253</v>
      </c>
      <c r="N2189" t="s">
        <v>4519</v>
      </c>
    </row>
    <row r="2190" spans="1:14" x14ac:dyDescent="0.25">
      <c r="A2190" t="s">
        <v>5493</v>
      </c>
      <c r="B2190" t="s">
        <v>240</v>
      </c>
      <c r="C2190" t="s">
        <v>113</v>
      </c>
      <c r="D2190" s="13">
        <v>10160406</v>
      </c>
      <c r="E2190" t="s">
        <v>2415</v>
      </c>
      <c r="F2190" t="s">
        <v>2250</v>
      </c>
      <c r="G2190" t="s">
        <v>2250</v>
      </c>
      <c r="H2190" s="108">
        <v>44103</v>
      </c>
      <c r="I2190" s="108">
        <v>44174</v>
      </c>
      <c r="J2190" t="s">
        <v>2251</v>
      </c>
      <c r="K2190" t="s">
        <v>2252</v>
      </c>
      <c r="L2190" t="s">
        <v>2252</v>
      </c>
      <c r="M2190" t="s">
        <v>2253</v>
      </c>
      <c r="N2190" t="s">
        <v>4519</v>
      </c>
    </row>
    <row r="2191" spans="1:14" x14ac:dyDescent="0.25">
      <c r="A2191" t="s">
        <v>5494</v>
      </c>
      <c r="B2191" t="s">
        <v>240</v>
      </c>
      <c r="C2191" t="s">
        <v>140</v>
      </c>
      <c r="D2191" s="13">
        <v>10159049</v>
      </c>
      <c r="E2191" t="s">
        <v>2415</v>
      </c>
      <c r="F2191" t="s">
        <v>2250</v>
      </c>
      <c r="G2191" t="s">
        <v>2250</v>
      </c>
      <c r="H2191" s="108">
        <v>44089</v>
      </c>
      <c r="I2191" s="108">
        <v>44125</v>
      </c>
      <c r="J2191" t="s">
        <v>2251</v>
      </c>
      <c r="K2191" t="s">
        <v>2252</v>
      </c>
      <c r="L2191" t="s">
        <v>2252</v>
      </c>
      <c r="M2191" t="s">
        <v>2253</v>
      </c>
      <c r="N2191" t="s">
        <v>4519</v>
      </c>
    </row>
    <row r="2192" spans="1:14" x14ac:dyDescent="0.25">
      <c r="A2192" t="s">
        <v>5495</v>
      </c>
      <c r="B2192" t="s">
        <v>240</v>
      </c>
      <c r="C2192" t="s">
        <v>113</v>
      </c>
      <c r="D2192" s="13">
        <v>10160388</v>
      </c>
      <c r="E2192" t="s">
        <v>2415</v>
      </c>
      <c r="F2192" t="s">
        <v>2250</v>
      </c>
      <c r="G2192" t="s">
        <v>2250</v>
      </c>
      <c r="H2192" s="108">
        <v>44090</v>
      </c>
      <c r="I2192" s="108">
        <v>44125</v>
      </c>
      <c r="J2192" t="s">
        <v>2251</v>
      </c>
      <c r="K2192" t="s">
        <v>2252</v>
      </c>
      <c r="L2192" t="s">
        <v>2252</v>
      </c>
      <c r="M2192" t="s">
        <v>2253</v>
      </c>
      <c r="N2192" t="s">
        <v>4519</v>
      </c>
    </row>
    <row r="2193" spans="1:14" x14ac:dyDescent="0.25">
      <c r="A2193" t="s">
        <v>5496</v>
      </c>
      <c r="B2193" t="s">
        <v>240</v>
      </c>
      <c r="C2193" t="s">
        <v>226</v>
      </c>
      <c r="D2193" s="13">
        <v>10161453</v>
      </c>
      <c r="E2193" t="s">
        <v>2415</v>
      </c>
      <c r="F2193" t="s">
        <v>2250</v>
      </c>
      <c r="G2193" t="s">
        <v>2250</v>
      </c>
      <c r="H2193" s="108">
        <v>44138</v>
      </c>
      <c r="I2193" s="108">
        <v>44174</v>
      </c>
      <c r="J2193" t="s">
        <v>2251</v>
      </c>
      <c r="K2193" t="s">
        <v>2252</v>
      </c>
      <c r="L2193" t="s">
        <v>2252</v>
      </c>
      <c r="M2193" t="s">
        <v>2253</v>
      </c>
      <c r="N2193" t="s">
        <v>4519</v>
      </c>
    </row>
    <row r="2194" spans="1:14" x14ac:dyDescent="0.25">
      <c r="A2194" t="s">
        <v>5497</v>
      </c>
      <c r="B2194" t="s">
        <v>240</v>
      </c>
      <c r="C2194" t="s">
        <v>109</v>
      </c>
      <c r="D2194" s="13">
        <v>10159050</v>
      </c>
      <c r="E2194" t="s">
        <v>2415</v>
      </c>
      <c r="F2194" t="s">
        <v>2250</v>
      </c>
      <c r="G2194" t="s">
        <v>2250</v>
      </c>
      <c r="H2194" s="108">
        <v>44081</v>
      </c>
      <c r="I2194" s="108">
        <v>44119</v>
      </c>
      <c r="J2194" t="s">
        <v>2251</v>
      </c>
      <c r="K2194" t="s">
        <v>2252</v>
      </c>
      <c r="L2194" t="s">
        <v>2252</v>
      </c>
      <c r="M2194" t="s">
        <v>2253</v>
      </c>
      <c r="N2194" t="s">
        <v>4519</v>
      </c>
    </row>
    <row r="2195" spans="1:14" x14ac:dyDescent="0.25">
      <c r="A2195" t="s">
        <v>5498</v>
      </c>
      <c r="B2195" t="s">
        <v>240</v>
      </c>
      <c r="C2195" t="s">
        <v>164</v>
      </c>
      <c r="D2195" s="13">
        <v>10160201</v>
      </c>
      <c r="E2195" t="s">
        <v>2415</v>
      </c>
      <c r="F2195" t="s">
        <v>2250</v>
      </c>
      <c r="G2195" t="s">
        <v>2250</v>
      </c>
      <c r="H2195" s="108">
        <v>44089</v>
      </c>
      <c r="I2195" s="108">
        <v>44146</v>
      </c>
      <c r="J2195" t="s">
        <v>2251</v>
      </c>
      <c r="K2195" t="s">
        <v>2252</v>
      </c>
      <c r="L2195" t="s">
        <v>2252</v>
      </c>
      <c r="M2195" t="s">
        <v>2253</v>
      </c>
      <c r="N2195" t="s">
        <v>4519</v>
      </c>
    </row>
    <row r="2196" spans="1:14" x14ac:dyDescent="0.25">
      <c r="A2196" t="s">
        <v>5499</v>
      </c>
      <c r="B2196" t="s">
        <v>240</v>
      </c>
      <c r="C2196" t="s">
        <v>212</v>
      </c>
      <c r="D2196" s="13">
        <v>10160227</v>
      </c>
      <c r="E2196" t="s">
        <v>2415</v>
      </c>
      <c r="F2196" t="s">
        <v>2250</v>
      </c>
      <c r="G2196" t="s">
        <v>2250</v>
      </c>
      <c r="H2196" s="108">
        <v>44083</v>
      </c>
      <c r="I2196" s="108">
        <v>44132</v>
      </c>
      <c r="J2196" t="s">
        <v>2251</v>
      </c>
      <c r="K2196" t="s">
        <v>2252</v>
      </c>
      <c r="L2196" t="s">
        <v>2252</v>
      </c>
      <c r="M2196" t="s">
        <v>2253</v>
      </c>
      <c r="N2196" t="s">
        <v>4519</v>
      </c>
    </row>
    <row r="2197" spans="1:14" x14ac:dyDescent="0.25">
      <c r="A2197" t="s">
        <v>5500</v>
      </c>
      <c r="B2197" t="s">
        <v>240</v>
      </c>
      <c r="C2197" t="s">
        <v>153</v>
      </c>
      <c r="D2197" s="13">
        <v>10158670</v>
      </c>
      <c r="E2197" t="s">
        <v>2415</v>
      </c>
      <c r="F2197" t="s">
        <v>2250</v>
      </c>
      <c r="G2197" t="s">
        <v>2250</v>
      </c>
      <c r="H2197" s="108">
        <v>44082</v>
      </c>
      <c r="I2197" s="108">
        <v>44123</v>
      </c>
      <c r="J2197" t="s">
        <v>2251</v>
      </c>
      <c r="K2197" t="s">
        <v>2252</v>
      </c>
      <c r="L2197" t="s">
        <v>2252</v>
      </c>
      <c r="M2197" t="s">
        <v>2253</v>
      </c>
      <c r="N2197" t="s">
        <v>4519</v>
      </c>
    </row>
    <row r="2198" spans="1:14" x14ac:dyDescent="0.25">
      <c r="A2198" t="s">
        <v>5501</v>
      </c>
      <c r="B2198" t="s">
        <v>240</v>
      </c>
      <c r="C2198" t="s">
        <v>153</v>
      </c>
      <c r="D2198" s="13">
        <v>10158666</v>
      </c>
      <c r="E2198" t="s">
        <v>2415</v>
      </c>
      <c r="F2198" t="s">
        <v>2250</v>
      </c>
      <c r="G2198" t="s">
        <v>2250</v>
      </c>
      <c r="H2198" s="108">
        <v>44090</v>
      </c>
      <c r="I2198" s="108">
        <v>44137</v>
      </c>
      <c r="J2198" t="s">
        <v>2251</v>
      </c>
      <c r="K2198" t="s">
        <v>2252</v>
      </c>
      <c r="L2198" t="s">
        <v>2252</v>
      </c>
      <c r="M2198" t="s">
        <v>2253</v>
      </c>
      <c r="N2198" t="s">
        <v>4519</v>
      </c>
    </row>
    <row r="2199" spans="1:14" x14ac:dyDescent="0.25">
      <c r="A2199" t="s">
        <v>5502</v>
      </c>
      <c r="B2199" t="s">
        <v>240</v>
      </c>
      <c r="C2199" t="s">
        <v>117</v>
      </c>
      <c r="D2199" s="13">
        <v>10160784</v>
      </c>
      <c r="E2199" t="s">
        <v>2415</v>
      </c>
      <c r="F2199" t="s">
        <v>2250</v>
      </c>
      <c r="G2199" t="s">
        <v>2250</v>
      </c>
      <c r="H2199" s="108">
        <v>44083</v>
      </c>
      <c r="I2199" s="108">
        <v>44131</v>
      </c>
      <c r="J2199" t="s">
        <v>945</v>
      </c>
      <c r="K2199" t="s">
        <v>2252</v>
      </c>
      <c r="L2199" t="s">
        <v>2252</v>
      </c>
      <c r="M2199" t="s">
        <v>2253</v>
      </c>
      <c r="N2199" t="s">
        <v>4519</v>
      </c>
    </row>
    <row r="2200" spans="1:14" x14ac:dyDescent="0.25">
      <c r="A2200" t="s">
        <v>5503</v>
      </c>
      <c r="B2200" t="s">
        <v>240</v>
      </c>
      <c r="C2200" t="s">
        <v>165</v>
      </c>
      <c r="D2200" s="13">
        <v>10159440</v>
      </c>
      <c r="E2200" t="s">
        <v>2415</v>
      </c>
      <c r="F2200" t="s">
        <v>2250</v>
      </c>
      <c r="G2200" t="s">
        <v>2250</v>
      </c>
      <c r="H2200" s="108">
        <v>44075</v>
      </c>
      <c r="I2200" s="108">
        <v>44133</v>
      </c>
      <c r="J2200" t="s">
        <v>2251</v>
      </c>
      <c r="K2200" t="s">
        <v>2252</v>
      </c>
      <c r="L2200" t="s">
        <v>2252</v>
      </c>
      <c r="M2200" t="s">
        <v>2253</v>
      </c>
      <c r="N2200" t="s">
        <v>4519</v>
      </c>
    </row>
    <row r="2201" spans="1:14" x14ac:dyDescent="0.25">
      <c r="A2201" t="s">
        <v>5504</v>
      </c>
      <c r="B2201" t="s">
        <v>5505</v>
      </c>
      <c r="C2201" t="s">
        <v>135</v>
      </c>
      <c r="D2201" s="13">
        <v>10158734</v>
      </c>
      <c r="E2201" t="s">
        <v>2415</v>
      </c>
      <c r="F2201" t="s">
        <v>2250</v>
      </c>
      <c r="G2201" t="s">
        <v>2250</v>
      </c>
      <c r="H2201" s="108">
        <v>44152</v>
      </c>
      <c r="I2201" s="108">
        <v>44194</v>
      </c>
      <c r="J2201" t="s">
        <v>2251</v>
      </c>
      <c r="K2201" t="s">
        <v>2252</v>
      </c>
      <c r="L2201" t="s">
        <v>2252</v>
      </c>
      <c r="M2201" t="s">
        <v>2253</v>
      </c>
      <c r="N2201" t="s">
        <v>4519</v>
      </c>
    </row>
    <row r="2202" spans="1:14" x14ac:dyDescent="0.25">
      <c r="A2202" t="s">
        <v>5506</v>
      </c>
      <c r="B2202" t="s">
        <v>240</v>
      </c>
      <c r="C2202" t="s">
        <v>80</v>
      </c>
      <c r="D2202" s="13">
        <v>10158686</v>
      </c>
      <c r="E2202" t="s">
        <v>2415</v>
      </c>
      <c r="F2202" t="s">
        <v>2250</v>
      </c>
      <c r="G2202" t="s">
        <v>2250</v>
      </c>
      <c r="H2202" s="108">
        <v>44088</v>
      </c>
      <c r="I2202" s="108">
        <v>44118</v>
      </c>
      <c r="J2202" t="s">
        <v>2251</v>
      </c>
      <c r="K2202" t="s">
        <v>2252</v>
      </c>
      <c r="L2202" t="s">
        <v>2252</v>
      </c>
      <c r="M2202" t="s">
        <v>2253</v>
      </c>
      <c r="N2202" t="s">
        <v>4519</v>
      </c>
    </row>
    <row r="2203" spans="1:14" x14ac:dyDescent="0.25">
      <c r="A2203" t="s">
        <v>5507</v>
      </c>
      <c r="B2203" t="s">
        <v>240</v>
      </c>
      <c r="C2203" t="s">
        <v>113</v>
      </c>
      <c r="D2203" s="13">
        <v>10160015</v>
      </c>
      <c r="E2203" t="s">
        <v>2415</v>
      </c>
      <c r="F2203" t="s">
        <v>2250</v>
      </c>
      <c r="G2203" t="s">
        <v>2250</v>
      </c>
      <c r="H2203" s="108">
        <v>44117</v>
      </c>
      <c r="I2203" s="108">
        <v>44154</v>
      </c>
      <c r="J2203" t="s">
        <v>2251</v>
      </c>
      <c r="K2203" t="s">
        <v>2252</v>
      </c>
      <c r="L2203" t="s">
        <v>2252</v>
      </c>
      <c r="M2203" t="s">
        <v>2253</v>
      </c>
      <c r="N2203" t="s">
        <v>4519</v>
      </c>
    </row>
    <row r="2204" spans="1:14" x14ac:dyDescent="0.25">
      <c r="A2204" t="s">
        <v>5508</v>
      </c>
      <c r="B2204" t="s">
        <v>5509</v>
      </c>
      <c r="C2204" t="s">
        <v>217</v>
      </c>
      <c r="D2204" s="13">
        <v>10158701</v>
      </c>
      <c r="E2204" t="s">
        <v>2415</v>
      </c>
      <c r="F2204" t="s">
        <v>2250</v>
      </c>
      <c r="G2204" t="s">
        <v>2250</v>
      </c>
      <c r="H2204" s="108">
        <v>44110</v>
      </c>
      <c r="I2204" s="108">
        <v>44175</v>
      </c>
      <c r="J2204" t="s">
        <v>2251</v>
      </c>
      <c r="K2204" t="s">
        <v>2252</v>
      </c>
      <c r="L2204" t="s">
        <v>2252</v>
      </c>
      <c r="M2204" t="s">
        <v>2253</v>
      </c>
      <c r="N2204" t="s">
        <v>4519</v>
      </c>
    </row>
    <row r="2205" spans="1:14" x14ac:dyDescent="0.25">
      <c r="A2205" t="s">
        <v>5510</v>
      </c>
      <c r="B2205" t="s">
        <v>240</v>
      </c>
      <c r="C2205" t="s">
        <v>133</v>
      </c>
      <c r="D2205" s="13">
        <v>10159640</v>
      </c>
      <c r="E2205" t="s">
        <v>2415</v>
      </c>
      <c r="F2205" t="s">
        <v>2250</v>
      </c>
      <c r="G2205" t="s">
        <v>2250</v>
      </c>
      <c r="H2205" s="108">
        <v>44076</v>
      </c>
      <c r="I2205" s="108">
        <v>44112</v>
      </c>
      <c r="J2205" t="s">
        <v>2251</v>
      </c>
      <c r="K2205" t="s">
        <v>2252</v>
      </c>
      <c r="L2205" t="s">
        <v>2252</v>
      </c>
      <c r="M2205" t="s">
        <v>2253</v>
      </c>
      <c r="N2205" t="s">
        <v>4519</v>
      </c>
    </row>
    <row r="2206" spans="1:14" x14ac:dyDescent="0.25">
      <c r="A2206" t="s">
        <v>5511</v>
      </c>
      <c r="B2206" t="s">
        <v>240</v>
      </c>
      <c r="C2206" t="s">
        <v>74</v>
      </c>
      <c r="D2206" s="13">
        <v>10159842</v>
      </c>
      <c r="E2206" t="s">
        <v>2415</v>
      </c>
      <c r="F2206" t="s">
        <v>2250</v>
      </c>
      <c r="G2206" t="s">
        <v>2250</v>
      </c>
      <c r="H2206" s="108">
        <v>44096</v>
      </c>
      <c r="I2206" s="108">
        <v>44137</v>
      </c>
      <c r="J2206" t="s">
        <v>2251</v>
      </c>
      <c r="K2206" t="s">
        <v>2252</v>
      </c>
      <c r="L2206" t="s">
        <v>2252</v>
      </c>
      <c r="M2206" t="s">
        <v>2253</v>
      </c>
      <c r="N2206" t="s">
        <v>4519</v>
      </c>
    </row>
    <row r="2207" spans="1:14" x14ac:dyDescent="0.25">
      <c r="A2207" t="s">
        <v>5512</v>
      </c>
      <c r="B2207" t="s">
        <v>240</v>
      </c>
      <c r="C2207" t="s">
        <v>172</v>
      </c>
      <c r="D2207" s="13">
        <v>10160785</v>
      </c>
      <c r="E2207" t="s">
        <v>2415</v>
      </c>
      <c r="F2207" t="s">
        <v>2250</v>
      </c>
      <c r="G2207" t="s">
        <v>2250</v>
      </c>
      <c r="H2207" s="108">
        <v>44118</v>
      </c>
      <c r="I2207" s="108">
        <v>44152</v>
      </c>
      <c r="J2207" t="s">
        <v>2251</v>
      </c>
      <c r="K2207" t="s">
        <v>2252</v>
      </c>
      <c r="L2207" t="s">
        <v>2252</v>
      </c>
      <c r="M2207" t="s">
        <v>2253</v>
      </c>
      <c r="N2207" t="s">
        <v>4519</v>
      </c>
    </row>
    <row r="2208" spans="1:14" x14ac:dyDescent="0.25">
      <c r="A2208" t="s">
        <v>5513</v>
      </c>
      <c r="B2208" t="s">
        <v>240</v>
      </c>
      <c r="C2208" t="s">
        <v>165</v>
      </c>
      <c r="D2208" s="13">
        <v>10159441</v>
      </c>
      <c r="E2208" t="s">
        <v>2415</v>
      </c>
      <c r="F2208" t="s">
        <v>2250</v>
      </c>
      <c r="G2208" t="s">
        <v>2250</v>
      </c>
      <c r="H2208" s="108">
        <v>44131</v>
      </c>
      <c r="I2208" s="108">
        <v>44154</v>
      </c>
      <c r="J2208" t="s">
        <v>2251</v>
      </c>
      <c r="K2208" t="s">
        <v>2252</v>
      </c>
      <c r="L2208" t="s">
        <v>2252</v>
      </c>
      <c r="M2208" t="s">
        <v>2253</v>
      </c>
      <c r="N2208" t="s">
        <v>4519</v>
      </c>
    </row>
    <row r="2209" spans="1:14" x14ac:dyDescent="0.25">
      <c r="A2209" t="s">
        <v>5514</v>
      </c>
      <c r="B2209" t="s">
        <v>240</v>
      </c>
      <c r="C2209" t="s">
        <v>123</v>
      </c>
      <c r="D2209" s="13">
        <v>10160624</v>
      </c>
      <c r="E2209" t="s">
        <v>2415</v>
      </c>
      <c r="F2209" t="s">
        <v>2250</v>
      </c>
      <c r="G2209" t="s">
        <v>2250</v>
      </c>
      <c r="H2209" s="108">
        <v>44095</v>
      </c>
      <c r="I2209" s="108">
        <v>44133</v>
      </c>
      <c r="J2209" t="s">
        <v>2251</v>
      </c>
      <c r="K2209" t="s">
        <v>2252</v>
      </c>
      <c r="L2209" t="s">
        <v>2252</v>
      </c>
      <c r="M2209" t="s">
        <v>2253</v>
      </c>
      <c r="N2209" t="s">
        <v>4519</v>
      </c>
    </row>
    <row r="2210" spans="1:14" x14ac:dyDescent="0.25">
      <c r="A2210" t="s">
        <v>5515</v>
      </c>
      <c r="B2210" t="s">
        <v>240</v>
      </c>
      <c r="C2210" t="s">
        <v>147</v>
      </c>
      <c r="D2210" s="13">
        <v>10161403</v>
      </c>
      <c r="E2210" t="s">
        <v>2415</v>
      </c>
      <c r="F2210" t="s">
        <v>2250</v>
      </c>
      <c r="G2210" t="s">
        <v>2250</v>
      </c>
      <c r="H2210" s="108">
        <v>44118</v>
      </c>
      <c r="I2210" s="108">
        <v>44148</v>
      </c>
      <c r="J2210" t="s">
        <v>2251</v>
      </c>
      <c r="K2210" t="s">
        <v>2252</v>
      </c>
      <c r="L2210" t="s">
        <v>2252</v>
      </c>
      <c r="M2210" t="s">
        <v>2253</v>
      </c>
      <c r="N2210" t="s">
        <v>4519</v>
      </c>
    </row>
    <row r="2211" spans="1:14" x14ac:dyDescent="0.25">
      <c r="A2211" t="s">
        <v>5516</v>
      </c>
      <c r="B2211" t="s">
        <v>240</v>
      </c>
      <c r="C2211" t="s">
        <v>113</v>
      </c>
      <c r="D2211" s="13">
        <v>10160303</v>
      </c>
      <c r="E2211" t="s">
        <v>2415</v>
      </c>
      <c r="F2211" t="s">
        <v>2250</v>
      </c>
      <c r="G2211" t="s">
        <v>2250</v>
      </c>
      <c r="H2211" s="108">
        <v>44089</v>
      </c>
      <c r="I2211" s="108">
        <v>44126</v>
      </c>
      <c r="J2211" t="s">
        <v>2251</v>
      </c>
      <c r="K2211" t="s">
        <v>2252</v>
      </c>
      <c r="L2211" t="s">
        <v>2252</v>
      </c>
      <c r="M2211" t="s">
        <v>2253</v>
      </c>
      <c r="N2211" t="s">
        <v>4519</v>
      </c>
    </row>
    <row r="2212" spans="1:14" x14ac:dyDescent="0.25">
      <c r="A2212" t="s">
        <v>5517</v>
      </c>
      <c r="B2212" t="s">
        <v>240</v>
      </c>
      <c r="C2212" t="s">
        <v>157</v>
      </c>
      <c r="D2212" s="13">
        <v>10159051</v>
      </c>
      <c r="E2212" t="s">
        <v>2415</v>
      </c>
      <c r="F2212" t="s">
        <v>2250</v>
      </c>
      <c r="G2212" t="s">
        <v>2250</v>
      </c>
      <c r="H2212" s="108">
        <v>44110</v>
      </c>
      <c r="I2212" s="108">
        <v>44152</v>
      </c>
      <c r="J2212" t="s">
        <v>2251</v>
      </c>
      <c r="K2212" t="s">
        <v>2252</v>
      </c>
      <c r="L2212" t="s">
        <v>2252</v>
      </c>
      <c r="M2212" t="s">
        <v>2253</v>
      </c>
      <c r="N2212" t="s">
        <v>4519</v>
      </c>
    </row>
    <row r="2213" spans="1:14" x14ac:dyDescent="0.25">
      <c r="A2213" t="s">
        <v>5518</v>
      </c>
      <c r="B2213" t="s">
        <v>240</v>
      </c>
      <c r="C2213" t="s">
        <v>151</v>
      </c>
      <c r="D2213" s="13">
        <v>10159624</v>
      </c>
      <c r="E2213" t="s">
        <v>2415</v>
      </c>
      <c r="F2213" t="s">
        <v>2250</v>
      </c>
      <c r="G2213" t="s">
        <v>2250</v>
      </c>
      <c r="H2213" s="108">
        <v>44081</v>
      </c>
      <c r="I2213" s="108">
        <v>44112</v>
      </c>
      <c r="J2213" t="s">
        <v>2251</v>
      </c>
      <c r="K2213" t="s">
        <v>2252</v>
      </c>
      <c r="L2213" t="s">
        <v>2252</v>
      </c>
      <c r="M2213" t="s">
        <v>2253</v>
      </c>
      <c r="N2213" t="s">
        <v>4519</v>
      </c>
    </row>
    <row r="2214" spans="1:14" x14ac:dyDescent="0.25">
      <c r="A2214" t="s">
        <v>5519</v>
      </c>
      <c r="B2214" t="s">
        <v>240</v>
      </c>
      <c r="C2214" t="s">
        <v>76</v>
      </c>
      <c r="D2214" s="13">
        <v>10159052</v>
      </c>
      <c r="E2214" t="s">
        <v>2415</v>
      </c>
      <c r="F2214" t="s">
        <v>2250</v>
      </c>
      <c r="G2214" t="s">
        <v>2250</v>
      </c>
      <c r="H2214" s="108">
        <v>44089</v>
      </c>
      <c r="I2214" s="108">
        <v>44119</v>
      </c>
      <c r="J2214" t="s">
        <v>2251</v>
      </c>
      <c r="K2214" t="s">
        <v>2252</v>
      </c>
      <c r="L2214" t="s">
        <v>2252</v>
      </c>
      <c r="M2214" t="s">
        <v>2253</v>
      </c>
      <c r="N2214" t="s">
        <v>4519</v>
      </c>
    </row>
    <row r="2215" spans="1:14" x14ac:dyDescent="0.25">
      <c r="A2215" t="s">
        <v>5520</v>
      </c>
      <c r="B2215" t="s">
        <v>240</v>
      </c>
      <c r="C2215" t="s">
        <v>78</v>
      </c>
      <c r="D2215" s="13">
        <v>10159442</v>
      </c>
      <c r="E2215" t="s">
        <v>2415</v>
      </c>
      <c r="F2215" t="s">
        <v>2250</v>
      </c>
      <c r="G2215" t="s">
        <v>2250</v>
      </c>
      <c r="H2215" s="108">
        <v>44075</v>
      </c>
      <c r="I2215" s="108">
        <v>44112</v>
      </c>
      <c r="J2215" t="s">
        <v>2251</v>
      </c>
      <c r="K2215" t="s">
        <v>2252</v>
      </c>
      <c r="L2215" t="s">
        <v>2252</v>
      </c>
      <c r="M2215" t="s">
        <v>2253</v>
      </c>
      <c r="N2215" t="s">
        <v>4519</v>
      </c>
    </row>
    <row r="2216" spans="1:14" x14ac:dyDescent="0.25">
      <c r="A2216" t="s">
        <v>5521</v>
      </c>
      <c r="B2216" t="s">
        <v>240</v>
      </c>
      <c r="C2216" t="s">
        <v>133</v>
      </c>
      <c r="D2216" s="13">
        <v>10159641</v>
      </c>
      <c r="E2216" t="s">
        <v>2415</v>
      </c>
      <c r="F2216" t="s">
        <v>2250</v>
      </c>
      <c r="G2216" t="s">
        <v>2250</v>
      </c>
      <c r="H2216" s="108">
        <v>44117</v>
      </c>
      <c r="I2216" s="108">
        <v>44141</v>
      </c>
      <c r="J2216" t="s">
        <v>2251</v>
      </c>
      <c r="K2216" t="s">
        <v>2252</v>
      </c>
      <c r="L2216" t="s">
        <v>2252</v>
      </c>
      <c r="M2216" t="s">
        <v>2253</v>
      </c>
      <c r="N2216" t="s">
        <v>4519</v>
      </c>
    </row>
    <row r="2217" spans="1:14" x14ac:dyDescent="0.25">
      <c r="A2217" t="s">
        <v>5522</v>
      </c>
      <c r="B2217" t="s">
        <v>240</v>
      </c>
      <c r="C2217" t="s">
        <v>161</v>
      </c>
      <c r="D2217" s="13">
        <v>10161198</v>
      </c>
      <c r="E2217" t="s">
        <v>2415</v>
      </c>
      <c r="F2217" t="s">
        <v>2250</v>
      </c>
      <c r="G2217" t="s">
        <v>2250</v>
      </c>
      <c r="H2217" s="108">
        <v>44095</v>
      </c>
      <c r="I2217" s="108">
        <v>44126</v>
      </c>
      <c r="J2217" t="s">
        <v>2251</v>
      </c>
      <c r="K2217" t="s">
        <v>2252</v>
      </c>
      <c r="L2217" t="s">
        <v>2252</v>
      </c>
      <c r="M2217" t="s">
        <v>2253</v>
      </c>
      <c r="N2217" t="s">
        <v>4519</v>
      </c>
    </row>
    <row r="2218" spans="1:14" x14ac:dyDescent="0.25">
      <c r="A2218" t="s">
        <v>5523</v>
      </c>
      <c r="B2218" t="s">
        <v>240</v>
      </c>
      <c r="C2218" t="s">
        <v>213</v>
      </c>
      <c r="D2218" s="13">
        <v>10159873</v>
      </c>
      <c r="E2218" t="s">
        <v>2415</v>
      </c>
      <c r="F2218" t="s">
        <v>2250</v>
      </c>
      <c r="G2218" t="s">
        <v>2250</v>
      </c>
      <c r="H2218" s="108">
        <v>44132</v>
      </c>
      <c r="I2218" s="108">
        <v>44165</v>
      </c>
      <c r="J2218" t="s">
        <v>2251</v>
      </c>
      <c r="K2218" t="s">
        <v>2252</v>
      </c>
      <c r="L2218" t="s">
        <v>2252</v>
      </c>
      <c r="M2218" t="s">
        <v>2253</v>
      </c>
      <c r="N2218" t="s">
        <v>4519</v>
      </c>
    </row>
    <row r="2219" spans="1:14" x14ac:dyDescent="0.25">
      <c r="A2219" t="s">
        <v>5524</v>
      </c>
      <c r="B2219" t="s">
        <v>240</v>
      </c>
      <c r="C2219" t="s">
        <v>227</v>
      </c>
      <c r="D2219" s="13">
        <v>10161270</v>
      </c>
      <c r="E2219" t="s">
        <v>2415</v>
      </c>
      <c r="F2219" t="s">
        <v>2250</v>
      </c>
      <c r="G2219" t="s">
        <v>2250</v>
      </c>
      <c r="H2219" s="108">
        <v>44089</v>
      </c>
      <c r="I2219" s="108">
        <v>44126</v>
      </c>
      <c r="J2219" t="s">
        <v>2251</v>
      </c>
      <c r="K2219" t="s">
        <v>2252</v>
      </c>
      <c r="L2219" t="s">
        <v>2252</v>
      </c>
      <c r="M2219" t="s">
        <v>2253</v>
      </c>
      <c r="N2219" t="s">
        <v>4519</v>
      </c>
    </row>
    <row r="2220" spans="1:14" x14ac:dyDescent="0.25">
      <c r="A2220" t="s">
        <v>5525</v>
      </c>
      <c r="B2220" t="s">
        <v>240</v>
      </c>
      <c r="C2220" t="s">
        <v>151</v>
      </c>
      <c r="D2220" s="13">
        <v>10159642</v>
      </c>
      <c r="E2220" t="s">
        <v>2415</v>
      </c>
      <c r="F2220" t="s">
        <v>2250</v>
      </c>
      <c r="G2220" t="s">
        <v>2250</v>
      </c>
      <c r="H2220" s="108">
        <v>44104</v>
      </c>
      <c r="I2220" s="108">
        <v>44134</v>
      </c>
      <c r="J2220" t="s">
        <v>945</v>
      </c>
      <c r="K2220" t="s">
        <v>2252</v>
      </c>
      <c r="L2220" t="s">
        <v>2252</v>
      </c>
      <c r="M2220" t="s">
        <v>2253</v>
      </c>
      <c r="N2220" t="s">
        <v>4519</v>
      </c>
    </row>
    <row r="2221" spans="1:14" x14ac:dyDescent="0.25">
      <c r="A2221" t="s">
        <v>5526</v>
      </c>
      <c r="B2221" t="s">
        <v>240</v>
      </c>
      <c r="C2221" t="s">
        <v>123</v>
      </c>
      <c r="D2221" s="13">
        <v>10160625</v>
      </c>
      <c r="E2221" t="s">
        <v>2415</v>
      </c>
      <c r="F2221" t="s">
        <v>2250</v>
      </c>
      <c r="G2221" t="s">
        <v>2250</v>
      </c>
      <c r="H2221" s="108">
        <v>44119</v>
      </c>
      <c r="I2221" s="108">
        <v>44154</v>
      </c>
      <c r="J2221" t="s">
        <v>2251</v>
      </c>
      <c r="K2221" t="s">
        <v>2252</v>
      </c>
      <c r="L2221" t="s">
        <v>2252</v>
      </c>
      <c r="M2221" t="s">
        <v>2253</v>
      </c>
      <c r="N2221" t="s">
        <v>4519</v>
      </c>
    </row>
    <row r="2222" spans="1:14" x14ac:dyDescent="0.25">
      <c r="A2222" t="s">
        <v>5527</v>
      </c>
      <c r="B2222" t="s">
        <v>240</v>
      </c>
      <c r="C2222" t="s">
        <v>147</v>
      </c>
      <c r="D2222" s="13">
        <v>10161064</v>
      </c>
      <c r="E2222" t="s">
        <v>2415</v>
      </c>
      <c r="F2222" t="s">
        <v>2250</v>
      </c>
      <c r="G2222" t="s">
        <v>2250</v>
      </c>
      <c r="H2222" s="108">
        <v>44124</v>
      </c>
      <c r="I2222" s="108">
        <v>44158</v>
      </c>
      <c r="J2222" t="s">
        <v>2251</v>
      </c>
      <c r="K2222" t="s">
        <v>2252</v>
      </c>
      <c r="L2222" t="s">
        <v>2252</v>
      </c>
      <c r="M2222" t="s">
        <v>2253</v>
      </c>
      <c r="N2222" t="s">
        <v>4519</v>
      </c>
    </row>
    <row r="2223" spans="1:14" x14ac:dyDescent="0.25">
      <c r="A2223" t="s">
        <v>5528</v>
      </c>
      <c r="B2223" t="s">
        <v>240</v>
      </c>
      <c r="C2223" t="s">
        <v>213</v>
      </c>
      <c r="D2223" s="13">
        <v>10159969</v>
      </c>
      <c r="E2223" t="s">
        <v>2415</v>
      </c>
      <c r="F2223" t="s">
        <v>2250</v>
      </c>
      <c r="G2223" t="s">
        <v>2250</v>
      </c>
      <c r="H2223" s="108">
        <v>44133</v>
      </c>
      <c r="I2223" s="108">
        <v>44169</v>
      </c>
      <c r="J2223" t="s">
        <v>2251</v>
      </c>
      <c r="K2223" t="s">
        <v>2252</v>
      </c>
      <c r="L2223" t="s">
        <v>2252</v>
      </c>
      <c r="M2223" t="s">
        <v>2253</v>
      </c>
      <c r="N2223" t="s">
        <v>4519</v>
      </c>
    </row>
    <row r="2224" spans="1:14" x14ac:dyDescent="0.25">
      <c r="A2224" t="s">
        <v>5529</v>
      </c>
      <c r="B2224" t="s">
        <v>240</v>
      </c>
      <c r="C2224" t="s">
        <v>147</v>
      </c>
      <c r="D2224" s="13">
        <v>10161457</v>
      </c>
      <c r="E2224" t="s">
        <v>2415</v>
      </c>
      <c r="F2224" t="s">
        <v>2250</v>
      </c>
      <c r="G2224" t="s">
        <v>2250</v>
      </c>
      <c r="H2224" s="108">
        <v>44109</v>
      </c>
      <c r="I2224" s="108">
        <v>44130</v>
      </c>
      <c r="J2224" t="s">
        <v>2251</v>
      </c>
      <c r="K2224" t="s">
        <v>2252</v>
      </c>
      <c r="L2224" t="s">
        <v>2252</v>
      </c>
      <c r="M2224" t="s">
        <v>2253</v>
      </c>
      <c r="N2224" t="s">
        <v>4519</v>
      </c>
    </row>
    <row r="2225" spans="1:14" x14ac:dyDescent="0.25">
      <c r="A2225" t="s">
        <v>5530</v>
      </c>
      <c r="B2225" t="s">
        <v>240</v>
      </c>
      <c r="C2225" t="s">
        <v>147</v>
      </c>
      <c r="D2225" s="13">
        <v>10161117</v>
      </c>
      <c r="E2225" t="s">
        <v>2415</v>
      </c>
      <c r="F2225" t="s">
        <v>2250</v>
      </c>
      <c r="G2225" t="s">
        <v>2250</v>
      </c>
      <c r="H2225" s="108">
        <v>44123</v>
      </c>
      <c r="I2225" s="108">
        <v>44148</v>
      </c>
      <c r="J2225" t="s">
        <v>2251</v>
      </c>
      <c r="K2225" t="s">
        <v>2252</v>
      </c>
      <c r="L2225" t="s">
        <v>2252</v>
      </c>
      <c r="M2225" t="s">
        <v>2253</v>
      </c>
      <c r="N2225" t="s">
        <v>4519</v>
      </c>
    </row>
    <row r="2226" spans="1:14" x14ac:dyDescent="0.25">
      <c r="A2226" t="s">
        <v>5531</v>
      </c>
      <c r="B2226" t="s">
        <v>240</v>
      </c>
      <c r="C2226" t="s">
        <v>164</v>
      </c>
      <c r="D2226" s="13">
        <v>10160216</v>
      </c>
      <c r="E2226" t="s">
        <v>2415</v>
      </c>
      <c r="F2226" t="s">
        <v>2250</v>
      </c>
      <c r="G2226" t="s">
        <v>2250</v>
      </c>
      <c r="H2226" s="108">
        <v>44088</v>
      </c>
      <c r="I2226" s="108">
        <v>44137</v>
      </c>
      <c r="J2226" t="s">
        <v>2251</v>
      </c>
      <c r="K2226" t="s">
        <v>2252</v>
      </c>
      <c r="L2226" t="s">
        <v>2252</v>
      </c>
      <c r="M2226" t="s">
        <v>2253</v>
      </c>
      <c r="N2226" t="s">
        <v>4519</v>
      </c>
    </row>
    <row r="2227" spans="1:14" x14ac:dyDescent="0.25">
      <c r="A2227" t="s">
        <v>5532</v>
      </c>
      <c r="B2227" t="s">
        <v>240</v>
      </c>
      <c r="C2227" t="s">
        <v>212</v>
      </c>
      <c r="D2227" s="13">
        <v>10160358</v>
      </c>
      <c r="E2227" t="s">
        <v>2415</v>
      </c>
      <c r="F2227" t="s">
        <v>2250</v>
      </c>
      <c r="G2227" t="s">
        <v>2250</v>
      </c>
      <c r="H2227" s="108">
        <v>44097</v>
      </c>
      <c r="I2227" s="108">
        <v>44132</v>
      </c>
      <c r="J2227" t="s">
        <v>2251</v>
      </c>
      <c r="K2227" t="s">
        <v>2252</v>
      </c>
      <c r="L2227" t="s">
        <v>2252</v>
      </c>
      <c r="M2227" t="s">
        <v>2253</v>
      </c>
      <c r="N2227" t="s">
        <v>4519</v>
      </c>
    </row>
    <row r="2228" spans="1:14" x14ac:dyDescent="0.25">
      <c r="A2228" t="s">
        <v>5533</v>
      </c>
      <c r="B2228" t="s">
        <v>240</v>
      </c>
      <c r="C2228" t="s">
        <v>212</v>
      </c>
      <c r="D2228" s="13">
        <v>10159996</v>
      </c>
      <c r="E2228" t="s">
        <v>2415</v>
      </c>
      <c r="F2228" t="s">
        <v>2250</v>
      </c>
      <c r="G2228" t="s">
        <v>2250</v>
      </c>
      <c r="H2228" s="108">
        <v>44089</v>
      </c>
      <c r="I2228" s="108">
        <v>44132</v>
      </c>
      <c r="J2228" t="s">
        <v>945</v>
      </c>
      <c r="K2228" t="s">
        <v>2252</v>
      </c>
      <c r="L2228" t="s">
        <v>2252</v>
      </c>
      <c r="M2228" t="s">
        <v>2253</v>
      </c>
      <c r="N2228" t="s">
        <v>4519</v>
      </c>
    </row>
    <row r="2229" spans="1:14" x14ac:dyDescent="0.25">
      <c r="A2229" t="s">
        <v>5534</v>
      </c>
      <c r="B2229" t="s">
        <v>240</v>
      </c>
      <c r="C2229" t="s">
        <v>93</v>
      </c>
      <c r="D2229" s="13">
        <v>10159612</v>
      </c>
      <c r="E2229" t="s">
        <v>2415</v>
      </c>
      <c r="F2229" t="s">
        <v>2250</v>
      </c>
      <c r="G2229" t="s">
        <v>2250</v>
      </c>
      <c r="H2229" s="108">
        <v>44131</v>
      </c>
      <c r="I2229" s="108">
        <v>44159</v>
      </c>
      <c r="J2229" t="s">
        <v>2251</v>
      </c>
      <c r="K2229" t="s">
        <v>2252</v>
      </c>
      <c r="L2229" t="s">
        <v>2252</v>
      </c>
      <c r="M2229" t="s">
        <v>2253</v>
      </c>
      <c r="N2229" t="s">
        <v>4519</v>
      </c>
    </row>
    <row r="2230" spans="1:14" x14ac:dyDescent="0.25">
      <c r="A2230" t="s">
        <v>5535</v>
      </c>
      <c r="B2230" t="s">
        <v>240</v>
      </c>
      <c r="C2230" t="s">
        <v>148</v>
      </c>
      <c r="D2230" s="13">
        <v>10160124</v>
      </c>
      <c r="E2230" t="s">
        <v>2415</v>
      </c>
      <c r="F2230" t="s">
        <v>2250</v>
      </c>
      <c r="G2230" t="s">
        <v>2250</v>
      </c>
      <c r="H2230" s="108">
        <v>44138</v>
      </c>
      <c r="I2230" s="108">
        <v>44166</v>
      </c>
      <c r="J2230" t="s">
        <v>2251</v>
      </c>
      <c r="K2230" t="s">
        <v>2252</v>
      </c>
      <c r="L2230" t="s">
        <v>2252</v>
      </c>
      <c r="M2230" t="s">
        <v>2253</v>
      </c>
      <c r="N2230" t="s">
        <v>4519</v>
      </c>
    </row>
    <row r="2231" spans="1:14" x14ac:dyDescent="0.25">
      <c r="A2231" t="s">
        <v>5536</v>
      </c>
      <c r="B2231" t="s">
        <v>240</v>
      </c>
      <c r="C2231" t="s">
        <v>193</v>
      </c>
      <c r="D2231" s="13">
        <v>10160626</v>
      </c>
      <c r="E2231" t="s">
        <v>2415</v>
      </c>
      <c r="F2231" t="s">
        <v>2250</v>
      </c>
      <c r="G2231" t="s">
        <v>2250</v>
      </c>
      <c r="H2231" s="108">
        <v>44110</v>
      </c>
      <c r="I2231" s="108">
        <v>44151</v>
      </c>
      <c r="J2231" t="s">
        <v>2251</v>
      </c>
      <c r="K2231" t="s">
        <v>2252</v>
      </c>
      <c r="L2231" t="s">
        <v>2252</v>
      </c>
      <c r="M2231" t="s">
        <v>2253</v>
      </c>
      <c r="N2231" t="s">
        <v>4519</v>
      </c>
    </row>
    <row r="2232" spans="1:14" x14ac:dyDescent="0.25">
      <c r="A2232" t="s">
        <v>5537</v>
      </c>
      <c r="B2232" t="s">
        <v>240</v>
      </c>
      <c r="C2232" t="s">
        <v>108</v>
      </c>
      <c r="D2232" s="13">
        <v>10158694</v>
      </c>
      <c r="E2232" t="s">
        <v>2415</v>
      </c>
      <c r="F2232" t="s">
        <v>2250</v>
      </c>
      <c r="G2232" t="s">
        <v>2250</v>
      </c>
      <c r="H2232" s="108">
        <v>44103</v>
      </c>
      <c r="I2232" s="108">
        <v>44154</v>
      </c>
      <c r="J2232" t="s">
        <v>2251</v>
      </c>
      <c r="K2232" t="s">
        <v>2252</v>
      </c>
      <c r="L2232" t="s">
        <v>2252</v>
      </c>
      <c r="M2232" t="s">
        <v>2253</v>
      </c>
      <c r="N2232" t="s">
        <v>4519</v>
      </c>
    </row>
    <row r="2233" spans="1:14" x14ac:dyDescent="0.25">
      <c r="A2233" t="s">
        <v>5538</v>
      </c>
      <c r="B2233" t="s">
        <v>240</v>
      </c>
      <c r="C2233" t="s">
        <v>140</v>
      </c>
      <c r="D2233" s="13">
        <v>10159053</v>
      </c>
      <c r="E2233" t="s">
        <v>2415</v>
      </c>
      <c r="F2233" t="s">
        <v>2250</v>
      </c>
      <c r="G2233" t="s">
        <v>2250</v>
      </c>
      <c r="H2233" s="108">
        <v>44096</v>
      </c>
      <c r="I2233" s="108">
        <v>44127</v>
      </c>
      <c r="J2233" t="s">
        <v>2251</v>
      </c>
      <c r="K2233" t="s">
        <v>2252</v>
      </c>
      <c r="L2233" t="s">
        <v>2252</v>
      </c>
      <c r="M2233" t="s">
        <v>2253</v>
      </c>
      <c r="N2233" t="s">
        <v>4519</v>
      </c>
    </row>
    <row r="2234" spans="1:14" x14ac:dyDescent="0.25">
      <c r="A2234" t="s">
        <v>5539</v>
      </c>
      <c r="B2234" t="s">
        <v>240</v>
      </c>
      <c r="C2234" t="s">
        <v>108</v>
      </c>
      <c r="D2234" s="13">
        <v>10158672</v>
      </c>
      <c r="E2234" t="s">
        <v>2415</v>
      </c>
      <c r="F2234" t="s">
        <v>2250</v>
      </c>
      <c r="G2234" t="s">
        <v>2250</v>
      </c>
      <c r="H2234" s="108">
        <v>44123</v>
      </c>
      <c r="I2234" s="108">
        <v>44154</v>
      </c>
      <c r="J2234" t="s">
        <v>2251</v>
      </c>
      <c r="K2234" t="s">
        <v>2252</v>
      </c>
      <c r="L2234" t="s">
        <v>2252</v>
      </c>
      <c r="M2234" t="s">
        <v>2253</v>
      </c>
      <c r="N2234" t="s">
        <v>4519</v>
      </c>
    </row>
    <row r="2235" spans="1:14" x14ac:dyDescent="0.25">
      <c r="A2235" t="s">
        <v>5540</v>
      </c>
      <c r="B2235" t="s">
        <v>240</v>
      </c>
      <c r="C2235" t="s">
        <v>140</v>
      </c>
      <c r="D2235" s="13">
        <v>10159054</v>
      </c>
      <c r="E2235" t="s">
        <v>2415</v>
      </c>
      <c r="F2235" t="s">
        <v>2250</v>
      </c>
      <c r="G2235" t="s">
        <v>2250</v>
      </c>
      <c r="H2235" s="108">
        <v>44095</v>
      </c>
      <c r="I2235" s="108">
        <v>44126</v>
      </c>
      <c r="J2235" t="s">
        <v>2251</v>
      </c>
      <c r="K2235" t="s">
        <v>2252</v>
      </c>
      <c r="L2235" t="s">
        <v>2252</v>
      </c>
      <c r="M2235" t="s">
        <v>2253</v>
      </c>
      <c r="N2235" t="s">
        <v>4519</v>
      </c>
    </row>
    <row r="2236" spans="1:14" x14ac:dyDescent="0.25">
      <c r="A2236" t="s">
        <v>5541</v>
      </c>
      <c r="B2236" t="s">
        <v>5542</v>
      </c>
      <c r="C2236" t="s">
        <v>92</v>
      </c>
      <c r="D2236" s="13">
        <v>10161864</v>
      </c>
      <c r="E2236" t="s">
        <v>2415</v>
      </c>
      <c r="F2236" t="s">
        <v>2250</v>
      </c>
      <c r="G2236" t="s">
        <v>3475</v>
      </c>
      <c r="H2236" s="108">
        <v>44179</v>
      </c>
      <c r="I2236" s="108"/>
      <c r="J2236" t="s">
        <v>2251</v>
      </c>
      <c r="K2236" t="s">
        <v>2252</v>
      </c>
      <c r="L2236" t="s">
        <v>2252</v>
      </c>
      <c r="M2236" t="s">
        <v>2253</v>
      </c>
      <c r="N2236" t="s">
        <v>4519</v>
      </c>
    </row>
    <row r="2237" spans="1:14" x14ac:dyDescent="0.25">
      <c r="A2237" t="s">
        <v>5543</v>
      </c>
      <c r="B2237" t="s">
        <v>240</v>
      </c>
      <c r="C2237" t="s">
        <v>147</v>
      </c>
      <c r="D2237" s="13">
        <v>10161060</v>
      </c>
      <c r="E2237" t="s">
        <v>2415</v>
      </c>
      <c r="F2237" t="s">
        <v>2250</v>
      </c>
      <c r="G2237" t="s">
        <v>2250</v>
      </c>
      <c r="H2237" s="108">
        <v>44131</v>
      </c>
      <c r="I2237" s="108">
        <v>44155</v>
      </c>
      <c r="J2237" t="s">
        <v>2251</v>
      </c>
      <c r="K2237" t="s">
        <v>2252</v>
      </c>
      <c r="L2237" t="s">
        <v>2252</v>
      </c>
      <c r="M2237" t="s">
        <v>2253</v>
      </c>
      <c r="N2237" t="s">
        <v>4519</v>
      </c>
    </row>
    <row r="2238" spans="1:14" x14ac:dyDescent="0.25">
      <c r="A2238" t="s">
        <v>5544</v>
      </c>
      <c r="B2238" t="s">
        <v>240</v>
      </c>
      <c r="C2238" t="s">
        <v>200</v>
      </c>
      <c r="D2238" s="13">
        <v>10159055</v>
      </c>
      <c r="E2238" t="s">
        <v>2415</v>
      </c>
      <c r="F2238" t="s">
        <v>2250</v>
      </c>
      <c r="G2238" t="s">
        <v>2250</v>
      </c>
      <c r="H2238" s="108">
        <v>44089</v>
      </c>
      <c r="I2238" s="108">
        <v>44130</v>
      </c>
      <c r="J2238" t="s">
        <v>2251</v>
      </c>
      <c r="K2238" t="s">
        <v>2252</v>
      </c>
      <c r="L2238" t="s">
        <v>2252</v>
      </c>
      <c r="M2238" t="s">
        <v>2253</v>
      </c>
      <c r="N2238" t="s">
        <v>4519</v>
      </c>
    </row>
    <row r="2239" spans="1:14" x14ac:dyDescent="0.25">
      <c r="A2239" t="s">
        <v>5545</v>
      </c>
      <c r="B2239" t="s">
        <v>240</v>
      </c>
      <c r="C2239" t="s">
        <v>83</v>
      </c>
      <c r="D2239" s="13">
        <v>10159643</v>
      </c>
      <c r="E2239" t="s">
        <v>2415</v>
      </c>
      <c r="F2239" t="s">
        <v>2250</v>
      </c>
      <c r="G2239" t="s">
        <v>2250</v>
      </c>
      <c r="H2239" s="108">
        <v>44109</v>
      </c>
      <c r="I2239" s="108">
        <v>44134</v>
      </c>
      <c r="J2239" t="s">
        <v>2251</v>
      </c>
      <c r="K2239" t="s">
        <v>2252</v>
      </c>
      <c r="L2239" t="s">
        <v>2252</v>
      </c>
      <c r="M2239" t="s">
        <v>2253</v>
      </c>
      <c r="N2239" t="s">
        <v>4519</v>
      </c>
    </row>
    <row r="2240" spans="1:14" x14ac:dyDescent="0.25">
      <c r="A2240" t="s">
        <v>5546</v>
      </c>
      <c r="B2240" t="s">
        <v>240</v>
      </c>
      <c r="C2240" t="s">
        <v>168</v>
      </c>
      <c r="D2240" s="13">
        <v>10161375</v>
      </c>
      <c r="E2240" t="s">
        <v>2415</v>
      </c>
      <c r="F2240" t="s">
        <v>2250</v>
      </c>
      <c r="G2240" t="s">
        <v>2250</v>
      </c>
      <c r="H2240" s="108">
        <v>44125</v>
      </c>
      <c r="I2240" s="108">
        <v>44159</v>
      </c>
      <c r="J2240" t="s">
        <v>2251</v>
      </c>
      <c r="K2240" t="s">
        <v>2252</v>
      </c>
      <c r="L2240" t="s">
        <v>2252</v>
      </c>
      <c r="M2240" t="s">
        <v>2253</v>
      </c>
      <c r="N2240" t="s">
        <v>4519</v>
      </c>
    </row>
    <row r="2241" spans="1:14" x14ac:dyDescent="0.25">
      <c r="A2241" t="s">
        <v>5547</v>
      </c>
      <c r="B2241" t="s">
        <v>240</v>
      </c>
      <c r="C2241" t="s">
        <v>113</v>
      </c>
      <c r="D2241" s="13">
        <v>10159960</v>
      </c>
      <c r="E2241" t="s">
        <v>2415</v>
      </c>
      <c r="F2241" t="s">
        <v>2250</v>
      </c>
      <c r="G2241" t="s">
        <v>2250</v>
      </c>
      <c r="H2241" s="108">
        <v>44110</v>
      </c>
      <c r="I2241" s="108">
        <v>44145</v>
      </c>
      <c r="J2241" t="s">
        <v>2251</v>
      </c>
      <c r="K2241" t="s">
        <v>2252</v>
      </c>
      <c r="L2241" t="s">
        <v>2252</v>
      </c>
      <c r="M2241" t="s">
        <v>2253</v>
      </c>
      <c r="N2241" t="s">
        <v>4519</v>
      </c>
    </row>
    <row r="2242" spans="1:14" x14ac:dyDescent="0.25">
      <c r="A2242" t="s">
        <v>5548</v>
      </c>
      <c r="B2242" t="s">
        <v>240</v>
      </c>
      <c r="C2242" t="s">
        <v>86</v>
      </c>
      <c r="D2242" s="13">
        <v>10159443</v>
      </c>
      <c r="E2242" t="s">
        <v>2415</v>
      </c>
      <c r="F2242" t="s">
        <v>2250</v>
      </c>
      <c r="G2242" t="s">
        <v>2250</v>
      </c>
      <c r="H2242" s="108">
        <v>44077</v>
      </c>
      <c r="I2242" s="108">
        <v>44120</v>
      </c>
      <c r="J2242" t="s">
        <v>2251</v>
      </c>
      <c r="K2242" t="s">
        <v>2252</v>
      </c>
      <c r="L2242" t="s">
        <v>2252</v>
      </c>
      <c r="M2242" t="s">
        <v>2253</v>
      </c>
      <c r="N2242" t="s">
        <v>4519</v>
      </c>
    </row>
    <row r="2243" spans="1:14" x14ac:dyDescent="0.25">
      <c r="A2243" t="s">
        <v>5549</v>
      </c>
      <c r="B2243" t="s">
        <v>240</v>
      </c>
      <c r="C2243" t="s">
        <v>210</v>
      </c>
      <c r="D2243" s="13">
        <v>10160076</v>
      </c>
      <c r="E2243" t="s">
        <v>2415</v>
      </c>
      <c r="F2243" t="s">
        <v>2250</v>
      </c>
      <c r="G2243" t="s">
        <v>2250</v>
      </c>
      <c r="H2243" s="108">
        <v>44083</v>
      </c>
      <c r="I2243" s="108">
        <v>44120</v>
      </c>
      <c r="J2243" t="s">
        <v>2251</v>
      </c>
      <c r="K2243" t="s">
        <v>2252</v>
      </c>
      <c r="L2243" t="s">
        <v>2252</v>
      </c>
      <c r="M2243" t="s">
        <v>2253</v>
      </c>
      <c r="N2243" t="s">
        <v>4519</v>
      </c>
    </row>
    <row r="2244" spans="1:14" x14ac:dyDescent="0.25">
      <c r="A2244" t="s">
        <v>5550</v>
      </c>
      <c r="B2244" t="s">
        <v>240</v>
      </c>
      <c r="C2244" t="s">
        <v>150</v>
      </c>
      <c r="D2244" s="13">
        <v>10161131</v>
      </c>
      <c r="E2244" t="s">
        <v>2415</v>
      </c>
      <c r="F2244" t="s">
        <v>2250</v>
      </c>
      <c r="G2244" t="s">
        <v>2250</v>
      </c>
      <c r="H2244" s="108">
        <v>44090</v>
      </c>
      <c r="I2244" s="108">
        <v>44130</v>
      </c>
      <c r="J2244" t="s">
        <v>945</v>
      </c>
      <c r="K2244" t="s">
        <v>2252</v>
      </c>
      <c r="L2244" t="s">
        <v>2252</v>
      </c>
      <c r="M2244" t="s">
        <v>2253</v>
      </c>
      <c r="N2244" t="s">
        <v>4519</v>
      </c>
    </row>
    <row r="2245" spans="1:14" x14ac:dyDescent="0.25">
      <c r="A2245" t="s">
        <v>5551</v>
      </c>
      <c r="B2245" t="s">
        <v>240</v>
      </c>
      <c r="C2245" t="s">
        <v>117</v>
      </c>
      <c r="D2245" s="13">
        <v>10160786</v>
      </c>
      <c r="E2245" t="s">
        <v>2415</v>
      </c>
      <c r="F2245" t="s">
        <v>2250</v>
      </c>
      <c r="G2245" t="s">
        <v>2250</v>
      </c>
      <c r="H2245" s="108">
        <v>44124</v>
      </c>
      <c r="I2245" s="108">
        <v>44147</v>
      </c>
      <c r="J2245" t="s">
        <v>2251</v>
      </c>
      <c r="K2245" t="s">
        <v>2252</v>
      </c>
      <c r="L2245" t="s">
        <v>2252</v>
      </c>
      <c r="M2245" t="s">
        <v>2253</v>
      </c>
      <c r="N2245" t="s">
        <v>4519</v>
      </c>
    </row>
    <row r="2246" spans="1:14" x14ac:dyDescent="0.25">
      <c r="A2246" t="s">
        <v>5552</v>
      </c>
      <c r="B2246" t="s">
        <v>240</v>
      </c>
      <c r="C2246" t="s">
        <v>147</v>
      </c>
      <c r="D2246" s="13">
        <v>10161083</v>
      </c>
      <c r="E2246" t="s">
        <v>2415</v>
      </c>
      <c r="F2246" t="s">
        <v>2250</v>
      </c>
      <c r="G2246" t="s">
        <v>2250</v>
      </c>
      <c r="H2246" s="108">
        <v>44091</v>
      </c>
      <c r="I2246" s="108">
        <v>44118</v>
      </c>
      <c r="J2246" t="s">
        <v>2251</v>
      </c>
      <c r="K2246" t="s">
        <v>2252</v>
      </c>
      <c r="L2246" t="s">
        <v>2252</v>
      </c>
      <c r="M2246" t="s">
        <v>2253</v>
      </c>
      <c r="N2246" t="s">
        <v>4519</v>
      </c>
    </row>
    <row r="2247" spans="1:14" x14ac:dyDescent="0.25">
      <c r="A2247" t="s">
        <v>5553</v>
      </c>
      <c r="B2247" t="s">
        <v>240</v>
      </c>
      <c r="C2247" t="s">
        <v>141</v>
      </c>
      <c r="D2247" s="13">
        <v>10161462</v>
      </c>
      <c r="E2247" t="s">
        <v>2415</v>
      </c>
      <c r="F2247" t="s">
        <v>2250</v>
      </c>
      <c r="G2247" t="s">
        <v>2250</v>
      </c>
      <c r="H2247" s="108">
        <v>44090</v>
      </c>
      <c r="I2247" s="108">
        <v>44123</v>
      </c>
      <c r="J2247" t="s">
        <v>2251</v>
      </c>
      <c r="K2247" t="s">
        <v>2252</v>
      </c>
      <c r="L2247" t="s">
        <v>2252</v>
      </c>
      <c r="M2247" t="s">
        <v>2253</v>
      </c>
      <c r="N2247" t="s">
        <v>4519</v>
      </c>
    </row>
    <row r="2248" spans="1:14" x14ac:dyDescent="0.25">
      <c r="A2248" t="s">
        <v>5554</v>
      </c>
      <c r="B2248" t="s">
        <v>240</v>
      </c>
      <c r="C2248" t="s">
        <v>141</v>
      </c>
      <c r="D2248" s="13">
        <v>10161484</v>
      </c>
      <c r="E2248" t="s">
        <v>2415</v>
      </c>
      <c r="F2248" t="s">
        <v>2250</v>
      </c>
      <c r="G2248" t="s">
        <v>2250</v>
      </c>
      <c r="H2248" s="108">
        <v>44090</v>
      </c>
      <c r="I2248" s="108">
        <v>44126</v>
      </c>
      <c r="J2248" t="s">
        <v>2251</v>
      </c>
      <c r="K2248" t="s">
        <v>2252</v>
      </c>
      <c r="L2248" t="s">
        <v>2252</v>
      </c>
      <c r="M2248" t="s">
        <v>2253</v>
      </c>
      <c r="N2248" t="s">
        <v>4519</v>
      </c>
    </row>
    <row r="2249" spans="1:14" x14ac:dyDescent="0.25">
      <c r="A2249" t="s">
        <v>5555</v>
      </c>
      <c r="B2249" t="s">
        <v>240</v>
      </c>
      <c r="C2249" t="s">
        <v>74</v>
      </c>
      <c r="D2249" s="13">
        <v>10160080</v>
      </c>
      <c r="E2249" t="s">
        <v>2415</v>
      </c>
      <c r="F2249" t="s">
        <v>2250</v>
      </c>
      <c r="G2249" t="s">
        <v>2250</v>
      </c>
      <c r="H2249" s="108">
        <v>44117</v>
      </c>
      <c r="I2249" s="108">
        <v>44147</v>
      </c>
      <c r="J2249" t="s">
        <v>2251</v>
      </c>
      <c r="K2249" t="s">
        <v>2252</v>
      </c>
      <c r="L2249" t="s">
        <v>2252</v>
      </c>
      <c r="M2249" t="s">
        <v>2253</v>
      </c>
      <c r="N2249" t="s">
        <v>4519</v>
      </c>
    </row>
    <row r="2250" spans="1:14" x14ac:dyDescent="0.25">
      <c r="A2250" t="s">
        <v>5556</v>
      </c>
      <c r="B2250" t="s">
        <v>240</v>
      </c>
      <c r="C2250" t="s">
        <v>139</v>
      </c>
      <c r="D2250" s="13">
        <v>10161226</v>
      </c>
      <c r="E2250" t="s">
        <v>2415</v>
      </c>
      <c r="F2250" t="s">
        <v>2250</v>
      </c>
      <c r="G2250" t="s">
        <v>2250</v>
      </c>
      <c r="H2250" s="108">
        <v>44138</v>
      </c>
      <c r="I2250" s="108">
        <v>44161</v>
      </c>
      <c r="J2250" t="s">
        <v>2251</v>
      </c>
      <c r="K2250" t="s">
        <v>2252</v>
      </c>
      <c r="L2250" t="s">
        <v>2252</v>
      </c>
      <c r="M2250" t="s">
        <v>2253</v>
      </c>
      <c r="N2250" t="s">
        <v>4519</v>
      </c>
    </row>
    <row r="2251" spans="1:14" x14ac:dyDescent="0.25">
      <c r="A2251" t="s">
        <v>5557</v>
      </c>
      <c r="B2251" t="s">
        <v>240</v>
      </c>
      <c r="C2251" t="s">
        <v>145</v>
      </c>
      <c r="D2251" s="13">
        <v>10159444</v>
      </c>
      <c r="E2251" t="s">
        <v>2415</v>
      </c>
      <c r="F2251" t="s">
        <v>2250</v>
      </c>
      <c r="G2251" t="s">
        <v>2250</v>
      </c>
      <c r="H2251" s="108">
        <v>44077</v>
      </c>
      <c r="I2251" s="108">
        <v>44110</v>
      </c>
      <c r="J2251" t="s">
        <v>2251</v>
      </c>
      <c r="K2251" t="s">
        <v>2252</v>
      </c>
      <c r="L2251" t="s">
        <v>2252</v>
      </c>
      <c r="M2251" t="s">
        <v>2253</v>
      </c>
      <c r="N2251" t="s">
        <v>4519</v>
      </c>
    </row>
    <row r="2252" spans="1:14" x14ac:dyDescent="0.25">
      <c r="A2252" t="s">
        <v>5558</v>
      </c>
      <c r="B2252" t="s">
        <v>240</v>
      </c>
      <c r="C2252" t="s">
        <v>116</v>
      </c>
      <c r="D2252" s="13">
        <v>10160788</v>
      </c>
      <c r="E2252" t="s">
        <v>2415</v>
      </c>
      <c r="F2252" t="s">
        <v>2250</v>
      </c>
      <c r="G2252" t="s">
        <v>2250</v>
      </c>
      <c r="H2252" s="108">
        <v>44111</v>
      </c>
      <c r="I2252" s="108">
        <v>44146</v>
      </c>
      <c r="J2252" t="s">
        <v>945</v>
      </c>
      <c r="K2252" t="s">
        <v>2252</v>
      </c>
      <c r="L2252" t="s">
        <v>2252</v>
      </c>
      <c r="M2252" t="s">
        <v>2253</v>
      </c>
      <c r="N2252" t="s">
        <v>4519</v>
      </c>
    </row>
    <row r="2253" spans="1:14" x14ac:dyDescent="0.25">
      <c r="A2253" t="s">
        <v>5559</v>
      </c>
      <c r="B2253" t="s">
        <v>240</v>
      </c>
      <c r="C2253" t="s">
        <v>169</v>
      </c>
      <c r="D2253" s="13">
        <v>10161063</v>
      </c>
      <c r="E2253" t="s">
        <v>2415</v>
      </c>
      <c r="F2253" t="s">
        <v>2250</v>
      </c>
      <c r="G2253" t="s">
        <v>2250</v>
      </c>
      <c r="H2253" s="108">
        <v>44110</v>
      </c>
      <c r="I2253" s="108">
        <v>44134</v>
      </c>
      <c r="J2253" t="s">
        <v>2251</v>
      </c>
      <c r="K2253" t="s">
        <v>2252</v>
      </c>
      <c r="L2253" t="s">
        <v>2252</v>
      </c>
      <c r="M2253" t="s">
        <v>2253</v>
      </c>
      <c r="N2253" t="s">
        <v>4519</v>
      </c>
    </row>
    <row r="2254" spans="1:14" x14ac:dyDescent="0.25">
      <c r="A2254" t="s">
        <v>5560</v>
      </c>
      <c r="B2254" t="s">
        <v>240</v>
      </c>
      <c r="C2254" t="s">
        <v>160</v>
      </c>
      <c r="D2254" s="13">
        <v>10160256</v>
      </c>
      <c r="E2254" t="s">
        <v>2415</v>
      </c>
      <c r="F2254" t="s">
        <v>2250</v>
      </c>
      <c r="G2254" t="s">
        <v>2250</v>
      </c>
      <c r="H2254" s="108">
        <v>44105</v>
      </c>
      <c r="I2254" s="108">
        <v>44130</v>
      </c>
      <c r="J2254" t="s">
        <v>2251</v>
      </c>
      <c r="K2254" t="s">
        <v>2252</v>
      </c>
      <c r="L2254" t="s">
        <v>2252</v>
      </c>
      <c r="M2254" t="s">
        <v>2253</v>
      </c>
      <c r="N2254" t="s">
        <v>4519</v>
      </c>
    </row>
    <row r="2255" spans="1:14" x14ac:dyDescent="0.25">
      <c r="A2255" t="s">
        <v>5561</v>
      </c>
      <c r="B2255" t="s">
        <v>240</v>
      </c>
      <c r="C2255" t="s">
        <v>214</v>
      </c>
      <c r="D2255" s="13">
        <v>10160350</v>
      </c>
      <c r="E2255" t="s">
        <v>2415</v>
      </c>
      <c r="F2255" t="s">
        <v>2250</v>
      </c>
      <c r="G2255" t="s">
        <v>2250</v>
      </c>
      <c r="H2255" s="108">
        <v>44098</v>
      </c>
      <c r="I2255" s="108">
        <v>44134</v>
      </c>
      <c r="J2255" t="s">
        <v>2251</v>
      </c>
      <c r="K2255" t="s">
        <v>2252</v>
      </c>
      <c r="L2255" t="s">
        <v>2252</v>
      </c>
      <c r="M2255" t="s">
        <v>2253</v>
      </c>
      <c r="N2255" t="s">
        <v>4519</v>
      </c>
    </row>
    <row r="2256" spans="1:14" x14ac:dyDescent="0.25">
      <c r="A2256" t="s">
        <v>5562</v>
      </c>
      <c r="B2256" t="s">
        <v>240</v>
      </c>
      <c r="C2256" t="s">
        <v>156</v>
      </c>
      <c r="D2256" s="13">
        <v>10160019</v>
      </c>
      <c r="E2256" t="s">
        <v>2415</v>
      </c>
      <c r="F2256" t="s">
        <v>2250</v>
      </c>
      <c r="G2256" t="s">
        <v>2250</v>
      </c>
      <c r="H2256" s="108">
        <v>44081</v>
      </c>
      <c r="I2256" s="108">
        <v>44133</v>
      </c>
      <c r="J2256" t="s">
        <v>2251</v>
      </c>
      <c r="K2256" t="s">
        <v>2252</v>
      </c>
      <c r="L2256" t="s">
        <v>2252</v>
      </c>
      <c r="M2256" t="s">
        <v>2253</v>
      </c>
      <c r="N2256" t="s">
        <v>4519</v>
      </c>
    </row>
    <row r="2257" spans="1:14" x14ac:dyDescent="0.25">
      <c r="A2257" t="s">
        <v>5563</v>
      </c>
      <c r="B2257" t="s">
        <v>240</v>
      </c>
      <c r="C2257" t="s">
        <v>131</v>
      </c>
      <c r="D2257" s="13">
        <v>10159954</v>
      </c>
      <c r="E2257" t="s">
        <v>2415</v>
      </c>
      <c r="F2257" t="s">
        <v>2250</v>
      </c>
      <c r="G2257" t="s">
        <v>2250</v>
      </c>
      <c r="H2257" s="108">
        <v>44089</v>
      </c>
      <c r="I2257" s="108">
        <v>44125</v>
      </c>
      <c r="J2257" t="s">
        <v>2251</v>
      </c>
      <c r="K2257" t="s">
        <v>2252</v>
      </c>
      <c r="L2257" t="s">
        <v>2252</v>
      </c>
      <c r="M2257" t="s">
        <v>2253</v>
      </c>
      <c r="N2257" t="s">
        <v>4519</v>
      </c>
    </row>
    <row r="2258" spans="1:14" x14ac:dyDescent="0.25">
      <c r="A2258" t="s">
        <v>5564</v>
      </c>
      <c r="B2258" t="s">
        <v>240</v>
      </c>
      <c r="C2258" t="s">
        <v>75</v>
      </c>
      <c r="D2258" s="13">
        <v>10159446</v>
      </c>
      <c r="E2258" t="s">
        <v>2415</v>
      </c>
      <c r="F2258" t="s">
        <v>2250</v>
      </c>
      <c r="G2258" t="s">
        <v>2250</v>
      </c>
      <c r="H2258" s="108">
        <v>44103</v>
      </c>
      <c r="I2258" s="108">
        <v>44138</v>
      </c>
      <c r="J2258" t="s">
        <v>2251</v>
      </c>
      <c r="K2258" t="s">
        <v>2252</v>
      </c>
      <c r="L2258" t="s">
        <v>2252</v>
      </c>
      <c r="M2258" t="s">
        <v>2253</v>
      </c>
      <c r="N2258" t="s">
        <v>4519</v>
      </c>
    </row>
    <row r="2259" spans="1:14" x14ac:dyDescent="0.25">
      <c r="A2259" t="s">
        <v>5565</v>
      </c>
      <c r="B2259" t="s">
        <v>240</v>
      </c>
      <c r="C2259" t="s">
        <v>89</v>
      </c>
      <c r="D2259" s="13">
        <v>10159056</v>
      </c>
      <c r="E2259" t="s">
        <v>2415</v>
      </c>
      <c r="F2259" t="s">
        <v>2250</v>
      </c>
      <c r="G2259" t="s">
        <v>2250</v>
      </c>
      <c r="H2259" s="108">
        <v>44125</v>
      </c>
      <c r="I2259" s="108">
        <v>44168</v>
      </c>
      <c r="J2259" t="s">
        <v>2251</v>
      </c>
      <c r="K2259" t="s">
        <v>2252</v>
      </c>
      <c r="L2259" t="s">
        <v>2252</v>
      </c>
      <c r="M2259" t="s">
        <v>2253</v>
      </c>
      <c r="N2259" t="s">
        <v>4519</v>
      </c>
    </row>
    <row r="2260" spans="1:14" x14ac:dyDescent="0.25">
      <c r="A2260" t="s">
        <v>5566</v>
      </c>
      <c r="B2260" t="s">
        <v>240</v>
      </c>
      <c r="C2260" t="s">
        <v>72</v>
      </c>
      <c r="D2260" s="13">
        <v>10161365</v>
      </c>
      <c r="E2260" t="s">
        <v>2415</v>
      </c>
      <c r="F2260" t="s">
        <v>2250</v>
      </c>
      <c r="G2260" t="s">
        <v>2250</v>
      </c>
      <c r="H2260" s="108">
        <v>44097</v>
      </c>
      <c r="I2260" s="108">
        <v>44126</v>
      </c>
      <c r="J2260" t="s">
        <v>2251</v>
      </c>
      <c r="K2260" t="s">
        <v>2252</v>
      </c>
      <c r="L2260" t="s">
        <v>2252</v>
      </c>
      <c r="M2260" t="s">
        <v>2253</v>
      </c>
      <c r="N2260" t="s">
        <v>4519</v>
      </c>
    </row>
    <row r="2261" spans="1:14" x14ac:dyDescent="0.25">
      <c r="A2261" t="s">
        <v>5567</v>
      </c>
      <c r="B2261" t="s">
        <v>240</v>
      </c>
      <c r="C2261" t="s">
        <v>212</v>
      </c>
      <c r="D2261" s="13">
        <v>10160218</v>
      </c>
      <c r="E2261" t="s">
        <v>2415</v>
      </c>
      <c r="F2261" t="s">
        <v>2250</v>
      </c>
      <c r="G2261" t="s">
        <v>2250</v>
      </c>
      <c r="H2261" s="108">
        <v>44112</v>
      </c>
      <c r="I2261" s="108">
        <v>44139</v>
      </c>
      <c r="J2261" t="s">
        <v>2251</v>
      </c>
      <c r="K2261" t="s">
        <v>2252</v>
      </c>
      <c r="L2261" t="s">
        <v>2252</v>
      </c>
      <c r="M2261" t="s">
        <v>2253</v>
      </c>
      <c r="N2261" t="s">
        <v>4519</v>
      </c>
    </row>
    <row r="2262" spans="1:14" x14ac:dyDescent="0.25">
      <c r="A2262" t="s">
        <v>5568</v>
      </c>
      <c r="B2262" t="s">
        <v>240</v>
      </c>
      <c r="C2262" t="s">
        <v>148</v>
      </c>
      <c r="D2262" s="13">
        <v>10160293</v>
      </c>
      <c r="E2262" t="s">
        <v>2415</v>
      </c>
      <c r="F2262" t="s">
        <v>2250</v>
      </c>
      <c r="G2262" t="s">
        <v>2250</v>
      </c>
      <c r="H2262" s="108">
        <v>44090</v>
      </c>
      <c r="I2262" s="108">
        <v>44117</v>
      </c>
      <c r="J2262" t="s">
        <v>2251</v>
      </c>
      <c r="K2262" t="s">
        <v>2252</v>
      </c>
      <c r="L2262" t="s">
        <v>2252</v>
      </c>
      <c r="M2262" t="s">
        <v>2253</v>
      </c>
      <c r="N2262" t="s">
        <v>4519</v>
      </c>
    </row>
    <row r="2263" spans="1:14" x14ac:dyDescent="0.25">
      <c r="A2263" t="s">
        <v>5569</v>
      </c>
      <c r="B2263" t="s">
        <v>240</v>
      </c>
      <c r="C2263" t="s">
        <v>228</v>
      </c>
      <c r="D2263" s="13">
        <v>10161431</v>
      </c>
      <c r="E2263" t="s">
        <v>2415</v>
      </c>
      <c r="F2263" t="s">
        <v>2250</v>
      </c>
      <c r="G2263" t="s">
        <v>2250</v>
      </c>
      <c r="H2263" s="108">
        <v>44138</v>
      </c>
      <c r="I2263" s="108">
        <v>44181</v>
      </c>
      <c r="J2263" t="s">
        <v>2251</v>
      </c>
      <c r="K2263" t="s">
        <v>2252</v>
      </c>
      <c r="L2263" t="s">
        <v>2252</v>
      </c>
      <c r="M2263" t="s">
        <v>2253</v>
      </c>
      <c r="N2263" t="s">
        <v>4519</v>
      </c>
    </row>
    <row r="2264" spans="1:14" x14ac:dyDescent="0.25">
      <c r="A2264" t="s">
        <v>5570</v>
      </c>
      <c r="B2264" t="s">
        <v>240</v>
      </c>
      <c r="C2264" t="s">
        <v>141</v>
      </c>
      <c r="D2264" s="13">
        <v>10161437</v>
      </c>
      <c r="E2264" t="s">
        <v>2415</v>
      </c>
      <c r="F2264" t="s">
        <v>2250</v>
      </c>
      <c r="G2264" t="s">
        <v>2250</v>
      </c>
      <c r="H2264" s="108">
        <v>44103</v>
      </c>
      <c r="I2264" s="108">
        <v>44131</v>
      </c>
      <c r="J2264" t="s">
        <v>2251</v>
      </c>
      <c r="K2264" t="s">
        <v>2252</v>
      </c>
      <c r="L2264" t="s">
        <v>2252</v>
      </c>
      <c r="M2264" t="s">
        <v>2253</v>
      </c>
      <c r="N2264" t="s">
        <v>4519</v>
      </c>
    </row>
    <row r="2265" spans="1:14" x14ac:dyDescent="0.25">
      <c r="A2265" t="s">
        <v>5571</v>
      </c>
      <c r="B2265" t="s">
        <v>240</v>
      </c>
      <c r="C2265" t="s">
        <v>91</v>
      </c>
      <c r="D2265" s="13">
        <v>10159447</v>
      </c>
      <c r="E2265" t="s">
        <v>2415</v>
      </c>
      <c r="F2265" t="s">
        <v>2250</v>
      </c>
      <c r="G2265" t="s">
        <v>2250</v>
      </c>
      <c r="H2265" s="108">
        <v>44125</v>
      </c>
      <c r="I2265" s="108">
        <v>44152</v>
      </c>
      <c r="J2265" t="s">
        <v>2251</v>
      </c>
      <c r="K2265" t="s">
        <v>2252</v>
      </c>
      <c r="L2265" t="s">
        <v>2252</v>
      </c>
      <c r="M2265" t="s">
        <v>2253</v>
      </c>
      <c r="N2265" t="s">
        <v>4519</v>
      </c>
    </row>
    <row r="2266" spans="1:14" x14ac:dyDescent="0.25">
      <c r="A2266" t="s">
        <v>5572</v>
      </c>
      <c r="B2266" t="s">
        <v>240</v>
      </c>
      <c r="C2266" t="s">
        <v>122</v>
      </c>
      <c r="D2266" s="13">
        <v>10159057</v>
      </c>
      <c r="E2266" t="s">
        <v>2415</v>
      </c>
      <c r="F2266" t="s">
        <v>2250</v>
      </c>
      <c r="G2266" t="s">
        <v>2250</v>
      </c>
      <c r="H2266" s="108">
        <v>44089</v>
      </c>
      <c r="I2266" s="108">
        <v>44127</v>
      </c>
      <c r="J2266" t="s">
        <v>2251</v>
      </c>
      <c r="K2266" t="s">
        <v>2252</v>
      </c>
      <c r="L2266" t="s">
        <v>2252</v>
      </c>
      <c r="M2266" t="s">
        <v>2253</v>
      </c>
      <c r="N2266" t="s">
        <v>4519</v>
      </c>
    </row>
    <row r="2267" spans="1:14" x14ac:dyDescent="0.25">
      <c r="A2267" t="s">
        <v>5573</v>
      </c>
      <c r="B2267" t="s">
        <v>240</v>
      </c>
      <c r="C2267" t="s">
        <v>139</v>
      </c>
      <c r="D2267" s="13">
        <v>10161074</v>
      </c>
      <c r="E2267" t="s">
        <v>2415</v>
      </c>
      <c r="F2267" t="s">
        <v>2250</v>
      </c>
      <c r="G2267" t="s">
        <v>2250</v>
      </c>
      <c r="H2267" s="108">
        <v>44109</v>
      </c>
      <c r="I2267" s="108">
        <v>44139</v>
      </c>
      <c r="J2267" t="s">
        <v>2251</v>
      </c>
      <c r="K2267" t="s">
        <v>2252</v>
      </c>
      <c r="L2267" t="s">
        <v>2252</v>
      </c>
      <c r="M2267" t="s">
        <v>2253</v>
      </c>
      <c r="N2267" t="s">
        <v>4519</v>
      </c>
    </row>
    <row r="2268" spans="1:14" x14ac:dyDescent="0.25">
      <c r="A2268" t="s">
        <v>5574</v>
      </c>
      <c r="B2268" t="s">
        <v>240</v>
      </c>
      <c r="C2268" t="s">
        <v>97</v>
      </c>
      <c r="D2268" s="13">
        <v>10159644</v>
      </c>
      <c r="E2268" t="s">
        <v>2415</v>
      </c>
      <c r="F2268" t="s">
        <v>2250</v>
      </c>
      <c r="G2268" t="s">
        <v>2250</v>
      </c>
      <c r="H2268" s="108">
        <v>44082</v>
      </c>
      <c r="I2268" s="108">
        <v>44117</v>
      </c>
      <c r="J2268" t="s">
        <v>2251</v>
      </c>
      <c r="K2268" t="s">
        <v>2252</v>
      </c>
      <c r="L2268" t="s">
        <v>2252</v>
      </c>
      <c r="M2268" t="s">
        <v>2253</v>
      </c>
      <c r="N2268" t="s">
        <v>4519</v>
      </c>
    </row>
    <row r="2269" spans="1:14" x14ac:dyDescent="0.25">
      <c r="A2269" t="s">
        <v>5575</v>
      </c>
      <c r="B2269" t="s">
        <v>240</v>
      </c>
      <c r="C2269" t="s">
        <v>214</v>
      </c>
      <c r="D2269" s="13">
        <v>10159888</v>
      </c>
      <c r="E2269" t="s">
        <v>2415</v>
      </c>
      <c r="F2269" t="s">
        <v>2250</v>
      </c>
      <c r="G2269" t="s">
        <v>2250</v>
      </c>
      <c r="H2269" s="108">
        <v>44082</v>
      </c>
      <c r="I2269" s="108">
        <v>44138</v>
      </c>
      <c r="J2269" t="s">
        <v>945</v>
      </c>
      <c r="K2269" t="s">
        <v>2252</v>
      </c>
      <c r="L2269" t="s">
        <v>2252</v>
      </c>
      <c r="M2269" t="s">
        <v>2253</v>
      </c>
      <c r="N2269" t="s">
        <v>4519</v>
      </c>
    </row>
    <row r="2270" spans="1:14" x14ac:dyDescent="0.25">
      <c r="A2270" t="s">
        <v>5576</v>
      </c>
      <c r="B2270" t="s">
        <v>240</v>
      </c>
      <c r="C2270" t="s">
        <v>165</v>
      </c>
      <c r="D2270" s="13">
        <v>10159448</v>
      </c>
      <c r="E2270" t="s">
        <v>2415</v>
      </c>
      <c r="F2270" t="s">
        <v>2250</v>
      </c>
      <c r="G2270" t="s">
        <v>2250</v>
      </c>
      <c r="H2270" s="108">
        <v>44131</v>
      </c>
      <c r="I2270" s="108">
        <v>44167</v>
      </c>
      <c r="J2270" t="s">
        <v>2251</v>
      </c>
      <c r="K2270" t="s">
        <v>2252</v>
      </c>
      <c r="L2270" t="s">
        <v>2252</v>
      </c>
      <c r="M2270" t="s">
        <v>2253</v>
      </c>
      <c r="N2270" t="s">
        <v>4519</v>
      </c>
    </row>
    <row r="2271" spans="1:14" x14ac:dyDescent="0.25">
      <c r="A2271" t="s">
        <v>5577</v>
      </c>
      <c r="B2271" t="s">
        <v>240</v>
      </c>
      <c r="C2271" t="s">
        <v>190</v>
      </c>
      <c r="D2271" s="13">
        <v>10160627</v>
      </c>
      <c r="E2271" t="s">
        <v>2415</v>
      </c>
      <c r="F2271" t="s">
        <v>2250</v>
      </c>
      <c r="G2271" t="s">
        <v>2250</v>
      </c>
      <c r="H2271" s="108">
        <v>44097</v>
      </c>
      <c r="I2271" s="108">
        <v>44127</v>
      </c>
      <c r="J2271" t="s">
        <v>2251</v>
      </c>
      <c r="K2271" t="s">
        <v>2252</v>
      </c>
      <c r="L2271" t="s">
        <v>2252</v>
      </c>
      <c r="M2271" t="s">
        <v>2253</v>
      </c>
      <c r="N2271" t="s">
        <v>4519</v>
      </c>
    </row>
    <row r="2272" spans="1:14" x14ac:dyDescent="0.25">
      <c r="A2272" t="s">
        <v>5578</v>
      </c>
      <c r="B2272" t="s">
        <v>240</v>
      </c>
      <c r="C2272" t="s">
        <v>144</v>
      </c>
      <c r="D2272" s="13">
        <v>10159449</v>
      </c>
      <c r="E2272" t="s">
        <v>2415</v>
      </c>
      <c r="F2272" t="s">
        <v>2250</v>
      </c>
      <c r="G2272" t="s">
        <v>2250</v>
      </c>
      <c r="H2272" s="108">
        <v>44076</v>
      </c>
      <c r="I2272" s="108">
        <v>44125</v>
      </c>
      <c r="J2272" t="s">
        <v>2251</v>
      </c>
      <c r="K2272" t="s">
        <v>2252</v>
      </c>
      <c r="L2272" t="s">
        <v>2252</v>
      </c>
      <c r="M2272" t="s">
        <v>2253</v>
      </c>
      <c r="N2272" t="s">
        <v>4519</v>
      </c>
    </row>
    <row r="2273" spans="1:14" x14ac:dyDescent="0.25">
      <c r="A2273" t="s">
        <v>5579</v>
      </c>
      <c r="B2273" t="s">
        <v>240</v>
      </c>
      <c r="C2273" t="s">
        <v>72</v>
      </c>
      <c r="D2273" s="13">
        <v>10161174</v>
      </c>
      <c r="E2273" t="s">
        <v>2415</v>
      </c>
      <c r="F2273" t="s">
        <v>2250</v>
      </c>
      <c r="G2273" t="s">
        <v>2250</v>
      </c>
      <c r="H2273" s="108">
        <v>44123</v>
      </c>
      <c r="I2273" s="108">
        <v>44179</v>
      </c>
      <c r="J2273" t="s">
        <v>2251</v>
      </c>
      <c r="K2273" t="s">
        <v>2252</v>
      </c>
      <c r="L2273" t="s">
        <v>2252</v>
      </c>
      <c r="M2273" t="s">
        <v>2253</v>
      </c>
      <c r="N2273" t="s">
        <v>4519</v>
      </c>
    </row>
    <row r="2274" spans="1:14" x14ac:dyDescent="0.25">
      <c r="A2274" t="s">
        <v>5580</v>
      </c>
      <c r="B2274" t="s">
        <v>240</v>
      </c>
      <c r="C2274" t="s">
        <v>104</v>
      </c>
      <c r="D2274" s="13">
        <v>10158695</v>
      </c>
      <c r="E2274" t="s">
        <v>2415</v>
      </c>
      <c r="F2274" t="s">
        <v>2250</v>
      </c>
      <c r="G2274" t="s">
        <v>2250</v>
      </c>
      <c r="H2274" s="108">
        <v>44102</v>
      </c>
      <c r="I2274" s="108">
        <v>44147</v>
      </c>
      <c r="J2274" t="s">
        <v>2251</v>
      </c>
      <c r="K2274" t="s">
        <v>2252</v>
      </c>
      <c r="L2274" t="s">
        <v>2252</v>
      </c>
      <c r="M2274" t="s">
        <v>2253</v>
      </c>
      <c r="N2274" t="s">
        <v>4519</v>
      </c>
    </row>
    <row r="2275" spans="1:14" x14ac:dyDescent="0.25">
      <c r="A2275" t="s">
        <v>5581</v>
      </c>
      <c r="B2275" t="s">
        <v>240</v>
      </c>
      <c r="C2275" t="s">
        <v>130</v>
      </c>
      <c r="D2275" s="13">
        <v>10160789</v>
      </c>
      <c r="E2275" t="s">
        <v>2415</v>
      </c>
      <c r="F2275" t="s">
        <v>2250</v>
      </c>
      <c r="G2275" t="s">
        <v>2250</v>
      </c>
      <c r="H2275" s="108">
        <v>44109</v>
      </c>
      <c r="I2275" s="108">
        <v>44146</v>
      </c>
      <c r="J2275" t="s">
        <v>2251</v>
      </c>
      <c r="K2275" t="s">
        <v>2252</v>
      </c>
      <c r="L2275" t="s">
        <v>2252</v>
      </c>
      <c r="M2275" t="s">
        <v>2253</v>
      </c>
      <c r="N2275" t="s">
        <v>4519</v>
      </c>
    </row>
    <row r="2276" spans="1:14" x14ac:dyDescent="0.25">
      <c r="A2276" t="s">
        <v>5582</v>
      </c>
      <c r="B2276" t="s">
        <v>240</v>
      </c>
      <c r="C2276" t="s">
        <v>109</v>
      </c>
      <c r="D2276" s="13">
        <v>10159058</v>
      </c>
      <c r="E2276" t="s">
        <v>2415</v>
      </c>
      <c r="F2276" t="s">
        <v>2250</v>
      </c>
      <c r="G2276" t="s">
        <v>2250</v>
      </c>
      <c r="H2276" s="108">
        <v>44124</v>
      </c>
      <c r="I2276" s="108">
        <v>44161</v>
      </c>
      <c r="J2276" t="s">
        <v>2251</v>
      </c>
      <c r="K2276" t="s">
        <v>2252</v>
      </c>
      <c r="L2276" t="s">
        <v>2252</v>
      </c>
      <c r="M2276" t="s">
        <v>2253</v>
      </c>
      <c r="N2276" t="s">
        <v>4519</v>
      </c>
    </row>
    <row r="2277" spans="1:14" x14ac:dyDescent="0.25">
      <c r="A2277" t="s">
        <v>5583</v>
      </c>
      <c r="B2277" t="s">
        <v>240</v>
      </c>
      <c r="C2277" t="s">
        <v>147</v>
      </c>
      <c r="D2277" s="13">
        <v>10161279</v>
      </c>
      <c r="E2277" t="s">
        <v>2415</v>
      </c>
      <c r="F2277" t="s">
        <v>2250</v>
      </c>
      <c r="G2277" t="s">
        <v>2250</v>
      </c>
      <c r="H2277" s="108">
        <v>44167</v>
      </c>
      <c r="I2277" s="108">
        <v>44204</v>
      </c>
      <c r="J2277" t="s">
        <v>2251</v>
      </c>
      <c r="K2277" t="s">
        <v>2252</v>
      </c>
      <c r="L2277" t="s">
        <v>2252</v>
      </c>
      <c r="M2277" t="s">
        <v>2253</v>
      </c>
      <c r="N2277" t="s">
        <v>4519</v>
      </c>
    </row>
    <row r="2278" spans="1:14" x14ac:dyDescent="0.25">
      <c r="A2278" t="s">
        <v>5584</v>
      </c>
      <c r="B2278" t="s">
        <v>5585</v>
      </c>
      <c r="C2278" t="s">
        <v>227</v>
      </c>
      <c r="D2278" s="13">
        <v>10161334</v>
      </c>
      <c r="E2278" t="s">
        <v>2415</v>
      </c>
      <c r="F2278" t="s">
        <v>2250</v>
      </c>
      <c r="G2278" t="s">
        <v>2250</v>
      </c>
      <c r="H2278" s="108">
        <v>44181</v>
      </c>
      <c r="I2278" s="108">
        <v>44222</v>
      </c>
      <c r="J2278" t="s">
        <v>2251</v>
      </c>
      <c r="K2278" t="s">
        <v>2252</v>
      </c>
      <c r="L2278" t="s">
        <v>2252</v>
      </c>
      <c r="M2278" t="s">
        <v>2253</v>
      </c>
      <c r="N2278" t="s">
        <v>4519</v>
      </c>
    </row>
    <row r="2279" spans="1:14" x14ac:dyDescent="0.25">
      <c r="A2279" t="s">
        <v>5586</v>
      </c>
      <c r="B2279" t="s">
        <v>240</v>
      </c>
      <c r="C2279" t="s">
        <v>72</v>
      </c>
      <c r="D2279" s="13">
        <v>10161305</v>
      </c>
      <c r="E2279" t="s">
        <v>2415</v>
      </c>
      <c r="F2279" t="s">
        <v>2250</v>
      </c>
      <c r="G2279" t="s">
        <v>2250</v>
      </c>
      <c r="H2279" s="108">
        <v>44102</v>
      </c>
      <c r="I2279" s="108">
        <v>44127</v>
      </c>
      <c r="J2279" t="s">
        <v>2251</v>
      </c>
      <c r="K2279" t="s">
        <v>2252</v>
      </c>
      <c r="L2279" t="s">
        <v>2252</v>
      </c>
      <c r="M2279" t="s">
        <v>2253</v>
      </c>
      <c r="N2279" t="s">
        <v>4519</v>
      </c>
    </row>
    <row r="2280" spans="1:14" x14ac:dyDescent="0.25">
      <c r="A2280" t="s">
        <v>5587</v>
      </c>
      <c r="B2280" t="s">
        <v>240</v>
      </c>
      <c r="C2280" t="s">
        <v>81</v>
      </c>
      <c r="D2280" s="13">
        <v>10160065</v>
      </c>
      <c r="E2280" t="s">
        <v>2415</v>
      </c>
      <c r="F2280" t="s">
        <v>2250</v>
      </c>
      <c r="G2280" t="s">
        <v>2250</v>
      </c>
      <c r="H2280" s="108">
        <v>44118</v>
      </c>
      <c r="I2280" s="108">
        <v>44152</v>
      </c>
      <c r="J2280" t="s">
        <v>2251</v>
      </c>
      <c r="K2280" t="s">
        <v>2252</v>
      </c>
      <c r="L2280" t="s">
        <v>2252</v>
      </c>
      <c r="M2280" t="s">
        <v>2253</v>
      </c>
      <c r="N2280" t="s">
        <v>4519</v>
      </c>
    </row>
    <row r="2281" spans="1:14" x14ac:dyDescent="0.25">
      <c r="A2281" t="s">
        <v>5588</v>
      </c>
      <c r="B2281" t="s">
        <v>240</v>
      </c>
      <c r="C2281" t="s">
        <v>80</v>
      </c>
      <c r="D2281" s="13">
        <v>10158671</v>
      </c>
      <c r="E2281" t="s">
        <v>2415</v>
      </c>
      <c r="F2281" t="s">
        <v>2250</v>
      </c>
      <c r="G2281" t="s">
        <v>2250</v>
      </c>
      <c r="H2281" s="108">
        <v>44089</v>
      </c>
      <c r="I2281" s="108">
        <v>44132</v>
      </c>
      <c r="J2281" t="s">
        <v>2251</v>
      </c>
      <c r="K2281" t="s">
        <v>2252</v>
      </c>
      <c r="L2281" t="s">
        <v>2252</v>
      </c>
      <c r="M2281" t="s">
        <v>2253</v>
      </c>
      <c r="N2281" t="s">
        <v>4519</v>
      </c>
    </row>
    <row r="2282" spans="1:14" x14ac:dyDescent="0.25">
      <c r="A2282" t="s">
        <v>5589</v>
      </c>
      <c r="B2282" t="s">
        <v>240</v>
      </c>
      <c r="C2282" t="s">
        <v>113</v>
      </c>
      <c r="D2282" s="13">
        <v>10159907</v>
      </c>
      <c r="E2282" t="s">
        <v>2415</v>
      </c>
      <c r="F2282" t="s">
        <v>2250</v>
      </c>
      <c r="G2282" t="s">
        <v>2250</v>
      </c>
      <c r="H2282" s="108">
        <v>44118</v>
      </c>
      <c r="I2282" s="108">
        <v>44165</v>
      </c>
      <c r="J2282" t="s">
        <v>2251</v>
      </c>
      <c r="K2282" t="s">
        <v>2252</v>
      </c>
      <c r="L2282" t="s">
        <v>2252</v>
      </c>
      <c r="M2282" t="s">
        <v>2253</v>
      </c>
      <c r="N2282" t="s">
        <v>4519</v>
      </c>
    </row>
    <row r="2283" spans="1:14" x14ac:dyDescent="0.25">
      <c r="A2283" t="s">
        <v>5590</v>
      </c>
      <c r="B2283" t="s">
        <v>240</v>
      </c>
      <c r="C2283" t="s">
        <v>72</v>
      </c>
      <c r="D2283" s="13">
        <v>10161042</v>
      </c>
      <c r="E2283" t="s">
        <v>2415</v>
      </c>
      <c r="F2283" t="s">
        <v>2250</v>
      </c>
      <c r="G2283" t="s">
        <v>2250</v>
      </c>
      <c r="H2283" s="108">
        <v>44138</v>
      </c>
      <c r="I2283" s="108">
        <v>44179</v>
      </c>
      <c r="J2283" t="s">
        <v>2251</v>
      </c>
      <c r="K2283" t="s">
        <v>2252</v>
      </c>
      <c r="L2283" t="s">
        <v>2252</v>
      </c>
      <c r="M2283" t="s">
        <v>2253</v>
      </c>
      <c r="N2283" t="s">
        <v>4519</v>
      </c>
    </row>
    <row r="2284" spans="1:14" x14ac:dyDescent="0.25">
      <c r="A2284" t="s">
        <v>5591</v>
      </c>
      <c r="B2284" t="s">
        <v>240</v>
      </c>
      <c r="C2284" t="s">
        <v>80</v>
      </c>
      <c r="D2284" s="13">
        <v>10158707</v>
      </c>
      <c r="E2284" t="s">
        <v>2415</v>
      </c>
      <c r="F2284" t="s">
        <v>2250</v>
      </c>
      <c r="G2284" t="s">
        <v>2250</v>
      </c>
      <c r="H2284" s="108">
        <v>44117</v>
      </c>
      <c r="I2284" s="108">
        <v>44165</v>
      </c>
      <c r="J2284" t="s">
        <v>2251</v>
      </c>
      <c r="K2284" t="s">
        <v>2252</v>
      </c>
      <c r="L2284" t="s">
        <v>2252</v>
      </c>
      <c r="M2284" t="s">
        <v>2253</v>
      </c>
      <c r="N2284" t="s">
        <v>4519</v>
      </c>
    </row>
    <row r="2285" spans="1:14" x14ac:dyDescent="0.25">
      <c r="A2285" t="s">
        <v>5592</v>
      </c>
      <c r="B2285" t="s">
        <v>240</v>
      </c>
      <c r="C2285" t="s">
        <v>72</v>
      </c>
      <c r="D2285" s="13">
        <v>10161261</v>
      </c>
      <c r="E2285" t="s">
        <v>2415</v>
      </c>
      <c r="F2285" t="s">
        <v>2250</v>
      </c>
      <c r="G2285" t="s">
        <v>2250</v>
      </c>
      <c r="H2285" s="108">
        <v>44091</v>
      </c>
      <c r="I2285" s="108">
        <v>44151</v>
      </c>
      <c r="J2285" t="s">
        <v>2251</v>
      </c>
      <c r="K2285" t="s">
        <v>2252</v>
      </c>
      <c r="L2285" t="s">
        <v>2252</v>
      </c>
      <c r="M2285" t="s">
        <v>2253</v>
      </c>
      <c r="N2285" t="s">
        <v>4519</v>
      </c>
    </row>
    <row r="2286" spans="1:14" x14ac:dyDescent="0.25">
      <c r="A2286" t="s">
        <v>5593</v>
      </c>
      <c r="B2286" t="s">
        <v>240</v>
      </c>
      <c r="C2286" t="s">
        <v>151</v>
      </c>
      <c r="D2286" s="13">
        <v>10159625</v>
      </c>
      <c r="E2286" t="s">
        <v>2415</v>
      </c>
      <c r="F2286" t="s">
        <v>2250</v>
      </c>
      <c r="G2286" t="s">
        <v>2250</v>
      </c>
      <c r="H2286" s="108">
        <v>44084</v>
      </c>
      <c r="I2286" s="108">
        <v>44111</v>
      </c>
      <c r="J2286" t="s">
        <v>2251</v>
      </c>
      <c r="K2286" t="s">
        <v>2252</v>
      </c>
      <c r="L2286" t="s">
        <v>2252</v>
      </c>
      <c r="M2286" t="s">
        <v>2253</v>
      </c>
      <c r="N2286" t="s">
        <v>4519</v>
      </c>
    </row>
    <row r="2287" spans="1:14" x14ac:dyDescent="0.25">
      <c r="A2287" t="s">
        <v>5594</v>
      </c>
      <c r="B2287" t="s">
        <v>240</v>
      </c>
      <c r="C2287" t="s">
        <v>161</v>
      </c>
      <c r="D2287" s="13">
        <v>10161406</v>
      </c>
      <c r="E2287" t="s">
        <v>2415</v>
      </c>
      <c r="F2287" t="s">
        <v>2250</v>
      </c>
      <c r="G2287" t="s">
        <v>2250</v>
      </c>
      <c r="H2287" s="108">
        <v>44124</v>
      </c>
      <c r="I2287" s="108">
        <v>44154</v>
      </c>
      <c r="J2287" t="s">
        <v>2251</v>
      </c>
      <c r="K2287" t="s">
        <v>2252</v>
      </c>
      <c r="L2287" t="s">
        <v>2252</v>
      </c>
      <c r="M2287" t="s">
        <v>2253</v>
      </c>
      <c r="N2287" t="s">
        <v>4519</v>
      </c>
    </row>
    <row r="2288" spans="1:14" x14ac:dyDescent="0.25">
      <c r="A2288" t="s">
        <v>5595</v>
      </c>
      <c r="B2288" t="s">
        <v>240</v>
      </c>
      <c r="C2288" t="s">
        <v>94</v>
      </c>
      <c r="D2288" s="13">
        <v>10159060</v>
      </c>
      <c r="E2288" t="s">
        <v>2415</v>
      </c>
      <c r="F2288" t="s">
        <v>2250</v>
      </c>
      <c r="G2288" t="s">
        <v>2250</v>
      </c>
      <c r="H2288" s="108">
        <v>44095</v>
      </c>
      <c r="I2288" s="108">
        <v>44174</v>
      </c>
      <c r="J2288" t="s">
        <v>945</v>
      </c>
      <c r="K2288" t="s">
        <v>2252</v>
      </c>
      <c r="L2288" t="s">
        <v>2252</v>
      </c>
      <c r="M2288" t="s">
        <v>2253</v>
      </c>
      <c r="N2288" t="s">
        <v>4519</v>
      </c>
    </row>
    <row r="2289" spans="1:14" x14ac:dyDescent="0.25">
      <c r="A2289" t="s">
        <v>5596</v>
      </c>
      <c r="B2289" t="s">
        <v>240</v>
      </c>
      <c r="C2289" t="s">
        <v>181</v>
      </c>
      <c r="D2289" s="13">
        <v>10160628</v>
      </c>
      <c r="E2289" t="s">
        <v>2415</v>
      </c>
      <c r="F2289" t="s">
        <v>2250</v>
      </c>
      <c r="G2289" t="s">
        <v>2250</v>
      </c>
      <c r="H2289" s="108">
        <v>44084</v>
      </c>
      <c r="I2289" s="108">
        <v>44117</v>
      </c>
      <c r="J2289" t="s">
        <v>2251</v>
      </c>
      <c r="K2289" t="s">
        <v>2252</v>
      </c>
      <c r="L2289" t="s">
        <v>2252</v>
      </c>
      <c r="M2289" t="s">
        <v>2253</v>
      </c>
      <c r="N2289" t="s">
        <v>4519</v>
      </c>
    </row>
    <row r="2290" spans="1:14" x14ac:dyDescent="0.25">
      <c r="A2290" t="s">
        <v>5597</v>
      </c>
      <c r="B2290" t="s">
        <v>5598</v>
      </c>
      <c r="C2290" t="s">
        <v>124</v>
      </c>
      <c r="D2290" s="13">
        <v>10159755</v>
      </c>
      <c r="E2290" t="s">
        <v>2415</v>
      </c>
      <c r="F2290" t="s">
        <v>2250</v>
      </c>
      <c r="G2290" t="s">
        <v>2250</v>
      </c>
      <c r="H2290" s="108">
        <v>44146</v>
      </c>
      <c r="I2290" s="108">
        <v>44175</v>
      </c>
      <c r="J2290" t="s">
        <v>2251</v>
      </c>
      <c r="K2290" t="s">
        <v>2252</v>
      </c>
      <c r="L2290" t="s">
        <v>2252</v>
      </c>
      <c r="M2290" t="s">
        <v>2253</v>
      </c>
      <c r="N2290" t="s">
        <v>4519</v>
      </c>
    </row>
    <row r="2291" spans="1:14" x14ac:dyDescent="0.25">
      <c r="A2291" t="s">
        <v>5599</v>
      </c>
      <c r="B2291" t="s">
        <v>240</v>
      </c>
      <c r="C2291" t="s">
        <v>124</v>
      </c>
      <c r="D2291" s="13">
        <v>10159646</v>
      </c>
      <c r="E2291" t="s">
        <v>2415</v>
      </c>
      <c r="F2291" t="s">
        <v>2250</v>
      </c>
      <c r="G2291" t="s">
        <v>2250</v>
      </c>
      <c r="H2291" s="108">
        <v>44095</v>
      </c>
      <c r="I2291" s="108">
        <v>44119</v>
      </c>
      <c r="J2291" t="s">
        <v>2251</v>
      </c>
      <c r="K2291" t="s">
        <v>2252</v>
      </c>
      <c r="L2291" t="s">
        <v>2252</v>
      </c>
      <c r="M2291" t="s">
        <v>2253</v>
      </c>
      <c r="N2291" t="s">
        <v>4519</v>
      </c>
    </row>
    <row r="2292" spans="1:14" x14ac:dyDescent="0.25">
      <c r="A2292" t="s">
        <v>5600</v>
      </c>
      <c r="B2292" t="s">
        <v>240</v>
      </c>
      <c r="C2292" t="s">
        <v>129</v>
      </c>
      <c r="D2292" s="13">
        <v>10160790</v>
      </c>
      <c r="E2292" t="s">
        <v>2415</v>
      </c>
      <c r="F2292" t="s">
        <v>2250</v>
      </c>
      <c r="G2292" t="s">
        <v>2250</v>
      </c>
      <c r="H2292" s="108">
        <v>44076</v>
      </c>
      <c r="I2292" s="108">
        <v>44140</v>
      </c>
      <c r="J2292" t="s">
        <v>945</v>
      </c>
      <c r="K2292" t="s">
        <v>2252</v>
      </c>
      <c r="L2292" t="s">
        <v>2252</v>
      </c>
      <c r="M2292" t="s">
        <v>2253</v>
      </c>
      <c r="N2292" t="s">
        <v>4519</v>
      </c>
    </row>
    <row r="2293" spans="1:14" x14ac:dyDescent="0.25">
      <c r="A2293" t="s">
        <v>5601</v>
      </c>
      <c r="B2293" t="s">
        <v>240</v>
      </c>
      <c r="C2293" t="s">
        <v>86</v>
      </c>
      <c r="D2293" s="13">
        <v>10159450</v>
      </c>
      <c r="E2293" t="s">
        <v>2415</v>
      </c>
      <c r="F2293" t="s">
        <v>2250</v>
      </c>
      <c r="G2293" t="s">
        <v>2250</v>
      </c>
      <c r="H2293" s="108">
        <v>44110</v>
      </c>
      <c r="I2293" s="108">
        <v>44137</v>
      </c>
      <c r="J2293" t="s">
        <v>2251</v>
      </c>
      <c r="K2293" t="s">
        <v>2252</v>
      </c>
      <c r="L2293" t="s">
        <v>2252</v>
      </c>
      <c r="M2293" t="s">
        <v>2253</v>
      </c>
      <c r="N2293" t="s">
        <v>4519</v>
      </c>
    </row>
    <row r="2294" spans="1:14" x14ac:dyDescent="0.25">
      <c r="A2294" t="s">
        <v>5602</v>
      </c>
      <c r="B2294" t="s">
        <v>240</v>
      </c>
      <c r="C2294" t="s">
        <v>108</v>
      </c>
      <c r="D2294" s="13">
        <v>10158706</v>
      </c>
      <c r="E2294" t="s">
        <v>2415</v>
      </c>
      <c r="F2294" t="s">
        <v>2250</v>
      </c>
      <c r="G2294" t="s">
        <v>2250</v>
      </c>
      <c r="H2294" s="108">
        <v>44123</v>
      </c>
      <c r="I2294" s="108">
        <v>44183</v>
      </c>
      <c r="J2294" t="s">
        <v>2251</v>
      </c>
      <c r="K2294" t="s">
        <v>2252</v>
      </c>
      <c r="L2294" t="s">
        <v>2252</v>
      </c>
      <c r="M2294" t="s">
        <v>2253</v>
      </c>
      <c r="N2294" t="s">
        <v>4519</v>
      </c>
    </row>
    <row r="2295" spans="1:14" x14ac:dyDescent="0.25">
      <c r="A2295" t="s">
        <v>5603</v>
      </c>
      <c r="B2295" t="s">
        <v>240</v>
      </c>
      <c r="C2295" t="s">
        <v>124</v>
      </c>
      <c r="D2295" s="13">
        <v>10159830</v>
      </c>
      <c r="E2295" t="s">
        <v>2415</v>
      </c>
      <c r="F2295" t="s">
        <v>2250</v>
      </c>
      <c r="G2295" t="s">
        <v>2250</v>
      </c>
      <c r="H2295" s="108">
        <v>44110</v>
      </c>
      <c r="I2295" s="108">
        <v>44133</v>
      </c>
      <c r="J2295" t="s">
        <v>2251</v>
      </c>
      <c r="K2295" t="s">
        <v>2252</v>
      </c>
      <c r="L2295" t="s">
        <v>2252</v>
      </c>
      <c r="M2295" t="s">
        <v>2253</v>
      </c>
      <c r="N2295" t="s">
        <v>4519</v>
      </c>
    </row>
    <row r="2296" spans="1:14" x14ac:dyDescent="0.25">
      <c r="A2296" t="s">
        <v>5604</v>
      </c>
      <c r="B2296" t="s">
        <v>240</v>
      </c>
      <c r="C2296" t="s">
        <v>154</v>
      </c>
      <c r="D2296" s="13">
        <v>10159451</v>
      </c>
      <c r="E2296" t="s">
        <v>2415</v>
      </c>
      <c r="F2296" t="s">
        <v>2250</v>
      </c>
      <c r="G2296" t="s">
        <v>2250</v>
      </c>
      <c r="H2296" s="108">
        <v>44111</v>
      </c>
      <c r="I2296" s="108">
        <v>44144</v>
      </c>
      <c r="J2296" t="s">
        <v>2251</v>
      </c>
      <c r="K2296" t="s">
        <v>2252</v>
      </c>
      <c r="L2296" t="s">
        <v>2252</v>
      </c>
      <c r="M2296" t="s">
        <v>2253</v>
      </c>
      <c r="N2296" t="s">
        <v>4519</v>
      </c>
    </row>
    <row r="2297" spans="1:14" x14ac:dyDescent="0.25">
      <c r="A2297" t="s">
        <v>5605</v>
      </c>
      <c r="B2297" t="s">
        <v>240</v>
      </c>
      <c r="C2297" t="s">
        <v>139</v>
      </c>
      <c r="D2297" s="13">
        <v>10161337</v>
      </c>
      <c r="E2297" t="s">
        <v>2415</v>
      </c>
      <c r="F2297" t="s">
        <v>2250</v>
      </c>
      <c r="G2297" t="s">
        <v>2250</v>
      </c>
      <c r="H2297" s="108">
        <v>44138</v>
      </c>
      <c r="I2297" s="108">
        <v>44172</v>
      </c>
      <c r="J2297" t="s">
        <v>2251</v>
      </c>
      <c r="K2297" t="s">
        <v>2252</v>
      </c>
      <c r="L2297" t="s">
        <v>2252</v>
      </c>
      <c r="M2297" t="s">
        <v>2253</v>
      </c>
      <c r="N2297" t="s">
        <v>4519</v>
      </c>
    </row>
    <row r="2298" spans="1:14" x14ac:dyDescent="0.25">
      <c r="A2298" t="s">
        <v>5606</v>
      </c>
      <c r="B2298" t="s">
        <v>240</v>
      </c>
      <c r="C2298" t="s">
        <v>116</v>
      </c>
      <c r="D2298" s="13">
        <v>10160791</v>
      </c>
      <c r="E2298" t="s">
        <v>2415</v>
      </c>
      <c r="F2298" t="s">
        <v>2250</v>
      </c>
      <c r="G2298" t="s">
        <v>2250</v>
      </c>
      <c r="H2298" s="108">
        <v>44130</v>
      </c>
      <c r="I2298" s="108">
        <v>44176</v>
      </c>
      <c r="J2298" t="s">
        <v>2251</v>
      </c>
      <c r="K2298" t="s">
        <v>2252</v>
      </c>
      <c r="L2298" t="s">
        <v>2252</v>
      </c>
      <c r="M2298" t="s">
        <v>2253</v>
      </c>
      <c r="N2298" t="s">
        <v>4519</v>
      </c>
    </row>
    <row r="2299" spans="1:14" x14ac:dyDescent="0.25">
      <c r="A2299" t="s">
        <v>5607</v>
      </c>
      <c r="B2299" t="s">
        <v>240</v>
      </c>
      <c r="C2299" t="s">
        <v>108</v>
      </c>
      <c r="D2299" s="13">
        <v>10158691</v>
      </c>
      <c r="E2299" t="s">
        <v>2415</v>
      </c>
      <c r="F2299" t="s">
        <v>2250</v>
      </c>
      <c r="G2299" t="s">
        <v>2250</v>
      </c>
      <c r="H2299" s="108">
        <v>44089</v>
      </c>
      <c r="I2299" s="108">
        <v>44123</v>
      </c>
      <c r="J2299" t="s">
        <v>945</v>
      </c>
      <c r="K2299" t="s">
        <v>2252</v>
      </c>
      <c r="L2299" t="s">
        <v>2252</v>
      </c>
      <c r="M2299" t="s">
        <v>2253</v>
      </c>
      <c r="N2299" t="s">
        <v>4519</v>
      </c>
    </row>
    <row r="2300" spans="1:14" x14ac:dyDescent="0.25">
      <c r="A2300" t="s">
        <v>5608</v>
      </c>
      <c r="B2300" t="s">
        <v>240</v>
      </c>
      <c r="C2300" t="s">
        <v>127</v>
      </c>
      <c r="D2300" s="13">
        <v>10159061</v>
      </c>
      <c r="E2300" t="s">
        <v>2415</v>
      </c>
      <c r="F2300" t="s">
        <v>2250</v>
      </c>
      <c r="G2300" t="s">
        <v>2250</v>
      </c>
      <c r="H2300" s="108">
        <v>44118</v>
      </c>
      <c r="I2300" s="108">
        <v>44167</v>
      </c>
      <c r="J2300" t="s">
        <v>2251</v>
      </c>
      <c r="K2300" t="s">
        <v>2252</v>
      </c>
      <c r="L2300" t="s">
        <v>2252</v>
      </c>
      <c r="M2300" t="s">
        <v>2253</v>
      </c>
      <c r="N2300" t="s">
        <v>4519</v>
      </c>
    </row>
    <row r="2301" spans="1:14" x14ac:dyDescent="0.25">
      <c r="A2301" t="s">
        <v>5609</v>
      </c>
      <c r="B2301" t="s">
        <v>240</v>
      </c>
      <c r="C2301" t="s">
        <v>113</v>
      </c>
      <c r="D2301" s="13">
        <v>10160009</v>
      </c>
      <c r="E2301" t="s">
        <v>2415</v>
      </c>
      <c r="F2301" t="s">
        <v>2250</v>
      </c>
      <c r="G2301" t="s">
        <v>2250</v>
      </c>
      <c r="H2301" s="108">
        <v>44103</v>
      </c>
      <c r="I2301" s="108">
        <v>44139</v>
      </c>
      <c r="J2301" t="s">
        <v>2251</v>
      </c>
      <c r="K2301" t="s">
        <v>2252</v>
      </c>
      <c r="L2301" t="s">
        <v>2252</v>
      </c>
      <c r="M2301" t="s">
        <v>2253</v>
      </c>
      <c r="N2301" t="s">
        <v>4519</v>
      </c>
    </row>
    <row r="2302" spans="1:14" x14ac:dyDescent="0.25">
      <c r="A2302" t="s">
        <v>5610</v>
      </c>
      <c r="B2302" t="s">
        <v>240</v>
      </c>
      <c r="C2302" t="s">
        <v>130</v>
      </c>
      <c r="D2302" s="13">
        <v>10160792</v>
      </c>
      <c r="E2302" t="s">
        <v>2415</v>
      </c>
      <c r="F2302" t="s">
        <v>2250</v>
      </c>
      <c r="G2302" t="s">
        <v>2250</v>
      </c>
      <c r="H2302" s="108">
        <v>44132</v>
      </c>
      <c r="I2302" s="108">
        <v>44166</v>
      </c>
      <c r="J2302" t="s">
        <v>2251</v>
      </c>
      <c r="K2302" t="s">
        <v>2252</v>
      </c>
      <c r="L2302" t="s">
        <v>2252</v>
      </c>
      <c r="M2302" t="s">
        <v>2253</v>
      </c>
      <c r="N2302" t="s">
        <v>4519</v>
      </c>
    </row>
    <row r="2303" spans="1:14" x14ac:dyDescent="0.25">
      <c r="A2303" t="s">
        <v>5611</v>
      </c>
      <c r="B2303" t="s">
        <v>240</v>
      </c>
      <c r="C2303" t="s">
        <v>151</v>
      </c>
      <c r="D2303" s="13">
        <v>10159649</v>
      </c>
      <c r="E2303" t="s">
        <v>2415</v>
      </c>
      <c r="F2303" t="s">
        <v>2250</v>
      </c>
      <c r="G2303" t="s">
        <v>2250</v>
      </c>
      <c r="H2303" s="108">
        <v>44096</v>
      </c>
      <c r="I2303" s="108">
        <v>44119</v>
      </c>
      <c r="J2303" t="s">
        <v>2251</v>
      </c>
      <c r="K2303" t="s">
        <v>2252</v>
      </c>
      <c r="L2303" t="s">
        <v>2252</v>
      </c>
      <c r="M2303" t="s">
        <v>2253</v>
      </c>
      <c r="N2303" t="s">
        <v>4519</v>
      </c>
    </row>
    <row r="2304" spans="1:14" x14ac:dyDescent="0.25">
      <c r="A2304" t="s">
        <v>5612</v>
      </c>
      <c r="B2304" t="s">
        <v>240</v>
      </c>
      <c r="C2304" t="s">
        <v>103</v>
      </c>
      <c r="D2304" s="13">
        <v>10160629</v>
      </c>
      <c r="E2304" t="s">
        <v>2415</v>
      </c>
      <c r="F2304" t="s">
        <v>2250</v>
      </c>
      <c r="G2304" t="s">
        <v>2250</v>
      </c>
      <c r="H2304" s="108">
        <v>44126</v>
      </c>
      <c r="I2304" s="108">
        <v>44162</v>
      </c>
      <c r="J2304" t="s">
        <v>2251</v>
      </c>
      <c r="K2304" t="s">
        <v>2252</v>
      </c>
      <c r="L2304" t="s">
        <v>2252</v>
      </c>
      <c r="M2304" t="s">
        <v>2253</v>
      </c>
      <c r="N2304" t="s">
        <v>4519</v>
      </c>
    </row>
    <row r="2305" spans="1:14" x14ac:dyDescent="0.25">
      <c r="A2305" t="s">
        <v>5613</v>
      </c>
      <c r="B2305" t="s">
        <v>240</v>
      </c>
      <c r="C2305" t="s">
        <v>211</v>
      </c>
      <c r="D2305" s="13">
        <v>10160353</v>
      </c>
      <c r="E2305" t="s">
        <v>2415</v>
      </c>
      <c r="F2305" t="s">
        <v>2250</v>
      </c>
      <c r="G2305" t="s">
        <v>2250</v>
      </c>
      <c r="H2305" s="108">
        <v>44096</v>
      </c>
      <c r="I2305" s="108">
        <v>44137</v>
      </c>
      <c r="J2305" t="s">
        <v>2251</v>
      </c>
      <c r="K2305" t="s">
        <v>2252</v>
      </c>
      <c r="L2305" t="s">
        <v>2252</v>
      </c>
      <c r="M2305" t="s">
        <v>2253</v>
      </c>
      <c r="N2305" t="s">
        <v>4519</v>
      </c>
    </row>
    <row r="2306" spans="1:14" x14ac:dyDescent="0.25">
      <c r="A2306" t="s">
        <v>5614</v>
      </c>
      <c r="B2306" t="s">
        <v>240</v>
      </c>
      <c r="C2306" t="s">
        <v>72</v>
      </c>
      <c r="D2306" s="13">
        <v>10161327</v>
      </c>
      <c r="E2306" t="s">
        <v>2415</v>
      </c>
      <c r="F2306" t="s">
        <v>2250</v>
      </c>
      <c r="G2306" t="s">
        <v>2250</v>
      </c>
      <c r="H2306" s="108">
        <v>44167</v>
      </c>
      <c r="I2306" s="108">
        <v>44204</v>
      </c>
      <c r="J2306" t="s">
        <v>2251</v>
      </c>
      <c r="K2306" t="s">
        <v>2252</v>
      </c>
      <c r="L2306" t="s">
        <v>2252</v>
      </c>
      <c r="M2306" t="s">
        <v>2253</v>
      </c>
      <c r="N2306" t="s">
        <v>4519</v>
      </c>
    </row>
    <row r="2307" spans="1:14" x14ac:dyDescent="0.25">
      <c r="A2307" t="s">
        <v>5615</v>
      </c>
      <c r="B2307" t="s">
        <v>240</v>
      </c>
      <c r="C2307" t="s">
        <v>160</v>
      </c>
      <c r="D2307" s="13">
        <v>10160028</v>
      </c>
      <c r="E2307" t="s">
        <v>2415</v>
      </c>
      <c r="F2307" t="s">
        <v>2250</v>
      </c>
      <c r="G2307" t="s">
        <v>2250</v>
      </c>
      <c r="H2307" s="108">
        <v>44083</v>
      </c>
      <c r="I2307" s="108">
        <v>44112</v>
      </c>
      <c r="J2307" t="s">
        <v>2251</v>
      </c>
      <c r="K2307" t="s">
        <v>2252</v>
      </c>
      <c r="L2307" t="s">
        <v>2252</v>
      </c>
      <c r="M2307" t="s">
        <v>2253</v>
      </c>
      <c r="N2307" t="s">
        <v>4519</v>
      </c>
    </row>
    <row r="2308" spans="1:14" x14ac:dyDescent="0.25">
      <c r="A2308" t="s">
        <v>5616</v>
      </c>
      <c r="B2308" t="s">
        <v>240</v>
      </c>
      <c r="C2308" t="s">
        <v>141</v>
      </c>
      <c r="D2308" s="13">
        <v>10161434</v>
      </c>
      <c r="E2308" t="s">
        <v>2415</v>
      </c>
      <c r="F2308" t="s">
        <v>2250</v>
      </c>
      <c r="G2308" t="s">
        <v>2250</v>
      </c>
      <c r="H2308" s="108">
        <v>44111</v>
      </c>
      <c r="I2308" s="108">
        <v>44144</v>
      </c>
      <c r="J2308" t="s">
        <v>2251</v>
      </c>
      <c r="K2308" t="s">
        <v>2252</v>
      </c>
      <c r="L2308" t="s">
        <v>2252</v>
      </c>
      <c r="M2308" t="s">
        <v>2253</v>
      </c>
      <c r="N2308" t="s">
        <v>4519</v>
      </c>
    </row>
    <row r="2309" spans="1:14" x14ac:dyDescent="0.25">
      <c r="A2309" t="s">
        <v>5617</v>
      </c>
      <c r="B2309" t="s">
        <v>240</v>
      </c>
      <c r="C2309" t="s">
        <v>116</v>
      </c>
      <c r="D2309" s="13">
        <v>10160793</v>
      </c>
      <c r="E2309" t="s">
        <v>2415</v>
      </c>
      <c r="F2309" t="s">
        <v>2250</v>
      </c>
      <c r="G2309" t="s">
        <v>2250</v>
      </c>
      <c r="H2309" s="108">
        <v>44076</v>
      </c>
      <c r="I2309" s="108">
        <v>44118</v>
      </c>
      <c r="J2309" t="s">
        <v>2251</v>
      </c>
      <c r="K2309" t="s">
        <v>2252</v>
      </c>
      <c r="L2309" t="s">
        <v>2252</v>
      </c>
      <c r="M2309" t="s">
        <v>2253</v>
      </c>
      <c r="N2309" t="s">
        <v>4519</v>
      </c>
    </row>
    <row r="2310" spans="1:14" x14ac:dyDescent="0.25">
      <c r="A2310" t="s">
        <v>5618</v>
      </c>
      <c r="B2310" t="s">
        <v>240</v>
      </c>
      <c r="C2310" t="s">
        <v>129</v>
      </c>
      <c r="D2310" s="13">
        <v>10160794</v>
      </c>
      <c r="E2310" t="s">
        <v>2415</v>
      </c>
      <c r="F2310" t="s">
        <v>2250</v>
      </c>
      <c r="G2310" t="s">
        <v>2250</v>
      </c>
      <c r="H2310" s="108">
        <v>44125</v>
      </c>
      <c r="I2310" s="108">
        <v>44159</v>
      </c>
      <c r="J2310" t="s">
        <v>2251</v>
      </c>
      <c r="K2310" t="s">
        <v>2252</v>
      </c>
      <c r="L2310" t="s">
        <v>2252</v>
      </c>
      <c r="M2310" t="s">
        <v>2253</v>
      </c>
      <c r="N2310" t="s">
        <v>4519</v>
      </c>
    </row>
    <row r="2311" spans="1:14" x14ac:dyDescent="0.25">
      <c r="A2311" t="s">
        <v>5619</v>
      </c>
      <c r="B2311" t="s">
        <v>5620</v>
      </c>
      <c r="C2311" t="s">
        <v>183</v>
      </c>
      <c r="D2311" s="13">
        <v>10160697</v>
      </c>
      <c r="E2311" t="s">
        <v>2415</v>
      </c>
      <c r="F2311" t="s">
        <v>2250</v>
      </c>
      <c r="G2311" t="s">
        <v>2250</v>
      </c>
      <c r="H2311" s="108">
        <v>44153</v>
      </c>
      <c r="I2311" s="108">
        <v>44200</v>
      </c>
      <c r="J2311" t="s">
        <v>2251</v>
      </c>
      <c r="K2311" t="s">
        <v>2252</v>
      </c>
      <c r="L2311" t="s">
        <v>2252</v>
      </c>
      <c r="M2311" t="s">
        <v>2253</v>
      </c>
      <c r="N2311" t="s">
        <v>4519</v>
      </c>
    </row>
    <row r="2312" spans="1:14" x14ac:dyDescent="0.25">
      <c r="A2312" t="s">
        <v>5621</v>
      </c>
      <c r="B2312" t="s">
        <v>240</v>
      </c>
      <c r="C2312" t="s">
        <v>165</v>
      </c>
      <c r="D2312" s="13">
        <v>10159452</v>
      </c>
      <c r="E2312" t="s">
        <v>2415</v>
      </c>
      <c r="F2312" t="s">
        <v>2250</v>
      </c>
      <c r="G2312" t="s">
        <v>2250</v>
      </c>
      <c r="H2312" s="108">
        <v>44089</v>
      </c>
      <c r="I2312" s="108">
        <v>44130</v>
      </c>
      <c r="J2312" t="s">
        <v>2251</v>
      </c>
      <c r="K2312" t="s">
        <v>2252</v>
      </c>
      <c r="L2312" t="s">
        <v>2252</v>
      </c>
      <c r="M2312" t="s">
        <v>2253</v>
      </c>
      <c r="N2312" t="s">
        <v>4519</v>
      </c>
    </row>
    <row r="2313" spans="1:14" x14ac:dyDescent="0.25">
      <c r="A2313" t="s">
        <v>5622</v>
      </c>
      <c r="B2313" t="s">
        <v>240</v>
      </c>
      <c r="C2313" t="s">
        <v>144</v>
      </c>
      <c r="D2313" s="13">
        <v>10159453</v>
      </c>
      <c r="E2313" t="s">
        <v>2415</v>
      </c>
      <c r="F2313" t="s">
        <v>2250</v>
      </c>
      <c r="G2313" t="s">
        <v>2250</v>
      </c>
      <c r="H2313" s="108">
        <v>44090</v>
      </c>
      <c r="I2313" s="108">
        <v>44125</v>
      </c>
      <c r="J2313" t="s">
        <v>2251</v>
      </c>
      <c r="K2313" t="s">
        <v>2252</v>
      </c>
      <c r="L2313" t="s">
        <v>2252</v>
      </c>
      <c r="M2313" t="s">
        <v>2253</v>
      </c>
      <c r="N2313" t="s">
        <v>4519</v>
      </c>
    </row>
    <row r="2314" spans="1:14" x14ac:dyDescent="0.25">
      <c r="A2314" t="s">
        <v>5623</v>
      </c>
      <c r="B2314" t="s">
        <v>240</v>
      </c>
      <c r="C2314" t="s">
        <v>72</v>
      </c>
      <c r="D2314" s="13">
        <v>10161411</v>
      </c>
      <c r="E2314" t="s">
        <v>2415</v>
      </c>
      <c r="F2314" t="s">
        <v>2250</v>
      </c>
      <c r="G2314" t="s">
        <v>2250</v>
      </c>
      <c r="H2314" s="108">
        <v>44132</v>
      </c>
      <c r="I2314" s="108">
        <v>44175</v>
      </c>
      <c r="J2314" t="s">
        <v>2251</v>
      </c>
      <c r="K2314" t="s">
        <v>2252</v>
      </c>
      <c r="L2314" t="s">
        <v>2252</v>
      </c>
      <c r="M2314" t="s">
        <v>2253</v>
      </c>
      <c r="N2314" t="s">
        <v>4519</v>
      </c>
    </row>
    <row r="2315" spans="1:14" x14ac:dyDescent="0.25">
      <c r="A2315" t="s">
        <v>5624</v>
      </c>
      <c r="B2315" t="s">
        <v>240</v>
      </c>
      <c r="C2315" t="s">
        <v>112</v>
      </c>
      <c r="D2315" s="13">
        <v>10160168</v>
      </c>
      <c r="E2315" t="s">
        <v>2415</v>
      </c>
      <c r="F2315" t="s">
        <v>2250</v>
      </c>
      <c r="G2315" t="s">
        <v>2250</v>
      </c>
      <c r="H2315" s="108">
        <v>44096</v>
      </c>
      <c r="I2315" s="108">
        <v>44147</v>
      </c>
      <c r="J2315" t="s">
        <v>2251</v>
      </c>
      <c r="K2315" t="s">
        <v>2252</v>
      </c>
      <c r="L2315" t="s">
        <v>2252</v>
      </c>
      <c r="M2315" t="s">
        <v>2253</v>
      </c>
      <c r="N2315" t="s">
        <v>4519</v>
      </c>
    </row>
    <row r="2316" spans="1:14" x14ac:dyDescent="0.25">
      <c r="A2316" t="s">
        <v>5625</v>
      </c>
      <c r="B2316" t="s">
        <v>240</v>
      </c>
      <c r="C2316" t="s">
        <v>84</v>
      </c>
      <c r="D2316" s="13">
        <v>10159651</v>
      </c>
      <c r="E2316" t="s">
        <v>2415</v>
      </c>
      <c r="F2316" t="s">
        <v>2250</v>
      </c>
      <c r="G2316" t="s">
        <v>2250</v>
      </c>
      <c r="H2316" s="108">
        <v>44095</v>
      </c>
      <c r="I2316" s="108">
        <v>44125</v>
      </c>
      <c r="J2316" t="s">
        <v>2251</v>
      </c>
      <c r="K2316" t="s">
        <v>2252</v>
      </c>
      <c r="L2316" t="s">
        <v>2252</v>
      </c>
      <c r="M2316" t="s">
        <v>2253</v>
      </c>
      <c r="N2316" t="s">
        <v>4519</v>
      </c>
    </row>
    <row r="2317" spans="1:14" x14ac:dyDescent="0.25">
      <c r="A2317" t="s">
        <v>5626</v>
      </c>
      <c r="B2317" t="s">
        <v>5627</v>
      </c>
      <c r="C2317" t="s">
        <v>140</v>
      </c>
      <c r="D2317" s="13">
        <v>10159260</v>
      </c>
      <c r="E2317" t="s">
        <v>2415</v>
      </c>
      <c r="F2317" t="s">
        <v>2250</v>
      </c>
      <c r="G2317" t="s">
        <v>2250</v>
      </c>
      <c r="H2317" s="108">
        <v>44159</v>
      </c>
      <c r="I2317" s="108">
        <v>44203</v>
      </c>
      <c r="J2317" t="s">
        <v>2251</v>
      </c>
      <c r="K2317" t="s">
        <v>2252</v>
      </c>
      <c r="L2317" t="s">
        <v>2252</v>
      </c>
      <c r="M2317" t="s">
        <v>2253</v>
      </c>
      <c r="N2317" t="s">
        <v>4519</v>
      </c>
    </row>
    <row r="2318" spans="1:14" x14ac:dyDescent="0.25">
      <c r="A2318" t="s">
        <v>5628</v>
      </c>
      <c r="B2318" t="s">
        <v>240</v>
      </c>
      <c r="C2318" t="s">
        <v>117</v>
      </c>
      <c r="D2318" s="13">
        <v>10160795</v>
      </c>
      <c r="E2318" t="s">
        <v>2415</v>
      </c>
      <c r="F2318" t="s">
        <v>2250</v>
      </c>
      <c r="G2318" t="s">
        <v>2250</v>
      </c>
      <c r="H2318" s="108">
        <v>44097</v>
      </c>
      <c r="I2318" s="108">
        <v>44123</v>
      </c>
      <c r="J2318" t="s">
        <v>2251</v>
      </c>
      <c r="K2318" t="s">
        <v>2252</v>
      </c>
      <c r="L2318" t="s">
        <v>2252</v>
      </c>
      <c r="M2318" t="s">
        <v>2253</v>
      </c>
      <c r="N2318" t="s">
        <v>4519</v>
      </c>
    </row>
    <row r="2319" spans="1:14" x14ac:dyDescent="0.25">
      <c r="A2319" t="s">
        <v>5629</v>
      </c>
      <c r="B2319" t="s">
        <v>240</v>
      </c>
      <c r="C2319" t="s">
        <v>173</v>
      </c>
      <c r="D2319" s="13">
        <v>10160796</v>
      </c>
      <c r="E2319" t="s">
        <v>2415</v>
      </c>
      <c r="F2319" t="s">
        <v>2250</v>
      </c>
      <c r="G2319" t="s">
        <v>2250</v>
      </c>
      <c r="H2319" s="108">
        <v>44133</v>
      </c>
      <c r="I2319" s="108">
        <v>44161</v>
      </c>
      <c r="J2319" t="s">
        <v>2251</v>
      </c>
      <c r="K2319" t="s">
        <v>2252</v>
      </c>
      <c r="L2319" t="s">
        <v>2252</v>
      </c>
      <c r="M2319" t="s">
        <v>2253</v>
      </c>
      <c r="N2319" t="s">
        <v>4519</v>
      </c>
    </row>
    <row r="2320" spans="1:14" x14ac:dyDescent="0.25">
      <c r="A2320" t="s">
        <v>5630</v>
      </c>
      <c r="B2320" t="s">
        <v>240</v>
      </c>
      <c r="C2320" t="s">
        <v>102</v>
      </c>
      <c r="D2320" s="13">
        <v>10160165</v>
      </c>
      <c r="E2320" t="s">
        <v>2415</v>
      </c>
      <c r="F2320" t="s">
        <v>2250</v>
      </c>
      <c r="G2320" t="s">
        <v>2250</v>
      </c>
      <c r="H2320" s="108">
        <v>44132</v>
      </c>
      <c r="I2320" s="108">
        <v>44173</v>
      </c>
      <c r="J2320" t="s">
        <v>2251</v>
      </c>
      <c r="K2320" t="s">
        <v>2252</v>
      </c>
      <c r="L2320" t="s">
        <v>2252</v>
      </c>
      <c r="M2320" t="s">
        <v>2253</v>
      </c>
      <c r="N2320" t="s">
        <v>4519</v>
      </c>
    </row>
    <row r="2321" spans="1:14" x14ac:dyDescent="0.25">
      <c r="A2321" t="s">
        <v>5631</v>
      </c>
      <c r="B2321" t="s">
        <v>240</v>
      </c>
      <c r="C2321" t="s">
        <v>160</v>
      </c>
      <c r="D2321" s="13">
        <v>10160039</v>
      </c>
      <c r="E2321" t="s">
        <v>2415</v>
      </c>
      <c r="F2321" t="s">
        <v>2250</v>
      </c>
      <c r="G2321" t="s">
        <v>2250</v>
      </c>
      <c r="H2321" s="108">
        <v>44125</v>
      </c>
      <c r="I2321" s="108">
        <v>44154</v>
      </c>
      <c r="J2321" t="s">
        <v>2251</v>
      </c>
      <c r="K2321" t="s">
        <v>2252</v>
      </c>
      <c r="L2321" t="s">
        <v>2252</v>
      </c>
      <c r="M2321" t="s">
        <v>2253</v>
      </c>
      <c r="N2321" t="s">
        <v>4519</v>
      </c>
    </row>
    <row r="2322" spans="1:14" x14ac:dyDescent="0.25">
      <c r="A2322" t="s">
        <v>5632</v>
      </c>
      <c r="B2322" t="s">
        <v>240</v>
      </c>
      <c r="C2322" t="s">
        <v>160</v>
      </c>
      <c r="D2322" s="13">
        <v>10160382</v>
      </c>
      <c r="E2322" t="s">
        <v>2415</v>
      </c>
      <c r="F2322" t="s">
        <v>2250</v>
      </c>
      <c r="G2322" t="s">
        <v>2250</v>
      </c>
      <c r="H2322" s="108">
        <v>44111</v>
      </c>
      <c r="I2322" s="108">
        <v>44152</v>
      </c>
      <c r="J2322" t="s">
        <v>2251</v>
      </c>
      <c r="K2322" t="s">
        <v>2252</v>
      </c>
      <c r="L2322" t="s">
        <v>2252</v>
      </c>
      <c r="M2322" t="s">
        <v>2253</v>
      </c>
      <c r="N2322" t="s">
        <v>4519</v>
      </c>
    </row>
    <row r="2323" spans="1:14" x14ac:dyDescent="0.25">
      <c r="A2323" t="s">
        <v>5633</v>
      </c>
      <c r="B2323" t="s">
        <v>240</v>
      </c>
      <c r="C2323" t="s">
        <v>83</v>
      </c>
      <c r="D2323" s="13">
        <v>10159652</v>
      </c>
      <c r="E2323" t="s">
        <v>2415</v>
      </c>
      <c r="F2323" t="s">
        <v>2250</v>
      </c>
      <c r="G2323" t="s">
        <v>2250</v>
      </c>
      <c r="H2323" s="108">
        <v>44102</v>
      </c>
      <c r="I2323" s="108">
        <v>44120</v>
      </c>
      <c r="J2323" t="s">
        <v>2251</v>
      </c>
      <c r="K2323" t="s">
        <v>2252</v>
      </c>
      <c r="L2323" t="s">
        <v>2252</v>
      </c>
      <c r="M2323" t="s">
        <v>2253</v>
      </c>
      <c r="N2323" t="s">
        <v>4519</v>
      </c>
    </row>
    <row r="2324" spans="1:14" x14ac:dyDescent="0.25">
      <c r="A2324" t="s">
        <v>5634</v>
      </c>
      <c r="B2324" t="s">
        <v>240</v>
      </c>
      <c r="C2324" t="s">
        <v>137</v>
      </c>
      <c r="D2324" s="13">
        <v>10160442</v>
      </c>
      <c r="E2324" t="s">
        <v>2415</v>
      </c>
      <c r="F2324" t="s">
        <v>2250</v>
      </c>
      <c r="G2324" t="s">
        <v>2250</v>
      </c>
      <c r="H2324" s="108">
        <v>44103</v>
      </c>
      <c r="I2324" s="108">
        <v>44130</v>
      </c>
      <c r="J2324" t="s">
        <v>2251</v>
      </c>
      <c r="K2324" t="s">
        <v>2252</v>
      </c>
      <c r="L2324" t="s">
        <v>2252</v>
      </c>
      <c r="M2324" t="s">
        <v>2253</v>
      </c>
      <c r="N2324" t="s">
        <v>4519</v>
      </c>
    </row>
    <row r="2325" spans="1:14" x14ac:dyDescent="0.25">
      <c r="A2325" t="s">
        <v>5635</v>
      </c>
      <c r="B2325" t="s">
        <v>240</v>
      </c>
      <c r="C2325" t="s">
        <v>160</v>
      </c>
      <c r="D2325" s="13">
        <v>10159857</v>
      </c>
      <c r="E2325" t="s">
        <v>2415</v>
      </c>
      <c r="F2325" t="s">
        <v>2250</v>
      </c>
      <c r="G2325" t="s">
        <v>2250</v>
      </c>
      <c r="H2325" s="108">
        <v>44104</v>
      </c>
      <c r="I2325" s="108">
        <v>44144</v>
      </c>
      <c r="J2325" t="s">
        <v>2251</v>
      </c>
      <c r="K2325" t="s">
        <v>2252</v>
      </c>
      <c r="L2325" t="s">
        <v>2252</v>
      </c>
      <c r="M2325" t="s">
        <v>2253</v>
      </c>
      <c r="N2325" t="s">
        <v>4519</v>
      </c>
    </row>
    <row r="2326" spans="1:14" x14ac:dyDescent="0.25">
      <c r="A2326" t="s">
        <v>5636</v>
      </c>
      <c r="B2326" t="s">
        <v>240</v>
      </c>
      <c r="C2326" t="s">
        <v>160</v>
      </c>
      <c r="D2326" s="13">
        <v>10160452</v>
      </c>
      <c r="E2326" t="s">
        <v>2415</v>
      </c>
      <c r="F2326" t="s">
        <v>2250</v>
      </c>
      <c r="G2326" t="s">
        <v>2250</v>
      </c>
      <c r="H2326" s="108">
        <v>44117</v>
      </c>
      <c r="I2326" s="108">
        <v>44148</v>
      </c>
      <c r="J2326" t="s">
        <v>2251</v>
      </c>
      <c r="K2326" t="s">
        <v>2252</v>
      </c>
      <c r="L2326" t="s">
        <v>2252</v>
      </c>
      <c r="M2326" t="s">
        <v>2253</v>
      </c>
      <c r="N2326" t="s">
        <v>4519</v>
      </c>
    </row>
    <row r="2327" spans="1:14" x14ac:dyDescent="0.25">
      <c r="A2327" t="s">
        <v>5637</v>
      </c>
      <c r="B2327" t="s">
        <v>240</v>
      </c>
      <c r="C2327" t="s">
        <v>83</v>
      </c>
      <c r="D2327" s="13">
        <v>10159653</v>
      </c>
      <c r="E2327" t="s">
        <v>2415</v>
      </c>
      <c r="F2327" t="s">
        <v>2250</v>
      </c>
      <c r="G2327" t="s">
        <v>2250</v>
      </c>
      <c r="H2327" s="108">
        <v>44090</v>
      </c>
      <c r="I2327" s="108">
        <v>44120</v>
      </c>
      <c r="J2327" t="s">
        <v>2251</v>
      </c>
      <c r="K2327" t="s">
        <v>2252</v>
      </c>
      <c r="L2327" t="s">
        <v>2252</v>
      </c>
      <c r="M2327" t="s">
        <v>2253</v>
      </c>
      <c r="N2327" t="s">
        <v>4519</v>
      </c>
    </row>
    <row r="2328" spans="1:14" x14ac:dyDescent="0.25">
      <c r="A2328" t="s">
        <v>5638</v>
      </c>
      <c r="B2328" t="s">
        <v>240</v>
      </c>
      <c r="C2328" t="s">
        <v>84</v>
      </c>
      <c r="D2328" s="13">
        <v>10159654</v>
      </c>
      <c r="E2328" t="s">
        <v>2415</v>
      </c>
      <c r="F2328" t="s">
        <v>2250</v>
      </c>
      <c r="G2328" t="s">
        <v>2250</v>
      </c>
      <c r="H2328" s="108">
        <v>44075</v>
      </c>
      <c r="I2328" s="108">
        <v>44110</v>
      </c>
      <c r="J2328" t="s">
        <v>2251</v>
      </c>
      <c r="K2328" t="s">
        <v>2252</v>
      </c>
      <c r="L2328" t="s">
        <v>2252</v>
      </c>
      <c r="M2328" t="s">
        <v>2253</v>
      </c>
      <c r="N2328" t="s">
        <v>4519</v>
      </c>
    </row>
    <row r="2329" spans="1:14" x14ac:dyDescent="0.25">
      <c r="A2329" t="s">
        <v>5639</v>
      </c>
      <c r="B2329" t="s">
        <v>240</v>
      </c>
      <c r="C2329" t="s">
        <v>202</v>
      </c>
      <c r="D2329" s="13">
        <v>10159062</v>
      </c>
      <c r="E2329" t="s">
        <v>2415</v>
      </c>
      <c r="F2329" t="s">
        <v>2250</v>
      </c>
      <c r="G2329" t="s">
        <v>2250</v>
      </c>
      <c r="H2329" s="108">
        <v>44089</v>
      </c>
      <c r="I2329" s="108">
        <v>44130</v>
      </c>
      <c r="J2329" t="s">
        <v>2251</v>
      </c>
      <c r="K2329" t="s">
        <v>2252</v>
      </c>
      <c r="L2329" t="s">
        <v>2252</v>
      </c>
      <c r="M2329" t="s">
        <v>2253</v>
      </c>
      <c r="N2329" t="s">
        <v>4519</v>
      </c>
    </row>
    <row r="2330" spans="1:14" x14ac:dyDescent="0.25">
      <c r="A2330" t="s">
        <v>5640</v>
      </c>
      <c r="B2330" t="s">
        <v>240</v>
      </c>
      <c r="C2330" t="s">
        <v>161</v>
      </c>
      <c r="D2330" s="13">
        <v>10161129</v>
      </c>
      <c r="E2330" t="s">
        <v>2415</v>
      </c>
      <c r="F2330" t="s">
        <v>2250</v>
      </c>
      <c r="G2330" t="s">
        <v>2250</v>
      </c>
      <c r="H2330" s="108">
        <v>44083</v>
      </c>
      <c r="I2330" s="108">
        <v>44117</v>
      </c>
      <c r="J2330" t="s">
        <v>2251</v>
      </c>
      <c r="K2330" t="s">
        <v>2252</v>
      </c>
      <c r="L2330" t="s">
        <v>2252</v>
      </c>
      <c r="M2330" t="s">
        <v>2253</v>
      </c>
      <c r="N2330" t="s">
        <v>4519</v>
      </c>
    </row>
    <row r="2331" spans="1:14" x14ac:dyDescent="0.25">
      <c r="A2331" t="s">
        <v>5641</v>
      </c>
      <c r="B2331" t="s">
        <v>240</v>
      </c>
      <c r="C2331" t="s">
        <v>86</v>
      </c>
      <c r="D2331" s="13">
        <v>10159454</v>
      </c>
      <c r="E2331" t="s">
        <v>2415</v>
      </c>
      <c r="F2331" t="s">
        <v>2250</v>
      </c>
      <c r="G2331" t="s">
        <v>2250</v>
      </c>
      <c r="H2331" s="108">
        <v>44131</v>
      </c>
      <c r="I2331" s="108">
        <v>44159</v>
      </c>
      <c r="J2331" t="s">
        <v>2251</v>
      </c>
      <c r="K2331" t="s">
        <v>2252</v>
      </c>
      <c r="L2331" t="s">
        <v>2252</v>
      </c>
      <c r="M2331" t="s">
        <v>2253</v>
      </c>
      <c r="N2331" t="s">
        <v>4519</v>
      </c>
    </row>
    <row r="2332" spans="1:14" x14ac:dyDescent="0.25">
      <c r="A2332" t="s">
        <v>5642</v>
      </c>
      <c r="B2332" t="s">
        <v>240</v>
      </c>
      <c r="C2332" t="s">
        <v>131</v>
      </c>
      <c r="D2332" s="13">
        <v>10160102</v>
      </c>
      <c r="E2332" t="s">
        <v>2415</v>
      </c>
      <c r="F2332" t="s">
        <v>2250</v>
      </c>
      <c r="G2332" t="s">
        <v>2250</v>
      </c>
      <c r="H2332" s="108">
        <v>44117</v>
      </c>
      <c r="I2332" s="108">
        <v>44158</v>
      </c>
      <c r="J2332" t="s">
        <v>945</v>
      </c>
      <c r="K2332" t="s">
        <v>2252</v>
      </c>
      <c r="L2332" t="s">
        <v>2252</v>
      </c>
      <c r="M2332" t="s">
        <v>2253</v>
      </c>
      <c r="N2332" t="s">
        <v>4519</v>
      </c>
    </row>
    <row r="2333" spans="1:14" x14ac:dyDescent="0.25">
      <c r="A2333" t="s">
        <v>5643</v>
      </c>
      <c r="B2333" t="s">
        <v>240</v>
      </c>
      <c r="C2333" t="s">
        <v>173</v>
      </c>
      <c r="D2333" s="13">
        <v>10160797</v>
      </c>
      <c r="E2333" t="s">
        <v>2415</v>
      </c>
      <c r="F2333" t="s">
        <v>2250</v>
      </c>
      <c r="G2333" t="s">
        <v>2250</v>
      </c>
      <c r="H2333" s="108">
        <v>44076</v>
      </c>
      <c r="I2333" s="108">
        <v>44117</v>
      </c>
      <c r="J2333" t="s">
        <v>2251</v>
      </c>
      <c r="K2333" t="s">
        <v>2252</v>
      </c>
      <c r="L2333" t="s">
        <v>2252</v>
      </c>
      <c r="M2333" t="s">
        <v>2253</v>
      </c>
      <c r="N2333" t="s">
        <v>4519</v>
      </c>
    </row>
    <row r="2334" spans="1:14" x14ac:dyDescent="0.25">
      <c r="A2334" t="s">
        <v>5644</v>
      </c>
      <c r="B2334" t="s">
        <v>240</v>
      </c>
      <c r="C2334" t="s">
        <v>124</v>
      </c>
      <c r="D2334" s="13">
        <v>10159655</v>
      </c>
      <c r="E2334" t="s">
        <v>2415</v>
      </c>
      <c r="F2334" t="s">
        <v>2250</v>
      </c>
      <c r="G2334" t="s">
        <v>2250</v>
      </c>
      <c r="H2334" s="108">
        <v>44081</v>
      </c>
      <c r="I2334" s="108">
        <v>44111</v>
      </c>
      <c r="J2334" t="s">
        <v>2251</v>
      </c>
      <c r="K2334" t="s">
        <v>2252</v>
      </c>
      <c r="L2334" t="s">
        <v>2252</v>
      </c>
      <c r="M2334" t="s">
        <v>2253</v>
      </c>
      <c r="N2334" t="s">
        <v>4519</v>
      </c>
    </row>
    <row r="2335" spans="1:14" x14ac:dyDescent="0.25">
      <c r="A2335" t="s">
        <v>5645</v>
      </c>
      <c r="B2335" t="s">
        <v>240</v>
      </c>
      <c r="C2335" t="s">
        <v>147</v>
      </c>
      <c r="D2335" s="13">
        <v>10161426</v>
      </c>
      <c r="E2335" t="s">
        <v>2415</v>
      </c>
      <c r="F2335" t="s">
        <v>2250</v>
      </c>
      <c r="G2335" t="s">
        <v>2250</v>
      </c>
      <c r="H2335" s="108">
        <v>44124</v>
      </c>
      <c r="I2335" s="108">
        <v>44151</v>
      </c>
      <c r="J2335" t="s">
        <v>2251</v>
      </c>
      <c r="K2335" t="s">
        <v>2252</v>
      </c>
      <c r="L2335" t="s">
        <v>2252</v>
      </c>
      <c r="M2335" t="s">
        <v>2253</v>
      </c>
      <c r="N2335" t="s">
        <v>4519</v>
      </c>
    </row>
    <row r="2336" spans="1:14" x14ac:dyDescent="0.25">
      <c r="A2336" t="s">
        <v>5646</v>
      </c>
      <c r="B2336" t="s">
        <v>240</v>
      </c>
      <c r="C2336" t="s">
        <v>111</v>
      </c>
      <c r="D2336" s="13">
        <v>10159063</v>
      </c>
      <c r="E2336" t="s">
        <v>2415</v>
      </c>
      <c r="F2336" t="s">
        <v>2250</v>
      </c>
      <c r="G2336" t="s">
        <v>2250</v>
      </c>
      <c r="H2336" s="108">
        <v>44097</v>
      </c>
      <c r="I2336" s="108">
        <v>44130</v>
      </c>
      <c r="J2336" t="s">
        <v>2251</v>
      </c>
      <c r="K2336" t="s">
        <v>2252</v>
      </c>
      <c r="L2336" t="s">
        <v>2252</v>
      </c>
      <c r="M2336" t="s">
        <v>2253</v>
      </c>
      <c r="N2336" t="s">
        <v>4519</v>
      </c>
    </row>
    <row r="2337" spans="1:14" x14ac:dyDescent="0.25">
      <c r="A2337" t="s">
        <v>5647</v>
      </c>
      <c r="B2337" t="s">
        <v>240</v>
      </c>
      <c r="C2337" t="s">
        <v>135</v>
      </c>
      <c r="D2337" s="13">
        <v>10160630</v>
      </c>
      <c r="E2337" t="s">
        <v>2415</v>
      </c>
      <c r="F2337" t="s">
        <v>2250</v>
      </c>
      <c r="G2337" t="s">
        <v>2250</v>
      </c>
      <c r="H2337" s="108">
        <v>44123</v>
      </c>
      <c r="I2337" s="108">
        <v>44153</v>
      </c>
      <c r="J2337" t="s">
        <v>2251</v>
      </c>
      <c r="K2337" t="s">
        <v>2252</v>
      </c>
      <c r="L2337" t="s">
        <v>2252</v>
      </c>
      <c r="M2337" t="s">
        <v>2253</v>
      </c>
      <c r="N2337" t="s">
        <v>4519</v>
      </c>
    </row>
    <row r="2338" spans="1:14" x14ac:dyDescent="0.25">
      <c r="A2338" t="s">
        <v>5648</v>
      </c>
      <c r="B2338" t="s">
        <v>240</v>
      </c>
      <c r="C2338" t="s">
        <v>72</v>
      </c>
      <c r="D2338" s="13">
        <v>10161301</v>
      </c>
      <c r="E2338" t="s">
        <v>2415</v>
      </c>
      <c r="F2338" t="s">
        <v>2250</v>
      </c>
      <c r="G2338" t="s">
        <v>2250</v>
      </c>
      <c r="H2338" s="108">
        <v>44117</v>
      </c>
      <c r="I2338" s="108">
        <v>44152</v>
      </c>
      <c r="J2338" t="s">
        <v>945</v>
      </c>
      <c r="K2338" t="s">
        <v>2252</v>
      </c>
      <c r="L2338" t="s">
        <v>2252</v>
      </c>
      <c r="M2338" t="s">
        <v>2253</v>
      </c>
      <c r="N2338" t="s">
        <v>4519</v>
      </c>
    </row>
    <row r="2339" spans="1:14" x14ac:dyDescent="0.25">
      <c r="A2339" t="s">
        <v>5649</v>
      </c>
      <c r="B2339" t="s">
        <v>240</v>
      </c>
      <c r="C2339" t="s">
        <v>91</v>
      </c>
      <c r="D2339" s="13">
        <v>10159455</v>
      </c>
      <c r="E2339" t="s">
        <v>2415</v>
      </c>
      <c r="F2339" t="s">
        <v>2250</v>
      </c>
      <c r="G2339" t="s">
        <v>2250</v>
      </c>
      <c r="H2339" s="108">
        <v>44097</v>
      </c>
      <c r="I2339" s="108">
        <v>44134</v>
      </c>
      <c r="J2339" t="s">
        <v>2251</v>
      </c>
      <c r="K2339" t="s">
        <v>2252</v>
      </c>
      <c r="L2339" t="s">
        <v>2252</v>
      </c>
      <c r="M2339" t="s">
        <v>2253</v>
      </c>
      <c r="N2339" t="s">
        <v>4519</v>
      </c>
    </row>
    <row r="2340" spans="1:14" x14ac:dyDescent="0.25">
      <c r="A2340" t="s">
        <v>5650</v>
      </c>
      <c r="B2340" t="s">
        <v>240</v>
      </c>
      <c r="C2340" t="s">
        <v>130</v>
      </c>
      <c r="D2340" s="13">
        <v>10160798</v>
      </c>
      <c r="E2340" t="s">
        <v>2415</v>
      </c>
      <c r="F2340" t="s">
        <v>2250</v>
      </c>
      <c r="G2340" t="s">
        <v>2250</v>
      </c>
      <c r="H2340" s="108">
        <v>44124</v>
      </c>
      <c r="I2340" s="108">
        <v>44152</v>
      </c>
      <c r="J2340" t="s">
        <v>2251</v>
      </c>
      <c r="K2340" t="s">
        <v>2252</v>
      </c>
      <c r="L2340" t="s">
        <v>2252</v>
      </c>
      <c r="M2340" t="s">
        <v>2253</v>
      </c>
      <c r="N2340" t="s">
        <v>4519</v>
      </c>
    </row>
    <row r="2341" spans="1:14" x14ac:dyDescent="0.25">
      <c r="A2341" t="s">
        <v>5651</v>
      </c>
      <c r="B2341" t="s">
        <v>240</v>
      </c>
      <c r="C2341" t="s">
        <v>144</v>
      </c>
      <c r="D2341" s="13">
        <v>10159456</v>
      </c>
      <c r="E2341" t="s">
        <v>2415</v>
      </c>
      <c r="F2341" t="s">
        <v>2250</v>
      </c>
      <c r="G2341" t="s">
        <v>2250</v>
      </c>
      <c r="H2341" s="108">
        <v>44103</v>
      </c>
      <c r="I2341" s="108">
        <v>44133</v>
      </c>
      <c r="J2341" t="s">
        <v>2251</v>
      </c>
      <c r="K2341" t="s">
        <v>2252</v>
      </c>
      <c r="L2341" t="s">
        <v>2252</v>
      </c>
      <c r="M2341" t="s">
        <v>2253</v>
      </c>
      <c r="N2341" t="s">
        <v>4519</v>
      </c>
    </row>
    <row r="2342" spans="1:14" x14ac:dyDescent="0.25">
      <c r="A2342" t="s">
        <v>5652</v>
      </c>
      <c r="B2342" t="s">
        <v>240</v>
      </c>
      <c r="C2342" t="s">
        <v>72</v>
      </c>
      <c r="D2342" s="13">
        <v>10161190</v>
      </c>
      <c r="E2342" t="s">
        <v>2415</v>
      </c>
      <c r="F2342" t="s">
        <v>2250</v>
      </c>
      <c r="G2342" t="s">
        <v>2250</v>
      </c>
      <c r="H2342" s="108">
        <v>44139</v>
      </c>
      <c r="I2342" s="108">
        <v>44172</v>
      </c>
      <c r="J2342" t="s">
        <v>2251</v>
      </c>
      <c r="K2342" t="s">
        <v>2252</v>
      </c>
      <c r="L2342" t="s">
        <v>2252</v>
      </c>
      <c r="M2342" t="s">
        <v>2253</v>
      </c>
      <c r="N2342" t="s">
        <v>4519</v>
      </c>
    </row>
    <row r="2343" spans="1:14" x14ac:dyDescent="0.25">
      <c r="A2343" t="s">
        <v>5653</v>
      </c>
      <c r="B2343" t="s">
        <v>240</v>
      </c>
      <c r="C2343" t="s">
        <v>228</v>
      </c>
      <c r="D2343" s="13">
        <v>10161478</v>
      </c>
      <c r="E2343" t="s">
        <v>2415</v>
      </c>
      <c r="F2343" t="s">
        <v>2250</v>
      </c>
      <c r="G2343" t="s">
        <v>2250</v>
      </c>
      <c r="H2343" s="108">
        <v>44132</v>
      </c>
      <c r="I2343" s="108">
        <v>44173</v>
      </c>
      <c r="J2343" t="s">
        <v>2251</v>
      </c>
      <c r="K2343" t="s">
        <v>2252</v>
      </c>
      <c r="L2343" t="s">
        <v>2252</v>
      </c>
      <c r="M2343" t="s">
        <v>2253</v>
      </c>
      <c r="N2343" t="s">
        <v>4519</v>
      </c>
    </row>
    <row r="2344" spans="1:14" x14ac:dyDescent="0.25">
      <c r="A2344" t="s">
        <v>5654</v>
      </c>
      <c r="B2344" t="s">
        <v>240</v>
      </c>
      <c r="C2344" t="s">
        <v>113</v>
      </c>
      <c r="D2344" s="13">
        <v>10160407</v>
      </c>
      <c r="E2344" t="s">
        <v>2415</v>
      </c>
      <c r="F2344" t="s">
        <v>2250</v>
      </c>
      <c r="G2344" t="s">
        <v>2250</v>
      </c>
      <c r="H2344" s="108">
        <v>44090</v>
      </c>
      <c r="I2344" s="108">
        <v>44144</v>
      </c>
      <c r="J2344" t="s">
        <v>2251</v>
      </c>
      <c r="K2344" t="s">
        <v>2252</v>
      </c>
      <c r="L2344" t="s">
        <v>2252</v>
      </c>
      <c r="M2344" t="s">
        <v>2253</v>
      </c>
      <c r="N2344" t="s">
        <v>4519</v>
      </c>
    </row>
    <row r="2345" spans="1:14" x14ac:dyDescent="0.25">
      <c r="A2345" t="s">
        <v>5655</v>
      </c>
      <c r="B2345" t="s">
        <v>240</v>
      </c>
      <c r="C2345" t="s">
        <v>72</v>
      </c>
      <c r="D2345" s="13">
        <v>10161353</v>
      </c>
      <c r="E2345" t="s">
        <v>2415</v>
      </c>
      <c r="F2345" t="s">
        <v>2250</v>
      </c>
      <c r="G2345" t="s">
        <v>2250</v>
      </c>
      <c r="H2345" s="108">
        <v>44090</v>
      </c>
      <c r="I2345" s="108">
        <v>44117</v>
      </c>
      <c r="J2345" t="s">
        <v>2251</v>
      </c>
      <c r="K2345" t="s">
        <v>2252</v>
      </c>
      <c r="L2345" t="s">
        <v>2252</v>
      </c>
      <c r="M2345" t="s">
        <v>2253</v>
      </c>
      <c r="N2345" t="s">
        <v>4519</v>
      </c>
    </row>
    <row r="2346" spans="1:14" x14ac:dyDescent="0.25">
      <c r="A2346" t="s">
        <v>5656</v>
      </c>
      <c r="B2346" t="s">
        <v>240</v>
      </c>
      <c r="C2346" t="s">
        <v>202</v>
      </c>
      <c r="D2346" s="13">
        <v>10159064</v>
      </c>
      <c r="E2346" t="s">
        <v>2415</v>
      </c>
      <c r="F2346" t="s">
        <v>2250</v>
      </c>
      <c r="G2346" t="s">
        <v>2250</v>
      </c>
      <c r="H2346" s="108">
        <v>44077</v>
      </c>
      <c r="I2346" s="108">
        <v>44159</v>
      </c>
      <c r="J2346" t="s">
        <v>945</v>
      </c>
      <c r="K2346" t="s">
        <v>2252</v>
      </c>
      <c r="L2346" t="s">
        <v>2252</v>
      </c>
      <c r="M2346" t="s">
        <v>2253</v>
      </c>
      <c r="N2346" t="s">
        <v>4519</v>
      </c>
    </row>
    <row r="2347" spans="1:14" x14ac:dyDescent="0.25">
      <c r="A2347" t="s">
        <v>5657</v>
      </c>
      <c r="B2347" t="s">
        <v>240</v>
      </c>
      <c r="C2347" t="s">
        <v>93</v>
      </c>
      <c r="D2347" s="13">
        <v>10159613</v>
      </c>
      <c r="E2347" t="s">
        <v>2415</v>
      </c>
      <c r="F2347" t="s">
        <v>2250</v>
      </c>
      <c r="G2347" t="s">
        <v>2250</v>
      </c>
      <c r="H2347" s="108">
        <v>44117</v>
      </c>
      <c r="I2347" s="108">
        <v>44154</v>
      </c>
      <c r="J2347" t="s">
        <v>2251</v>
      </c>
      <c r="K2347" t="s">
        <v>2252</v>
      </c>
      <c r="L2347" t="s">
        <v>2252</v>
      </c>
      <c r="M2347" t="s">
        <v>2253</v>
      </c>
      <c r="N2347" t="s">
        <v>4519</v>
      </c>
    </row>
    <row r="2348" spans="1:14" x14ac:dyDescent="0.25">
      <c r="A2348" t="s">
        <v>5658</v>
      </c>
      <c r="B2348" t="s">
        <v>240</v>
      </c>
      <c r="C2348" t="s">
        <v>76</v>
      </c>
      <c r="D2348" s="13">
        <v>10159065</v>
      </c>
      <c r="E2348" t="s">
        <v>2415</v>
      </c>
      <c r="F2348" t="s">
        <v>2250</v>
      </c>
      <c r="G2348" t="s">
        <v>2250</v>
      </c>
      <c r="H2348" s="108">
        <v>44131</v>
      </c>
      <c r="I2348" s="108">
        <v>44223</v>
      </c>
      <c r="J2348" t="s">
        <v>945</v>
      </c>
      <c r="K2348" t="s">
        <v>2252</v>
      </c>
      <c r="L2348" t="s">
        <v>2252</v>
      </c>
      <c r="M2348" t="s">
        <v>2253</v>
      </c>
      <c r="N2348" t="s">
        <v>4519</v>
      </c>
    </row>
    <row r="2349" spans="1:14" x14ac:dyDescent="0.25">
      <c r="A2349" t="s">
        <v>5659</v>
      </c>
      <c r="B2349" t="s">
        <v>240</v>
      </c>
      <c r="C2349" t="s">
        <v>108</v>
      </c>
      <c r="D2349" s="13">
        <v>10158715</v>
      </c>
      <c r="E2349" t="s">
        <v>2415</v>
      </c>
      <c r="F2349" t="s">
        <v>2250</v>
      </c>
      <c r="G2349" t="s">
        <v>2250</v>
      </c>
      <c r="H2349" s="108">
        <v>44084</v>
      </c>
      <c r="I2349" s="108">
        <v>44131</v>
      </c>
      <c r="J2349" t="s">
        <v>945</v>
      </c>
      <c r="K2349" t="s">
        <v>2252</v>
      </c>
      <c r="L2349" t="s">
        <v>2252</v>
      </c>
      <c r="M2349" t="s">
        <v>2253</v>
      </c>
      <c r="N2349" t="s">
        <v>4519</v>
      </c>
    </row>
    <row r="2350" spans="1:14" x14ac:dyDescent="0.25">
      <c r="A2350" t="s">
        <v>5660</v>
      </c>
      <c r="B2350" t="s">
        <v>240</v>
      </c>
      <c r="C2350" t="s">
        <v>80</v>
      </c>
      <c r="D2350" s="13">
        <v>10158669</v>
      </c>
      <c r="E2350" t="s">
        <v>2415</v>
      </c>
      <c r="F2350" t="s">
        <v>2250</v>
      </c>
      <c r="G2350" t="s">
        <v>2250</v>
      </c>
      <c r="H2350" s="108">
        <v>44090</v>
      </c>
      <c r="I2350" s="108">
        <v>44137</v>
      </c>
      <c r="J2350" t="s">
        <v>2251</v>
      </c>
      <c r="K2350" t="s">
        <v>2252</v>
      </c>
      <c r="L2350" t="s">
        <v>2252</v>
      </c>
      <c r="M2350" t="s">
        <v>2253</v>
      </c>
      <c r="N2350" t="s">
        <v>4519</v>
      </c>
    </row>
    <row r="2351" spans="1:14" x14ac:dyDescent="0.25">
      <c r="A2351" t="s">
        <v>5661</v>
      </c>
      <c r="B2351" t="s">
        <v>240</v>
      </c>
      <c r="C2351" t="s">
        <v>79</v>
      </c>
      <c r="D2351" s="13">
        <v>10160631</v>
      </c>
      <c r="E2351" t="s">
        <v>2415</v>
      </c>
      <c r="F2351" t="s">
        <v>2250</v>
      </c>
      <c r="G2351" t="s">
        <v>2250</v>
      </c>
      <c r="H2351" s="108">
        <v>44132</v>
      </c>
      <c r="I2351" s="108">
        <v>44183</v>
      </c>
      <c r="J2351" t="s">
        <v>2251</v>
      </c>
      <c r="K2351" t="s">
        <v>2252</v>
      </c>
      <c r="L2351" t="s">
        <v>2252</v>
      </c>
      <c r="M2351" t="s">
        <v>2253</v>
      </c>
      <c r="N2351" t="s">
        <v>4519</v>
      </c>
    </row>
    <row r="2352" spans="1:14" x14ac:dyDescent="0.25">
      <c r="A2352" t="s">
        <v>5662</v>
      </c>
      <c r="B2352" t="s">
        <v>5663</v>
      </c>
      <c r="C2352" t="s">
        <v>123</v>
      </c>
      <c r="D2352" s="13">
        <v>10160705</v>
      </c>
      <c r="E2352" t="s">
        <v>2415</v>
      </c>
      <c r="F2352" t="s">
        <v>2250</v>
      </c>
      <c r="G2352" t="s">
        <v>2250</v>
      </c>
      <c r="H2352" s="108">
        <v>44181</v>
      </c>
      <c r="I2352" s="108">
        <v>44222</v>
      </c>
      <c r="J2352" t="s">
        <v>2251</v>
      </c>
      <c r="K2352" t="s">
        <v>2252</v>
      </c>
      <c r="L2352" t="s">
        <v>2252</v>
      </c>
      <c r="M2352" t="s">
        <v>2253</v>
      </c>
      <c r="N2352" t="s">
        <v>4519</v>
      </c>
    </row>
    <row r="2353" spans="1:14" x14ac:dyDescent="0.25">
      <c r="A2353" t="s">
        <v>5664</v>
      </c>
      <c r="B2353" t="s">
        <v>240</v>
      </c>
      <c r="C2353" t="s">
        <v>147</v>
      </c>
      <c r="D2353" s="13">
        <v>10161495</v>
      </c>
      <c r="E2353" t="s">
        <v>2415</v>
      </c>
      <c r="F2353" t="s">
        <v>2250</v>
      </c>
      <c r="G2353" t="s">
        <v>2250</v>
      </c>
      <c r="H2353" s="108">
        <v>44098</v>
      </c>
      <c r="I2353" s="108">
        <v>44147</v>
      </c>
      <c r="J2353" t="s">
        <v>2251</v>
      </c>
      <c r="K2353" t="s">
        <v>2252</v>
      </c>
      <c r="L2353" t="s">
        <v>2252</v>
      </c>
      <c r="M2353" t="s">
        <v>2253</v>
      </c>
      <c r="N2353" t="s">
        <v>4519</v>
      </c>
    </row>
    <row r="2354" spans="1:14" x14ac:dyDescent="0.25">
      <c r="A2354" t="s">
        <v>5665</v>
      </c>
      <c r="B2354" t="s">
        <v>240</v>
      </c>
      <c r="C2354" t="s">
        <v>113</v>
      </c>
      <c r="D2354" s="13">
        <v>10162488</v>
      </c>
      <c r="E2354" t="s">
        <v>2415</v>
      </c>
      <c r="F2354" t="s">
        <v>2250</v>
      </c>
      <c r="G2354" t="s">
        <v>2250</v>
      </c>
      <c r="H2354" s="108">
        <v>44131</v>
      </c>
      <c r="I2354" s="108">
        <v>44166</v>
      </c>
      <c r="J2354" t="s">
        <v>2251</v>
      </c>
      <c r="K2354" t="s">
        <v>2252</v>
      </c>
      <c r="L2354" t="s">
        <v>2252</v>
      </c>
      <c r="M2354" t="s">
        <v>2253</v>
      </c>
      <c r="N2354" t="s">
        <v>4519</v>
      </c>
    </row>
    <row r="2355" spans="1:14" x14ac:dyDescent="0.25">
      <c r="A2355" t="s">
        <v>5666</v>
      </c>
      <c r="B2355" t="s">
        <v>240</v>
      </c>
      <c r="C2355" t="s">
        <v>141</v>
      </c>
      <c r="D2355" s="13">
        <v>10161366</v>
      </c>
      <c r="E2355" t="s">
        <v>2415</v>
      </c>
      <c r="F2355" t="s">
        <v>2250</v>
      </c>
      <c r="G2355" t="s">
        <v>2250</v>
      </c>
      <c r="H2355" s="108">
        <v>44133</v>
      </c>
      <c r="I2355" s="108">
        <v>44165</v>
      </c>
      <c r="J2355" t="s">
        <v>2251</v>
      </c>
      <c r="K2355" t="s">
        <v>2252</v>
      </c>
      <c r="L2355" t="s">
        <v>2252</v>
      </c>
      <c r="M2355" t="s">
        <v>2253</v>
      </c>
      <c r="N2355" t="s">
        <v>4519</v>
      </c>
    </row>
    <row r="2356" spans="1:14" x14ac:dyDescent="0.25">
      <c r="A2356" t="s">
        <v>5667</v>
      </c>
      <c r="B2356" t="s">
        <v>240</v>
      </c>
      <c r="C2356" t="s">
        <v>90</v>
      </c>
      <c r="D2356" s="13">
        <v>10160799</v>
      </c>
      <c r="E2356" t="s">
        <v>2415</v>
      </c>
      <c r="F2356" t="s">
        <v>2250</v>
      </c>
      <c r="G2356" t="s">
        <v>2250</v>
      </c>
      <c r="H2356" s="108">
        <v>44103</v>
      </c>
      <c r="I2356" s="108">
        <v>44132</v>
      </c>
      <c r="J2356" t="s">
        <v>2251</v>
      </c>
      <c r="K2356" t="s">
        <v>2252</v>
      </c>
      <c r="L2356" t="s">
        <v>2252</v>
      </c>
      <c r="M2356" t="s">
        <v>2253</v>
      </c>
      <c r="N2356" t="s">
        <v>4519</v>
      </c>
    </row>
    <row r="2357" spans="1:14" x14ac:dyDescent="0.25">
      <c r="A2357" t="s">
        <v>5668</v>
      </c>
      <c r="B2357" t="s">
        <v>240</v>
      </c>
      <c r="C2357" t="s">
        <v>169</v>
      </c>
      <c r="D2357" s="13">
        <v>10161425</v>
      </c>
      <c r="E2357" t="s">
        <v>2415</v>
      </c>
      <c r="F2357" t="s">
        <v>2250</v>
      </c>
      <c r="G2357" t="s">
        <v>2250</v>
      </c>
      <c r="H2357" s="108">
        <v>44082</v>
      </c>
      <c r="I2357" s="108">
        <v>44111</v>
      </c>
      <c r="J2357" t="s">
        <v>2251</v>
      </c>
      <c r="K2357" t="s">
        <v>2252</v>
      </c>
      <c r="L2357" t="s">
        <v>2252</v>
      </c>
      <c r="M2357" t="s">
        <v>2253</v>
      </c>
      <c r="N2357" t="s">
        <v>4519</v>
      </c>
    </row>
    <row r="2358" spans="1:14" x14ac:dyDescent="0.25">
      <c r="A2358" t="s">
        <v>5669</v>
      </c>
      <c r="B2358" t="s">
        <v>240</v>
      </c>
      <c r="C2358" t="s">
        <v>104</v>
      </c>
      <c r="D2358" s="13">
        <v>10158713</v>
      </c>
      <c r="E2358" t="s">
        <v>2415</v>
      </c>
      <c r="F2358" t="s">
        <v>2250</v>
      </c>
      <c r="G2358" t="s">
        <v>2250</v>
      </c>
      <c r="H2358" s="108">
        <v>44097</v>
      </c>
      <c r="I2358" s="108">
        <v>44173</v>
      </c>
      <c r="J2358" t="s">
        <v>945</v>
      </c>
      <c r="K2358" t="s">
        <v>2252</v>
      </c>
      <c r="L2358" t="s">
        <v>2252</v>
      </c>
      <c r="M2358" t="s">
        <v>2253</v>
      </c>
      <c r="N2358" t="s">
        <v>4519</v>
      </c>
    </row>
    <row r="2359" spans="1:14" x14ac:dyDescent="0.25">
      <c r="A2359" t="s">
        <v>5670</v>
      </c>
      <c r="B2359" t="s">
        <v>240</v>
      </c>
      <c r="C2359" t="s">
        <v>227</v>
      </c>
      <c r="D2359" s="13">
        <v>10161196</v>
      </c>
      <c r="E2359" t="s">
        <v>2415</v>
      </c>
      <c r="F2359" t="s">
        <v>2250</v>
      </c>
      <c r="G2359" t="s">
        <v>2250</v>
      </c>
      <c r="H2359" s="108">
        <v>44103</v>
      </c>
      <c r="I2359" s="108">
        <v>44133</v>
      </c>
      <c r="J2359" t="s">
        <v>2251</v>
      </c>
      <c r="K2359" t="s">
        <v>2252</v>
      </c>
      <c r="L2359" t="s">
        <v>2252</v>
      </c>
      <c r="M2359" t="s">
        <v>2253</v>
      </c>
      <c r="N2359" t="s">
        <v>4519</v>
      </c>
    </row>
    <row r="2360" spans="1:14" x14ac:dyDescent="0.25">
      <c r="A2360" t="s">
        <v>5671</v>
      </c>
      <c r="B2360" t="s">
        <v>240</v>
      </c>
      <c r="C2360" t="s">
        <v>139</v>
      </c>
      <c r="D2360" s="13">
        <v>10161206</v>
      </c>
      <c r="E2360" t="s">
        <v>2415</v>
      </c>
      <c r="F2360" t="s">
        <v>2250</v>
      </c>
      <c r="G2360" t="s">
        <v>2250</v>
      </c>
      <c r="H2360" s="108">
        <v>44088</v>
      </c>
      <c r="I2360" s="108">
        <v>44113</v>
      </c>
      <c r="J2360" t="s">
        <v>2251</v>
      </c>
      <c r="K2360" t="s">
        <v>2252</v>
      </c>
      <c r="L2360" t="s">
        <v>2252</v>
      </c>
      <c r="M2360" t="s">
        <v>2253</v>
      </c>
      <c r="N2360" t="s">
        <v>4519</v>
      </c>
    </row>
    <row r="2361" spans="1:14" x14ac:dyDescent="0.25">
      <c r="A2361" t="s">
        <v>5672</v>
      </c>
      <c r="B2361" t="s">
        <v>240</v>
      </c>
      <c r="C2361" t="s">
        <v>210</v>
      </c>
      <c r="D2361" s="13">
        <v>10160112</v>
      </c>
      <c r="E2361" t="s">
        <v>2415</v>
      </c>
      <c r="F2361" t="s">
        <v>2250</v>
      </c>
      <c r="G2361" t="s">
        <v>2250</v>
      </c>
      <c r="H2361" s="108">
        <v>44111</v>
      </c>
      <c r="I2361" s="108">
        <v>44141</v>
      </c>
      <c r="J2361" t="s">
        <v>2251</v>
      </c>
      <c r="K2361" t="s">
        <v>2252</v>
      </c>
      <c r="L2361" t="s">
        <v>2252</v>
      </c>
      <c r="M2361" t="s">
        <v>2253</v>
      </c>
      <c r="N2361" t="s">
        <v>4519</v>
      </c>
    </row>
    <row r="2362" spans="1:14" x14ac:dyDescent="0.25">
      <c r="A2362" t="s">
        <v>5673</v>
      </c>
      <c r="B2362" t="s">
        <v>240</v>
      </c>
      <c r="C2362" t="s">
        <v>92</v>
      </c>
      <c r="D2362" s="13">
        <v>10159066</v>
      </c>
      <c r="E2362" t="s">
        <v>2415</v>
      </c>
      <c r="F2362" t="s">
        <v>2250</v>
      </c>
      <c r="G2362" t="s">
        <v>2250</v>
      </c>
      <c r="H2362" s="108">
        <v>44096</v>
      </c>
      <c r="I2362" s="108">
        <v>44132</v>
      </c>
      <c r="J2362" t="s">
        <v>2251</v>
      </c>
      <c r="K2362" t="s">
        <v>2252</v>
      </c>
      <c r="L2362" t="s">
        <v>2252</v>
      </c>
      <c r="M2362" t="s">
        <v>2253</v>
      </c>
      <c r="N2362" t="s">
        <v>4519</v>
      </c>
    </row>
    <row r="2363" spans="1:14" x14ac:dyDescent="0.25">
      <c r="A2363" t="s">
        <v>5674</v>
      </c>
      <c r="B2363" t="s">
        <v>240</v>
      </c>
      <c r="C2363" t="s">
        <v>127</v>
      </c>
      <c r="D2363" s="13">
        <v>10159067</v>
      </c>
      <c r="E2363" t="s">
        <v>2415</v>
      </c>
      <c r="F2363" t="s">
        <v>2250</v>
      </c>
      <c r="G2363" t="s">
        <v>2250</v>
      </c>
      <c r="H2363" s="108">
        <v>44077</v>
      </c>
      <c r="I2363" s="108">
        <v>44119</v>
      </c>
      <c r="J2363" t="s">
        <v>2251</v>
      </c>
      <c r="K2363" t="s">
        <v>2252</v>
      </c>
      <c r="L2363" t="s">
        <v>2252</v>
      </c>
      <c r="M2363" t="s">
        <v>2253</v>
      </c>
      <c r="N2363" t="s">
        <v>4519</v>
      </c>
    </row>
    <row r="2364" spans="1:14" x14ac:dyDescent="0.25">
      <c r="A2364" t="s">
        <v>5675</v>
      </c>
      <c r="B2364" t="s">
        <v>240</v>
      </c>
      <c r="C2364" t="s">
        <v>173</v>
      </c>
      <c r="D2364" s="13">
        <v>10160800</v>
      </c>
      <c r="E2364" t="s">
        <v>2415</v>
      </c>
      <c r="F2364" t="s">
        <v>2250</v>
      </c>
      <c r="G2364" t="s">
        <v>2250</v>
      </c>
      <c r="H2364" s="108">
        <v>44124</v>
      </c>
      <c r="I2364" s="108">
        <v>44154</v>
      </c>
      <c r="J2364" t="s">
        <v>2251</v>
      </c>
      <c r="K2364" t="s">
        <v>2252</v>
      </c>
      <c r="L2364" t="s">
        <v>2252</v>
      </c>
      <c r="M2364" t="s">
        <v>2253</v>
      </c>
      <c r="N2364" t="s">
        <v>4519</v>
      </c>
    </row>
    <row r="2365" spans="1:14" x14ac:dyDescent="0.25">
      <c r="A2365" t="s">
        <v>5676</v>
      </c>
      <c r="B2365" t="s">
        <v>240</v>
      </c>
      <c r="C2365" t="s">
        <v>74</v>
      </c>
      <c r="D2365" s="13">
        <v>10159894</v>
      </c>
      <c r="E2365" t="s">
        <v>2415</v>
      </c>
      <c r="F2365" t="s">
        <v>2250</v>
      </c>
      <c r="G2365" t="s">
        <v>2250</v>
      </c>
      <c r="H2365" s="108">
        <v>44082</v>
      </c>
      <c r="I2365" s="108">
        <v>44119</v>
      </c>
      <c r="J2365" t="s">
        <v>2251</v>
      </c>
      <c r="K2365" t="s">
        <v>2252</v>
      </c>
      <c r="L2365" t="s">
        <v>2252</v>
      </c>
      <c r="M2365" t="s">
        <v>2253</v>
      </c>
      <c r="N2365" t="s">
        <v>4519</v>
      </c>
    </row>
    <row r="2366" spans="1:14" x14ac:dyDescent="0.25">
      <c r="A2366" t="s">
        <v>5677</v>
      </c>
      <c r="B2366" t="s">
        <v>240</v>
      </c>
      <c r="C2366" t="s">
        <v>187</v>
      </c>
      <c r="D2366" s="13">
        <v>10160632</v>
      </c>
      <c r="E2366" t="s">
        <v>2415</v>
      </c>
      <c r="F2366" t="s">
        <v>2250</v>
      </c>
      <c r="G2366" t="s">
        <v>2250</v>
      </c>
      <c r="H2366" s="108">
        <v>44081</v>
      </c>
      <c r="I2366" s="108">
        <v>44113</v>
      </c>
      <c r="J2366" t="s">
        <v>2251</v>
      </c>
      <c r="K2366" t="s">
        <v>2252</v>
      </c>
      <c r="L2366" t="s">
        <v>2252</v>
      </c>
      <c r="M2366" t="s">
        <v>2253</v>
      </c>
      <c r="N2366" t="s">
        <v>4519</v>
      </c>
    </row>
    <row r="2367" spans="1:14" x14ac:dyDescent="0.25">
      <c r="A2367" t="s">
        <v>5678</v>
      </c>
      <c r="B2367" t="s">
        <v>240</v>
      </c>
      <c r="C2367" t="s">
        <v>148</v>
      </c>
      <c r="D2367" s="13">
        <v>10160265</v>
      </c>
      <c r="E2367" t="s">
        <v>2415</v>
      </c>
      <c r="F2367" t="s">
        <v>2250</v>
      </c>
      <c r="G2367" t="s">
        <v>2250</v>
      </c>
      <c r="H2367" s="108">
        <v>44138</v>
      </c>
      <c r="I2367" s="108">
        <v>44179</v>
      </c>
      <c r="J2367" t="s">
        <v>2251</v>
      </c>
      <c r="K2367" t="s">
        <v>2252</v>
      </c>
      <c r="L2367" t="s">
        <v>2252</v>
      </c>
      <c r="M2367" t="s">
        <v>2253</v>
      </c>
      <c r="N2367" t="s">
        <v>4519</v>
      </c>
    </row>
    <row r="2368" spans="1:14" x14ac:dyDescent="0.25">
      <c r="A2368" t="s">
        <v>5679</v>
      </c>
      <c r="B2368" t="s">
        <v>240</v>
      </c>
      <c r="C2368" t="s">
        <v>226</v>
      </c>
      <c r="D2368" s="13">
        <v>10161036</v>
      </c>
      <c r="E2368" t="s">
        <v>2415</v>
      </c>
      <c r="F2368" t="s">
        <v>2250</v>
      </c>
      <c r="G2368" t="s">
        <v>2250</v>
      </c>
      <c r="H2368" s="108">
        <v>44083</v>
      </c>
      <c r="I2368" s="108">
        <v>44111</v>
      </c>
      <c r="J2368" t="s">
        <v>2251</v>
      </c>
      <c r="K2368" t="s">
        <v>2252</v>
      </c>
      <c r="L2368" t="s">
        <v>2252</v>
      </c>
      <c r="M2368" t="s">
        <v>2253</v>
      </c>
      <c r="N2368" t="s">
        <v>4519</v>
      </c>
    </row>
    <row r="2369" spans="1:14" x14ac:dyDescent="0.25">
      <c r="A2369" t="s">
        <v>5680</v>
      </c>
      <c r="B2369" t="s">
        <v>240</v>
      </c>
      <c r="C2369" t="s">
        <v>104</v>
      </c>
      <c r="D2369" s="13">
        <v>10158709</v>
      </c>
      <c r="E2369" t="s">
        <v>2415</v>
      </c>
      <c r="F2369" t="s">
        <v>2250</v>
      </c>
      <c r="G2369" t="s">
        <v>2250</v>
      </c>
      <c r="H2369" s="108">
        <v>44104</v>
      </c>
      <c r="I2369" s="108">
        <v>44147</v>
      </c>
      <c r="J2369" t="s">
        <v>2251</v>
      </c>
      <c r="K2369" t="s">
        <v>2252</v>
      </c>
      <c r="L2369" t="s">
        <v>2252</v>
      </c>
      <c r="M2369" t="s">
        <v>2253</v>
      </c>
      <c r="N2369" t="s">
        <v>4519</v>
      </c>
    </row>
    <row r="2370" spans="1:14" x14ac:dyDescent="0.25">
      <c r="A2370" t="s">
        <v>5681</v>
      </c>
      <c r="B2370" t="s">
        <v>240</v>
      </c>
      <c r="C2370" t="s">
        <v>116</v>
      </c>
      <c r="D2370" s="13">
        <v>10160801</v>
      </c>
      <c r="E2370" t="s">
        <v>2415</v>
      </c>
      <c r="F2370" t="s">
        <v>2250</v>
      </c>
      <c r="G2370" t="s">
        <v>2250</v>
      </c>
      <c r="H2370" s="108">
        <v>44111</v>
      </c>
      <c r="I2370" s="108">
        <v>44147</v>
      </c>
      <c r="J2370" t="s">
        <v>2251</v>
      </c>
      <c r="K2370" t="s">
        <v>2252</v>
      </c>
      <c r="L2370" t="s">
        <v>2252</v>
      </c>
      <c r="M2370" t="s">
        <v>2253</v>
      </c>
      <c r="N2370" t="s">
        <v>4519</v>
      </c>
    </row>
    <row r="2371" spans="1:14" x14ac:dyDescent="0.25">
      <c r="A2371" t="s">
        <v>5682</v>
      </c>
      <c r="B2371" t="s">
        <v>240</v>
      </c>
      <c r="C2371" t="s">
        <v>104</v>
      </c>
      <c r="D2371" s="13">
        <v>10158708</v>
      </c>
      <c r="E2371" t="s">
        <v>2415</v>
      </c>
      <c r="F2371" t="s">
        <v>2250</v>
      </c>
      <c r="G2371" t="s">
        <v>2250</v>
      </c>
      <c r="H2371" s="108">
        <v>44116</v>
      </c>
      <c r="I2371" s="108">
        <v>44173</v>
      </c>
      <c r="J2371" t="s">
        <v>2251</v>
      </c>
      <c r="K2371" t="s">
        <v>2252</v>
      </c>
      <c r="L2371" t="s">
        <v>2252</v>
      </c>
      <c r="M2371" t="s">
        <v>2253</v>
      </c>
      <c r="N2371" t="s">
        <v>4519</v>
      </c>
    </row>
    <row r="2372" spans="1:14" x14ac:dyDescent="0.25">
      <c r="A2372" t="s">
        <v>5683</v>
      </c>
      <c r="B2372" t="s">
        <v>240</v>
      </c>
      <c r="C2372" t="s">
        <v>211</v>
      </c>
      <c r="D2372" s="13">
        <v>10160362</v>
      </c>
      <c r="E2372" t="s">
        <v>2415</v>
      </c>
      <c r="F2372" t="s">
        <v>2250</v>
      </c>
      <c r="G2372" t="s">
        <v>2250</v>
      </c>
      <c r="H2372" s="108">
        <v>44082</v>
      </c>
      <c r="I2372" s="108">
        <v>44117</v>
      </c>
      <c r="J2372" t="s">
        <v>2251</v>
      </c>
      <c r="K2372" t="s">
        <v>2252</v>
      </c>
      <c r="L2372" t="s">
        <v>2252</v>
      </c>
      <c r="M2372" t="s">
        <v>2253</v>
      </c>
      <c r="N2372" t="s">
        <v>4519</v>
      </c>
    </row>
    <row r="2373" spans="1:14" x14ac:dyDescent="0.25">
      <c r="A2373" t="s">
        <v>5684</v>
      </c>
      <c r="B2373" t="s">
        <v>240</v>
      </c>
      <c r="C2373" t="s">
        <v>151</v>
      </c>
      <c r="D2373" s="13">
        <v>10159657</v>
      </c>
      <c r="E2373" t="s">
        <v>2415</v>
      </c>
      <c r="F2373" t="s">
        <v>2250</v>
      </c>
      <c r="G2373" t="s">
        <v>2250</v>
      </c>
      <c r="H2373" s="108">
        <v>44089</v>
      </c>
      <c r="I2373" s="108">
        <v>44123</v>
      </c>
      <c r="J2373" t="s">
        <v>2251</v>
      </c>
      <c r="K2373" t="s">
        <v>2252</v>
      </c>
      <c r="L2373" t="s">
        <v>2252</v>
      </c>
      <c r="M2373" t="s">
        <v>2253</v>
      </c>
      <c r="N2373" t="s">
        <v>4519</v>
      </c>
    </row>
    <row r="2374" spans="1:14" x14ac:dyDescent="0.25">
      <c r="A2374" t="s">
        <v>5685</v>
      </c>
      <c r="B2374" t="s">
        <v>240</v>
      </c>
      <c r="C2374" t="s">
        <v>147</v>
      </c>
      <c r="D2374" s="13">
        <v>10161454</v>
      </c>
      <c r="E2374" t="s">
        <v>2415</v>
      </c>
      <c r="F2374" t="s">
        <v>2250</v>
      </c>
      <c r="G2374" t="s">
        <v>2250</v>
      </c>
      <c r="H2374" s="108">
        <v>44125</v>
      </c>
      <c r="I2374" s="108">
        <v>44168</v>
      </c>
      <c r="J2374" t="s">
        <v>2251</v>
      </c>
      <c r="K2374" t="s">
        <v>2252</v>
      </c>
      <c r="L2374" t="s">
        <v>2252</v>
      </c>
      <c r="M2374" t="s">
        <v>2253</v>
      </c>
      <c r="N2374" t="s">
        <v>4519</v>
      </c>
    </row>
    <row r="2375" spans="1:14" x14ac:dyDescent="0.25">
      <c r="A2375" t="s">
        <v>5686</v>
      </c>
      <c r="B2375" t="s">
        <v>240</v>
      </c>
      <c r="C2375" t="s">
        <v>115</v>
      </c>
      <c r="D2375" s="13">
        <v>10160802</v>
      </c>
      <c r="E2375" t="s">
        <v>2415</v>
      </c>
      <c r="F2375" t="s">
        <v>2250</v>
      </c>
      <c r="G2375" t="s">
        <v>2250</v>
      </c>
      <c r="H2375" s="108">
        <v>44138</v>
      </c>
      <c r="I2375" s="108">
        <v>44165</v>
      </c>
      <c r="J2375" t="s">
        <v>2251</v>
      </c>
      <c r="K2375" t="s">
        <v>2252</v>
      </c>
      <c r="L2375" t="s">
        <v>2252</v>
      </c>
      <c r="M2375" t="s">
        <v>2253</v>
      </c>
      <c r="N2375" t="s">
        <v>4519</v>
      </c>
    </row>
    <row r="2376" spans="1:14" x14ac:dyDescent="0.25">
      <c r="A2376" t="s">
        <v>5687</v>
      </c>
      <c r="B2376" t="s">
        <v>240</v>
      </c>
      <c r="C2376" t="s">
        <v>116</v>
      </c>
      <c r="D2376" s="13">
        <v>10160803</v>
      </c>
      <c r="E2376" t="s">
        <v>2415</v>
      </c>
      <c r="F2376" t="s">
        <v>2250</v>
      </c>
      <c r="G2376" t="s">
        <v>2250</v>
      </c>
      <c r="H2376" s="108">
        <v>44110</v>
      </c>
      <c r="I2376" s="108">
        <v>44146</v>
      </c>
      <c r="J2376" t="s">
        <v>2251</v>
      </c>
      <c r="K2376" t="s">
        <v>2252</v>
      </c>
      <c r="L2376" t="s">
        <v>2252</v>
      </c>
      <c r="M2376" t="s">
        <v>2253</v>
      </c>
      <c r="N2376" t="s">
        <v>4519</v>
      </c>
    </row>
    <row r="2377" spans="1:14" x14ac:dyDescent="0.25">
      <c r="A2377" t="s">
        <v>5688</v>
      </c>
      <c r="B2377" t="s">
        <v>240</v>
      </c>
      <c r="C2377" t="s">
        <v>205</v>
      </c>
      <c r="D2377" s="13">
        <v>10159068</v>
      </c>
      <c r="E2377" t="s">
        <v>2415</v>
      </c>
      <c r="F2377" t="s">
        <v>2250</v>
      </c>
      <c r="G2377" t="s">
        <v>2250</v>
      </c>
      <c r="H2377" s="108">
        <v>44083</v>
      </c>
      <c r="I2377" s="108">
        <v>44119</v>
      </c>
      <c r="J2377" t="s">
        <v>2251</v>
      </c>
      <c r="K2377" t="s">
        <v>2252</v>
      </c>
      <c r="L2377" t="s">
        <v>2252</v>
      </c>
      <c r="M2377" t="s">
        <v>2253</v>
      </c>
      <c r="N2377" t="s">
        <v>4519</v>
      </c>
    </row>
    <row r="2378" spans="1:14" x14ac:dyDescent="0.25">
      <c r="A2378" t="s">
        <v>5689</v>
      </c>
      <c r="B2378" t="s">
        <v>240</v>
      </c>
      <c r="C2378" t="s">
        <v>113</v>
      </c>
      <c r="D2378" s="13">
        <v>10159889</v>
      </c>
      <c r="E2378" t="s">
        <v>2415</v>
      </c>
      <c r="F2378" t="s">
        <v>2250</v>
      </c>
      <c r="G2378" t="s">
        <v>2250</v>
      </c>
      <c r="H2378" s="108">
        <v>44119</v>
      </c>
      <c r="I2378" s="108">
        <v>44155</v>
      </c>
      <c r="J2378" t="s">
        <v>2251</v>
      </c>
      <c r="K2378" t="s">
        <v>2252</v>
      </c>
      <c r="L2378" t="s">
        <v>2252</v>
      </c>
      <c r="M2378" t="s">
        <v>2253</v>
      </c>
      <c r="N2378" t="s">
        <v>4519</v>
      </c>
    </row>
    <row r="2379" spans="1:14" x14ac:dyDescent="0.25">
      <c r="A2379" t="s">
        <v>5690</v>
      </c>
      <c r="B2379" t="s">
        <v>240</v>
      </c>
      <c r="C2379" t="s">
        <v>173</v>
      </c>
      <c r="D2379" s="13">
        <v>10160804</v>
      </c>
      <c r="E2379" t="s">
        <v>2415</v>
      </c>
      <c r="F2379" t="s">
        <v>2250</v>
      </c>
      <c r="G2379" t="s">
        <v>2250</v>
      </c>
      <c r="H2379" s="108">
        <v>44131</v>
      </c>
      <c r="I2379" s="108">
        <v>44154</v>
      </c>
      <c r="J2379" t="s">
        <v>2251</v>
      </c>
      <c r="K2379" t="s">
        <v>2252</v>
      </c>
      <c r="L2379" t="s">
        <v>2252</v>
      </c>
      <c r="M2379" t="s">
        <v>2253</v>
      </c>
      <c r="N2379" t="s">
        <v>4519</v>
      </c>
    </row>
    <row r="2380" spans="1:14" x14ac:dyDescent="0.25">
      <c r="A2380" t="s">
        <v>5691</v>
      </c>
      <c r="B2380" t="s">
        <v>240</v>
      </c>
      <c r="C2380" t="s">
        <v>90</v>
      </c>
      <c r="D2380" s="13">
        <v>10160805</v>
      </c>
      <c r="E2380" t="s">
        <v>2415</v>
      </c>
      <c r="F2380" t="s">
        <v>2250</v>
      </c>
      <c r="G2380" t="s">
        <v>2250</v>
      </c>
      <c r="H2380" s="108">
        <v>44111</v>
      </c>
      <c r="I2380" s="108">
        <v>44145</v>
      </c>
      <c r="J2380" t="s">
        <v>2251</v>
      </c>
      <c r="K2380" t="s">
        <v>2252</v>
      </c>
      <c r="L2380" t="s">
        <v>2252</v>
      </c>
      <c r="M2380" t="s">
        <v>2253</v>
      </c>
      <c r="N2380" t="s">
        <v>4519</v>
      </c>
    </row>
    <row r="2381" spans="1:14" x14ac:dyDescent="0.25">
      <c r="A2381" t="s">
        <v>5692</v>
      </c>
      <c r="B2381" t="s">
        <v>240</v>
      </c>
      <c r="C2381" t="s">
        <v>93</v>
      </c>
      <c r="D2381" s="13">
        <v>10159457</v>
      </c>
      <c r="E2381" t="s">
        <v>2415</v>
      </c>
      <c r="F2381" t="s">
        <v>2250</v>
      </c>
      <c r="G2381" t="s">
        <v>2250</v>
      </c>
      <c r="H2381" s="108">
        <v>44111</v>
      </c>
      <c r="I2381" s="108">
        <v>44138</v>
      </c>
      <c r="J2381" t="s">
        <v>2251</v>
      </c>
      <c r="K2381" t="s">
        <v>2252</v>
      </c>
      <c r="L2381" t="s">
        <v>2252</v>
      </c>
      <c r="M2381" t="s">
        <v>2253</v>
      </c>
      <c r="N2381" t="s">
        <v>4519</v>
      </c>
    </row>
    <row r="2382" spans="1:14" x14ac:dyDescent="0.25">
      <c r="A2382" t="s">
        <v>5693</v>
      </c>
      <c r="B2382" t="s">
        <v>5694</v>
      </c>
      <c r="C2382" t="s">
        <v>100</v>
      </c>
      <c r="D2382" s="13">
        <v>10156050</v>
      </c>
      <c r="E2382" t="s">
        <v>2249</v>
      </c>
      <c r="F2382" t="s">
        <v>2250</v>
      </c>
      <c r="G2382" t="s">
        <v>2250</v>
      </c>
      <c r="H2382" s="108">
        <v>44147</v>
      </c>
      <c r="I2382" s="108">
        <v>44213</v>
      </c>
      <c r="J2382" t="s">
        <v>2251</v>
      </c>
      <c r="K2382" t="s">
        <v>2252</v>
      </c>
      <c r="L2382" t="s">
        <v>2252</v>
      </c>
      <c r="M2382" t="s">
        <v>2265</v>
      </c>
      <c r="N2382" t="s">
        <v>5695</v>
      </c>
    </row>
    <row r="2383" spans="1:14" x14ac:dyDescent="0.25">
      <c r="A2383" t="s">
        <v>5696</v>
      </c>
      <c r="B2383" t="s">
        <v>948</v>
      </c>
      <c r="C2383" t="s">
        <v>184</v>
      </c>
      <c r="D2383" s="13">
        <v>10170643</v>
      </c>
      <c r="E2383" t="s">
        <v>4284</v>
      </c>
      <c r="F2383" t="s">
        <v>2250</v>
      </c>
      <c r="G2383" t="s">
        <v>2250</v>
      </c>
      <c r="H2383" s="108">
        <v>44179</v>
      </c>
      <c r="I2383" s="108">
        <v>44186</v>
      </c>
      <c r="J2383" t="s">
        <v>2252</v>
      </c>
      <c r="K2383" t="s">
        <v>3048</v>
      </c>
      <c r="L2383" t="s">
        <v>2252</v>
      </c>
      <c r="M2383" t="s">
        <v>2253</v>
      </c>
      <c r="N2383" t="s">
        <v>5695</v>
      </c>
    </row>
    <row r="2384" spans="1:14" x14ac:dyDescent="0.25">
      <c r="A2384" t="s">
        <v>5697</v>
      </c>
      <c r="B2384" t="s">
        <v>232</v>
      </c>
      <c r="C2384" t="s">
        <v>86</v>
      </c>
      <c r="D2384" s="13">
        <v>10164609</v>
      </c>
      <c r="E2384" t="s">
        <v>4284</v>
      </c>
      <c r="F2384" t="s">
        <v>2250</v>
      </c>
      <c r="G2384" t="s">
        <v>2250</v>
      </c>
      <c r="H2384" s="108">
        <v>44110</v>
      </c>
      <c r="I2384" s="108">
        <v>44113</v>
      </c>
      <c r="J2384" t="s">
        <v>2252</v>
      </c>
      <c r="K2384" t="s">
        <v>3048</v>
      </c>
      <c r="L2384" t="s">
        <v>2252</v>
      </c>
      <c r="M2384" t="s">
        <v>2253</v>
      </c>
      <c r="N2384" t="s">
        <v>5695</v>
      </c>
    </row>
    <row r="2385" spans="1:14" x14ac:dyDescent="0.25">
      <c r="A2385" t="s">
        <v>5698</v>
      </c>
      <c r="B2385" t="s">
        <v>5699</v>
      </c>
      <c r="C2385" t="s">
        <v>72</v>
      </c>
      <c r="D2385" s="13">
        <v>10156255</v>
      </c>
      <c r="E2385" t="s">
        <v>2249</v>
      </c>
      <c r="F2385" t="s">
        <v>2250</v>
      </c>
      <c r="G2385" t="s">
        <v>2250</v>
      </c>
      <c r="H2385" s="108">
        <v>44117</v>
      </c>
      <c r="I2385" s="108">
        <v>44146</v>
      </c>
      <c r="J2385" t="s">
        <v>2251</v>
      </c>
      <c r="K2385" t="s">
        <v>2252</v>
      </c>
      <c r="L2385" t="s">
        <v>2252</v>
      </c>
      <c r="M2385" t="s">
        <v>2253</v>
      </c>
      <c r="N2385" t="s">
        <v>5695</v>
      </c>
    </row>
    <row r="2386" spans="1:14" x14ac:dyDescent="0.25">
      <c r="A2386" t="s">
        <v>5700</v>
      </c>
      <c r="B2386" t="s">
        <v>5701</v>
      </c>
      <c r="C2386" t="s">
        <v>72</v>
      </c>
      <c r="D2386" s="13">
        <v>10156230</v>
      </c>
      <c r="E2386" t="s">
        <v>2249</v>
      </c>
      <c r="F2386" t="s">
        <v>2250</v>
      </c>
      <c r="G2386" t="s">
        <v>2250</v>
      </c>
      <c r="H2386" s="108">
        <v>44103</v>
      </c>
      <c r="I2386" s="108">
        <v>44151</v>
      </c>
      <c r="J2386" t="s">
        <v>2251</v>
      </c>
      <c r="K2386" t="s">
        <v>2252</v>
      </c>
      <c r="L2386" t="s">
        <v>2252</v>
      </c>
      <c r="M2386" t="s">
        <v>2253</v>
      </c>
      <c r="N2386" t="s">
        <v>5695</v>
      </c>
    </row>
    <row r="2387" spans="1:14" x14ac:dyDescent="0.25">
      <c r="A2387" t="s">
        <v>5702</v>
      </c>
      <c r="B2387" t="s">
        <v>5703</v>
      </c>
      <c r="C2387" t="s">
        <v>72</v>
      </c>
      <c r="D2387" s="13">
        <v>10156244</v>
      </c>
      <c r="E2387" t="s">
        <v>2249</v>
      </c>
      <c r="F2387" t="s">
        <v>2250</v>
      </c>
      <c r="G2387" t="s">
        <v>2250</v>
      </c>
      <c r="H2387" s="108">
        <v>44138</v>
      </c>
      <c r="I2387" s="108">
        <v>44172</v>
      </c>
      <c r="J2387" t="s">
        <v>2251</v>
      </c>
      <c r="K2387" t="s">
        <v>2252</v>
      </c>
      <c r="L2387" t="s">
        <v>2252</v>
      </c>
      <c r="M2387" t="s">
        <v>2253</v>
      </c>
      <c r="N2387" t="s">
        <v>5695</v>
      </c>
    </row>
    <row r="2388" spans="1:14" x14ac:dyDescent="0.25">
      <c r="A2388" t="s">
        <v>5704</v>
      </c>
      <c r="B2388" t="s">
        <v>5705</v>
      </c>
      <c r="C2388" t="s">
        <v>72</v>
      </c>
      <c r="D2388" s="13">
        <v>10156254</v>
      </c>
      <c r="E2388" t="s">
        <v>2249</v>
      </c>
      <c r="F2388" t="s">
        <v>2250</v>
      </c>
      <c r="G2388" t="s">
        <v>2250</v>
      </c>
      <c r="H2388" s="108">
        <v>44145</v>
      </c>
      <c r="I2388" s="108">
        <v>44173</v>
      </c>
      <c r="J2388" t="s">
        <v>2251</v>
      </c>
      <c r="K2388" t="s">
        <v>2252</v>
      </c>
      <c r="L2388" t="s">
        <v>2252</v>
      </c>
      <c r="M2388" t="s">
        <v>2265</v>
      </c>
      <c r="N2388" t="s">
        <v>5695</v>
      </c>
    </row>
    <row r="2389" spans="1:14" x14ac:dyDescent="0.25">
      <c r="A2389" t="s">
        <v>5706</v>
      </c>
      <c r="B2389" t="s">
        <v>5707</v>
      </c>
      <c r="C2389" t="s">
        <v>72</v>
      </c>
      <c r="D2389" s="13">
        <v>10156269</v>
      </c>
      <c r="E2389" t="s">
        <v>2249</v>
      </c>
      <c r="F2389" t="s">
        <v>2250</v>
      </c>
      <c r="G2389" t="s">
        <v>2250</v>
      </c>
      <c r="H2389" s="108">
        <v>44119</v>
      </c>
      <c r="I2389" s="108">
        <v>44146</v>
      </c>
      <c r="J2389" t="s">
        <v>2251</v>
      </c>
      <c r="K2389" t="s">
        <v>2252</v>
      </c>
      <c r="L2389" t="s">
        <v>2252</v>
      </c>
      <c r="M2389" t="s">
        <v>2253</v>
      </c>
      <c r="N2389" t="s">
        <v>5695</v>
      </c>
    </row>
    <row r="2390" spans="1:14" x14ac:dyDescent="0.25">
      <c r="A2390" t="s">
        <v>5708</v>
      </c>
      <c r="B2390" t="s">
        <v>3301</v>
      </c>
      <c r="C2390" t="s">
        <v>72</v>
      </c>
      <c r="D2390" s="13">
        <v>10156271</v>
      </c>
      <c r="E2390" t="s">
        <v>2249</v>
      </c>
      <c r="F2390" t="s">
        <v>2250</v>
      </c>
      <c r="G2390" t="s">
        <v>2250</v>
      </c>
      <c r="H2390" s="108">
        <v>44112</v>
      </c>
      <c r="I2390" s="108">
        <v>44146</v>
      </c>
      <c r="J2390" t="s">
        <v>2251</v>
      </c>
      <c r="K2390" t="s">
        <v>2252</v>
      </c>
      <c r="L2390" t="s">
        <v>2252</v>
      </c>
      <c r="M2390" t="s">
        <v>2253</v>
      </c>
      <c r="N2390" t="s">
        <v>5695</v>
      </c>
    </row>
    <row r="2391" spans="1:14" x14ac:dyDescent="0.25">
      <c r="A2391" t="s">
        <v>5709</v>
      </c>
      <c r="B2391" t="s">
        <v>5710</v>
      </c>
      <c r="C2391" t="s">
        <v>72</v>
      </c>
      <c r="D2391" s="13">
        <v>10156272</v>
      </c>
      <c r="E2391" t="s">
        <v>2249</v>
      </c>
      <c r="F2391" t="s">
        <v>2250</v>
      </c>
      <c r="G2391" t="s">
        <v>2250</v>
      </c>
      <c r="H2391" s="108">
        <v>44147</v>
      </c>
      <c r="I2391" s="108">
        <v>44181</v>
      </c>
      <c r="J2391" t="s">
        <v>2251</v>
      </c>
      <c r="K2391" t="s">
        <v>2252</v>
      </c>
      <c r="L2391" t="s">
        <v>2252</v>
      </c>
      <c r="M2391" t="s">
        <v>2265</v>
      </c>
      <c r="N2391" t="s">
        <v>5695</v>
      </c>
    </row>
    <row r="2392" spans="1:14" x14ac:dyDescent="0.25">
      <c r="A2392" t="s">
        <v>5711</v>
      </c>
      <c r="B2392" t="s">
        <v>5712</v>
      </c>
      <c r="C2392" t="s">
        <v>139</v>
      </c>
      <c r="D2392" s="13">
        <v>10156273</v>
      </c>
      <c r="E2392" t="s">
        <v>2249</v>
      </c>
      <c r="F2392" t="s">
        <v>2250</v>
      </c>
      <c r="G2392" t="s">
        <v>2250</v>
      </c>
      <c r="H2392" s="108">
        <v>44103</v>
      </c>
      <c r="I2392" s="108">
        <v>44146</v>
      </c>
      <c r="J2392" t="s">
        <v>2251</v>
      </c>
      <c r="K2392" t="s">
        <v>2252</v>
      </c>
      <c r="L2392" t="s">
        <v>2252</v>
      </c>
      <c r="M2392" t="s">
        <v>2253</v>
      </c>
      <c r="N2392" t="s">
        <v>5695</v>
      </c>
    </row>
    <row r="2393" spans="1:14" x14ac:dyDescent="0.25">
      <c r="A2393" t="s">
        <v>5713</v>
      </c>
      <c r="B2393" t="s">
        <v>5714</v>
      </c>
      <c r="C2393" t="s">
        <v>229</v>
      </c>
      <c r="D2393" s="13">
        <v>10156270</v>
      </c>
      <c r="E2393" t="s">
        <v>2249</v>
      </c>
      <c r="F2393" t="s">
        <v>2250</v>
      </c>
      <c r="G2393" t="s">
        <v>2250</v>
      </c>
      <c r="H2393" s="108">
        <v>44154</v>
      </c>
      <c r="I2393" s="108">
        <v>44178</v>
      </c>
      <c r="J2393" t="s">
        <v>2251</v>
      </c>
      <c r="K2393" t="s">
        <v>2252</v>
      </c>
      <c r="L2393" t="s">
        <v>2252</v>
      </c>
      <c r="M2393" t="s">
        <v>2265</v>
      </c>
      <c r="N2393" t="s">
        <v>5695</v>
      </c>
    </row>
    <row r="2394" spans="1:14" x14ac:dyDescent="0.25">
      <c r="A2394" t="s">
        <v>5715</v>
      </c>
      <c r="B2394" t="s">
        <v>5716</v>
      </c>
      <c r="C2394" t="s">
        <v>229</v>
      </c>
      <c r="D2394" s="13">
        <v>10156237</v>
      </c>
      <c r="E2394" t="s">
        <v>2249</v>
      </c>
      <c r="F2394" t="s">
        <v>2250</v>
      </c>
      <c r="G2394" t="s">
        <v>2250</v>
      </c>
      <c r="H2394" s="108">
        <v>44112</v>
      </c>
      <c r="I2394" s="108">
        <v>44146</v>
      </c>
      <c r="J2394" t="s">
        <v>2251</v>
      </c>
      <c r="K2394" t="s">
        <v>2252</v>
      </c>
      <c r="L2394" t="s">
        <v>2252</v>
      </c>
      <c r="M2394" t="s">
        <v>2253</v>
      </c>
      <c r="N2394" t="s">
        <v>5695</v>
      </c>
    </row>
    <row r="2395" spans="1:14" x14ac:dyDescent="0.25">
      <c r="A2395" t="s">
        <v>5717</v>
      </c>
      <c r="B2395" t="s">
        <v>5718</v>
      </c>
      <c r="C2395" t="s">
        <v>118</v>
      </c>
      <c r="D2395" s="13">
        <v>10156157</v>
      </c>
      <c r="E2395" t="s">
        <v>2249</v>
      </c>
      <c r="F2395" t="s">
        <v>2250</v>
      </c>
      <c r="G2395" t="s">
        <v>2250</v>
      </c>
      <c r="H2395" s="108">
        <v>44117</v>
      </c>
      <c r="I2395" s="108">
        <v>44153</v>
      </c>
      <c r="J2395" t="s">
        <v>2251</v>
      </c>
      <c r="K2395" t="s">
        <v>2252</v>
      </c>
      <c r="L2395" t="s">
        <v>2252</v>
      </c>
      <c r="M2395" t="s">
        <v>2253</v>
      </c>
      <c r="N2395" t="s">
        <v>5695</v>
      </c>
    </row>
    <row r="2396" spans="1:14" x14ac:dyDescent="0.25">
      <c r="A2396" t="s">
        <v>5719</v>
      </c>
      <c r="B2396" t="s">
        <v>5720</v>
      </c>
      <c r="C2396" t="s">
        <v>118</v>
      </c>
      <c r="D2396" s="13">
        <v>10156131</v>
      </c>
      <c r="E2396" t="s">
        <v>2249</v>
      </c>
      <c r="F2396" t="s">
        <v>2250</v>
      </c>
      <c r="G2396" t="s">
        <v>2250</v>
      </c>
      <c r="H2396" s="108">
        <v>44117</v>
      </c>
      <c r="I2396" s="108">
        <v>44153</v>
      </c>
      <c r="J2396" t="s">
        <v>2251</v>
      </c>
      <c r="K2396" t="s">
        <v>2252</v>
      </c>
      <c r="L2396" t="s">
        <v>2252</v>
      </c>
      <c r="M2396" t="s">
        <v>2253</v>
      </c>
      <c r="N2396" t="s">
        <v>5695</v>
      </c>
    </row>
    <row r="2397" spans="1:14" x14ac:dyDescent="0.25">
      <c r="A2397" t="s">
        <v>5721</v>
      </c>
      <c r="B2397" t="s">
        <v>5722</v>
      </c>
      <c r="C2397" t="s">
        <v>214</v>
      </c>
      <c r="D2397" s="13">
        <v>10156128</v>
      </c>
      <c r="E2397" t="s">
        <v>2249</v>
      </c>
      <c r="F2397" t="s">
        <v>2250</v>
      </c>
      <c r="G2397" t="s">
        <v>2250</v>
      </c>
      <c r="H2397" s="108">
        <v>44152</v>
      </c>
      <c r="I2397" s="108">
        <v>44175</v>
      </c>
      <c r="J2397" t="s">
        <v>2251</v>
      </c>
      <c r="K2397" t="s">
        <v>2252</v>
      </c>
      <c r="L2397" t="s">
        <v>2252</v>
      </c>
      <c r="M2397" t="s">
        <v>2265</v>
      </c>
      <c r="N2397" t="s">
        <v>5695</v>
      </c>
    </row>
    <row r="2398" spans="1:14" x14ac:dyDescent="0.25">
      <c r="A2398" t="s">
        <v>5723</v>
      </c>
      <c r="B2398" t="s">
        <v>5724</v>
      </c>
      <c r="C2398" t="s">
        <v>214</v>
      </c>
      <c r="D2398" s="13">
        <v>10165076</v>
      </c>
      <c r="E2398" t="s">
        <v>2249</v>
      </c>
      <c r="F2398" t="s">
        <v>2250</v>
      </c>
      <c r="G2398" t="s">
        <v>2250</v>
      </c>
      <c r="H2398" s="108">
        <v>44110</v>
      </c>
      <c r="I2398" s="108">
        <v>44157</v>
      </c>
      <c r="J2398" t="s">
        <v>2251</v>
      </c>
      <c r="K2398" t="s">
        <v>2252</v>
      </c>
      <c r="L2398" t="s">
        <v>2252</v>
      </c>
      <c r="M2398" t="s">
        <v>2253</v>
      </c>
      <c r="N2398" t="s">
        <v>5695</v>
      </c>
    </row>
    <row r="2399" spans="1:14" x14ac:dyDescent="0.25">
      <c r="A2399" t="s">
        <v>5725</v>
      </c>
      <c r="B2399" t="s">
        <v>5726</v>
      </c>
      <c r="C2399" t="s">
        <v>213</v>
      </c>
      <c r="D2399" s="13">
        <v>10156125</v>
      </c>
      <c r="E2399" t="s">
        <v>2249</v>
      </c>
      <c r="F2399" t="s">
        <v>2250</v>
      </c>
      <c r="G2399" t="s">
        <v>2250</v>
      </c>
      <c r="H2399" s="108">
        <v>44139</v>
      </c>
      <c r="I2399" s="108">
        <v>44161</v>
      </c>
      <c r="J2399" t="s">
        <v>2251</v>
      </c>
      <c r="K2399" t="s">
        <v>2252</v>
      </c>
      <c r="L2399" t="s">
        <v>2252</v>
      </c>
      <c r="M2399" t="s">
        <v>2253</v>
      </c>
      <c r="N2399" t="s">
        <v>5695</v>
      </c>
    </row>
    <row r="2400" spans="1:14" x14ac:dyDescent="0.25">
      <c r="A2400" t="s">
        <v>5727</v>
      </c>
      <c r="B2400" t="s">
        <v>5728</v>
      </c>
      <c r="C2400" t="s">
        <v>213</v>
      </c>
      <c r="D2400" s="13">
        <v>10156114</v>
      </c>
      <c r="E2400" t="s">
        <v>2249</v>
      </c>
      <c r="F2400" t="s">
        <v>2250</v>
      </c>
      <c r="G2400" t="s">
        <v>2250</v>
      </c>
      <c r="H2400" s="108">
        <v>44161</v>
      </c>
      <c r="I2400" s="108">
        <v>44181</v>
      </c>
      <c r="J2400" t="s">
        <v>2251</v>
      </c>
      <c r="K2400" t="s">
        <v>2252</v>
      </c>
      <c r="L2400" t="s">
        <v>2252</v>
      </c>
      <c r="M2400" t="s">
        <v>2265</v>
      </c>
      <c r="N2400" t="s">
        <v>5695</v>
      </c>
    </row>
    <row r="2401" spans="1:14" x14ac:dyDescent="0.25">
      <c r="A2401" t="s">
        <v>5729</v>
      </c>
      <c r="B2401" t="s">
        <v>5730</v>
      </c>
      <c r="C2401" t="s">
        <v>119</v>
      </c>
      <c r="D2401" s="13">
        <v>10156160</v>
      </c>
      <c r="E2401" t="s">
        <v>2249</v>
      </c>
      <c r="F2401" t="s">
        <v>2250</v>
      </c>
      <c r="G2401" t="s">
        <v>2250</v>
      </c>
      <c r="H2401" s="108">
        <v>44117</v>
      </c>
      <c r="I2401" s="108">
        <v>44158</v>
      </c>
      <c r="J2401" t="s">
        <v>2251</v>
      </c>
      <c r="K2401" t="s">
        <v>2252</v>
      </c>
      <c r="L2401" t="s">
        <v>2252</v>
      </c>
      <c r="M2401" t="s">
        <v>2253</v>
      </c>
      <c r="N2401" t="s">
        <v>5695</v>
      </c>
    </row>
    <row r="2402" spans="1:14" x14ac:dyDescent="0.25">
      <c r="A2402" t="s">
        <v>5731</v>
      </c>
      <c r="B2402" t="s">
        <v>949</v>
      </c>
      <c r="C2402" t="s">
        <v>192</v>
      </c>
      <c r="D2402" s="13">
        <v>10165455</v>
      </c>
      <c r="E2402" t="s">
        <v>3047</v>
      </c>
      <c r="F2402" t="s">
        <v>2250</v>
      </c>
      <c r="G2402" t="s">
        <v>2250</v>
      </c>
      <c r="H2402" s="108">
        <v>44175</v>
      </c>
      <c r="I2402" s="108">
        <v>44183</v>
      </c>
      <c r="J2402" t="s">
        <v>2252</v>
      </c>
      <c r="K2402" t="s">
        <v>3048</v>
      </c>
      <c r="L2402" t="s">
        <v>2252</v>
      </c>
      <c r="M2402" t="s">
        <v>2265</v>
      </c>
      <c r="N2402" t="s">
        <v>5695</v>
      </c>
    </row>
    <row r="2403" spans="1:14" x14ac:dyDescent="0.25">
      <c r="A2403" t="s">
        <v>5732</v>
      </c>
      <c r="B2403" t="s">
        <v>5733</v>
      </c>
      <c r="C2403" t="s">
        <v>137</v>
      </c>
      <c r="D2403" s="13">
        <v>10156145</v>
      </c>
      <c r="E2403" t="s">
        <v>2249</v>
      </c>
      <c r="F2403" t="s">
        <v>2250</v>
      </c>
      <c r="G2403" t="s">
        <v>2250</v>
      </c>
      <c r="H2403" s="108">
        <v>44147</v>
      </c>
      <c r="I2403" s="108">
        <v>44179</v>
      </c>
      <c r="J2403" t="s">
        <v>2251</v>
      </c>
      <c r="K2403" t="s">
        <v>2252</v>
      </c>
      <c r="L2403" t="s">
        <v>2252</v>
      </c>
      <c r="M2403" t="s">
        <v>2265</v>
      </c>
      <c r="N2403" t="s">
        <v>5695</v>
      </c>
    </row>
    <row r="2404" spans="1:14" x14ac:dyDescent="0.25">
      <c r="A2404" t="s">
        <v>5734</v>
      </c>
      <c r="B2404" t="s">
        <v>5735</v>
      </c>
      <c r="C2404" t="s">
        <v>137</v>
      </c>
      <c r="D2404" s="13">
        <v>10157270</v>
      </c>
      <c r="E2404" t="s">
        <v>2249</v>
      </c>
      <c r="F2404" t="s">
        <v>2250</v>
      </c>
      <c r="G2404" t="s">
        <v>2250</v>
      </c>
      <c r="H2404" s="108">
        <v>44103</v>
      </c>
      <c r="I2404" s="108">
        <v>44154</v>
      </c>
      <c r="J2404" t="s">
        <v>2251</v>
      </c>
      <c r="K2404" t="s">
        <v>2252</v>
      </c>
      <c r="L2404" t="s">
        <v>2252</v>
      </c>
      <c r="M2404" t="s">
        <v>2253</v>
      </c>
      <c r="N2404" t="s">
        <v>5695</v>
      </c>
    </row>
    <row r="2405" spans="1:14" x14ac:dyDescent="0.25">
      <c r="A2405" t="s">
        <v>5736</v>
      </c>
      <c r="B2405" t="s">
        <v>235</v>
      </c>
      <c r="C2405" t="s">
        <v>91</v>
      </c>
      <c r="D2405" s="13">
        <v>10162419</v>
      </c>
      <c r="E2405" t="s">
        <v>4284</v>
      </c>
      <c r="F2405" t="s">
        <v>2250</v>
      </c>
      <c r="G2405" t="s">
        <v>2250</v>
      </c>
      <c r="H2405" s="108">
        <v>44088</v>
      </c>
      <c r="I2405" s="108">
        <v>44095</v>
      </c>
      <c r="J2405" t="s">
        <v>2252</v>
      </c>
      <c r="K2405" t="s">
        <v>3048</v>
      </c>
      <c r="L2405" t="s">
        <v>2252</v>
      </c>
      <c r="M2405" t="s">
        <v>2253</v>
      </c>
      <c r="N2405" t="s">
        <v>5695</v>
      </c>
    </row>
    <row r="2406" spans="1:14" x14ac:dyDescent="0.25">
      <c r="A2406" t="s">
        <v>5737</v>
      </c>
      <c r="B2406" t="s">
        <v>5738</v>
      </c>
      <c r="C2406" t="s">
        <v>164</v>
      </c>
      <c r="D2406" s="13">
        <v>10157413</v>
      </c>
      <c r="E2406" t="s">
        <v>2249</v>
      </c>
      <c r="F2406" t="s">
        <v>2250</v>
      </c>
      <c r="G2406" t="s">
        <v>2250</v>
      </c>
      <c r="H2406" s="108">
        <v>44168</v>
      </c>
      <c r="I2406" s="108">
        <v>44209</v>
      </c>
      <c r="J2406" t="s">
        <v>2251</v>
      </c>
      <c r="K2406" t="s">
        <v>2252</v>
      </c>
      <c r="L2406" t="s">
        <v>2252</v>
      </c>
      <c r="M2406" t="s">
        <v>2253</v>
      </c>
      <c r="N2406" t="s">
        <v>5695</v>
      </c>
    </row>
    <row r="2407" spans="1:14" x14ac:dyDescent="0.25">
      <c r="A2407" t="s">
        <v>5739</v>
      </c>
      <c r="B2407" t="s">
        <v>5740</v>
      </c>
      <c r="C2407" t="s">
        <v>138</v>
      </c>
      <c r="D2407" s="13">
        <v>10156099</v>
      </c>
      <c r="E2407" t="s">
        <v>2249</v>
      </c>
      <c r="F2407" t="s">
        <v>2250</v>
      </c>
      <c r="G2407" t="s">
        <v>2250</v>
      </c>
      <c r="H2407" s="108">
        <v>44140</v>
      </c>
      <c r="I2407" s="108">
        <v>44167</v>
      </c>
      <c r="J2407" t="s">
        <v>2251</v>
      </c>
      <c r="K2407" t="s">
        <v>2252</v>
      </c>
      <c r="L2407" t="s">
        <v>2252</v>
      </c>
      <c r="M2407" t="s">
        <v>2265</v>
      </c>
      <c r="N2407" t="s">
        <v>5695</v>
      </c>
    </row>
    <row r="2408" spans="1:14" x14ac:dyDescent="0.25">
      <c r="A2408" t="s">
        <v>5741</v>
      </c>
      <c r="B2408" t="s">
        <v>5742</v>
      </c>
      <c r="C2408" t="s">
        <v>76</v>
      </c>
      <c r="D2408" s="13">
        <v>10157419</v>
      </c>
      <c r="E2408" t="s">
        <v>2249</v>
      </c>
      <c r="F2408" t="s">
        <v>2250</v>
      </c>
      <c r="G2408" t="s">
        <v>2250</v>
      </c>
      <c r="H2408" s="108">
        <v>44161</v>
      </c>
      <c r="I2408" s="108">
        <v>44209</v>
      </c>
      <c r="J2408" t="s">
        <v>2251</v>
      </c>
      <c r="K2408" t="s">
        <v>2252</v>
      </c>
      <c r="L2408" t="s">
        <v>2252</v>
      </c>
      <c r="M2408" t="s">
        <v>2265</v>
      </c>
      <c r="N2408" t="s">
        <v>5695</v>
      </c>
    </row>
    <row r="2409" spans="1:14" x14ac:dyDescent="0.25">
      <c r="A2409" t="s">
        <v>5743</v>
      </c>
      <c r="B2409" t="s">
        <v>5744</v>
      </c>
      <c r="C2409" t="s">
        <v>111</v>
      </c>
      <c r="D2409" s="13">
        <v>10156104</v>
      </c>
      <c r="E2409" t="s">
        <v>2249</v>
      </c>
      <c r="F2409" t="s">
        <v>2250</v>
      </c>
      <c r="G2409" t="s">
        <v>2250</v>
      </c>
      <c r="H2409" s="108">
        <v>44159</v>
      </c>
      <c r="I2409" s="108">
        <v>44213</v>
      </c>
      <c r="J2409" t="s">
        <v>2251</v>
      </c>
      <c r="K2409" t="s">
        <v>2252</v>
      </c>
      <c r="L2409" t="s">
        <v>2252</v>
      </c>
      <c r="M2409" t="s">
        <v>2265</v>
      </c>
      <c r="N2409" t="s">
        <v>5695</v>
      </c>
    </row>
    <row r="2410" spans="1:14" x14ac:dyDescent="0.25">
      <c r="A2410" t="s">
        <v>5745</v>
      </c>
      <c r="B2410" t="s">
        <v>5746</v>
      </c>
      <c r="C2410" t="s">
        <v>114</v>
      </c>
      <c r="D2410" s="13">
        <v>10156085</v>
      </c>
      <c r="E2410" t="s">
        <v>2249</v>
      </c>
      <c r="F2410" t="s">
        <v>2250</v>
      </c>
      <c r="G2410" t="s">
        <v>2250</v>
      </c>
      <c r="H2410" s="108">
        <v>44103</v>
      </c>
      <c r="I2410" s="108">
        <v>44140</v>
      </c>
      <c r="J2410" t="s">
        <v>2251</v>
      </c>
      <c r="K2410" t="s">
        <v>2252</v>
      </c>
      <c r="L2410" t="s">
        <v>2252</v>
      </c>
      <c r="M2410" t="s">
        <v>2253</v>
      </c>
      <c r="N2410" t="s">
        <v>5695</v>
      </c>
    </row>
    <row r="2411" spans="1:14" x14ac:dyDescent="0.25">
      <c r="A2411" t="s">
        <v>5747</v>
      </c>
      <c r="B2411" t="s">
        <v>5748</v>
      </c>
      <c r="C2411" t="s">
        <v>126</v>
      </c>
      <c r="D2411" s="13">
        <v>10156071</v>
      </c>
      <c r="E2411" t="s">
        <v>2249</v>
      </c>
      <c r="F2411" t="s">
        <v>2250</v>
      </c>
      <c r="G2411" t="s">
        <v>2250</v>
      </c>
      <c r="H2411" s="108">
        <v>44145</v>
      </c>
      <c r="I2411" s="108">
        <v>44213</v>
      </c>
      <c r="J2411" t="s">
        <v>2251</v>
      </c>
      <c r="K2411" t="s">
        <v>2252</v>
      </c>
      <c r="L2411" t="s">
        <v>2252</v>
      </c>
      <c r="M2411" t="s">
        <v>2265</v>
      </c>
      <c r="N2411" t="s">
        <v>5695</v>
      </c>
    </row>
    <row r="2412" spans="1:14" x14ac:dyDescent="0.25">
      <c r="A2412" t="s">
        <v>5749</v>
      </c>
      <c r="B2412" t="s">
        <v>5750</v>
      </c>
      <c r="C2412" t="s">
        <v>125</v>
      </c>
      <c r="D2412" s="13">
        <v>10156223</v>
      </c>
      <c r="E2412" t="s">
        <v>2249</v>
      </c>
      <c r="F2412" t="s">
        <v>2250</v>
      </c>
      <c r="G2412" t="s">
        <v>2250</v>
      </c>
      <c r="H2412" s="108">
        <v>44145</v>
      </c>
      <c r="I2412" s="108">
        <v>44175</v>
      </c>
      <c r="J2412" t="s">
        <v>2251</v>
      </c>
      <c r="K2412" t="s">
        <v>2252</v>
      </c>
      <c r="L2412" t="s">
        <v>2252</v>
      </c>
      <c r="M2412" t="s">
        <v>2265</v>
      </c>
      <c r="N2412" t="s">
        <v>5695</v>
      </c>
    </row>
    <row r="2413" spans="1:14" x14ac:dyDescent="0.25">
      <c r="A2413" t="s">
        <v>5751</v>
      </c>
      <c r="B2413" t="s">
        <v>5752</v>
      </c>
      <c r="C2413" t="s">
        <v>78</v>
      </c>
      <c r="D2413" s="13">
        <v>10156195</v>
      </c>
      <c r="E2413" t="s">
        <v>2249</v>
      </c>
      <c r="F2413" t="s">
        <v>2250</v>
      </c>
      <c r="G2413" t="s">
        <v>2250</v>
      </c>
      <c r="H2413" s="108">
        <v>44105</v>
      </c>
      <c r="I2413" s="108">
        <v>44119</v>
      </c>
      <c r="J2413" t="s">
        <v>2251</v>
      </c>
      <c r="K2413" t="s">
        <v>2252</v>
      </c>
      <c r="L2413" t="s">
        <v>2252</v>
      </c>
      <c r="M2413" t="s">
        <v>2253</v>
      </c>
      <c r="N2413" t="s">
        <v>5695</v>
      </c>
    </row>
    <row r="2414" spans="1:14" x14ac:dyDescent="0.25">
      <c r="A2414" t="s">
        <v>5753</v>
      </c>
      <c r="B2414" t="s">
        <v>241</v>
      </c>
      <c r="C2414" t="s">
        <v>104</v>
      </c>
      <c r="D2414" s="13">
        <v>10162291</v>
      </c>
      <c r="E2414" t="s">
        <v>4284</v>
      </c>
      <c r="F2414" t="s">
        <v>2250</v>
      </c>
      <c r="G2414" t="s">
        <v>2250</v>
      </c>
      <c r="H2414" s="108">
        <v>44095</v>
      </c>
      <c r="I2414" s="108">
        <v>44098</v>
      </c>
      <c r="J2414" t="s">
        <v>2252</v>
      </c>
      <c r="K2414" t="s">
        <v>4165</v>
      </c>
      <c r="L2414" t="s">
        <v>2252</v>
      </c>
      <c r="M2414" t="s">
        <v>2253</v>
      </c>
      <c r="N2414" t="s">
        <v>5695</v>
      </c>
    </row>
    <row r="2415" spans="1:14" x14ac:dyDescent="0.25">
      <c r="A2415" t="s">
        <v>5754</v>
      </c>
      <c r="B2415" t="s">
        <v>242</v>
      </c>
      <c r="C2415" t="s">
        <v>104</v>
      </c>
      <c r="D2415" s="13">
        <v>10162297</v>
      </c>
      <c r="E2415" t="s">
        <v>4284</v>
      </c>
      <c r="F2415" t="s">
        <v>2250</v>
      </c>
      <c r="G2415" t="s">
        <v>2250</v>
      </c>
      <c r="H2415" s="108">
        <v>44124</v>
      </c>
      <c r="I2415" s="108">
        <v>44126</v>
      </c>
      <c r="J2415" t="s">
        <v>2252</v>
      </c>
      <c r="K2415" t="s">
        <v>3048</v>
      </c>
      <c r="L2415" t="s">
        <v>2252</v>
      </c>
      <c r="M2415" t="s">
        <v>2253</v>
      </c>
      <c r="N2415" t="s">
        <v>5695</v>
      </c>
    </row>
    <row r="2416" spans="1:14" x14ac:dyDescent="0.25">
      <c r="A2416" t="s">
        <v>5755</v>
      </c>
      <c r="B2416" t="s">
        <v>243</v>
      </c>
      <c r="C2416" t="s">
        <v>104</v>
      </c>
      <c r="D2416" s="13">
        <v>10164691</v>
      </c>
      <c r="E2416" t="s">
        <v>4284</v>
      </c>
      <c r="F2416" t="s">
        <v>2250</v>
      </c>
      <c r="G2416" t="s">
        <v>2250</v>
      </c>
      <c r="H2416" s="108">
        <v>44105</v>
      </c>
      <c r="I2416" s="108">
        <v>44111</v>
      </c>
      <c r="J2416" t="s">
        <v>2252</v>
      </c>
      <c r="K2416" t="s">
        <v>3048</v>
      </c>
      <c r="L2416" t="s">
        <v>2252</v>
      </c>
      <c r="M2416" t="s">
        <v>2253</v>
      </c>
      <c r="N2416" t="s">
        <v>5695</v>
      </c>
    </row>
    <row r="2417" spans="1:14" x14ac:dyDescent="0.25">
      <c r="A2417" t="s">
        <v>5756</v>
      </c>
      <c r="B2417" t="s">
        <v>5757</v>
      </c>
      <c r="C2417" t="s">
        <v>218</v>
      </c>
      <c r="D2417" s="13">
        <v>10156164</v>
      </c>
      <c r="E2417" t="s">
        <v>2249</v>
      </c>
      <c r="F2417" t="s">
        <v>2250</v>
      </c>
      <c r="G2417" t="s">
        <v>2250</v>
      </c>
      <c r="H2417" s="108">
        <v>44140</v>
      </c>
      <c r="I2417" s="108">
        <v>44168</v>
      </c>
      <c r="J2417" t="s">
        <v>2251</v>
      </c>
      <c r="K2417" t="s">
        <v>2252</v>
      </c>
      <c r="L2417" t="s">
        <v>2252</v>
      </c>
      <c r="M2417" t="s">
        <v>2265</v>
      </c>
      <c r="N2417" t="s">
        <v>5695</v>
      </c>
    </row>
    <row r="2418" spans="1:14" x14ac:dyDescent="0.25">
      <c r="A2418" t="s">
        <v>5758</v>
      </c>
      <c r="B2418" t="s">
        <v>5759</v>
      </c>
      <c r="C2418" t="s">
        <v>218</v>
      </c>
      <c r="D2418" s="13">
        <v>10156172</v>
      </c>
      <c r="E2418" t="s">
        <v>2249</v>
      </c>
      <c r="F2418" t="s">
        <v>2250</v>
      </c>
      <c r="G2418" t="s">
        <v>2250</v>
      </c>
      <c r="H2418" s="108">
        <v>44161</v>
      </c>
      <c r="I2418" s="108">
        <v>44180</v>
      </c>
      <c r="J2418" t="s">
        <v>2251</v>
      </c>
      <c r="K2418" t="s">
        <v>2252</v>
      </c>
      <c r="L2418" t="s">
        <v>2252</v>
      </c>
      <c r="M2418" t="s">
        <v>2265</v>
      </c>
      <c r="N2418" t="s">
        <v>5695</v>
      </c>
    </row>
    <row r="2419" spans="1:14" x14ac:dyDescent="0.25">
      <c r="A2419" t="s">
        <v>5760</v>
      </c>
      <c r="B2419" t="s">
        <v>952</v>
      </c>
      <c r="C2419" t="s">
        <v>104</v>
      </c>
      <c r="D2419" s="13">
        <v>10164640</v>
      </c>
      <c r="E2419" t="s">
        <v>4284</v>
      </c>
      <c r="F2419" t="s">
        <v>2250</v>
      </c>
      <c r="G2419" t="s">
        <v>2250</v>
      </c>
      <c r="H2419" s="108">
        <v>44095</v>
      </c>
      <c r="I2419" s="108">
        <v>44102</v>
      </c>
      <c r="J2419" t="s">
        <v>2252</v>
      </c>
      <c r="K2419" t="s">
        <v>3048</v>
      </c>
      <c r="L2419" t="s">
        <v>2252</v>
      </c>
      <c r="M2419" t="s">
        <v>2253</v>
      </c>
      <c r="N2419" t="s">
        <v>5695</v>
      </c>
    </row>
    <row r="2420" spans="1:14" x14ac:dyDescent="0.25">
      <c r="A2420" t="s">
        <v>5761</v>
      </c>
      <c r="B2420" t="s">
        <v>5762</v>
      </c>
      <c r="C2420" t="s">
        <v>210</v>
      </c>
      <c r="D2420" s="13">
        <v>10156118</v>
      </c>
      <c r="E2420" t="s">
        <v>2249</v>
      </c>
      <c r="F2420" t="s">
        <v>2250</v>
      </c>
      <c r="G2420" t="s">
        <v>2250</v>
      </c>
      <c r="H2420" s="108">
        <v>44103</v>
      </c>
      <c r="I2420" s="108">
        <v>44159</v>
      </c>
      <c r="J2420" t="s">
        <v>2251</v>
      </c>
      <c r="K2420" t="s">
        <v>2252</v>
      </c>
      <c r="L2420" t="s">
        <v>2252</v>
      </c>
      <c r="M2420" t="s">
        <v>2253</v>
      </c>
      <c r="N2420" t="s">
        <v>5695</v>
      </c>
    </row>
    <row r="2421" spans="1:14" x14ac:dyDescent="0.25">
      <c r="A2421" t="s">
        <v>5763</v>
      </c>
      <c r="B2421" t="s">
        <v>5764</v>
      </c>
      <c r="C2421" t="s">
        <v>172</v>
      </c>
      <c r="D2421" s="13">
        <v>10156003</v>
      </c>
      <c r="E2421" t="s">
        <v>2249</v>
      </c>
      <c r="F2421" t="s">
        <v>2250</v>
      </c>
      <c r="G2421" t="s">
        <v>2250</v>
      </c>
      <c r="H2421" s="108">
        <v>44147</v>
      </c>
      <c r="I2421" s="108">
        <v>44167</v>
      </c>
      <c r="J2421" t="s">
        <v>2251</v>
      </c>
      <c r="K2421" t="s">
        <v>2252</v>
      </c>
      <c r="L2421" t="s">
        <v>2252</v>
      </c>
      <c r="M2421" t="s">
        <v>2265</v>
      </c>
      <c r="N2421" t="s">
        <v>5695</v>
      </c>
    </row>
    <row r="2422" spans="1:14" x14ac:dyDescent="0.25">
      <c r="A2422" t="s">
        <v>5765</v>
      </c>
      <c r="B2422" t="s">
        <v>5766</v>
      </c>
      <c r="C2422" t="s">
        <v>90</v>
      </c>
      <c r="D2422" s="13">
        <v>10156006</v>
      </c>
      <c r="E2422" t="s">
        <v>2249</v>
      </c>
      <c r="F2422" t="s">
        <v>2250</v>
      </c>
      <c r="G2422" t="s">
        <v>2250</v>
      </c>
      <c r="H2422" s="108">
        <v>44105</v>
      </c>
      <c r="I2422" s="108">
        <v>44139</v>
      </c>
      <c r="J2422" t="s">
        <v>2251</v>
      </c>
      <c r="K2422" t="s">
        <v>2252</v>
      </c>
      <c r="L2422" t="s">
        <v>2252</v>
      </c>
      <c r="M2422" t="s">
        <v>2253</v>
      </c>
      <c r="N2422" t="s">
        <v>5695</v>
      </c>
    </row>
    <row r="2423" spans="1:14" x14ac:dyDescent="0.25">
      <c r="A2423" t="s">
        <v>5767</v>
      </c>
      <c r="B2423" t="s">
        <v>5768</v>
      </c>
      <c r="C2423" t="s">
        <v>223</v>
      </c>
      <c r="D2423" s="13">
        <v>10156192</v>
      </c>
      <c r="E2423" t="s">
        <v>2249</v>
      </c>
      <c r="F2423" t="s">
        <v>2250</v>
      </c>
      <c r="G2423" t="s">
        <v>2250</v>
      </c>
      <c r="H2423" s="108">
        <v>44117</v>
      </c>
      <c r="I2423" s="108">
        <v>44153</v>
      </c>
      <c r="J2423" t="s">
        <v>2251</v>
      </c>
      <c r="K2423" t="s">
        <v>2252</v>
      </c>
      <c r="L2423" t="s">
        <v>2252</v>
      </c>
      <c r="M2423" t="s">
        <v>2253</v>
      </c>
      <c r="N2423" t="s">
        <v>5695</v>
      </c>
    </row>
    <row r="2424" spans="1:14" x14ac:dyDescent="0.25">
      <c r="A2424" t="s">
        <v>5769</v>
      </c>
      <c r="B2424" t="s">
        <v>5770</v>
      </c>
      <c r="C2424" t="s">
        <v>91</v>
      </c>
      <c r="D2424" s="13">
        <v>10149447</v>
      </c>
      <c r="E2424" t="s">
        <v>2887</v>
      </c>
      <c r="F2424" t="s">
        <v>2250</v>
      </c>
      <c r="G2424" t="s">
        <v>2250</v>
      </c>
      <c r="H2424" s="108">
        <v>44154</v>
      </c>
      <c r="I2424" s="108">
        <v>44200</v>
      </c>
      <c r="J2424" t="s">
        <v>2252</v>
      </c>
      <c r="K2424" t="s">
        <v>2252</v>
      </c>
      <c r="L2424" t="s">
        <v>2252</v>
      </c>
      <c r="M2424" t="s">
        <v>2253</v>
      </c>
      <c r="N2424" t="s">
        <v>5695</v>
      </c>
    </row>
    <row r="2425" spans="1:14" x14ac:dyDescent="0.25">
      <c r="A2425" t="s">
        <v>5771</v>
      </c>
      <c r="B2425" t="s">
        <v>5772</v>
      </c>
      <c r="C2425" t="s">
        <v>91</v>
      </c>
      <c r="D2425" s="13">
        <v>10156218</v>
      </c>
      <c r="E2425" t="s">
        <v>2249</v>
      </c>
      <c r="F2425" t="s">
        <v>2250</v>
      </c>
      <c r="G2425" t="s">
        <v>2250</v>
      </c>
      <c r="H2425" s="108">
        <v>44138</v>
      </c>
      <c r="I2425" s="108">
        <v>44167</v>
      </c>
      <c r="J2425" t="s">
        <v>2251</v>
      </c>
      <c r="K2425" t="s">
        <v>2252</v>
      </c>
      <c r="L2425" t="s">
        <v>2252</v>
      </c>
      <c r="M2425" t="s">
        <v>2253</v>
      </c>
      <c r="N2425" t="s">
        <v>5695</v>
      </c>
    </row>
    <row r="2426" spans="1:14" x14ac:dyDescent="0.25">
      <c r="A2426" t="s">
        <v>5773</v>
      </c>
      <c r="B2426" t="s">
        <v>5437</v>
      </c>
      <c r="C2426" t="s">
        <v>91</v>
      </c>
      <c r="D2426" s="13">
        <v>10156224</v>
      </c>
      <c r="E2426" t="s">
        <v>2249</v>
      </c>
      <c r="F2426" t="s">
        <v>2250</v>
      </c>
      <c r="G2426" t="s">
        <v>2250</v>
      </c>
      <c r="H2426" s="108">
        <v>44124</v>
      </c>
      <c r="I2426" s="108">
        <v>44157</v>
      </c>
      <c r="J2426" t="s">
        <v>2251</v>
      </c>
      <c r="K2426" t="s">
        <v>2252</v>
      </c>
      <c r="L2426" t="s">
        <v>2252</v>
      </c>
      <c r="M2426" t="s">
        <v>2253</v>
      </c>
      <c r="N2426" t="s">
        <v>5695</v>
      </c>
    </row>
    <row r="2427" spans="1:14" x14ac:dyDescent="0.25">
      <c r="A2427" t="s">
        <v>5774</v>
      </c>
      <c r="B2427" t="s">
        <v>5775</v>
      </c>
      <c r="C2427" t="s">
        <v>93</v>
      </c>
      <c r="D2427" s="13">
        <v>10156201</v>
      </c>
      <c r="E2427" t="s">
        <v>2249</v>
      </c>
      <c r="F2427" t="s">
        <v>2250</v>
      </c>
      <c r="G2427" t="s">
        <v>2250</v>
      </c>
      <c r="H2427" s="108">
        <v>44124</v>
      </c>
      <c r="I2427" s="108">
        <v>44154</v>
      </c>
      <c r="J2427" t="s">
        <v>2251</v>
      </c>
      <c r="K2427" t="s">
        <v>2252</v>
      </c>
      <c r="L2427" t="s">
        <v>2252</v>
      </c>
      <c r="M2427" t="s">
        <v>2253</v>
      </c>
      <c r="N2427" t="s">
        <v>5695</v>
      </c>
    </row>
    <row r="2428" spans="1:14" x14ac:dyDescent="0.25">
      <c r="A2428" t="s">
        <v>5776</v>
      </c>
      <c r="B2428" t="s">
        <v>5777</v>
      </c>
      <c r="C2428" t="s">
        <v>94</v>
      </c>
      <c r="D2428" s="13">
        <v>10156093</v>
      </c>
      <c r="E2428" t="s">
        <v>2249</v>
      </c>
      <c r="F2428" t="s">
        <v>2250</v>
      </c>
      <c r="G2428" t="s">
        <v>2250</v>
      </c>
      <c r="H2428" s="108">
        <v>44161</v>
      </c>
      <c r="I2428" s="108">
        <v>44209</v>
      </c>
      <c r="J2428" t="s">
        <v>2251</v>
      </c>
      <c r="K2428" t="s">
        <v>2252</v>
      </c>
      <c r="L2428" t="s">
        <v>2252</v>
      </c>
      <c r="M2428" t="s">
        <v>2265</v>
      </c>
      <c r="N2428" t="s">
        <v>5695</v>
      </c>
    </row>
    <row r="2429" spans="1:14" x14ac:dyDescent="0.25">
      <c r="A2429" t="s">
        <v>5778</v>
      </c>
      <c r="B2429" t="s">
        <v>5779</v>
      </c>
      <c r="C2429" t="s">
        <v>217</v>
      </c>
      <c r="D2429" s="13">
        <v>10156187</v>
      </c>
      <c r="E2429" t="s">
        <v>2249</v>
      </c>
      <c r="F2429" t="s">
        <v>2250</v>
      </c>
      <c r="G2429" t="s">
        <v>2250</v>
      </c>
      <c r="H2429" s="108">
        <v>44126</v>
      </c>
      <c r="I2429" s="108">
        <v>44164</v>
      </c>
      <c r="J2429" t="s">
        <v>2251</v>
      </c>
      <c r="K2429" t="s">
        <v>2252</v>
      </c>
      <c r="L2429" t="s">
        <v>2252</v>
      </c>
      <c r="M2429" t="s">
        <v>2253</v>
      </c>
      <c r="N2429" t="s">
        <v>5695</v>
      </c>
    </row>
    <row r="2430" spans="1:14" x14ac:dyDescent="0.25">
      <c r="A2430" t="s">
        <v>5780</v>
      </c>
      <c r="B2430" t="s">
        <v>5781</v>
      </c>
      <c r="C2430" t="s">
        <v>217</v>
      </c>
      <c r="D2430" s="13">
        <v>10169762</v>
      </c>
      <c r="E2430" t="s">
        <v>2878</v>
      </c>
      <c r="F2430" t="s">
        <v>2250</v>
      </c>
      <c r="G2430" t="s">
        <v>2250</v>
      </c>
      <c r="H2430" s="108">
        <v>44166</v>
      </c>
      <c r="I2430" s="108">
        <v>44202</v>
      </c>
      <c r="J2430" t="s">
        <v>2252</v>
      </c>
      <c r="K2430" t="s">
        <v>2252</v>
      </c>
      <c r="L2430" t="s">
        <v>2252</v>
      </c>
      <c r="M2430" t="s">
        <v>2253</v>
      </c>
      <c r="N2430" t="s">
        <v>5695</v>
      </c>
    </row>
    <row r="2431" spans="1:14" x14ac:dyDescent="0.25">
      <c r="A2431" t="s">
        <v>5782</v>
      </c>
      <c r="B2431" t="s">
        <v>5783</v>
      </c>
      <c r="C2431" t="s">
        <v>99</v>
      </c>
      <c r="D2431" s="13">
        <v>10156205</v>
      </c>
      <c r="E2431" t="s">
        <v>2249</v>
      </c>
      <c r="F2431" t="s">
        <v>2250</v>
      </c>
      <c r="G2431" t="s">
        <v>2250</v>
      </c>
      <c r="H2431" s="108">
        <v>44110</v>
      </c>
      <c r="I2431" s="108">
        <v>44136</v>
      </c>
      <c r="J2431" t="s">
        <v>2251</v>
      </c>
      <c r="K2431" t="s">
        <v>2252</v>
      </c>
      <c r="L2431" t="s">
        <v>2252</v>
      </c>
      <c r="M2431" t="s">
        <v>2253</v>
      </c>
      <c r="N2431" t="s">
        <v>5695</v>
      </c>
    </row>
    <row r="2432" spans="1:14" x14ac:dyDescent="0.25">
      <c r="A2432" t="s">
        <v>5784</v>
      </c>
      <c r="B2432" t="s">
        <v>5785</v>
      </c>
      <c r="C2432" t="s">
        <v>99</v>
      </c>
      <c r="D2432" s="13">
        <v>10156210</v>
      </c>
      <c r="E2432" t="s">
        <v>2249</v>
      </c>
      <c r="F2432" t="s">
        <v>2250</v>
      </c>
      <c r="G2432" t="s">
        <v>2250</v>
      </c>
      <c r="H2432" s="108">
        <v>44119</v>
      </c>
      <c r="I2432" s="108">
        <v>44146</v>
      </c>
      <c r="J2432" t="s">
        <v>2251</v>
      </c>
      <c r="K2432" t="s">
        <v>2252</v>
      </c>
      <c r="L2432" t="s">
        <v>2252</v>
      </c>
      <c r="M2432" t="s">
        <v>2253</v>
      </c>
      <c r="N2432" t="s">
        <v>5695</v>
      </c>
    </row>
    <row r="2433" spans="1:14" x14ac:dyDescent="0.25">
      <c r="A2433" t="s">
        <v>5786</v>
      </c>
      <c r="B2433" t="s">
        <v>5787</v>
      </c>
      <c r="C2433" t="s">
        <v>104</v>
      </c>
      <c r="D2433" s="13">
        <v>10156186</v>
      </c>
      <c r="E2433" t="s">
        <v>2249</v>
      </c>
      <c r="F2433" t="s">
        <v>2250</v>
      </c>
      <c r="G2433" t="s">
        <v>2250</v>
      </c>
      <c r="H2433" s="108">
        <v>44138</v>
      </c>
      <c r="I2433" s="108">
        <v>44165</v>
      </c>
      <c r="J2433" t="s">
        <v>2251</v>
      </c>
      <c r="K2433" t="s">
        <v>2252</v>
      </c>
      <c r="L2433" t="s">
        <v>2252</v>
      </c>
      <c r="M2433" t="s">
        <v>2253</v>
      </c>
      <c r="N2433" t="s">
        <v>5695</v>
      </c>
    </row>
    <row r="2434" spans="1:14" x14ac:dyDescent="0.25">
      <c r="A2434" t="s">
        <v>5788</v>
      </c>
      <c r="B2434" t="s">
        <v>5789</v>
      </c>
      <c r="C2434" t="s">
        <v>146</v>
      </c>
      <c r="D2434" s="13">
        <v>10156179</v>
      </c>
      <c r="E2434" t="s">
        <v>2249</v>
      </c>
      <c r="F2434" t="s">
        <v>2250</v>
      </c>
      <c r="G2434" t="s">
        <v>2250</v>
      </c>
      <c r="H2434" s="108">
        <v>44152</v>
      </c>
      <c r="I2434" s="108">
        <v>44213</v>
      </c>
      <c r="J2434" t="s">
        <v>2251</v>
      </c>
      <c r="K2434" t="s">
        <v>2252</v>
      </c>
      <c r="L2434" t="s">
        <v>2252</v>
      </c>
      <c r="M2434" t="s">
        <v>2265</v>
      </c>
      <c r="N2434" t="s">
        <v>5695</v>
      </c>
    </row>
    <row r="2435" spans="1:14" x14ac:dyDescent="0.25">
      <c r="A2435" t="s">
        <v>5790</v>
      </c>
      <c r="B2435" t="s">
        <v>5791</v>
      </c>
      <c r="C2435" t="s">
        <v>104</v>
      </c>
      <c r="D2435" s="13">
        <v>10156176</v>
      </c>
      <c r="E2435" t="s">
        <v>2249</v>
      </c>
      <c r="F2435" t="s">
        <v>2250</v>
      </c>
      <c r="G2435" t="s">
        <v>2250</v>
      </c>
      <c r="H2435" s="108">
        <v>44152</v>
      </c>
      <c r="I2435" s="108">
        <v>44179</v>
      </c>
      <c r="J2435" t="s">
        <v>2251</v>
      </c>
      <c r="K2435" t="s">
        <v>2252</v>
      </c>
      <c r="L2435" t="s">
        <v>2252</v>
      </c>
      <c r="M2435" t="s">
        <v>2265</v>
      </c>
      <c r="N2435" t="s">
        <v>5695</v>
      </c>
    </row>
    <row r="2436" spans="1:14" x14ac:dyDescent="0.25">
      <c r="A2436" t="s">
        <v>5792</v>
      </c>
      <c r="B2436" t="s">
        <v>5793</v>
      </c>
      <c r="C2436" t="s">
        <v>219</v>
      </c>
      <c r="D2436" s="13">
        <v>10156175</v>
      </c>
      <c r="E2436" t="s">
        <v>2249</v>
      </c>
      <c r="F2436" t="s">
        <v>2250</v>
      </c>
      <c r="G2436" t="s">
        <v>2250</v>
      </c>
      <c r="H2436" s="108">
        <v>44138</v>
      </c>
      <c r="I2436" s="108">
        <v>44168</v>
      </c>
      <c r="J2436" t="s">
        <v>2251</v>
      </c>
      <c r="K2436" t="s">
        <v>2252</v>
      </c>
      <c r="L2436" t="s">
        <v>2252</v>
      </c>
      <c r="M2436" t="s">
        <v>2253</v>
      </c>
      <c r="N2436" t="s">
        <v>5695</v>
      </c>
    </row>
    <row r="2437" spans="1:14" x14ac:dyDescent="0.25">
      <c r="A2437" t="s">
        <v>5794</v>
      </c>
      <c r="B2437" t="s">
        <v>5795</v>
      </c>
      <c r="C2437" t="s">
        <v>146</v>
      </c>
      <c r="D2437" s="13">
        <v>10166932</v>
      </c>
      <c r="E2437" t="s">
        <v>2887</v>
      </c>
      <c r="F2437" t="s">
        <v>2250</v>
      </c>
      <c r="G2437" t="s">
        <v>2250</v>
      </c>
      <c r="H2437" s="108">
        <v>44140</v>
      </c>
      <c r="I2437" s="108">
        <v>44172</v>
      </c>
      <c r="J2437" t="s">
        <v>2252</v>
      </c>
      <c r="K2437" t="s">
        <v>2252</v>
      </c>
      <c r="L2437" t="s">
        <v>2252</v>
      </c>
      <c r="M2437" t="s">
        <v>2253</v>
      </c>
      <c r="N2437" t="s">
        <v>5695</v>
      </c>
    </row>
    <row r="2438" spans="1:14" x14ac:dyDescent="0.25">
      <c r="A2438" t="s">
        <v>5796</v>
      </c>
      <c r="B2438" t="s">
        <v>5797</v>
      </c>
      <c r="C2438" t="s">
        <v>227</v>
      </c>
      <c r="D2438" s="13">
        <v>10156257</v>
      </c>
      <c r="E2438" t="s">
        <v>2249</v>
      </c>
      <c r="F2438" t="s">
        <v>2250</v>
      </c>
      <c r="G2438" t="s">
        <v>2250</v>
      </c>
      <c r="H2438" s="108">
        <v>44119</v>
      </c>
      <c r="I2438" s="108">
        <v>44151</v>
      </c>
      <c r="J2438" t="s">
        <v>2251</v>
      </c>
      <c r="K2438" t="s">
        <v>2252</v>
      </c>
      <c r="L2438" t="s">
        <v>2252</v>
      </c>
      <c r="M2438" t="s">
        <v>2253</v>
      </c>
      <c r="N2438" t="s">
        <v>5695</v>
      </c>
    </row>
    <row r="2439" spans="1:14" x14ac:dyDescent="0.25">
      <c r="A2439" t="s">
        <v>5798</v>
      </c>
      <c r="B2439" t="s">
        <v>5799</v>
      </c>
      <c r="C2439" t="s">
        <v>169</v>
      </c>
      <c r="D2439" s="13">
        <v>10156247</v>
      </c>
      <c r="E2439" t="s">
        <v>2249</v>
      </c>
      <c r="F2439" t="s">
        <v>2250</v>
      </c>
      <c r="G2439" t="s">
        <v>2250</v>
      </c>
      <c r="H2439" s="108">
        <v>44140</v>
      </c>
      <c r="I2439" s="108">
        <v>44172</v>
      </c>
      <c r="J2439" t="s">
        <v>2251</v>
      </c>
      <c r="K2439" t="s">
        <v>2252</v>
      </c>
      <c r="L2439" t="s">
        <v>2252</v>
      </c>
      <c r="M2439" t="s">
        <v>2265</v>
      </c>
      <c r="N2439" t="s">
        <v>5695</v>
      </c>
    </row>
    <row r="2440" spans="1:14" x14ac:dyDescent="0.25">
      <c r="A2440" t="s">
        <v>5800</v>
      </c>
      <c r="B2440" t="s">
        <v>5801</v>
      </c>
      <c r="C2440" t="s">
        <v>169</v>
      </c>
      <c r="D2440" s="13">
        <v>10156258</v>
      </c>
      <c r="E2440" t="s">
        <v>2249</v>
      </c>
      <c r="F2440" t="s">
        <v>2250</v>
      </c>
      <c r="G2440" t="s">
        <v>2250</v>
      </c>
      <c r="H2440" s="108">
        <v>44152</v>
      </c>
      <c r="I2440" s="108">
        <v>44178</v>
      </c>
      <c r="J2440" t="s">
        <v>2251</v>
      </c>
      <c r="K2440" t="s">
        <v>2252</v>
      </c>
      <c r="L2440" t="s">
        <v>2252</v>
      </c>
      <c r="M2440" t="s">
        <v>2265</v>
      </c>
      <c r="N2440" t="s">
        <v>5695</v>
      </c>
    </row>
    <row r="2441" spans="1:14" x14ac:dyDescent="0.25">
      <c r="A2441" t="s">
        <v>5802</v>
      </c>
      <c r="B2441" t="s">
        <v>5803</v>
      </c>
      <c r="C2441" t="s">
        <v>169</v>
      </c>
      <c r="D2441" s="13">
        <v>10156262</v>
      </c>
      <c r="E2441" t="s">
        <v>2249</v>
      </c>
      <c r="F2441" t="s">
        <v>2250</v>
      </c>
      <c r="G2441" t="s">
        <v>2250</v>
      </c>
      <c r="H2441" s="108">
        <v>44110</v>
      </c>
      <c r="I2441" s="108">
        <v>44147</v>
      </c>
      <c r="J2441" t="s">
        <v>2251</v>
      </c>
      <c r="K2441" t="s">
        <v>2252</v>
      </c>
      <c r="L2441" t="s">
        <v>2252</v>
      </c>
      <c r="M2441" t="s">
        <v>2253</v>
      </c>
      <c r="N2441" t="s">
        <v>5695</v>
      </c>
    </row>
    <row r="2442" spans="1:14" x14ac:dyDescent="0.25">
      <c r="A2442" t="s">
        <v>5804</v>
      </c>
      <c r="B2442" t="s">
        <v>5805</v>
      </c>
      <c r="C2442" t="s">
        <v>142</v>
      </c>
      <c r="D2442" s="13">
        <v>10158699</v>
      </c>
      <c r="E2442" t="s">
        <v>2415</v>
      </c>
      <c r="F2442" t="s">
        <v>2250</v>
      </c>
      <c r="G2442" t="s">
        <v>2250</v>
      </c>
      <c r="H2442" s="108">
        <v>44152</v>
      </c>
      <c r="I2442" s="108">
        <v>44187</v>
      </c>
      <c r="J2442" t="s">
        <v>2251</v>
      </c>
      <c r="K2442" t="s">
        <v>2252</v>
      </c>
      <c r="L2442" t="s">
        <v>2252</v>
      </c>
      <c r="M2442" t="s">
        <v>2253</v>
      </c>
      <c r="N2442" t="s">
        <v>5695</v>
      </c>
    </row>
    <row r="2443" spans="1:14" x14ac:dyDescent="0.25">
      <c r="A2443" t="s">
        <v>5806</v>
      </c>
      <c r="B2443" t="s">
        <v>5807</v>
      </c>
      <c r="C2443" t="s">
        <v>108</v>
      </c>
      <c r="D2443" s="13">
        <v>10156189</v>
      </c>
      <c r="E2443" t="s">
        <v>2249</v>
      </c>
      <c r="F2443" t="s">
        <v>2250</v>
      </c>
      <c r="G2443" t="s">
        <v>2250</v>
      </c>
      <c r="H2443" s="108">
        <v>44110</v>
      </c>
      <c r="I2443" s="108">
        <v>44147</v>
      </c>
      <c r="J2443" t="s">
        <v>2251</v>
      </c>
      <c r="K2443" t="s">
        <v>2252</v>
      </c>
      <c r="L2443" t="s">
        <v>2252</v>
      </c>
      <c r="M2443" t="s">
        <v>2253</v>
      </c>
      <c r="N2443" t="s">
        <v>5695</v>
      </c>
    </row>
    <row r="2444" spans="1:14" x14ac:dyDescent="0.25">
      <c r="A2444" t="s">
        <v>5808</v>
      </c>
      <c r="B2444" t="s">
        <v>5809</v>
      </c>
      <c r="C2444" t="s">
        <v>113</v>
      </c>
      <c r="D2444" s="13">
        <v>10156123</v>
      </c>
      <c r="E2444" t="s">
        <v>2249</v>
      </c>
      <c r="F2444" t="s">
        <v>2250</v>
      </c>
      <c r="G2444" t="s">
        <v>2250</v>
      </c>
      <c r="H2444" s="108">
        <v>44159</v>
      </c>
      <c r="I2444" s="108">
        <v>44213</v>
      </c>
      <c r="J2444" t="s">
        <v>2251</v>
      </c>
      <c r="K2444" t="s">
        <v>2252</v>
      </c>
      <c r="L2444" t="s">
        <v>2252</v>
      </c>
      <c r="M2444" t="s">
        <v>2265</v>
      </c>
      <c r="N2444" t="s">
        <v>5695</v>
      </c>
    </row>
    <row r="2445" spans="1:14" x14ac:dyDescent="0.25">
      <c r="A2445" t="s">
        <v>5810</v>
      </c>
      <c r="B2445" t="s">
        <v>5811</v>
      </c>
      <c r="C2445" t="s">
        <v>116</v>
      </c>
      <c r="D2445" s="13">
        <v>10156000</v>
      </c>
      <c r="E2445" t="s">
        <v>2249</v>
      </c>
      <c r="F2445" t="s">
        <v>2250</v>
      </c>
      <c r="G2445" t="s">
        <v>2250</v>
      </c>
      <c r="H2445" s="108">
        <v>44133</v>
      </c>
      <c r="I2445" s="108">
        <v>44160</v>
      </c>
      <c r="J2445" t="s">
        <v>2251</v>
      </c>
      <c r="K2445" t="s">
        <v>2252</v>
      </c>
      <c r="L2445" t="s">
        <v>2252</v>
      </c>
      <c r="M2445" t="s">
        <v>2253</v>
      </c>
      <c r="N2445" t="s">
        <v>5695</v>
      </c>
    </row>
    <row r="2446" spans="1:14" x14ac:dyDescent="0.25">
      <c r="A2446" t="s">
        <v>5812</v>
      </c>
      <c r="B2446" t="s">
        <v>5813</v>
      </c>
      <c r="C2446" t="s">
        <v>115</v>
      </c>
      <c r="D2446" s="13">
        <v>10156013</v>
      </c>
      <c r="E2446" t="s">
        <v>2249</v>
      </c>
      <c r="F2446" t="s">
        <v>2250</v>
      </c>
      <c r="G2446" t="s">
        <v>2250</v>
      </c>
      <c r="H2446" s="108">
        <v>44173</v>
      </c>
      <c r="I2446" s="108">
        <v>44213</v>
      </c>
      <c r="J2446" t="s">
        <v>2251</v>
      </c>
      <c r="K2446" t="s">
        <v>2252</v>
      </c>
      <c r="L2446" t="s">
        <v>2252</v>
      </c>
      <c r="M2446" t="s">
        <v>2253</v>
      </c>
      <c r="N2446" t="s">
        <v>5695</v>
      </c>
    </row>
    <row r="2447" spans="1:14" x14ac:dyDescent="0.25">
      <c r="A2447" t="s">
        <v>5814</v>
      </c>
      <c r="B2447" t="s">
        <v>5815</v>
      </c>
      <c r="C2447" t="s">
        <v>117</v>
      </c>
      <c r="D2447" s="13">
        <v>10156008</v>
      </c>
      <c r="E2447" t="s">
        <v>2249</v>
      </c>
      <c r="F2447" t="s">
        <v>2250</v>
      </c>
      <c r="G2447" t="s">
        <v>2250</v>
      </c>
      <c r="H2447" s="108">
        <v>44103</v>
      </c>
      <c r="I2447" s="108">
        <v>44146</v>
      </c>
      <c r="J2447" t="s">
        <v>2251</v>
      </c>
      <c r="K2447" t="s">
        <v>2252</v>
      </c>
      <c r="L2447" t="s">
        <v>2252</v>
      </c>
      <c r="M2447" t="s">
        <v>2253</v>
      </c>
      <c r="N2447" t="s">
        <v>5695</v>
      </c>
    </row>
    <row r="2448" spans="1:14" x14ac:dyDescent="0.25">
      <c r="A2448" t="s">
        <v>5816</v>
      </c>
      <c r="B2448" t="s">
        <v>5817</v>
      </c>
      <c r="C2448" t="s">
        <v>127</v>
      </c>
      <c r="D2448" s="13">
        <v>10156070</v>
      </c>
      <c r="E2448" t="s">
        <v>2249</v>
      </c>
      <c r="F2448" t="s">
        <v>2250</v>
      </c>
      <c r="G2448" t="s">
        <v>2250</v>
      </c>
      <c r="H2448" s="108">
        <v>44138</v>
      </c>
      <c r="I2448" s="108">
        <v>44159</v>
      </c>
      <c r="J2448" t="s">
        <v>2251</v>
      </c>
      <c r="K2448" t="s">
        <v>2252</v>
      </c>
      <c r="L2448" t="s">
        <v>2252</v>
      </c>
      <c r="M2448" t="s">
        <v>2253</v>
      </c>
      <c r="N2448" t="s">
        <v>5695</v>
      </c>
    </row>
    <row r="2449" spans="1:14" x14ac:dyDescent="0.25">
      <c r="A2449" t="s">
        <v>5818</v>
      </c>
      <c r="B2449" t="s">
        <v>5819</v>
      </c>
      <c r="C2449" t="s">
        <v>127</v>
      </c>
      <c r="D2449" s="13">
        <v>10156102</v>
      </c>
      <c r="E2449" t="s">
        <v>2249</v>
      </c>
      <c r="F2449" t="s">
        <v>2250</v>
      </c>
      <c r="G2449" t="s">
        <v>2250</v>
      </c>
      <c r="H2449" s="108">
        <v>44147</v>
      </c>
      <c r="I2449" s="108">
        <v>44213</v>
      </c>
      <c r="J2449" t="s">
        <v>2251</v>
      </c>
      <c r="K2449" t="s">
        <v>2252</v>
      </c>
      <c r="L2449" t="s">
        <v>2252</v>
      </c>
      <c r="M2449" t="s">
        <v>2265</v>
      </c>
      <c r="N2449" t="s">
        <v>5695</v>
      </c>
    </row>
    <row r="2450" spans="1:14" x14ac:dyDescent="0.25">
      <c r="A2450" t="s">
        <v>5820</v>
      </c>
      <c r="B2450" t="s">
        <v>5821</v>
      </c>
      <c r="C2450" t="s">
        <v>127</v>
      </c>
      <c r="D2450" s="13">
        <v>10156084</v>
      </c>
      <c r="E2450" t="s">
        <v>2249</v>
      </c>
      <c r="F2450" t="s">
        <v>2250</v>
      </c>
      <c r="G2450" t="s">
        <v>2250</v>
      </c>
      <c r="H2450" s="108">
        <v>44110</v>
      </c>
      <c r="I2450" s="108">
        <v>44158</v>
      </c>
      <c r="J2450" t="s">
        <v>2251</v>
      </c>
      <c r="K2450" t="s">
        <v>2252</v>
      </c>
      <c r="L2450" t="s">
        <v>2252</v>
      </c>
      <c r="M2450" t="s">
        <v>2253</v>
      </c>
      <c r="N2450" t="s">
        <v>5695</v>
      </c>
    </row>
    <row r="2451" spans="1:14" x14ac:dyDescent="0.25">
      <c r="A2451" t="s">
        <v>5822</v>
      </c>
      <c r="B2451" t="s">
        <v>5823</v>
      </c>
      <c r="C2451" t="s">
        <v>127</v>
      </c>
      <c r="D2451" s="13">
        <v>10156096</v>
      </c>
      <c r="E2451" t="s">
        <v>2249</v>
      </c>
      <c r="F2451" t="s">
        <v>2250</v>
      </c>
      <c r="G2451" t="s">
        <v>2250</v>
      </c>
      <c r="H2451" s="108">
        <v>44105</v>
      </c>
      <c r="I2451" s="108">
        <v>44146</v>
      </c>
      <c r="J2451" t="s">
        <v>2251</v>
      </c>
      <c r="K2451" t="s">
        <v>2252</v>
      </c>
      <c r="L2451" t="s">
        <v>2252</v>
      </c>
      <c r="M2451" t="s">
        <v>2253</v>
      </c>
      <c r="N2451" t="s">
        <v>5695</v>
      </c>
    </row>
    <row r="2452" spans="1:14" x14ac:dyDescent="0.25">
      <c r="A2452" t="s">
        <v>5824</v>
      </c>
      <c r="B2452" t="s">
        <v>5825</v>
      </c>
      <c r="C2452" t="s">
        <v>127</v>
      </c>
      <c r="D2452" s="13">
        <v>10157409</v>
      </c>
      <c r="E2452" t="s">
        <v>2249</v>
      </c>
      <c r="F2452" t="s">
        <v>2250</v>
      </c>
      <c r="G2452" t="s">
        <v>2250</v>
      </c>
      <c r="H2452" s="108">
        <v>44145</v>
      </c>
      <c r="I2452" s="108">
        <v>44201</v>
      </c>
      <c r="J2452" t="s">
        <v>2251</v>
      </c>
      <c r="K2452" t="s">
        <v>2252</v>
      </c>
      <c r="L2452" t="s">
        <v>2252</v>
      </c>
      <c r="M2452" t="s">
        <v>2265</v>
      </c>
      <c r="N2452" t="s">
        <v>5695</v>
      </c>
    </row>
    <row r="2453" spans="1:14" x14ac:dyDescent="0.25">
      <c r="A2453" t="s">
        <v>5826</v>
      </c>
      <c r="B2453" t="s">
        <v>5827</v>
      </c>
      <c r="C2453" t="s">
        <v>127</v>
      </c>
      <c r="D2453" s="13">
        <v>10156068</v>
      </c>
      <c r="E2453" t="s">
        <v>2249</v>
      </c>
      <c r="F2453" t="s">
        <v>2250</v>
      </c>
      <c r="G2453" t="s">
        <v>2250</v>
      </c>
      <c r="H2453" s="108">
        <v>44152</v>
      </c>
      <c r="I2453" s="108">
        <v>44178</v>
      </c>
      <c r="J2453" t="s">
        <v>2251</v>
      </c>
      <c r="K2453" t="s">
        <v>2252</v>
      </c>
      <c r="L2453" t="s">
        <v>2252</v>
      </c>
      <c r="M2453" t="s">
        <v>2265</v>
      </c>
      <c r="N2453" t="s">
        <v>5695</v>
      </c>
    </row>
    <row r="2454" spans="1:14" x14ac:dyDescent="0.25">
      <c r="A2454" t="s">
        <v>5828</v>
      </c>
      <c r="B2454" t="s">
        <v>5829</v>
      </c>
      <c r="C2454" t="s">
        <v>127</v>
      </c>
      <c r="D2454" s="13">
        <v>10156094</v>
      </c>
      <c r="E2454" t="s">
        <v>2249</v>
      </c>
      <c r="F2454" t="s">
        <v>2250</v>
      </c>
      <c r="G2454" t="s">
        <v>2250</v>
      </c>
      <c r="H2454" s="108">
        <v>44138</v>
      </c>
      <c r="I2454" s="108">
        <v>44172</v>
      </c>
      <c r="J2454" t="s">
        <v>2251</v>
      </c>
      <c r="K2454" t="s">
        <v>2252</v>
      </c>
      <c r="L2454" t="s">
        <v>2252</v>
      </c>
      <c r="M2454" t="s">
        <v>2253</v>
      </c>
      <c r="N2454" t="s">
        <v>5695</v>
      </c>
    </row>
    <row r="2455" spans="1:14" x14ac:dyDescent="0.25">
      <c r="A2455" t="s">
        <v>5830</v>
      </c>
      <c r="B2455" t="s">
        <v>5831</v>
      </c>
      <c r="C2455" t="s">
        <v>127</v>
      </c>
      <c r="D2455" s="13">
        <v>10156089</v>
      </c>
      <c r="E2455" t="s">
        <v>2249</v>
      </c>
      <c r="F2455" t="s">
        <v>2250</v>
      </c>
      <c r="G2455" t="s">
        <v>2250</v>
      </c>
      <c r="H2455" s="108">
        <v>44166</v>
      </c>
      <c r="I2455" s="108">
        <v>44215</v>
      </c>
      <c r="J2455" t="s">
        <v>2251</v>
      </c>
      <c r="K2455" t="s">
        <v>2252</v>
      </c>
      <c r="L2455" t="s">
        <v>2252</v>
      </c>
      <c r="M2455" t="s">
        <v>2265</v>
      </c>
      <c r="N2455" t="s">
        <v>5695</v>
      </c>
    </row>
    <row r="2456" spans="1:14" x14ac:dyDescent="0.25">
      <c r="A2456" t="s">
        <v>5832</v>
      </c>
      <c r="B2456" t="s">
        <v>5833</v>
      </c>
      <c r="C2456" t="s">
        <v>128</v>
      </c>
      <c r="D2456" s="13">
        <v>10156105</v>
      </c>
      <c r="E2456" t="s">
        <v>2249</v>
      </c>
      <c r="F2456" t="s">
        <v>2250</v>
      </c>
      <c r="G2456" t="s">
        <v>2250</v>
      </c>
      <c r="H2456" s="108">
        <v>44117</v>
      </c>
      <c r="I2456" s="108">
        <v>44157</v>
      </c>
      <c r="J2456" t="s">
        <v>2251</v>
      </c>
      <c r="K2456" t="s">
        <v>2252</v>
      </c>
      <c r="L2456" t="s">
        <v>2252</v>
      </c>
      <c r="M2456" t="s">
        <v>2253</v>
      </c>
      <c r="N2456" t="s">
        <v>5695</v>
      </c>
    </row>
    <row r="2457" spans="1:14" x14ac:dyDescent="0.25">
      <c r="A2457" t="s">
        <v>5834</v>
      </c>
      <c r="B2457" t="s">
        <v>240</v>
      </c>
      <c r="C2457" t="s">
        <v>108</v>
      </c>
      <c r="D2457" s="13">
        <v>10158698</v>
      </c>
      <c r="E2457" t="s">
        <v>2415</v>
      </c>
      <c r="F2457" t="s">
        <v>2250</v>
      </c>
      <c r="G2457" t="s">
        <v>2250</v>
      </c>
      <c r="H2457" s="108">
        <v>44096</v>
      </c>
      <c r="I2457" s="108">
        <v>44145</v>
      </c>
      <c r="J2457" t="s">
        <v>945</v>
      </c>
      <c r="K2457" t="s">
        <v>2252</v>
      </c>
      <c r="L2457" t="s">
        <v>2252</v>
      </c>
      <c r="M2457" t="s">
        <v>2253</v>
      </c>
      <c r="N2457" t="s">
        <v>5695</v>
      </c>
    </row>
    <row r="2458" spans="1:14" x14ac:dyDescent="0.25">
      <c r="A2458" t="s">
        <v>5835</v>
      </c>
      <c r="B2458" t="s">
        <v>5836</v>
      </c>
      <c r="C2458" t="s">
        <v>130</v>
      </c>
      <c r="D2458" s="13">
        <v>10156012</v>
      </c>
      <c r="E2458" t="s">
        <v>2249</v>
      </c>
      <c r="F2458" t="s">
        <v>2250</v>
      </c>
      <c r="G2458" t="s">
        <v>2250</v>
      </c>
      <c r="H2458" s="108">
        <v>44161</v>
      </c>
      <c r="I2458" s="108">
        <v>44209</v>
      </c>
      <c r="J2458" t="s">
        <v>2251</v>
      </c>
      <c r="K2458" t="s">
        <v>2252</v>
      </c>
      <c r="L2458" t="s">
        <v>2252</v>
      </c>
      <c r="M2458" t="s">
        <v>2265</v>
      </c>
      <c r="N2458" t="s">
        <v>5695</v>
      </c>
    </row>
    <row r="2459" spans="1:14" x14ac:dyDescent="0.25">
      <c r="A2459" t="s">
        <v>5837</v>
      </c>
      <c r="B2459" t="s">
        <v>240</v>
      </c>
      <c r="C2459" t="s">
        <v>82</v>
      </c>
      <c r="D2459" s="13">
        <v>10159005</v>
      </c>
      <c r="E2459" t="s">
        <v>2415</v>
      </c>
      <c r="F2459" t="s">
        <v>2250</v>
      </c>
      <c r="G2459" t="s">
        <v>2250</v>
      </c>
      <c r="H2459" s="108">
        <v>44076</v>
      </c>
      <c r="I2459" s="108">
        <v>44138</v>
      </c>
      <c r="J2459" t="s">
        <v>2251</v>
      </c>
      <c r="K2459" t="s">
        <v>2252</v>
      </c>
      <c r="L2459" t="s">
        <v>2252</v>
      </c>
      <c r="M2459" t="s">
        <v>2253</v>
      </c>
      <c r="N2459" t="s">
        <v>5695</v>
      </c>
    </row>
    <row r="2460" spans="1:14" x14ac:dyDescent="0.25">
      <c r="A2460" t="s">
        <v>5838</v>
      </c>
      <c r="B2460" t="s">
        <v>240</v>
      </c>
      <c r="C2460" t="s">
        <v>86</v>
      </c>
      <c r="D2460" s="13">
        <v>10159407</v>
      </c>
      <c r="E2460" t="s">
        <v>2415</v>
      </c>
      <c r="F2460" t="s">
        <v>2250</v>
      </c>
      <c r="G2460" t="s">
        <v>2250</v>
      </c>
      <c r="H2460" s="108">
        <v>44123</v>
      </c>
      <c r="I2460" s="108">
        <v>44152</v>
      </c>
      <c r="J2460" t="s">
        <v>2251</v>
      </c>
      <c r="K2460" t="s">
        <v>2252</v>
      </c>
      <c r="L2460" t="s">
        <v>2252</v>
      </c>
      <c r="M2460" t="s">
        <v>2253</v>
      </c>
      <c r="N2460" t="s">
        <v>5695</v>
      </c>
    </row>
    <row r="2461" spans="1:14" x14ac:dyDescent="0.25">
      <c r="A2461" t="s">
        <v>5839</v>
      </c>
      <c r="B2461" t="s">
        <v>5840</v>
      </c>
      <c r="C2461" t="s">
        <v>141</v>
      </c>
      <c r="D2461" s="13">
        <v>10156253</v>
      </c>
      <c r="E2461" t="s">
        <v>2249</v>
      </c>
      <c r="F2461" t="s">
        <v>2250</v>
      </c>
      <c r="G2461" t="s">
        <v>2250</v>
      </c>
      <c r="H2461" s="108">
        <v>44105</v>
      </c>
      <c r="I2461" s="108">
        <v>44146</v>
      </c>
      <c r="J2461" t="s">
        <v>2251</v>
      </c>
      <c r="K2461" t="s">
        <v>2252</v>
      </c>
      <c r="L2461" t="s">
        <v>2252</v>
      </c>
      <c r="M2461" t="s">
        <v>2253</v>
      </c>
      <c r="N2461" t="s">
        <v>5695</v>
      </c>
    </row>
    <row r="2462" spans="1:14" x14ac:dyDescent="0.25">
      <c r="A2462" t="s">
        <v>5841</v>
      </c>
      <c r="B2462" t="s">
        <v>5842</v>
      </c>
      <c r="C2462" t="s">
        <v>144</v>
      </c>
      <c r="D2462" s="13">
        <v>10156225</v>
      </c>
      <c r="E2462" t="s">
        <v>2249</v>
      </c>
      <c r="F2462" t="s">
        <v>2250</v>
      </c>
      <c r="G2462" t="s">
        <v>2250</v>
      </c>
      <c r="H2462" s="108">
        <v>44112</v>
      </c>
      <c r="I2462" s="108">
        <v>44146</v>
      </c>
      <c r="J2462" t="s">
        <v>2251</v>
      </c>
      <c r="K2462" t="s">
        <v>2252</v>
      </c>
      <c r="L2462" t="s">
        <v>2252</v>
      </c>
      <c r="M2462" t="s">
        <v>2253</v>
      </c>
      <c r="N2462" t="s">
        <v>5695</v>
      </c>
    </row>
    <row r="2463" spans="1:14" x14ac:dyDescent="0.25">
      <c r="A2463" t="s">
        <v>5843</v>
      </c>
      <c r="B2463" t="s">
        <v>240</v>
      </c>
      <c r="C2463" t="s">
        <v>72</v>
      </c>
      <c r="D2463" s="13">
        <v>10161442</v>
      </c>
      <c r="E2463" t="s">
        <v>2415</v>
      </c>
      <c r="F2463" t="s">
        <v>2250</v>
      </c>
      <c r="G2463" t="s">
        <v>2250</v>
      </c>
      <c r="H2463" s="108">
        <v>44083</v>
      </c>
      <c r="I2463" s="108">
        <v>44120</v>
      </c>
      <c r="J2463" t="s">
        <v>2251</v>
      </c>
      <c r="K2463" t="s">
        <v>2252</v>
      </c>
      <c r="L2463" t="s">
        <v>2252</v>
      </c>
      <c r="M2463" t="s">
        <v>2253</v>
      </c>
      <c r="N2463" t="s">
        <v>5695</v>
      </c>
    </row>
    <row r="2464" spans="1:14" x14ac:dyDescent="0.25">
      <c r="A2464" t="s">
        <v>5844</v>
      </c>
      <c r="B2464" t="s">
        <v>240</v>
      </c>
      <c r="C2464" t="s">
        <v>72</v>
      </c>
      <c r="D2464" s="13">
        <v>10161047</v>
      </c>
      <c r="E2464" t="s">
        <v>2415</v>
      </c>
      <c r="F2464" t="s">
        <v>2250</v>
      </c>
      <c r="G2464" t="s">
        <v>2250</v>
      </c>
      <c r="H2464" s="108">
        <v>44125</v>
      </c>
      <c r="I2464" s="108">
        <v>44154</v>
      </c>
      <c r="J2464" t="s">
        <v>2251</v>
      </c>
      <c r="K2464" t="s">
        <v>2252</v>
      </c>
      <c r="L2464" t="s">
        <v>2252</v>
      </c>
      <c r="M2464" t="s">
        <v>2253</v>
      </c>
      <c r="N2464" t="s">
        <v>5695</v>
      </c>
    </row>
    <row r="2465" spans="1:14" x14ac:dyDescent="0.25">
      <c r="A2465" t="s">
        <v>5845</v>
      </c>
      <c r="B2465" t="s">
        <v>5846</v>
      </c>
      <c r="C2465" t="s">
        <v>165</v>
      </c>
      <c r="D2465" s="13">
        <v>10156204</v>
      </c>
      <c r="E2465" t="s">
        <v>2249</v>
      </c>
      <c r="F2465" t="s">
        <v>2250</v>
      </c>
      <c r="G2465" t="s">
        <v>2250</v>
      </c>
      <c r="H2465" s="108">
        <v>44138</v>
      </c>
      <c r="I2465" s="108">
        <v>44164</v>
      </c>
      <c r="J2465" t="s">
        <v>2251</v>
      </c>
      <c r="K2465" t="s">
        <v>2252</v>
      </c>
      <c r="L2465" t="s">
        <v>2252</v>
      </c>
      <c r="M2465" t="s">
        <v>2253</v>
      </c>
      <c r="N2465" t="s">
        <v>5695</v>
      </c>
    </row>
    <row r="2466" spans="1:14" x14ac:dyDescent="0.25">
      <c r="A2466" t="s">
        <v>5847</v>
      </c>
      <c r="B2466" t="s">
        <v>5848</v>
      </c>
      <c r="C2466" t="s">
        <v>169</v>
      </c>
      <c r="D2466" s="13">
        <v>10161166</v>
      </c>
      <c r="E2466" t="s">
        <v>2415</v>
      </c>
      <c r="F2466" t="s">
        <v>2250</v>
      </c>
      <c r="G2466" t="s">
        <v>2250</v>
      </c>
      <c r="H2466" s="108">
        <v>44123</v>
      </c>
      <c r="I2466" s="108">
        <v>44159</v>
      </c>
      <c r="J2466" t="s">
        <v>2251</v>
      </c>
      <c r="K2466" t="s">
        <v>2252</v>
      </c>
      <c r="L2466" t="s">
        <v>2252</v>
      </c>
      <c r="M2466" t="s">
        <v>2253</v>
      </c>
      <c r="N2466" t="s">
        <v>5695</v>
      </c>
    </row>
    <row r="2467" spans="1:14" x14ac:dyDescent="0.25">
      <c r="A2467" t="s">
        <v>5849</v>
      </c>
      <c r="B2467" t="s">
        <v>4649</v>
      </c>
      <c r="C2467" t="s">
        <v>165</v>
      </c>
      <c r="D2467" s="13">
        <v>10156208</v>
      </c>
      <c r="E2467" t="s">
        <v>2249</v>
      </c>
      <c r="F2467" t="s">
        <v>2250</v>
      </c>
      <c r="G2467" t="s">
        <v>2250</v>
      </c>
      <c r="H2467" s="108">
        <v>44145</v>
      </c>
      <c r="I2467" s="108">
        <v>44168</v>
      </c>
      <c r="J2467" t="s">
        <v>2251</v>
      </c>
      <c r="K2467" t="s">
        <v>2252</v>
      </c>
      <c r="L2467" t="s">
        <v>2252</v>
      </c>
      <c r="M2467" t="s">
        <v>2265</v>
      </c>
      <c r="N2467" t="s">
        <v>5695</v>
      </c>
    </row>
    <row r="2468" spans="1:14" x14ac:dyDescent="0.25">
      <c r="A2468" t="s">
        <v>5850</v>
      </c>
      <c r="B2468" t="s">
        <v>5851</v>
      </c>
      <c r="C2468" t="s">
        <v>72</v>
      </c>
      <c r="D2468" s="13">
        <v>10161152</v>
      </c>
      <c r="E2468" t="s">
        <v>2415</v>
      </c>
      <c r="F2468" t="s">
        <v>2250</v>
      </c>
      <c r="G2468" t="s">
        <v>2250</v>
      </c>
      <c r="H2468" s="108">
        <v>44117</v>
      </c>
      <c r="I2468" s="108">
        <v>44147</v>
      </c>
      <c r="J2468" t="s">
        <v>2251</v>
      </c>
      <c r="K2468" t="s">
        <v>2252</v>
      </c>
      <c r="L2468" t="s">
        <v>2252</v>
      </c>
      <c r="M2468" t="s">
        <v>2253</v>
      </c>
      <c r="N2468" t="s">
        <v>5695</v>
      </c>
    </row>
    <row r="2469" spans="1:14" x14ac:dyDescent="0.25">
      <c r="A2469" t="s">
        <v>5852</v>
      </c>
      <c r="B2469" t="s">
        <v>240</v>
      </c>
      <c r="C2469" t="s">
        <v>168</v>
      </c>
      <c r="D2469" s="13">
        <v>10161285</v>
      </c>
      <c r="E2469" t="s">
        <v>2415</v>
      </c>
      <c r="F2469" t="s">
        <v>2250</v>
      </c>
      <c r="G2469" t="s">
        <v>2250</v>
      </c>
      <c r="H2469" s="108">
        <v>44097</v>
      </c>
      <c r="I2469" s="108">
        <v>44151</v>
      </c>
      <c r="J2469" t="s">
        <v>945</v>
      </c>
      <c r="K2469" t="s">
        <v>2252</v>
      </c>
      <c r="L2469" t="s">
        <v>2252</v>
      </c>
      <c r="M2469" t="s">
        <v>2253</v>
      </c>
      <c r="N2469" t="s">
        <v>5695</v>
      </c>
    </row>
    <row r="2470" spans="1:14" x14ac:dyDescent="0.25">
      <c r="A2470" t="s">
        <v>5853</v>
      </c>
      <c r="B2470" t="s">
        <v>5854</v>
      </c>
      <c r="C2470" t="s">
        <v>116</v>
      </c>
      <c r="D2470" s="13">
        <v>10169332</v>
      </c>
      <c r="E2470" t="s">
        <v>2358</v>
      </c>
      <c r="F2470" t="s">
        <v>2250</v>
      </c>
      <c r="G2470" t="s">
        <v>2250</v>
      </c>
      <c r="H2470" s="108">
        <v>44139</v>
      </c>
      <c r="I2470" s="108">
        <v>44173</v>
      </c>
      <c r="J2470" t="s">
        <v>2252</v>
      </c>
      <c r="K2470" t="s">
        <v>2252</v>
      </c>
      <c r="L2470" t="s">
        <v>2252</v>
      </c>
      <c r="M2470" t="s">
        <v>2253</v>
      </c>
      <c r="N2470" t="s">
        <v>5695</v>
      </c>
    </row>
    <row r="2471" spans="1:14" x14ac:dyDescent="0.25">
      <c r="A2471" t="s">
        <v>5855</v>
      </c>
      <c r="B2471" t="s">
        <v>5856</v>
      </c>
      <c r="C2471" t="s">
        <v>114</v>
      </c>
      <c r="D2471" s="13">
        <v>10144429</v>
      </c>
      <c r="E2471" t="s">
        <v>2887</v>
      </c>
      <c r="F2471" t="s">
        <v>2250</v>
      </c>
      <c r="G2471" t="s">
        <v>2250</v>
      </c>
      <c r="H2471" s="108">
        <v>44104</v>
      </c>
      <c r="I2471" s="108">
        <v>44151</v>
      </c>
      <c r="J2471" t="s">
        <v>2252</v>
      </c>
      <c r="K2471" t="s">
        <v>2252</v>
      </c>
      <c r="L2471" t="s">
        <v>2252</v>
      </c>
      <c r="M2471" t="s">
        <v>2253</v>
      </c>
      <c r="N2471" t="s">
        <v>5695</v>
      </c>
    </row>
    <row r="2472" spans="1:14" x14ac:dyDescent="0.25">
      <c r="A2472" t="s">
        <v>5857</v>
      </c>
      <c r="B2472" t="s">
        <v>5858</v>
      </c>
      <c r="C2472" t="s">
        <v>212</v>
      </c>
      <c r="D2472" s="13">
        <v>10145307</v>
      </c>
      <c r="E2472" t="s">
        <v>2887</v>
      </c>
      <c r="F2472" t="s">
        <v>2250</v>
      </c>
      <c r="G2472" t="s">
        <v>2250</v>
      </c>
      <c r="H2472" s="108">
        <v>44166</v>
      </c>
      <c r="I2472" s="108">
        <v>44217</v>
      </c>
      <c r="J2472" t="s">
        <v>2252</v>
      </c>
      <c r="K2472" t="s">
        <v>2252</v>
      </c>
      <c r="L2472" t="s">
        <v>2252</v>
      </c>
      <c r="M2472" t="s">
        <v>2253</v>
      </c>
      <c r="N2472" t="s">
        <v>5695</v>
      </c>
    </row>
    <row r="2473" spans="1:14" x14ac:dyDescent="0.25">
      <c r="A2473" t="s">
        <v>5859</v>
      </c>
      <c r="B2473" t="s">
        <v>5860</v>
      </c>
      <c r="C2473" t="s">
        <v>177</v>
      </c>
      <c r="D2473" s="13">
        <v>10154625</v>
      </c>
      <c r="E2473" t="s">
        <v>2887</v>
      </c>
      <c r="F2473" t="s">
        <v>2250</v>
      </c>
      <c r="G2473" t="s">
        <v>2250</v>
      </c>
      <c r="H2473" s="108">
        <v>44097</v>
      </c>
      <c r="I2473" s="108">
        <v>44201</v>
      </c>
      <c r="J2473" t="s">
        <v>2252</v>
      </c>
      <c r="K2473" t="s">
        <v>2252</v>
      </c>
      <c r="L2473" t="s">
        <v>2252</v>
      </c>
      <c r="M2473" t="s">
        <v>2253</v>
      </c>
      <c r="N2473" t="s">
        <v>5695</v>
      </c>
    </row>
    <row r="2474" spans="1:14" x14ac:dyDescent="0.25">
      <c r="A2474" t="s">
        <v>5861</v>
      </c>
      <c r="B2474" t="s">
        <v>5862</v>
      </c>
      <c r="C2474" t="s">
        <v>173</v>
      </c>
      <c r="D2474" s="13">
        <v>10155213</v>
      </c>
      <c r="E2474" t="s">
        <v>2385</v>
      </c>
      <c r="F2474" t="s">
        <v>2250</v>
      </c>
      <c r="G2474" t="s">
        <v>2250</v>
      </c>
      <c r="H2474" s="108">
        <v>44140</v>
      </c>
      <c r="I2474" s="108">
        <v>44168</v>
      </c>
      <c r="J2474" t="s">
        <v>2252</v>
      </c>
      <c r="K2474" t="s">
        <v>2252</v>
      </c>
      <c r="L2474" t="s">
        <v>2252</v>
      </c>
      <c r="M2474" t="s">
        <v>2265</v>
      </c>
      <c r="N2474" t="s">
        <v>5695</v>
      </c>
    </row>
    <row r="2475" spans="1:14" x14ac:dyDescent="0.25">
      <c r="A2475" t="s">
        <v>5863</v>
      </c>
      <c r="B2475" t="s">
        <v>5864</v>
      </c>
      <c r="C2475" t="s">
        <v>141</v>
      </c>
      <c r="D2475" s="13">
        <v>10155227</v>
      </c>
      <c r="E2475" t="s">
        <v>2385</v>
      </c>
      <c r="F2475" t="s">
        <v>2250</v>
      </c>
      <c r="G2475" t="s">
        <v>2250</v>
      </c>
      <c r="H2475" s="108">
        <v>44152</v>
      </c>
      <c r="I2475" s="108">
        <v>44175</v>
      </c>
      <c r="J2475" t="s">
        <v>2252</v>
      </c>
      <c r="K2475" t="s">
        <v>2252</v>
      </c>
      <c r="L2475" t="s">
        <v>2252</v>
      </c>
      <c r="M2475" t="s">
        <v>2265</v>
      </c>
      <c r="N2475" t="s">
        <v>5695</v>
      </c>
    </row>
    <row r="2476" spans="1:14" x14ac:dyDescent="0.25">
      <c r="A2476" t="s">
        <v>5865</v>
      </c>
      <c r="B2476" t="s">
        <v>5866</v>
      </c>
      <c r="C2476" t="s">
        <v>157</v>
      </c>
      <c r="D2476" s="13">
        <v>10156101</v>
      </c>
      <c r="E2476" t="s">
        <v>2249</v>
      </c>
      <c r="F2476" t="s">
        <v>2250</v>
      </c>
      <c r="G2476" t="s">
        <v>2250</v>
      </c>
      <c r="H2476" s="108">
        <v>44147</v>
      </c>
      <c r="I2476" s="108">
        <v>44174</v>
      </c>
      <c r="J2476" t="s">
        <v>2251</v>
      </c>
      <c r="K2476" t="s">
        <v>2252</v>
      </c>
      <c r="L2476" t="s">
        <v>2252</v>
      </c>
      <c r="M2476" t="s">
        <v>2265</v>
      </c>
      <c r="N2476" t="s">
        <v>5695</v>
      </c>
    </row>
    <row r="2477" spans="1:14" x14ac:dyDescent="0.25">
      <c r="A2477" t="s">
        <v>5867</v>
      </c>
      <c r="B2477" t="s">
        <v>5868</v>
      </c>
      <c r="C2477" t="s">
        <v>123</v>
      </c>
      <c r="D2477" s="13">
        <v>10164963</v>
      </c>
      <c r="E2477" t="s">
        <v>2887</v>
      </c>
      <c r="F2477" t="s">
        <v>2250</v>
      </c>
      <c r="G2477" t="s">
        <v>2250</v>
      </c>
      <c r="H2477" s="108">
        <v>44110</v>
      </c>
      <c r="I2477" s="108">
        <v>44172</v>
      </c>
      <c r="J2477" t="s">
        <v>2252</v>
      </c>
      <c r="K2477" t="s">
        <v>2252</v>
      </c>
      <c r="L2477" t="s">
        <v>2252</v>
      </c>
      <c r="M2477" t="s">
        <v>2253</v>
      </c>
      <c r="N2477" t="s">
        <v>5695</v>
      </c>
    </row>
    <row r="2478" spans="1:14" x14ac:dyDescent="0.25">
      <c r="A2478" t="s">
        <v>5869</v>
      </c>
      <c r="B2478" t="s">
        <v>5870</v>
      </c>
      <c r="C2478" t="s">
        <v>115</v>
      </c>
      <c r="D2478" s="13">
        <v>10156015</v>
      </c>
      <c r="E2478" t="s">
        <v>2249</v>
      </c>
      <c r="F2478" t="s">
        <v>2250</v>
      </c>
      <c r="G2478" t="s">
        <v>2250</v>
      </c>
      <c r="H2478" s="108">
        <v>44105</v>
      </c>
      <c r="I2478" s="108">
        <v>44119</v>
      </c>
      <c r="J2478" t="s">
        <v>2251</v>
      </c>
      <c r="K2478" t="s">
        <v>2252</v>
      </c>
      <c r="L2478" t="s">
        <v>2252</v>
      </c>
      <c r="M2478" t="s">
        <v>2253</v>
      </c>
      <c r="N2478" t="s">
        <v>5695</v>
      </c>
    </row>
    <row r="2479" spans="1:14" x14ac:dyDescent="0.25">
      <c r="A2479" t="s">
        <v>5871</v>
      </c>
      <c r="B2479" t="s">
        <v>5872</v>
      </c>
      <c r="C2479" t="s">
        <v>129</v>
      </c>
      <c r="D2479" s="13">
        <v>10146372</v>
      </c>
      <c r="E2479" t="s">
        <v>2887</v>
      </c>
      <c r="F2479" t="s">
        <v>2250</v>
      </c>
      <c r="G2479" t="s">
        <v>2250</v>
      </c>
      <c r="H2479" s="108">
        <v>44117</v>
      </c>
      <c r="I2479" s="108">
        <v>44159</v>
      </c>
      <c r="J2479" t="s">
        <v>2252</v>
      </c>
      <c r="K2479" t="s">
        <v>2252</v>
      </c>
      <c r="L2479" t="s">
        <v>2252</v>
      </c>
      <c r="M2479" t="s">
        <v>2253</v>
      </c>
      <c r="N2479" t="s">
        <v>5695</v>
      </c>
    </row>
    <row r="2480" spans="1:14" x14ac:dyDescent="0.25">
      <c r="A2480" t="s">
        <v>5873</v>
      </c>
      <c r="B2480" t="s">
        <v>5874</v>
      </c>
      <c r="C2480" t="s">
        <v>87</v>
      </c>
      <c r="D2480" s="13">
        <v>10156263</v>
      </c>
      <c r="E2480" t="s">
        <v>2249</v>
      </c>
      <c r="F2480" t="s">
        <v>2250</v>
      </c>
      <c r="G2480" t="s">
        <v>2250</v>
      </c>
      <c r="H2480" s="108">
        <v>44159</v>
      </c>
      <c r="I2480" s="108">
        <v>44178</v>
      </c>
      <c r="J2480" t="s">
        <v>2251</v>
      </c>
      <c r="K2480" t="s">
        <v>2252</v>
      </c>
      <c r="L2480" t="s">
        <v>2252</v>
      </c>
      <c r="M2480" t="s">
        <v>2265</v>
      </c>
      <c r="N2480" t="s">
        <v>5695</v>
      </c>
    </row>
    <row r="2481" spans="1:14" x14ac:dyDescent="0.25">
      <c r="A2481" t="s">
        <v>5875</v>
      </c>
      <c r="B2481" t="s">
        <v>5876</v>
      </c>
      <c r="C2481" t="s">
        <v>197</v>
      </c>
      <c r="D2481" s="13">
        <v>10156057</v>
      </c>
      <c r="E2481" t="s">
        <v>2249</v>
      </c>
      <c r="F2481" t="s">
        <v>2250</v>
      </c>
      <c r="G2481" t="s">
        <v>2250</v>
      </c>
      <c r="H2481" s="108">
        <v>44145</v>
      </c>
      <c r="I2481" s="108">
        <v>44185</v>
      </c>
      <c r="J2481" t="s">
        <v>2251</v>
      </c>
      <c r="K2481" t="s">
        <v>2252</v>
      </c>
      <c r="L2481" t="s">
        <v>2252</v>
      </c>
      <c r="M2481" t="s">
        <v>2265</v>
      </c>
      <c r="N2481" t="s">
        <v>5695</v>
      </c>
    </row>
    <row r="2482" spans="1:14" x14ac:dyDescent="0.25">
      <c r="A2482" t="s">
        <v>5877</v>
      </c>
      <c r="B2482" t="s">
        <v>5878</v>
      </c>
      <c r="C2482" t="s">
        <v>144</v>
      </c>
      <c r="D2482" s="13">
        <v>10155328</v>
      </c>
      <c r="E2482" t="s">
        <v>2385</v>
      </c>
      <c r="F2482" t="s">
        <v>2250</v>
      </c>
      <c r="G2482" t="s">
        <v>2250</v>
      </c>
      <c r="H2482" s="108">
        <v>44173</v>
      </c>
      <c r="I2482" s="108">
        <v>44209</v>
      </c>
      <c r="J2482" t="s">
        <v>2252</v>
      </c>
      <c r="K2482" t="s">
        <v>2252</v>
      </c>
      <c r="L2482" t="s">
        <v>2252</v>
      </c>
      <c r="M2482" t="s">
        <v>2253</v>
      </c>
      <c r="N2482" t="s">
        <v>5695</v>
      </c>
    </row>
    <row r="2483" spans="1:14" x14ac:dyDescent="0.25">
      <c r="A2483" t="s">
        <v>5879</v>
      </c>
      <c r="B2483" t="s">
        <v>5880</v>
      </c>
      <c r="C2483" t="s">
        <v>139</v>
      </c>
      <c r="D2483" s="13">
        <v>10156268</v>
      </c>
      <c r="E2483" t="s">
        <v>2249</v>
      </c>
      <c r="F2483" t="s">
        <v>2250</v>
      </c>
      <c r="G2483" t="s">
        <v>2250</v>
      </c>
      <c r="H2483" s="108">
        <v>44112</v>
      </c>
      <c r="I2483" s="108">
        <v>44146</v>
      </c>
      <c r="J2483" t="s">
        <v>2251</v>
      </c>
      <c r="K2483" t="s">
        <v>2252</v>
      </c>
      <c r="L2483" t="s">
        <v>2252</v>
      </c>
      <c r="M2483" t="s">
        <v>2253</v>
      </c>
      <c r="N2483" t="s">
        <v>5695</v>
      </c>
    </row>
    <row r="2484" spans="1:14" x14ac:dyDescent="0.25">
      <c r="A2484" t="s">
        <v>5881</v>
      </c>
      <c r="B2484" t="s">
        <v>5882</v>
      </c>
      <c r="C2484" t="s">
        <v>77</v>
      </c>
      <c r="D2484" s="13">
        <v>10156165</v>
      </c>
      <c r="E2484" t="s">
        <v>2249</v>
      </c>
      <c r="F2484" t="s">
        <v>2250</v>
      </c>
      <c r="G2484" t="s">
        <v>2250</v>
      </c>
      <c r="H2484" s="108">
        <v>44124</v>
      </c>
      <c r="I2484" s="108">
        <v>44158</v>
      </c>
      <c r="J2484" t="s">
        <v>2251</v>
      </c>
      <c r="K2484" t="s">
        <v>2252</v>
      </c>
      <c r="L2484" t="s">
        <v>2252</v>
      </c>
      <c r="M2484" t="s">
        <v>2253</v>
      </c>
      <c r="N2484" t="s">
        <v>5695</v>
      </c>
    </row>
    <row r="2485" spans="1:14" x14ac:dyDescent="0.25">
      <c r="A2485" t="s">
        <v>5883</v>
      </c>
      <c r="B2485" t="s">
        <v>5884</v>
      </c>
      <c r="C2485" t="s">
        <v>201</v>
      </c>
      <c r="D2485" s="13">
        <v>10156092</v>
      </c>
      <c r="E2485" t="s">
        <v>2249</v>
      </c>
      <c r="F2485" t="s">
        <v>2250</v>
      </c>
      <c r="G2485" t="s">
        <v>2250</v>
      </c>
      <c r="H2485" s="108">
        <v>44117</v>
      </c>
      <c r="I2485" s="108">
        <v>44153</v>
      </c>
      <c r="J2485" t="s">
        <v>2251</v>
      </c>
      <c r="K2485" t="s">
        <v>2252</v>
      </c>
      <c r="L2485" t="s">
        <v>2252</v>
      </c>
      <c r="M2485" t="s">
        <v>2253</v>
      </c>
      <c r="N2485" t="s">
        <v>5695</v>
      </c>
    </row>
    <row r="2486" spans="1:14" x14ac:dyDescent="0.25">
      <c r="A2486" t="s">
        <v>5885</v>
      </c>
      <c r="B2486" t="s">
        <v>5886</v>
      </c>
      <c r="C2486" t="s">
        <v>212</v>
      </c>
      <c r="D2486" s="13">
        <v>10165070</v>
      </c>
      <c r="E2486" t="s">
        <v>2249</v>
      </c>
      <c r="F2486" t="s">
        <v>2250</v>
      </c>
      <c r="G2486" t="s">
        <v>2250</v>
      </c>
      <c r="H2486" s="108">
        <v>44166</v>
      </c>
      <c r="I2486" s="108">
        <v>44213</v>
      </c>
      <c r="J2486" t="s">
        <v>2251</v>
      </c>
      <c r="K2486" t="s">
        <v>2252</v>
      </c>
      <c r="L2486" t="s">
        <v>2252</v>
      </c>
      <c r="M2486" t="s">
        <v>2265</v>
      </c>
      <c r="N2486" t="s">
        <v>5695</v>
      </c>
    </row>
    <row r="2487" spans="1:14" x14ac:dyDescent="0.25">
      <c r="A2487" t="s">
        <v>5887</v>
      </c>
      <c r="B2487" t="s">
        <v>959</v>
      </c>
      <c r="C2487" t="s">
        <v>132</v>
      </c>
      <c r="D2487" s="13">
        <v>10162404</v>
      </c>
      <c r="E2487" t="s">
        <v>3047</v>
      </c>
      <c r="F2487" t="s">
        <v>2250</v>
      </c>
      <c r="G2487" t="s">
        <v>2250</v>
      </c>
      <c r="H2487" s="108">
        <v>44085</v>
      </c>
      <c r="I2487" s="108">
        <v>44088</v>
      </c>
      <c r="J2487" t="s">
        <v>2252</v>
      </c>
      <c r="K2487" t="s">
        <v>3048</v>
      </c>
      <c r="L2487" t="s">
        <v>2252</v>
      </c>
      <c r="M2487" t="s">
        <v>2265</v>
      </c>
      <c r="N2487" t="s">
        <v>5695</v>
      </c>
    </row>
    <row r="2488" spans="1:14" x14ac:dyDescent="0.25">
      <c r="A2488" t="s">
        <v>5888</v>
      </c>
      <c r="B2488" t="s">
        <v>5889</v>
      </c>
      <c r="C2488" t="s">
        <v>101</v>
      </c>
      <c r="D2488" s="13">
        <v>10156061</v>
      </c>
      <c r="E2488" t="s">
        <v>2249</v>
      </c>
      <c r="F2488" t="s">
        <v>2250</v>
      </c>
      <c r="G2488" t="s">
        <v>2250</v>
      </c>
      <c r="H2488" s="108">
        <v>44168</v>
      </c>
      <c r="I2488" s="108">
        <v>44213</v>
      </c>
      <c r="J2488" t="s">
        <v>2251</v>
      </c>
      <c r="K2488" t="s">
        <v>2252</v>
      </c>
      <c r="L2488" t="s">
        <v>2252</v>
      </c>
      <c r="M2488" t="s">
        <v>2253</v>
      </c>
      <c r="N2488" t="s">
        <v>5695</v>
      </c>
    </row>
    <row r="2489" spans="1:14" x14ac:dyDescent="0.25">
      <c r="A2489" t="s">
        <v>5890</v>
      </c>
      <c r="B2489" t="s">
        <v>5891</v>
      </c>
      <c r="C2489" t="s">
        <v>217</v>
      </c>
      <c r="D2489" s="13">
        <v>10156190</v>
      </c>
      <c r="E2489" t="s">
        <v>2249</v>
      </c>
      <c r="F2489" t="s">
        <v>2250</v>
      </c>
      <c r="G2489" t="s">
        <v>2250</v>
      </c>
      <c r="H2489" s="108">
        <v>44145</v>
      </c>
      <c r="I2489" s="108">
        <v>44174</v>
      </c>
      <c r="J2489" t="s">
        <v>2251</v>
      </c>
      <c r="K2489" t="s">
        <v>2252</v>
      </c>
      <c r="L2489" t="s">
        <v>2252</v>
      </c>
      <c r="M2489" t="s">
        <v>2265</v>
      </c>
      <c r="N2489" t="s">
        <v>5695</v>
      </c>
    </row>
    <row r="2490" spans="1:14" x14ac:dyDescent="0.25">
      <c r="A2490" t="s">
        <v>5892</v>
      </c>
      <c r="B2490" t="s">
        <v>5893</v>
      </c>
      <c r="C2490" t="s">
        <v>87</v>
      </c>
      <c r="D2490" s="13">
        <v>10156261</v>
      </c>
      <c r="E2490" t="s">
        <v>2249</v>
      </c>
      <c r="F2490" t="s">
        <v>2250</v>
      </c>
      <c r="G2490" t="s">
        <v>2250</v>
      </c>
      <c r="H2490" s="108">
        <v>44152</v>
      </c>
      <c r="I2490" s="108">
        <v>44179</v>
      </c>
      <c r="J2490" t="s">
        <v>2251</v>
      </c>
      <c r="K2490" t="s">
        <v>2252</v>
      </c>
      <c r="L2490" t="s">
        <v>2252</v>
      </c>
      <c r="M2490" t="s">
        <v>2265</v>
      </c>
      <c r="N2490" t="s">
        <v>5695</v>
      </c>
    </row>
    <row r="2491" spans="1:14" x14ac:dyDescent="0.25">
      <c r="A2491" t="s">
        <v>5894</v>
      </c>
      <c r="B2491" t="s">
        <v>960</v>
      </c>
      <c r="C2491" t="s">
        <v>132</v>
      </c>
      <c r="D2491" s="13">
        <v>10167355</v>
      </c>
      <c r="E2491" t="s">
        <v>3047</v>
      </c>
      <c r="F2491" t="s">
        <v>2250</v>
      </c>
      <c r="G2491" t="s">
        <v>2250</v>
      </c>
      <c r="H2491" s="108">
        <v>44160</v>
      </c>
      <c r="I2491" s="108">
        <v>44160</v>
      </c>
      <c r="J2491" t="s">
        <v>2252</v>
      </c>
      <c r="K2491" t="s">
        <v>3048</v>
      </c>
      <c r="L2491" t="s">
        <v>2252</v>
      </c>
      <c r="M2491" t="s">
        <v>2265</v>
      </c>
      <c r="N2491" t="s">
        <v>5695</v>
      </c>
    </row>
    <row r="2492" spans="1:14" x14ac:dyDescent="0.25">
      <c r="A2492" t="s">
        <v>5895</v>
      </c>
      <c r="B2492" t="s">
        <v>5896</v>
      </c>
      <c r="C2492" t="s">
        <v>92</v>
      </c>
      <c r="D2492" s="13">
        <v>10156090</v>
      </c>
      <c r="E2492" t="s">
        <v>2249</v>
      </c>
      <c r="F2492" t="s">
        <v>2250</v>
      </c>
      <c r="G2492" t="s">
        <v>2250</v>
      </c>
      <c r="H2492" s="108">
        <v>44152</v>
      </c>
      <c r="I2492" s="108">
        <v>44178</v>
      </c>
      <c r="J2492" t="s">
        <v>2251</v>
      </c>
      <c r="K2492" t="s">
        <v>2252</v>
      </c>
      <c r="L2492" t="s">
        <v>2252</v>
      </c>
      <c r="M2492" t="s">
        <v>2265</v>
      </c>
      <c r="N2492" t="s">
        <v>5695</v>
      </c>
    </row>
    <row r="2493" spans="1:14" x14ac:dyDescent="0.25">
      <c r="A2493" t="s">
        <v>5897</v>
      </c>
      <c r="B2493" t="s">
        <v>5898</v>
      </c>
      <c r="C2493" t="s">
        <v>167</v>
      </c>
      <c r="D2493" s="13">
        <v>10139485</v>
      </c>
      <c r="E2493" t="s">
        <v>2887</v>
      </c>
      <c r="F2493" t="s">
        <v>2250</v>
      </c>
      <c r="G2493" t="s">
        <v>2250</v>
      </c>
      <c r="H2493" s="108">
        <v>44112</v>
      </c>
      <c r="I2493" s="108">
        <v>44147</v>
      </c>
      <c r="J2493" t="s">
        <v>2252</v>
      </c>
      <c r="K2493" t="s">
        <v>2252</v>
      </c>
      <c r="L2493" t="s">
        <v>2252</v>
      </c>
      <c r="M2493" t="s">
        <v>2253</v>
      </c>
      <c r="N2493" t="s">
        <v>5695</v>
      </c>
    </row>
    <row r="2494" spans="1:14" x14ac:dyDescent="0.25">
      <c r="A2494" t="s">
        <v>5899</v>
      </c>
      <c r="B2494" t="s">
        <v>5900</v>
      </c>
      <c r="C2494" t="s">
        <v>116</v>
      </c>
      <c r="D2494" s="13">
        <v>10165113</v>
      </c>
      <c r="E2494" t="s">
        <v>2887</v>
      </c>
      <c r="F2494" t="s">
        <v>2250</v>
      </c>
      <c r="G2494" t="s">
        <v>2250</v>
      </c>
      <c r="H2494" s="108">
        <v>44111</v>
      </c>
      <c r="I2494" s="108">
        <v>44160</v>
      </c>
      <c r="J2494" t="s">
        <v>2252</v>
      </c>
      <c r="K2494" t="s">
        <v>2252</v>
      </c>
      <c r="L2494" t="s">
        <v>2252</v>
      </c>
      <c r="M2494" t="s">
        <v>2253</v>
      </c>
      <c r="N2494" t="s">
        <v>5695</v>
      </c>
    </row>
    <row r="2495" spans="1:14" x14ac:dyDescent="0.25">
      <c r="A2495" t="s">
        <v>5901</v>
      </c>
      <c r="B2495" t="s">
        <v>5902</v>
      </c>
      <c r="C2495" t="s">
        <v>229</v>
      </c>
      <c r="D2495" s="13">
        <v>10156275</v>
      </c>
      <c r="E2495" t="s">
        <v>2249</v>
      </c>
      <c r="F2495" t="s">
        <v>2250</v>
      </c>
      <c r="G2495" t="s">
        <v>2250</v>
      </c>
      <c r="H2495" s="108">
        <v>44160</v>
      </c>
      <c r="I2495" s="108">
        <v>44200</v>
      </c>
      <c r="J2495" t="s">
        <v>2251</v>
      </c>
      <c r="K2495" t="s">
        <v>2252</v>
      </c>
      <c r="L2495" t="s">
        <v>2252</v>
      </c>
      <c r="M2495" t="s">
        <v>2265</v>
      </c>
      <c r="N2495" t="s">
        <v>5695</v>
      </c>
    </row>
    <row r="2496" spans="1:14" x14ac:dyDescent="0.25">
      <c r="A2496" t="s">
        <v>5903</v>
      </c>
      <c r="B2496" t="s">
        <v>5904</v>
      </c>
      <c r="C2496" t="s">
        <v>72</v>
      </c>
      <c r="D2496" s="13">
        <v>10161821</v>
      </c>
      <c r="E2496" t="s">
        <v>2887</v>
      </c>
      <c r="F2496" t="s">
        <v>2250</v>
      </c>
      <c r="G2496" t="s">
        <v>2250</v>
      </c>
      <c r="H2496" s="108">
        <v>44110</v>
      </c>
      <c r="I2496" s="108">
        <v>44146</v>
      </c>
      <c r="J2496" t="s">
        <v>2252</v>
      </c>
      <c r="K2496" t="s">
        <v>2252</v>
      </c>
      <c r="L2496" t="s">
        <v>2252</v>
      </c>
      <c r="M2496" t="s">
        <v>2253</v>
      </c>
      <c r="N2496" t="s">
        <v>5695</v>
      </c>
    </row>
    <row r="2497" spans="1:14" x14ac:dyDescent="0.25">
      <c r="A2497" t="s">
        <v>5905</v>
      </c>
      <c r="B2497" t="s">
        <v>5906</v>
      </c>
      <c r="C2497" t="s">
        <v>123</v>
      </c>
      <c r="D2497" s="13">
        <v>10151664</v>
      </c>
      <c r="E2497" t="s">
        <v>2887</v>
      </c>
      <c r="F2497" t="s">
        <v>2250</v>
      </c>
      <c r="G2497" t="s">
        <v>2250</v>
      </c>
      <c r="H2497" s="108">
        <v>44159</v>
      </c>
      <c r="I2497" s="108">
        <v>44213</v>
      </c>
      <c r="J2497" t="s">
        <v>2252</v>
      </c>
      <c r="K2497" t="s">
        <v>2252</v>
      </c>
      <c r="L2497" t="s">
        <v>2252</v>
      </c>
      <c r="M2497" t="s">
        <v>2253</v>
      </c>
      <c r="N2497" t="s">
        <v>5695</v>
      </c>
    </row>
    <row r="2498" spans="1:14" x14ac:dyDescent="0.25">
      <c r="A2498" t="s">
        <v>5907</v>
      </c>
      <c r="B2498" t="s">
        <v>5908</v>
      </c>
      <c r="C2498" t="s">
        <v>118</v>
      </c>
      <c r="D2498" s="13">
        <v>10156111</v>
      </c>
      <c r="E2498" t="s">
        <v>2249</v>
      </c>
      <c r="F2498" t="s">
        <v>2250</v>
      </c>
      <c r="G2498" t="s">
        <v>2250</v>
      </c>
      <c r="H2498" s="108">
        <v>44103</v>
      </c>
      <c r="I2498" s="108">
        <v>44158</v>
      </c>
      <c r="J2498" t="s">
        <v>2251</v>
      </c>
      <c r="K2498" t="s">
        <v>2252</v>
      </c>
      <c r="L2498" t="s">
        <v>2252</v>
      </c>
      <c r="M2498" t="s">
        <v>2253</v>
      </c>
      <c r="N2498" t="s">
        <v>5695</v>
      </c>
    </row>
    <row r="2499" spans="1:14" x14ac:dyDescent="0.25">
      <c r="A2499" t="s">
        <v>5909</v>
      </c>
      <c r="B2499" t="s">
        <v>5910</v>
      </c>
      <c r="C2499" t="s">
        <v>169</v>
      </c>
      <c r="D2499" s="13">
        <v>10156242</v>
      </c>
      <c r="E2499" t="s">
        <v>2249</v>
      </c>
      <c r="F2499" t="s">
        <v>2250</v>
      </c>
      <c r="G2499" t="s">
        <v>2250</v>
      </c>
      <c r="H2499" s="108">
        <v>44146</v>
      </c>
      <c r="I2499" s="108">
        <v>44168</v>
      </c>
      <c r="J2499" t="s">
        <v>2251</v>
      </c>
      <c r="K2499" t="s">
        <v>2252</v>
      </c>
      <c r="L2499" t="s">
        <v>2252</v>
      </c>
      <c r="M2499" t="s">
        <v>2265</v>
      </c>
      <c r="N2499" t="s">
        <v>5695</v>
      </c>
    </row>
    <row r="2500" spans="1:14" x14ac:dyDescent="0.25">
      <c r="A2500" t="s">
        <v>5911</v>
      </c>
      <c r="B2500" t="s">
        <v>5912</v>
      </c>
      <c r="C2500" t="s">
        <v>112</v>
      </c>
      <c r="D2500" s="13">
        <v>10165072</v>
      </c>
      <c r="E2500" t="s">
        <v>2249</v>
      </c>
      <c r="F2500" t="s">
        <v>2250</v>
      </c>
      <c r="G2500" t="s">
        <v>2250</v>
      </c>
      <c r="H2500" s="108">
        <v>44154</v>
      </c>
      <c r="I2500" s="108">
        <v>44182</v>
      </c>
      <c r="J2500" t="s">
        <v>2251</v>
      </c>
      <c r="K2500" t="s">
        <v>2252</v>
      </c>
      <c r="L2500" t="s">
        <v>2252</v>
      </c>
      <c r="M2500" t="s">
        <v>2265</v>
      </c>
      <c r="N2500" t="s">
        <v>5695</v>
      </c>
    </row>
    <row r="2501" spans="1:14" x14ac:dyDescent="0.25">
      <c r="A2501" t="s">
        <v>5913</v>
      </c>
      <c r="B2501" t="s">
        <v>5914</v>
      </c>
      <c r="C2501" t="s">
        <v>107</v>
      </c>
      <c r="D2501" s="13">
        <v>10156168</v>
      </c>
      <c r="E2501" t="s">
        <v>2249</v>
      </c>
      <c r="F2501" t="s">
        <v>2250</v>
      </c>
      <c r="G2501" t="s">
        <v>2250</v>
      </c>
      <c r="H2501" s="108">
        <v>44145</v>
      </c>
      <c r="I2501" s="108">
        <v>44178</v>
      </c>
      <c r="J2501" t="s">
        <v>2251</v>
      </c>
      <c r="K2501" t="s">
        <v>2252</v>
      </c>
      <c r="L2501" t="s">
        <v>2252</v>
      </c>
      <c r="M2501" t="s">
        <v>2265</v>
      </c>
      <c r="N2501" t="s">
        <v>5695</v>
      </c>
    </row>
    <row r="2502" spans="1:14" x14ac:dyDescent="0.25">
      <c r="A2502" t="s">
        <v>5915</v>
      </c>
      <c r="B2502" t="s">
        <v>5916</v>
      </c>
      <c r="C2502" t="s">
        <v>227</v>
      </c>
      <c r="D2502" s="13">
        <v>10156235</v>
      </c>
      <c r="E2502" t="s">
        <v>2249</v>
      </c>
      <c r="F2502" t="s">
        <v>2250</v>
      </c>
      <c r="G2502" t="s">
        <v>2250</v>
      </c>
      <c r="H2502" s="108">
        <v>44117</v>
      </c>
      <c r="I2502" s="108">
        <v>44157</v>
      </c>
      <c r="J2502" t="s">
        <v>2251</v>
      </c>
      <c r="K2502" t="s">
        <v>2252</v>
      </c>
      <c r="L2502" t="s">
        <v>2252</v>
      </c>
      <c r="M2502" t="s">
        <v>2253</v>
      </c>
      <c r="N2502" t="s">
        <v>5695</v>
      </c>
    </row>
    <row r="2503" spans="1:14" x14ac:dyDescent="0.25">
      <c r="A2503" t="s">
        <v>5917</v>
      </c>
      <c r="B2503" t="s">
        <v>5918</v>
      </c>
      <c r="C2503" t="s">
        <v>85</v>
      </c>
      <c r="D2503" s="13">
        <v>10156159</v>
      </c>
      <c r="E2503" t="s">
        <v>2249</v>
      </c>
      <c r="F2503" t="s">
        <v>2250</v>
      </c>
      <c r="G2503" t="s">
        <v>2250</v>
      </c>
      <c r="H2503" s="108">
        <v>44126</v>
      </c>
      <c r="I2503" s="108">
        <v>44165</v>
      </c>
      <c r="J2503" t="s">
        <v>2251</v>
      </c>
      <c r="K2503" t="s">
        <v>2252</v>
      </c>
      <c r="L2503" t="s">
        <v>2252</v>
      </c>
      <c r="M2503" t="s">
        <v>2253</v>
      </c>
      <c r="N2503" t="s">
        <v>5695</v>
      </c>
    </row>
    <row r="2504" spans="1:14" x14ac:dyDescent="0.25">
      <c r="A2504" t="s">
        <v>5919</v>
      </c>
      <c r="B2504" t="s">
        <v>5920</v>
      </c>
      <c r="C2504" t="s">
        <v>119</v>
      </c>
      <c r="D2504" s="13">
        <v>10156154</v>
      </c>
      <c r="E2504" t="s">
        <v>2249</v>
      </c>
      <c r="F2504" t="s">
        <v>2250</v>
      </c>
      <c r="G2504" t="s">
        <v>2250</v>
      </c>
      <c r="H2504" s="108">
        <v>44119</v>
      </c>
      <c r="I2504" s="108">
        <v>44159</v>
      </c>
      <c r="J2504" t="s">
        <v>2251</v>
      </c>
      <c r="K2504" t="s">
        <v>2252</v>
      </c>
      <c r="L2504" t="s">
        <v>2252</v>
      </c>
      <c r="M2504" t="s">
        <v>2253</v>
      </c>
      <c r="N2504" t="s">
        <v>5695</v>
      </c>
    </row>
    <row r="2505" spans="1:14" x14ac:dyDescent="0.25">
      <c r="A2505" t="s">
        <v>5921</v>
      </c>
      <c r="B2505" t="s">
        <v>5922</v>
      </c>
      <c r="C2505" t="s">
        <v>128</v>
      </c>
      <c r="D2505" s="13">
        <v>10156100</v>
      </c>
      <c r="E2505" t="s">
        <v>2249</v>
      </c>
      <c r="F2505" t="s">
        <v>2250</v>
      </c>
      <c r="G2505" t="s">
        <v>2250</v>
      </c>
      <c r="H2505" s="108">
        <v>44124</v>
      </c>
      <c r="I2505" s="108">
        <v>44160</v>
      </c>
      <c r="J2505" t="s">
        <v>2251</v>
      </c>
      <c r="K2505" t="s">
        <v>2252</v>
      </c>
      <c r="L2505" t="s">
        <v>2252</v>
      </c>
      <c r="M2505" t="s">
        <v>2253</v>
      </c>
      <c r="N2505" t="s">
        <v>5695</v>
      </c>
    </row>
    <row r="2506" spans="1:14" x14ac:dyDescent="0.25">
      <c r="A2506" t="s">
        <v>5923</v>
      </c>
      <c r="B2506" t="s">
        <v>5924</v>
      </c>
      <c r="C2506" t="s">
        <v>72</v>
      </c>
      <c r="D2506" s="13">
        <v>10156228</v>
      </c>
      <c r="E2506" t="s">
        <v>2249</v>
      </c>
      <c r="F2506" t="s">
        <v>2250</v>
      </c>
      <c r="G2506" t="s">
        <v>2250</v>
      </c>
      <c r="H2506" s="108">
        <v>44110</v>
      </c>
      <c r="I2506" s="108">
        <v>44144</v>
      </c>
      <c r="J2506" t="s">
        <v>2251</v>
      </c>
      <c r="K2506" t="s">
        <v>2252</v>
      </c>
      <c r="L2506" t="s">
        <v>2252</v>
      </c>
      <c r="M2506" t="s">
        <v>2253</v>
      </c>
      <c r="N2506" t="s">
        <v>5695</v>
      </c>
    </row>
    <row r="2507" spans="1:14" x14ac:dyDescent="0.25">
      <c r="A2507" t="s">
        <v>5925</v>
      </c>
      <c r="B2507" t="s">
        <v>5926</v>
      </c>
      <c r="C2507" t="s">
        <v>113</v>
      </c>
      <c r="D2507" s="13">
        <v>10156120</v>
      </c>
      <c r="E2507" t="s">
        <v>2249</v>
      </c>
      <c r="F2507" t="s">
        <v>2250</v>
      </c>
      <c r="G2507" t="s">
        <v>2250</v>
      </c>
      <c r="H2507" s="108">
        <v>44119</v>
      </c>
      <c r="I2507" s="108">
        <v>44161</v>
      </c>
      <c r="J2507" t="s">
        <v>2251</v>
      </c>
      <c r="K2507" t="s">
        <v>2252</v>
      </c>
      <c r="L2507" t="s">
        <v>2252</v>
      </c>
      <c r="M2507" t="s">
        <v>2253</v>
      </c>
      <c r="N2507" t="s">
        <v>5695</v>
      </c>
    </row>
    <row r="2508" spans="1:14" x14ac:dyDescent="0.25">
      <c r="A2508" t="s">
        <v>5927</v>
      </c>
      <c r="B2508" t="s">
        <v>5928</v>
      </c>
      <c r="C2508" t="s">
        <v>98</v>
      </c>
      <c r="D2508" s="13">
        <v>10171761</v>
      </c>
      <c r="E2508" t="s">
        <v>2887</v>
      </c>
      <c r="F2508" t="s">
        <v>2250</v>
      </c>
      <c r="G2508" t="s">
        <v>2250</v>
      </c>
      <c r="H2508" s="108">
        <v>44174</v>
      </c>
      <c r="I2508" s="108">
        <v>44220</v>
      </c>
      <c r="J2508" t="s">
        <v>2252</v>
      </c>
      <c r="K2508" t="s">
        <v>2252</v>
      </c>
      <c r="L2508" t="s">
        <v>2252</v>
      </c>
      <c r="M2508" t="s">
        <v>2253</v>
      </c>
      <c r="N2508" t="s">
        <v>5695</v>
      </c>
    </row>
    <row r="2509" spans="1:14" x14ac:dyDescent="0.25">
      <c r="A2509" t="s">
        <v>5929</v>
      </c>
      <c r="B2509" t="s">
        <v>5930</v>
      </c>
      <c r="C2509" t="s">
        <v>131</v>
      </c>
      <c r="D2509" s="13">
        <v>10156142</v>
      </c>
      <c r="E2509" t="s">
        <v>2249</v>
      </c>
      <c r="F2509" t="s">
        <v>2250</v>
      </c>
      <c r="G2509" t="s">
        <v>2250</v>
      </c>
      <c r="H2509" s="108">
        <v>44103</v>
      </c>
      <c r="I2509" s="108">
        <v>44123</v>
      </c>
      <c r="J2509" t="s">
        <v>2251</v>
      </c>
      <c r="K2509" t="s">
        <v>2252</v>
      </c>
      <c r="L2509" t="s">
        <v>2252</v>
      </c>
      <c r="M2509" t="s">
        <v>2253</v>
      </c>
      <c r="N2509" t="s">
        <v>5695</v>
      </c>
    </row>
    <row r="2510" spans="1:14" x14ac:dyDescent="0.25">
      <c r="A2510" t="s">
        <v>5931</v>
      </c>
      <c r="B2510" t="s">
        <v>2809</v>
      </c>
      <c r="C2510" t="s">
        <v>118</v>
      </c>
      <c r="D2510" s="13">
        <v>10156158</v>
      </c>
      <c r="E2510" t="s">
        <v>2249</v>
      </c>
      <c r="F2510" t="s">
        <v>2250</v>
      </c>
      <c r="G2510" t="s">
        <v>2250</v>
      </c>
      <c r="H2510" s="108">
        <v>44159</v>
      </c>
      <c r="I2510" s="108">
        <v>44200</v>
      </c>
      <c r="J2510" t="s">
        <v>2251</v>
      </c>
      <c r="K2510" t="s">
        <v>2252</v>
      </c>
      <c r="L2510" t="s">
        <v>2252</v>
      </c>
      <c r="M2510" t="s">
        <v>2265</v>
      </c>
      <c r="N2510" t="s">
        <v>5695</v>
      </c>
    </row>
    <row r="2511" spans="1:14" x14ac:dyDescent="0.25">
      <c r="A2511" t="s">
        <v>5932</v>
      </c>
      <c r="B2511" t="s">
        <v>5933</v>
      </c>
      <c r="C2511" t="s">
        <v>102</v>
      </c>
      <c r="D2511" s="13">
        <v>10156138</v>
      </c>
      <c r="E2511" t="s">
        <v>2249</v>
      </c>
      <c r="F2511" t="s">
        <v>2250</v>
      </c>
      <c r="G2511" t="s">
        <v>2250</v>
      </c>
      <c r="H2511" s="108">
        <v>44175</v>
      </c>
      <c r="I2511" s="108">
        <v>44213</v>
      </c>
      <c r="J2511" t="s">
        <v>2251</v>
      </c>
      <c r="K2511" t="s">
        <v>2252</v>
      </c>
      <c r="L2511" t="s">
        <v>2252</v>
      </c>
      <c r="M2511" t="s">
        <v>2253</v>
      </c>
      <c r="N2511" t="s">
        <v>5695</v>
      </c>
    </row>
    <row r="2512" spans="1:14" x14ac:dyDescent="0.25">
      <c r="A2512" t="s">
        <v>5934</v>
      </c>
      <c r="B2512" t="s">
        <v>5935</v>
      </c>
      <c r="C2512" t="s">
        <v>79</v>
      </c>
      <c r="D2512" s="13">
        <v>10156052</v>
      </c>
      <c r="E2512" t="s">
        <v>2249</v>
      </c>
      <c r="F2512" t="s">
        <v>2250</v>
      </c>
      <c r="G2512" t="s">
        <v>2250</v>
      </c>
      <c r="H2512" s="108">
        <v>44112</v>
      </c>
      <c r="I2512" s="108">
        <v>44159</v>
      </c>
      <c r="J2512" t="s">
        <v>2251</v>
      </c>
      <c r="K2512" t="s">
        <v>2252</v>
      </c>
      <c r="L2512" t="s">
        <v>2252</v>
      </c>
      <c r="M2512" t="s">
        <v>2253</v>
      </c>
      <c r="N2512" t="s">
        <v>5695</v>
      </c>
    </row>
    <row r="2513" spans="1:14" x14ac:dyDescent="0.25">
      <c r="A2513" t="s">
        <v>5936</v>
      </c>
      <c r="B2513" t="s">
        <v>5937</v>
      </c>
      <c r="C2513" t="s">
        <v>172</v>
      </c>
      <c r="D2513" s="13">
        <v>10155993</v>
      </c>
      <c r="E2513" t="s">
        <v>2249</v>
      </c>
      <c r="F2513" t="s">
        <v>2250</v>
      </c>
      <c r="G2513" t="s">
        <v>2250</v>
      </c>
      <c r="H2513" s="108">
        <v>44159</v>
      </c>
      <c r="I2513" s="108">
        <v>44209</v>
      </c>
      <c r="J2513" t="s">
        <v>2251</v>
      </c>
      <c r="K2513" t="s">
        <v>2252</v>
      </c>
      <c r="L2513" t="s">
        <v>2252</v>
      </c>
      <c r="M2513" t="s">
        <v>2265</v>
      </c>
      <c r="N2513" t="s">
        <v>5695</v>
      </c>
    </row>
    <row r="2514" spans="1:14" x14ac:dyDescent="0.25">
      <c r="A2514" t="s">
        <v>5938</v>
      </c>
      <c r="B2514" t="s">
        <v>5939</v>
      </c>
      <c r="C2514" t="s">
        <v>118</v>
      </c>
      <c r="D2514" s="13">
        <v>10156147</v>
      </c>
      <c r="E2514" t="s">
        <v>2249</v>
      </c>
      <c r="F2514" t="s">
        <v>2250</v>
      </c>
      <c r="G2514" t="s">
        <v>2250</v>
      </c>
      <c r="H2514" s="108">
        <v>44112</v>
      </c>
      <c r="I2514" s="108">
        <v>44160</v>
      </c>
      <c r="J2514" t="s">
        <v>2251</v>
      </c>
      <c r="K2514" t="s">
        <v>2252</v>
      </c>
      <c r="L2514" t="s">
        <v>2252</v>
      </c>
      <c r="M2514" t="s">
        <v>2253</v>
      </c>
      <c r="N2514" t="s">
        <v>5695</v>
      </c>
    </row>
    <row r="2515" spans="1:14" x14ac:dyDescent="0.25">
      <c r="A2515" t="s">
        <v>5940</v>
      </c>
      <c r="B2515" t="s">
        <v>5941</v>
      </c>
      <c r="C2515" t="s">
        <v>99</v>
      </c>
      <c r="D2515" s="13">
        <v>10156221</v>
      </c>
      <c r="E2515" t="s">
        <v>2249</v>
      </c>
      <c r="F2515" t="s">
        <v>2250</v>
      </c>
      <c r="G2515" t="s">
        <v>2250</v>
      </c>
      <c r="H2515" s="108">
        <v>44112</v>
      </c>
      <c r="I2515" s="108">
        <v>44146</v>
      </c>
      <c r="J2515" t="s">
        <v>2251</v>
      </c>
      <c r="K2515" t="s">
        <v>2252</v>
      </c>
      <c r="L2515" t="s">
        <v>2252</v>
      </c>
      <c r="M2515" t="s">
        <v>2253</v>
      </c>
      <c r="N2515" t="s">
        <v>5695</v>
      </c>
    </row>
    <row r="2516" spans="1:14" x14ac:dyDescent="0.25">
      <c r="A2516" t="s">
        <v>5942</v>
      </c>
      <c r="B2516" t="s">
        <v>5943</v>
      </c>
      <c r="C2516" t="s">
        <v>105</v>
      </c>
      <c r="D2516" s="13">
        <v>10156054</v>
      </c>
      <c r="E2516" t="s">
        <v>2249</v>
      </c>
      <c r="F2516" t="s">
        <v>2250</v>
      </c>
      <c r="G2516" t="s">
        <v>2250</v>
      </c>
      <c r="H2516" s="108">
        <v>44103</v>
      </c>
      <c r="I2516" s="108">
        <v>44119</v>
      </c>
      <c r="J2516" t="s">
        <v>2251</v>
      </c>
      <c r="K2516" t="s">
        <v>2252</v>
      </c>
      <c r="L2516" t="s">
        <v>2252</v>
      </c>
      <c r="M2516" t="s">
        <v>2253</v>
      </c>
      <c r="N2516" t="s">
        <v>5695</v>
      </c>
    </row>
    <row r="2517" spans="1:14" x14ac:dyDescent="0.25">
      <c r="A2517" t="s">
        <v>5944</v>
      </c>
      <c r="B2517" t="s">
        <v>5945</v>
      </c>
      <c r="C2517" t="s">
        <v>97</v>
      </c>
      <c r="D2517" s="13">
        <v>10156021</v>
      </c>
      <c r="E2517" t="s">
        <v>2249</v>
      </c>
      <c r="F2517" t="s">
        <v>2250</v>
      </c>
      <c r="G2517" t="s">
        <v>2250</v>
      </c>
      <c r="H2517" s="108">
        <v>44117</v>
      </c>
      <c r="I2517" s="108">
        <v>44151</v>
      </c>
      <c r="J2517" t="s">
        <v>2251</v>
      </c>
      <c r="K2517" t="s">
        <v>2252</v>
      </c>
      <c r="L2517" t="s">
        <v>2252</v>
      </c>
      <c r="M2517" t="s">
        <v>2253</v>
      </c>
      <c r="N2517" t="s">
        <v>5695</v>
      </c>
    </row>
    <row r="2518" spans="1:14" x14ac:dyDescent="0.25">
      <c r="A2518" t="s">
        <v>5946</v>
      </c>
      <c r="B2518" t="s">
        <v>5947</v>
      </c>
      <c r="C2518" t="s">
        <v>86</v>
      </c>
      <c r="D2518" s="13">
        <v>10156194</v>
      </c>
      <c r="E2518" t="s">
        <v>2249</v>
      </c>
      <c r="F2518" t="s">
        <v>2250</v>
      </c>
      <c r="G2518" t="s">
        <v>2250</v>
      </c>
      <c r="H2518" s="108">
        <v>44105</v>
      </c>
      <c r="I2518" s="108">
        <v>44138</v>
      </c>
      <c r="J2518" t="s">
        <v>2251</v>
      </c>
      <c r="K2518" t="s">
        <v>2252</v>
      </c>
      <c r="L2518" t="s">
        <v>2252</v>
      </c>
      <c r="M2518" t="s">
        <v>2253</v>
      </c>
      <c r="N2518" t="s">
        <v>5695</v>
      </c>
    </row>
    <row r="2519" spans="1:14" x14ac:dyDescent="0.25">
      <c r="A2519" t="s">
        <v>5948</v>
      </c>
      <c r="B2519" t="s">
        <v>5949</v>
      </c>
      <c r="C2519" t="s">
        <v>151</v>
      </c>
      <c r="D2519" s="13">
        <v>10156047</v>
      </c>
      <c r="E2519" t="s">
        <v>2249</v>
      </c>
      <c r="F2519" t="s">
        <v>2250</v>
      </c>
      <c r="G2519" t="s">
        <v>2250</v>
      </c>
      <c r="H2519" s="108">
        <v>44140</v>
      </c>
      <c r="I2519" s="108">
        <v>44168</v>
      </c>
      <c r="J2519" t="s">
        <v>2251</v>
      </c>
      <c r="K2519" t="s">
        <v>2252</v>
      </c>
      <c r="L2519" t="s">
        <v>2252</v>
      </c>
      <c r="M2519" t="s">
        <v>2265</v>
      </c>
      <c r="N2519" t="s">
        <v>5695</v>
      </c>
    </row>
    <row r="2520" spans="1:14" x14ac:dyDescent="0.25">
      <c r="A2520" t="s">
        <v>5950</v>
      </c>
      <c r="B2520" t="s">
        <v>5951</v>
      </c>
      <c r="C2520" t="s">
        <v>97</v>
      </c>
      <c r="D2520" s="13">
        <v>10156040</v>
      </c>
      <c r="E2520" t="s">
        <v>2249</v>
      </c>
      <c r="F2520" t="s">
        <v>2250</v>
      </c>
      <c r="G2520" t="s">
        <v>2250</v>
      </c>
      <c r="H2520" s="108">
        <v>44168</v>
      </c>
      <c r="I2520" s="108">
        <v>44213</v>
      </c>
      <c r="J2520" t="s">
        <v>2251</v>
      </c>
      <c r="K2520" t="s">
        <v>2252</v>
      </c>
      <c r="L2520" t="s">
        <v>2252</v>
      </c>
      <c r="M2520" t="s">
        <v>2253</v>
      </c>
      <c r="N2520" t="s">
        <v>5695</v>
      </c>
    </row>
    <row r="2521" spans="1:14" x14ac:dyDescent="0.25">
      <c r="A2521" t="s">
        <v>5952</v>
      </c>
      <c r="B2521" t="s">
        <v>5953</v>
      </c>
      <c r="C2521" t="s">
        <v>82</v>
      </c>
      <c r="D2521" s="13">
        <v>10156072</v>
      </c>
      <c r="E2521" t="s">
        <v>2249</v>
      </c>
      <c r="F2521" t="s">
        <v>2250</v>
      </c>
      <c r="G2521" t="s">
        <v>2250</v>
      </c>
      <c r="H2521" s="108">
        <v>44154</v>
      </c>
      <c r="I2521" s="108">
        <v>44180</v>
      </c>
      <c r="J2521" t="s">
        <v>2251</v>
      </c>
      <c r="K2521" t="s">
        <v>2252</v>
      </c>
      <c r="L2521" t="s">
        <v>2252</v>
      </c>
      <c r="M2521" t="s">
        <v>2265</v>
      </c>
      <c r="N2521" t="s">
        <v>5695</v>
      </c>
    </row>
    <row r="2522" spans="1:14" x14ac:dyDescent="0.25">
      <c r="A2522" t="s">
        <v>5954</v>
      </c>
      <c r="B2522" t="s">
        <v>5955</v>
      </c>
      <c r="C2522" t="s">
        <v>144</v>
      </c>
      <c r="D2522" s="13">
        <v>10156220</v>
      </c>
      <c r="E2522" t="s">
        <v>2249</v>
      </c>
      <c r="F2522" t="s">
        <v>2250</v>
      </c>
      <c r="G2522" t="s">
        <v>2250</v>
      </c>
      <c r="H2522" s="108">
        <v>44103</v>
      </c>
      <c r="I2522" s="108">
        <v>44144</v>
      </c>
      <c r="J2522" t="s">
        <v>2251</v>
      </c>
      <c r="K2522" t="s">
        <v>2252</v>
      </c>
      <c r="L2522" t="s">
        <v>2252</v>
      </c>
      <c r="M2522" t="s">
        <v>2253</v>
      </c>
      <c r="N2522" t="s">
        <v>5695</v>
      </c>
    </row>
    <row r="2523" spans="1:14" x14ac:dyDescent="0.25">
      <c r="A2523" t="s">
        <v>5956</v>
      </c>
      <c r="B2523" t="s">
        <v>5957</v>
      </c>
      <c r="C2523" t="s">
        <v>86</v>
      </c>
      <c r="D2523" s="13">
        <v>10156196</v>
      </c>
      <c r="E2523" t="s">
        <v>2249</v>
      </c>
      <c r="F2523" t="s">
        <v>2250</v>
      </c>
      <c r="G2523" t="s">
        <v>2250</v>
      </c>
      <c r="H2523" s="108">
        <v>44140</v>
      </c>
      <c r="I2523" s="108">
        <v>44160</v>
      </c>
      <c r="J2523" t="s">
        <v>2251</v>
      </c>
      <c r="K2523" t="s">
        <v>2252</v>
      </c>
      <c r="L2523" t="s">
        <v>2252</v>
      </c>
      <c r="M2523" t="s">
        <v>2265</v>
      </c>
      <c r="N2523" t="s">
        <v>5695</v>
      </c>
    </row>
    <row r="2524" spans="1:14" x14ac:dyDescent="0.25">
      <c r="A2524" t="s">
        <v>5958</v>
      </c>
      <c r="B2524" t="s">
        <v>5959</v>
      </c>
      <c r="C2524" t="s">
        <v>144</v>
      </c>
      <c r="D2524" s="13">
        <v>10156197</v>
      </c>
      <c r="E2524" t="s">
        <v>2249</v>
      </c>
      <c r="F2524" t="s">
        <v>2250</v>
      </c>
      <c r="G2524" t="s">
        <v>2250</v>
      </c>
      <c r="H2524" s="108">
        <v>44145</v>
      </c>
      <c r="I2524" s="108">
        <v>44172</v>
      </c>
      <c r="J2524" t="s">
        <v>2251</v>
      </c>
      <c r="K2524" t="s">
        <v>2252</v>
      </c>
      <c r="L2524" t="s">
        <v>2252</v>
      </c>
      <c r="M2524" t="s">
        <v>2265</v>
      </c>
      <c r="N2524" t="s">
        <v>5695</v>
      </c>
    </row>
    <row r="2525" spans="1:14" x14ac:dyDescent="0.25">
      <c r="A2525" t="s">
        <v>5960</v>
      </c>
      <c r="B2525" t="s">
        <v>5961</v>
      </c>
      <c r="C2525" t="s">
        <v>151</v>
      </c>
      <c r="D2525" s="13">
        <v>10156049</v>
      </c>
      <c r="E2525" t="s">
        <v>2249</v>
      </c>
      <c r="F2525" t="s">
        <v>2250</v>
      </c>
      <c r="G2525" t="s">
        <v>2250</v>
      </c>
      <c r="H2525" s="108">
        <v>44154</v>
      </c>
      <c r="I2525" s="108">
        <v>44200</v>
      </c>
      <c r="J2525" t="s">
        <v>2251</v>
      </c>
      <c r="K2525" t="s">
        <v>2252</v>
      </c>
      <c r="L2525" t="s">
        <v>2252</v>
      </c>
      <c r="M2525" t="s">
        <v>2265</v>
      </c>
      <c r="N2525" t="s">
        <v>5695</v>
      </c>
    </row>
    <row r="2526" spans="1:14" x14ac:dyDescent="0.25">
      <c r="A2526" t="s">
        <v>5962</v>
      </c>
      <c r="B2526" t="s">
        <v>5963</v>
      </c>
      <c r="C2526" t="s">
        <v>115</v>
      </c>
      <c r="D2526" s="13">
        <v>10163874</v>
      </c>
      <c r="E2526" t="s">
        <v>2887</v>
      </c>
      <c r="F2526" t="s">
        <v>2250</v>
      </c>
      <c r="G2526" t="s">
        <v>2250</v>
      </c>
      <c r="H2526" s="108">
        <v>44138</v>
      </c>
      <c r="I2526" s="108">
        <v>44165</v>
      </c>
      <c r="J2526" t="s">
        <v>2252</v>
      </c>
      <c r="K2526" t="s">
        <v>2252</v>
      </c>
      <c r="L2526" t="s">
        <v>2252</v>
      </c>
      <c r="M2526" t="s">
        <v>2253</v>
      </c>
      <c r="N2526" t="s">
        <v>5695</v>
      </c>
    </row>
    <row r="2527" spans="1:14" x14ac:dyDescent="0.25">
      <c r="A2527" t="s">
        <v>5964</v>
      </c>
      <c r="B2527" t="s">
        <v>5965</v>
      </c>
      <c r="C2527" t="s">
        <v>128</v>
      </c>
      <c r="D2527" s="13">
        <v>10156106</v>
      </c>
      <c r="E2527" t="s">
        <v>2249</v>
      </c>
      <c r="F2527" t="s">
        <v>2250</v>
      </c>
      <c r="G2527" t="s">
        <v>2250</v>
      </c>
      <c r="H2527" s="108">
        <v>44103</v>
      </c>
      <c r="I2527" s="108">
        <v>44144</v>
      </c>
      <c r="J2527" t="s">
        <v>2251</v>
      </c>
      <c r="K2527" t="s">
        <v>2252</v>
      </c>
      <c r="L2527" t="s">
        <v>2252</v>
      </c>
      <c r="M2527" t="s">
        <v>2253</v>
      </c>
      <c r="N2527" t="s">
        <v>5695</v>
      </c>
    </row>
    <row r="2528" spans="1:14" x14ac:dyDescent="0.25">
      <c r="A2528" t="s">
        <v>5966</v>
      </c>
      <c r="B2528" t="s">
        <v>5967</v>
      </c>
      <c r="C2528" t="s">
        <v>154</v>
      </c>
      <c r="D2528" s="13">
        <v>10156214</v>
      </c>
      <c r="E2528" t="s">
        <v>2249</v>
      </c>
      <c r="F2528" t="s">
        <v>2250</v>
      </c>
      <c r="G2528" t="s">
        <v>2250</v>
      </c>
      <c r="H2528" s="108">
        <v>44112</v>
      </c>
      <c r="I2528" s="108">
        <v>44157</v>
      </c>
      <c r="J2528" t="s">
        <v>2251</v>
      </c>
      <c r="K2528" t="s">
        <v>2252</v>
      </c>
      <c r="L2528" t="s">
        <v>2252</v>
      </c>
      <c r="M2528" t="s">
        <v>2253</v>
      </c>
      <c r="N2528" t="s">
        <v>5695</v>
      </c>
    </row>
    <row r="2529" spans="1:14" x14ac:dyDescent="0.25">
      <c r="A2529" t="s">
        <v>5968</v>
      </c>
      <c r="B2529" t="s">
        <v>5969</v>
      </c>
      <c r="C2529" t="s">
        <v>204</v>
      </c>
      <c r="D2529" s="13">
        <v>10156098</v>
      </c>
      <c r="E2529" t="s">
        <v>2249</v>
      </c>
      <c r="F2529" t="s">
        <v>2250</v>
      </c>
      <c r="G2529" t="s">
        <v>2250</v>
      </c>
      <c r="H2529" s="108">
        <v>44111</v>
      </c>
      <c r="I2529" s="108">
        <v>44147</v>
      </c>
      <c r="J2529" t="s">
        <v>2251</v>
      </c>
      <c r="K2529" t="s">
        <v>2252</v>
      </c>
      <c r="L2529" t="s">
        <v>2252</v>
      </c>
      <c r="M2529" t="s">
        <v>2253</v>
      </c>
      <c r="N2529" t="s">
        <v>5695</v>
      </c>
    </row>
    <row r="2530" spans="1:14" x14ac:dyDescent="0.25">
      <c r="A2530" t="s">
        <v>5970</v>
      </c>
      <c r="B2530" t="s">
        <v>5971</v>
      </c>
      <c r="C2530" t="s">
        <v>151</v>
      </c>
      <c r="D2530" s="13">
        <v>10156046</v>
      </c>
      <c r="E2530" t="s">
        <v>2249</v>
      </c>
      <c r="F2530" t="s">
        <v>2250</v>
      </c>
      <c r="G2530" t="s">
        <v>2250</v>
      </c>
      <c r="H2530" s="108">
        <v>44166</v>
      </c>
      <c r="I2530" s="108">
        <v>44213</v>
      </c>
      <c r="J2530" t="s">
        <v>2251</v>
      </c>
      <c r="K2530" t="s">
        <v>2252</v>
      </c>
      <c r="L2530" t="s">
        <v>2252</v>
      </c>
      <c r="M2530" t="s">
        <v>2265</v>
      </c>
      <c r="N2530" t="s">
        <v>5695</v>
      </c>
    </row>
    <row r="2531" spans="1:14" x14ac:dyDescent="0.25">
      <c r="A2531" t="s">
        <v>5972</v>
      </c>
      <c r="B2531" t="s">
        <v>5973</v>
      </c>
      <c r="C2531" t="s">
        <v>116</v>
      </c>
      <c r="D2531" s="13">
        <v>10156019</v>
      </c>
      <c r="E2531" t="s">
        <v>2249</v>
      </c>
      <c r="F2531" t="s">
        <v>2250</v>
      </c>
      <c r="G2531" t="s">
        <v>2250</v>
      </c>
      <c r="H2531" s="108">
        <v>44140</v>
      </c>
      <c r="I2531" s="108">
        <v>44161</v>
      </c>
      <c r="J2531" t="s">
        <v>2251</v>
      </c>
      <c r="K2531" t="s">
        <v>2252</v>
      </c>
      <c r="L2531" t="s">
        <v>2252</v>
      </c>
      <c r="M2531" t="s">
        <v>2265</v>
      </c>
      <c r="N2531" t="s">
        <v>5695</v>
      </c>
    </row>
    <row r="2532" spans="1:14" x14ac:dyDescent="0.25">
      <c r="A2532" t="s">
        <v>5974</v>
      </c>
      <c r="B2532" t="s">
        <v>5975</v>
      </c>
      <c r="C2532" t="s">
        <v>217</v>
      </c>
      <c r="D2532" s="13">
        <v>10156185</v>
      </c>
      <c r="E2532" t="s">
        <v>2249</v>
      </c>
      <c r="F2532" t="s">
        <v>2250</v>
      </c>
      <c r="G2532" t="s">
        <v>2250</v>
      </c>
      <c r="H2532" s="108">
        <v>44138</v>
      </c>
      <c r="I2532" s="108">
        <v>44165</v>
      </c>
      <c r="J2532" t="s">
        <v>2251</v>
      </c>
      <c r="K2532" t="s">
        <v>2252</v>
      </c>
      <c r="L2532" t="s">
        <v>2252</v>
      </c>
      <c r="M2532" t="s">
        <v>2253</v>
      </c>
      <c r="N2532" t="s">
        <v>5695</v>
      </c>
    </row>
    <row r="2533" spans="1:14" x14ac:dyDescent="0.25">
      <c r="A2533" t="s">
        <v>5976</v>
      </c>
      <c r="B2533" t="s">
        <v>5977</v>
      </c>
      <c r="C2533" t="s">
        <v>72</v>
      </c>
      <c r="D2533" s="13">
        <v>10156274</v>
      </c>
      <c r="E2533" t="s">
        <v>2249</v>
      </c>
      <c r="F2533" t="s">
        <v>2250</v>
      </c>
      <c r="G2533" t="s">
        <v>2250</v>
      </c>
      <c r="H2533" s="108">
        <v>44154</v>
      </c>
      <c r="I2533" s="108">
        <v>44175</v>
      </c>
      <c r="J2533" t="s">
        <v>2251</v>
      </c>
      <c r="K2533" t="s">
        <v>2252</v>
      </c>
      <c r="L2533" t="s">
        <v>2252</v>
      </c>
      <c r="M2533" t="s">
        <v>2265</v>
      </c>
      <c r="N2533" t="s">
        <v>5695</v>
      </c>
    </row>
    <row r="2534" spans="1:14" x14ac:dyDescent="0.25">
      <c r="A2534" t="s">
        <v>5978</v>
      </c>
      <c r="B2534" t="s">
        <v>5979</v>
      </c>
      <c r="C2534" t="s">
        <v>130</v>
      </c>
      <c r="D2534" s="13">
        <v>10156010</v>
      </c>
      <c r="E2534" t="s">
        <v>2249</v>
      </c>
      <c r="F2534" t="s">
        <v>2250</v>
      </c>
      <c r="G2534" t="s">
        <v>2250</v>
      </c>
      <c r="H2534" s="108">
        <v>44110</v>
      </c>
      <c r="I2534" s="108">
        <v>44159</v>
      </c>
      <c r="J2534" t="s">
        <v>2251</v>
      </c>
      <c r="K2534" t="s">
        <v>2252</v>
      </c>
      <c r="L2534" t="s">
        <v>2252</v>
      </c>
      <c r="M2534" t="s">
        <v>2253</v>
      </c>
      <c r="N2534" t="s">
        <v>5695</v>
      </c>
    </row>
    <row r="2535" spans="1:14" x14ac:dyDescent="0.25">
      <c r="A2535" t="s">
        <v>5980</v>
      </c>
      <c r="B2535" t="s">
        <v>5981</v>
      </c>
      <c r="C2535" t="s">
        <v>84</v>
      </c>
      <c r="D2535" s="13">
        <v>10156022</v>
      </c>
      <c r="E2535" t="s">
        <v>2249</v>
      </c>
      <c r="F2535" t="s">
        <v>2250</v>
      </c>
      <c r="G2535" t="s">
        <v>2250</v>
      </c>
      <c r="H2535" s="108">
        <v>44173</v>
      </c>
      <c r="I2535" s="108">
        <v>44213</v>
      </c>
      <c r="J2535" t="s">
        <v>2251</v>
      </c>
      <c r="K2535" t="s">
        <v>2252</v>
      </c>
      <c r="L2535" t="s">
        <v>2252</v>
      </c>
      <c r="M2535" t="s">
        <v>2253</v>
      </c>
      <c r="N2535" t="s">
        <v>5695</v>
      </c>
    </row>
    <row r="2536" spans="1:14" x14ac:dyDescent="0.25">
      <c r="A2536" t="s">
        <v>5982</v>
      </c>
      <c r="B2536" t="s">
        <v>5983</v>
      </c>
      <c r="C2536" t="s">
        <v>99</v>
      </c>
      <c r="D2536" s="13">
        <v>10156209</v>
      </c>
      <c r="E2536" t="s">
        <v>2249</v>
      </c>
      <c r="F2536" t="s">
        <v>2250</v>
      </c>
      <c r="G2536" t="s">
        <v>2250</v>
      </c>
      <c r="H2536" s="108">
        <v>44161</v>
      </c>
      <c r="I2536" s="108">
        <v>44209</v>
      </c>
      <c r="J2536" t="s">
        <v>2251</v>
      </c>
      <c r="K2536" t="s">
        <v>2252</v>
      </c>
      <c r="L2536" t="s">
        <v>2252</v>
      </c>
      <c r="M2536" t="s">
        <v>2265</v>
      </c>
      <c r="N2536" t="s">
        <v>5695</v>
      </c>
    </row>
    <row r="2537" spans="1:14" x14ac:dyDescent="0.25">
      <c r="A2537" t="s">
        <v>5984</v>
      </c>
      <c r="B2537" t="s">
        <v>5985</v>
      </c>
      <c r="C2537" t="s">
        <v>172</v>
      </c>
      <c r="D2537" s="13">
        <v>10155997</v>
      </c>
      <c r="E2537" t="s">
        <v>2249</v>
      </c>
      <c r="F2537" t="s">
        <v>2250</v>
      </c>
      <c r="G2537" t="s">
        <v>2250</v>
      </c>
      <c r="H2537" s="108">
        <v>44173</v>
      </c>
      <c r="I2537" s="108">
        <v>44209</v>
      </c>
      <c r="J2537" t="s">
        <v>2251</v>
      </c>
      <c r="K2537" t="s">
        <v>2252</v>
      </c>
      <c r="L2537" t="s">
        <v>2252</v>
      </c>
      <c r="M2537" t="s">
        <v>2253</v>
      </c>
      <c r="N2537" t="s">
        <v>5695</v>
      </c>
    </row>
    <row r="2538" spans="1:14" x14ac:dyDescent="0.25">
      <c r="A2538" t="s">
        <v>5986</v>
      </c>
      <c r="B2538" t="s">
        <v>5987</v>
      </c>
      <c r="C2538" t="s">
        <v>124</v>
      </c>
      <c r="D2538" s="13">
        <v>10156023</v>
      </c>
      <c r="E2538" t="s">
        <v>2249</v>
      </c>
      <c r="F2538" t="s">
        <v>2250</v>
      </c>
      <c r="G2538" t="s">
        <v>2250</v>
      </c>
      <c r="H2538" s="108">
        <v>44124</v>
      </c>
      <c r="I2538" s="108">
        <v>44158</v>
      </c>
      <c r="J2538" t="s">
        <v>2251</v>
      </c>
      <c r="K2538" t="s">
        <v>2252</v>
      </c>
      <c r="L2538" t="s">
        <v>2252</v>
      </c>
      <c r="M2538" t="s">
        <v>2253</v>
      </c>
      <c r="N2538" t="s">
        <v>5695</v>
      </c>
    </row>
    <row r="2539" spans="1:14" x14ac:dyDescent="0.25">
      <c r="A2539" t="s">
        <v>5988</v>
      </c>
      <c r="B2539" t="s">
        <v>5989</v>
      </c>
      <c r="C2539" t="s">
        <v>72</v>
      </c>
      <c r="D2539" s="13">
        <v>10156256</v>
      </c>
      <c r="E2539" t="s">
        <v>2249</v>
      </c>
      <c r="F2539" t="s">
        <v>2250</v>
      </c>
      <c r="G2539" t="s">
        <v>2250</v>
      </c>
      <c r="H2539" s="108">
        <v>44147</v>
      </c>
      <c r="I2539" s="108">
        <v>44168</v>
      </c>
      <c r="J2539" t="s">
        <v>2251</v>
      </c>
      <c r="K2539" t="s">
        <v>2252</v>
      </c>
      <c r="L2539" t="s">
        <v>2252</v>
      </c>
      <c r="M2539" t="s">
        <v>2265</v>
      </c>
      <c r="N2539" t="s">
        <v>5695</v>
      </c>
    </row>
    <row r="2540" spans="1:14" x14ac:dyDescent="0.25">
      <c r="A2540" t="s">
        <v>5990</v>
      </c>
      <c r="B2540" t="s">
        <v>5991</v>
      </c>
      <c r="C2540" t="s">
        <v>123</v>
      </c>
      <c r="D2540" s="13">
        <v>10169815</v>
      </c>
      <c r="E2540" t="s">
        <v>2887</v>
      </c>
      <c r="F2540" t="s">
        <v>2250</v>
      </c>
      <c r="G2540" t="s">
        <v>2250</v>
      </c>
      <c r="H2540" s="108">
        <v>44173</v>
      </c>
      <c r="I2540" s="108">
        <v>44221</v>
      </c>
      <c r="J2540" t="s">
        <v>2252</v>
      </c>
      <c r="K2540" t="s">
        <v>2252</v>
      </c>
      <c r="L2540" t="s">
        <v>2252</v>
      </c>
      <c r="M2540" t="s">
        <v>2253</v>
      </c>
      <c r="N2540" t="s">
        <v>5695</v>
      </c>
    </row>
    <row r="2541" spans="1:14" x14ac:dyDescent="0.25">
      <c r="A2541" t="s">
        <v>5992</v>
      </c>
      <c r="B2541" t="s">
        <v>5993</v>
      </c>
      <c r="C2541" t="s">
        <v>116</v>
      </c>
      <c r="D2541" s="13">
        <v>10156004</v>
      </c>
      <c r="E2541" t="s">
        <v>2249</v>
      </c>
      <c r="F2541" t="s">
        <v>2250</v>
      </c>
      <c r="G2541" t="s">
        <v>2250</v>
      </c>
      <c r="H2541" s="108">
        <v>44131</v>
      </c>
      <c r="I2541" s="108">
        <v>44166</v>
      </c>
      <c r="J2541" t="s">
        <v>2251</v>
      </c>
      <c r="K2541" t="s">
        <v>2252</v>
      </c>
      <c r="L2541" t="s">
        <v>2252</v>
      </c>
      <c r="M2541" t="s">
        <v>2253</v>
      </c>
      <c r="N2541" t="s">
        <v>5695</v>
      </c>
    </row>
    <row r="2542" spans="1:14" x14ac:dyDescent="0.25">
      <c r="A2542" t="s">
        <v>5994</v>
      </c>
      <c r="B2542" t="s">
        <v>5995</v>
      </c>
      <c r="C2542" t="s">
        <v>173</v>
      </c>
      <c r="D2542" s="13">
        <v>10156001</v>
      </c>
      <c r="E2542" t="s">
        <v>2249</v>
      </c>
      <c r="F2542" t="s">
        <v>2250</v>
      </c>
      <c r="G2542" t="s">
        <v>2250</v>
      </c>
      <c r="H2542" s="108">
        <v>44124</v>
      </c>
      <c r="I2542" s="108">
        <v>44159</v>
      </c>
      <c r="J2542" t="s">
        <v>2251</v>
      </c>
      <c r="K2542" t="s">
        <v>2252</v>
      </c>
      <c r="L2542" t="s">
        <v>2252</v>
      </c>
      <c r="M2542" t="s">
        <v>2253</v>
      </c>
      <c r="N2542" t="s">
        <v>5695</v>
      </c>
    </row>
    <row r="2543" spans="1:14" x14ac:dyDescent="0.25">
      <c r="A2543" t="s">
        <v>5996</v>
      </c>
      <c r="B2543" t="s">
        <v>5997</v>
      </c>
      <c r="C2543" t="s">
        <v>78</v>
      </c>
      <c r="D2543" s="13">
        <v>10156193</v>
      </c>
      <c r="E2543" t="s">
        <v>2249</v>
      </c>
      <c r="F2543" t="s">
        <v>2250</v>
      </c>
      <c r="G2543" t="s">
        <v>2250</v>
      </c>
      <c r="H2543" s="108">
        <v>44124</v>
      </c>
      <c r="I2543" s="108">
        <v>44152</v>
      </c>
      <c r="J2543" t="s">
        <v>2251</v>
      </c>
      <c r="K2543" t="s">
        <v>2252</v>
      </c>
      <c r="L2543" t="s">
        <v>2252</v>
      </c>
      <c r="M2543" t="s">
        <v>2253</v>
      </c>
      <c r="N2543" t="s">
        <v>5695</v>
      </c>
    </row>
    <row r="2544" spans="1:14" x14ac:dyDescent="0.25">
      <c r="A2544" t="s">
        <v>5998</v>
      </c>
      <c r="B2544" t="s">
        <v>5999</v>
      </c>
      <c r="C2544" t="s">
        <v>78</v>
      </c>
      <c r="D2544" s="13">
        <v>10156207</v>
      </c>
      <c r="E2544" t="s">
        <v>2249</v>
      </c>
      <c r="F2544" t="s">
        <v>2250</v>
      </c>
      <c r="G2544" t="s">
        <v>2250</v>
      </c>
      <c r="H2544" s="108">
        <v>44103</v>
      </c>
      <c r="I2544" s="108">
        <v>44119</v>
      </c>
      <c r="J2544" t="s">
        <v>2251</v>
      </c>
      <c r="K2544" t="s">
        <v>2252</v>
      </c>
      <c r="L2544" t="s">
        <v>2252</v>
      </c>
      <c r="M2544" t="s">
        <v>2253</v>
      </c>
      <c r="N2544" t="s">
        <v>5695</v>
      </c>
    </row>
    <row r="2545" spans="1:14" x14ac:dyDescent="0.25">
      <c r="A2545" t="s">
        <v>6000</v>
      </c>
      <c r="B2545" t="s">
        <v>6001</v>
      </c>
      <c r="C2545" t="s">
        <v>172</v>
      </c>
      <c r="D2545" s="13">
        <v>10155994</v>
      </c>
      <c r="E2545" t="s">
        <v>2249</v>
      </c>
      <c r="F2545" t="s">
        <v>2250</v>
      </c>
      <c r="G2545" t="s">
        <v>2250</v>
      </c>
      <c r="H2545" s="108">
        <v>44159</v>
      </c>
      <c r="I2545" s="108">
        <v>44200</v>
      </c>
      <c r="J2545" t="s">
        <v>2251</v>
      </c>
      <c r="K2545" t="s">
        <v>2252</v>
      </c>
      <c r="L2545" t="s">
        <v>2252</v>
      </c>
      <c r="M2545" t="s">
        <v>2265</v>
      </c>
      <c r="N2545" t="s">
        <v>5695</v>
      </c>
    </row>
    <row r="2546" spans="1:14" x14ac:dyDescent="0.25">
      <c r="A2546" t="s">
        <v>6002</v>
      </c>
      <c r="B2546" t="s">
        <v>6003</v>
      </c>
      <c r="C2546" t="s">
        <v>173</v>
      </c>
      <c r="D2546" s="13">
        <v>10155989</v>
      </c>
      <c r="E2546" t="s">
        <v>2249</v>
      </c>
      <c r="F2546" t="s">
        <v>2250</v>
      </c>
      <c r="G2546" t="s">
        <v>2250</v>
      </c>
      <c r="H2546" s="108">
        <v>44117</v>
      </c>
      <c r="I2546" s="108">
        <v>44154</v>
      </c>
      <c r="J2546" t="s">
        <v>2251</v>
      </c>
      <c r="K2546" t="s">
        <v>2252</v>
      </c>
      <c r="L2546" t="s">
        <v>2252</v>
      </c>
      <c r="M2546" t="s">
        <v>2253</v>
      </c>
      <c r="N2546" t="s">
        <v>5695</v>
      </c>
    </row>
    <row r="2547" spans="1:14" x14ac:dyDescent="0.25">
      <c r="A2547" t="s">
        <v>6004</v>
      </c>
      <c r="B2547" t="s">
        <v>6005</v>
      </c>
      <c r="C2547" t="s">
        <v>130</v>
      </c>
      <c r="D2547" s="13">
        <v>10155987</v>
      </c>
      <c r="E2547" t="s">
        <v>2249</v>
      </c>
      <c r="F2547" t="s">
        <v>2250</v>
      </c>
      <c r="G2547" t="s">
        <v>2250</v>
      </c>
      <c r="H2547" s="108">
        <v>44103</v>
      </c>
      <c r="I2547" s="108">
        <v>44146</v>
      </c>
      <c r="J2547" t="s">
        <v>2251</v>
      </c>
      <c r="K2547" t="s">
        <v>2252</v>
      </c>
      <c r="L2547" t="s">
        <v>2252</v>
      </c>
      <c r="M2547" t="s">
        <v>2253</v>
      </c>
      <c r="N2547" t="s">
        <v>5695</v>
      </c>
    </row>
    <row r="2548" spans="1:14" x14ac:dyDescent="0.25">
      <c r="A2548" t="s">
        <v>6006</v>
      </c>
      <c r="B2548" t="s">
        <v>6007</v>
      </c>
      <c r="C2548" t="s">
        <v>150</v>
      </c>
      <c r="D2548" s="13">
        <v>10156260</v>
      </c>
      <c r="E2548" t="s">
        <v>2249</v>
      </c>
      <c r="F2548" t="s">
        <v>2250</v>
      </c>
      <c r="G2548" t="s">
        <v>2250</v>
      </c>
      <c r="H2548" s="108">
        <v>44159</v>
      </c>
      <c r="I2548" s="108">
        <v>44180</v>
      </c>
      <c r="J2548" t="s">
        <v>2251</v>
      </c>
      <c r="K2548" t="s">
        <v>2252</v>
      </c>
      <c r="L2548" t="s">
        <v>2252</v>
      </c>
      <c r="M2548" t="s">
        <v>2265</v>
      </c>
      <c r="N2548" t="s">
        <v>5695</v>
      </c>
    </row>
    <row r="2549" spans="1:14" x14ac:dyDescent="0.25">
      <c r="A2549" t="s">
        <v>6008</v>
      </c>
      <c r="B2549" t="s">
        <v>6009</v>
      </c>
      <c r="C2549" t="s">
        <v>114</v>
      </c>
      <c r="D2549" s="13">
        <v>10156065</v>
      </c>
      <c r="E2549" t="s">
        <v>2249</v>
      </c>
      <c r="F2549" t="s">
        <v>2250</v>
      </c>
      <c r="G2549" t="s">
        <v>2250</v>
      </c>
      <c r="H2549" s="108">
        <v>44112</v>
      </c>
      <c r="I2549" s="108">
        <v>44158</v>
      </c>
      <c r="J2549" t="s">
        <v>2251</v>
      </c>
      <c r="K2549" t="s">
        <v>2252</v>
      </c>
      <c r="L2549" t="s">
        <v>2252</v>
      </c>
      <c r="M2549" t="s">
        <v>2253</v>
      </c>
      <c r="N2549" t="s">
        <v>5695</v>
      </c>
    </row>
    <row r="2550" spans="1:14" x14ac:dyDescent="0.25">
      <c r="A2550" t="s">
        <v>6010</v>
      </c>
      <c r="B2550" t="s">
        <v>6011</v>
      </c>
      <c r="C2550" t="s">
        <v>155</v>
      </c>
      <c r="D2550" s="13">
        <v>10156108</v>
      </c>
      <c r="E2550" t="s">
        <v>2249</v>
      </c>
      <c r="F2550" t="s">
        <v>2250</v>
      </c>
      <c r="G2550" t="s">
        <v>2250</v>
      </c>
      <c r="H2550" s="108">
        <v>44146</v>
      </c>
      <c r="I2550" s="108">
        <v>44178</v>
      </c>
      <c r="J2550" t="s">
        <v>2251</v>
      </c>
      <c r="K2550" t="s">
        <v>2252</v>
      </c>
      <c r="L2550" t="s">
        <v>2252</v>
      </c>
      <c r="M2550" t="s">
        <v>2265</v>
      </c>
      <c r="N2550" t="s">
        <v>5695</v>
      </c>
    </row>
    <row r="2551" spans="1:14" x14ac:dyDescent="0.25">
      <c r="A2551" t="s">
        <v>6012</v>
      </c>
      <c r="B2551" t="s">
        <v>6013</v>
      </c>
      <c r="C2551" t="s">
        <v>151</v>
      </c>
      <c r="D2551" s="13">
        <v>10156025</v>
      </c>
      <c r="E2551" t="s">
        <v>2249</v>
      </c>
      <c r="F2551" t="s">
        <v>2250</v>
      </c>
      <c r="G2551" t="s">
        <v>2250</v>
      </c>
      <c r="H2551" s="108">
        <v>44126</v>
      </c>
      <c r="I2551" s="108">
        <v>44171</v>
      </c>
      <c r="J2551" t="s">
        <v>2251</v>
      </c>
      <c r="K2551" t="s">
        <v>2252</v>
      </c>
      <c r="L2551" t="s">
        <v>2252</v>
      </c>
      <c r="M2551" t="s">
        <v>2253</v>
      </c>
      <c r="N2551" t="s">
        <v>5695</v>
      </c>
    </row>
    <row r="2552" spans="1:14" x14ac:dyDescent="0.25">
      <c r="A2552" t="s">
        <v>6014</v>
      </c>
      <c r="B2552" t="s">
        <v>6015</v>
      </c>
      <c r="C2552" t="s">
        <v>116</v>
      </c>
      <c r="D2552" s="13">
        <v>10156016</v>
      </c>
      <c r="E2552" t="s">
        <v>2249</v>
      </c>
      <c r="F2552" t="s">
        <v>2250</v>
      </c>
      <c r="G2552" t="s">
        <v>2250</v>
      </c>
      <c r="H2552" s="108">
        <v>44117</v>
      </c>
      <c r="I2552" s="108">
        <v>44161</v>
      </c>
      <c r="J2552" t="s">
        <v>2251</v>
      </c>
      <c r="K2552" t="s">
        <v>2252</v>
      </c>
      <c r="L2552" t="s">
        <v>2252</v>
      </c>
      <c r="M2552" t="s">
        <v>2253</v>
      </c>
      <c r="N2552" t="s">
        <v>5695</v>
      </c>
    </row>
    <row r="2553" spans="1:14" x14ac:dyDescent="0.25">
      <c r="A2553" t="s">
        <v>6016</v>
      </c>
      <c r="B2553" t="s">
        <v>6017</v>
      </c>
      <c r="C2553" t="s">
        <v>97</v>
      </c>
      <c r="D2553" s="13">
        <v>10156035</v>
      </c>
      <c r="E2553" t="s">
        <v>2249</v>
      </c>
      <c r="F2553" t="s">
        <v>2250</v>
      </c>
      <c r="G2553" t="s">
        <v>2250</v>
      </c>
      <c r="H2553" s="108">
        <v>44166</v>
      </c>
      <c r="I2553" s="108">
        <v>44209</v>
      </c>
      <c r="J2553" t="s">
        <v>2251</v>
      </c>
      <c r="K2553" t="s">
        <v>2252</v>
      </c>
      <c r="L2553" t="s">
        <v>2252</v>
      </c>
      <c r="M2553" t="s">
        <v>2265</v>
      </c>
      <c r="N2553" t="s">
        <v>5695</v>
      </c>
    </row>
    <row r="2554" spans="1:14" x14ac:dyDescent="0.25">
      <c r="A2554" t="s">
        <v>6018</v>
      </c>
      <c r="B2554" t="s">
        <v>6019</v>
      </c>
      <c r="C2554" t="s">
        <v>108</v>
      </c>
      <c r="D2554" s="13">
        <v>10156171</v>
      </c>
      <c r="E2554" t="s">
        <v>2249</v>
      </c>
      <c r="F2554" t="s">
        <v>2250</v>
      </c>
      <c r="G2554" t="s">
        <v>2250</v>
      </c>
      <c r="H2554" s="108">
        <v>44145</v>
      </c>
      <c r="I2554" s="108">
        <v>44174</v>
      </c>
      <c r="J2554" t="s">
        <v>2251</v>
      </c>
      <c r="K2554" t="s">
        <v>2252</v>
      </c>
      <c r="L2554" t="s">
        <v>2252</v>
      </c>
      <c r="M2554" t="s">
        <v>2265</v>
      </c>
      <c r="N2554" t="s">
        <v>5695</v>
      </c>
    </row>
    <row r="2555" spans="1:14" x14ac:dyDescent="0.25">
      <c r="A2555" t="s">
        <v>6020</v>
      </c>
      <c r="B2555" t="s">
        <v>6021</v>
      </c>
      <c r="C2555" t="s">
        <v>89</v>
      </c>
      <c r="D2555" s="13">
        <v>10156083</v>
      </c>
      <c r="E2555" t="s">
        <v>2249</v>
      </c>
      <c r="F2555" t="s">
        <v>2250</v>
      </c>
      <c r="G2555" t="s">
        <v>2250</v>
      </c>
      <c r="H2555" s="108">
        <v>44103</v>
      </c>
      <c r="I2555" s="108">
        <v>44150</v>
      </c>
      <c r="J2555" t="s">
        <v>2251</v>
      </c>
      <c r="K2555" t="s">
        <v>2252</v>
      </c>
      <c r="L2555" t="s">
        <v>2252</v>
      </c>
      <c r="M2555" t="s">
        <v>2253</v>
      </c>
      <c r="N2555" t="s">
        <v>5695</v>
      </c>
    </row>
    <row r="2556" spans="1:14" x14ac:dyDescent="0.25">
      <c r="A2556" t="s">
        <v>6022</v>
      </c>
      <c r="B2556" t="s">
        <v>6023</v>
      </c>
      <c r="C2556" t="s">
        <v>173</v>
      </c>
      <c r="D2556" s="13">
        <v>10155999</v>
      </c>
      <c r="E2556" t="s">
        <v>2249</v>
      </c>
      <c r="F2556" t="s">
        <v>2250</v>
      </c>
      <c r="G2556" t="s">
        <v>2250</v>
      </c>
      <c r="H2556" s="108">
        <v>44161</v>
      </c>
      <c r="I2556" s="108">
        <v>44200</v>
      </c>
      <c r="J2556" t="s">
        <v>2251</v>
      </c>
      <c r="K2556" t="s">
        <v>2252</v>
      </c>
      <c r="L2556" t="s">
        <v>2252</v>
      </c>
      <c r="M2556" t="s">
        <v>2265</v>
      </c>
      <c r="N2556" t="s">
        <v>5695</v>
      </c>
    </row>
    <row r="2557" spans="1:14" x14ac:dyDescent="0.25">
      <c r="A2557" t="s">
        <v>6024</v>
      </c>
      <c r="B2557" t="s">
        <v>6025</v>
      </c>
      <c r="C2557" t="s">
        <v>84</v>
      </c>
      <c r="D2557" s="13">
        <v>10156034</v>
      </c>
      <c r="E2557" t="s">
        <v>2249</v>
      </c>
      <c r="F2557" t="s">
        <v>2250</v>
      </c>
      <c r="G2557" t="s">
        <v>2250</v>
      </c>
      <c r="H2557" s="108">
        <v>44119</v>
      </c>
      <c r="I2557" s="108">
        <v>44151</v>
      </c>
      <c r="J2557" t="s">
        <v>2251</v>
      </c>
      <c r="K2557" t="s">
        <v>2252</v>
      </c>
      <c r="L2557" t="s">
        <v>2252</v>
      </c>
      <c r="M2557" t="s">
        <v>2253</v>
      </c>
      <c r="N2557" t="s">
        <v>5695</v>
      </c>
    </row>
    <row r="2558" spans="1:14" x14ac:dyDescent="0.25">
      <c r="A2558" t="s">
        <v>6026</v>
      </c>
      <c r="B2558" t="s">
        <v>6027</v>
      </c>
      <c r="C2558" t="s">
        <v>138</v>
      </c>
      <c r="D2558" s="13">
        <v>10156097</v>
      </c>
      <c r="E2558" t="s">
        <v>2249</v>
      </c>
      <c r="F2558" t="s">
        <v>2250</v>
      </c>
      <c r="G2558" t="s">
        <v>2250</v>
      </c>
      <c r="H2558" s="108">
        <v>44126</v>
      </c>
      <c r="I2558" s="108">
        <v>44153</v>
      </c>
      <c r="J2558" t="s">
        <v>2251</v>
      </c>
      <c r="K2558" t="s">
        <v>2252</v>
      </c>
      <c r="L2558" t="s">
        <v>2252</v>
      </c>
      <c r="M2558" t="s">
        <v>2253</v>
      </c>
      <c r="N2558" t="s">
        <v>5695</v>
      </c>
    </row>
    <row r="2559" spans="1:14" x14ac:dyDescent="0.25">
      <c r="A2559" t="s">
        <v>6028</v>
      </c>
      <c r="B2559" t="s">
        <v>6029</v>
      </c>
      <c r="C2559" t="s">
        <v>168</v>
      </c>
      <c r="D2559" s="13">
        <v>10156265</v>
      </c>
      <c r="E2559" t="s">
        <v>2249</v>
      </c>
      <c r="F2559" t="s">
        <v>2250</v>
      </c>
      <c r="G2559" t="s">
        <v>2250</v>
      </c>
      <c r="H2559" s="108">
        <v>44161</v>
      </c>
      <c r="I2559" s="108">
        <v>44209</v>
      </c>
      <c r="J2559" t="s">
        <v>2251</v>
      </c>
      <c r="K2559" t="s">
        <v>2252</v>
      </c>
      <c r="L2559" t="s">
        <v>2252</v>
      </c>
      <c r="M2559" t="s">
        <v>2265</v>
      </c>
      <c r="N2559" t="s">
        <v>5695</v>
      </c>
    </row>
    <row r="2560" spans="1:14" x14ac:dyDescent="0.25">
      <c r="A2560" t="s">
        <v>6030</v>
      </c>
      <c r="B2560" t="s">
        <v>6031</v>
      </c>
      <c r="C2560" t="s">
        <v>80</v>
      </c>
      <c r="D2560" s="13">
        <v>10156183</v>
      </c>
      <c r="E2560" t="s">
        <v>2249</v>
      </c>
      <c r="F2560" t="s">
        <v>2250</v>
      </c>
      <c r="G2560" t="s">
        <v>2250</v>
      </c>
      <c r="H2560" s="108">
        <v>44159</v>
      </c>
      <c r="I2560" s="108">
        <v>44180</v>
      </c>
      <c r="J2560" t="s">
        <v>2251</v>
      </c>
      <c r="K2560" t="s">
        <v>2252</v>
      </c>
      <c r="L2560" t="s">
        <v>2252</v>
      </c>
      <c r="M2560" t="s">
        <v>2265</v>
      </c>
      <c r="N2560" t="s">
        <v>5695</v>
      </c>
    </row>
    <row r="2561" spans="1:14" x14ac:dyDescent="0.25">
      <c r="A2561" t="s">
        <v>6032</v>
      </c>
      <c r="B2561" t="s">
        <v>6033</v>
      </c>
      <c r="C2561" t="s">
        <v>109</v>
      </c>
      <c r="D2561" s="13">
        <v>10156075</v>
      </c>
      <c r="E2561" t="s">
        <v>2249</v>
      </c>
      <c r="F2561" t="s">
        <v>2250</v>
      </c>
      <c r="G2561" t="s">
        <v>2250</v>
      </c>
      <c r="H2561" s="108">
        <v>44138</v>
      </c>
      <c r="I2561" s="108">
        <v>44168</v>
      </c>
      <c r="J2561" t="s">
        <v>2251</v>
      </c>
      <c r="K2561" t="s">
        <v>2252</v>
      </c>
      <c r="L2561" t="s">
        <v>2252</v>
      </c>
      <c r="M2561" t="s">
        <v>2253</v>
      </c>
      <c r="N2561" t="s">
        <v>5695</v>
      </c>
    </row>
    <row r="2562" spans="1:14" x14ac:dyDescent="0.25">
      <c r="A2562" t="s">
        <v>6034</v>
      </c>
      <c r="B2562" t="s">
        <v>6035</v>
      </c>
      <c r="C2562" t="s">
        <v>173</v>
      </c>
      <c r="D2562" s="13">
        <v>10156020</v>
      </c>
      <c r="E2562" t="s">
        <v>2249</v>
      </c>
      <c r="F2562" t="s">
        <v>2250</v>
      </c>
      <c r="G2562" t="s">
        <v>2250</v>
      </c>
      <c r="H2562" s="108">
        <v>44145</v>
      </c>
      <c r="I2562" s="108">
        <v>44173</v>
      </c>
      <c r="J2562" t="s">
        <v>2251</v>
      </c>
      <c r="K2562" t="s">
        <v>2252</v>
      </c>
      <c r="L2562" t="s">
        <v>2252</v>
      </c>
      <c r="M2562" t="s">
        <v>2265</v>
      </c>
      <c r="N2562" t="s">
        <v>5695</v>
      </c>
    </row>
    <row r="2563" spans="1:14" x14ac:dyDescent="0.25">
      <c r="A2563" t="s">
        <v>6036</v>
      </c>
      <c r="B2563" t="s">
        <v>6037</v>
      </c>
      <c r="C2563" t="s">
        <v>127</v>
      </c>
      <c r="D2563" s="13">
        <v>10157422</v>
      </c>
      <c r="E2563" t="s">
        <v>2249</v>
      </c>
      <c r="F2563" t="s">
        <v>2250</v>
      </c>
      <c r="G2563" t="s">
        <v>2250</v>
      </c>
      <c r="H2563" s="108">
        <v>44112</v>
      </c>
      <c r="I2563" s="108">
        <v>44160</v>
      </c>
      <c r="J2563" t="s">
        <v>2251</v>
      </c>
      <c r="K2563" t="s">
        <v>2252</v>
      </c>
      <c r="L2563" t="s">
        <v>2252</v>
      </c>
      <c r="M2563" t="s">
        <v>2253</v>
      </c>
      <c r="N2563" t="s">
        <v>5695</v>
      </c>
    </row>
    <row r="2564" spans="1:14" x14ac:dyDescent="0.25">
      <c r="A2564" t="s">
        <v>6038</v>
      </c>
      <c r="B2564" t="s">
        <v>6039</v>
      </c>
      <c r="C2564" t="s">
        <v>83</v>
      </c>
      <c r="D2564" s="13">
        <v>10156028</v>
      </c>
      <c r="E2564" t="s">
        <v>2249</v>
      </c>
      <c r="F2564" t="s">
        <v>2250</v>
      </c>
      <c r="G2564" t="s">
        <v>2250</v>
      </c>
      <c r="H2564" s="108">
        <v>44138</v>
      </c>
      <c r="I2564" s="108">
        <v>44168</v>
      </c>
      <c r="J2564" t="s">
        <v>2251</v>
      </c>
      <c r="K2564" t="s">
        <v>2252</v>
      </c>
      <c r="L2564" t="s">
        <v>2252</v>
      </c>
      <c r="M2564" t="s">
        <v>2253</v>
      </c>
      <c r="N2564" t="s">
        <v>5695</v>
      </c>
    </row>
    <row r="2565" spans="1:14" x14ac:dyDescent="0.25">
      <c r="A2565" t="s">
        <v>6040</v>
      </c>
      <c r="B2565" t="s">
        <v>6041</v>
      </c>
      <c r="C2565" t="s">
        <v>227</v>
      </c>
      <c r="D2565" s="13">
        <v>10156236</v>
      </c>
      <c r="E2565" t="s">
        <v>2249</v>
      </c>
      <c r="F2565" t="s">
        <v>2250</v>
      </c>
      <c r="G2565" t="s">
        <v>2250</v>
      </c>
      <c r="H2565" s="108">
        <v>44103</v>
      </c>
      <c r="I2565" s="108">
        <v>44123</v>
      </c>
      <c r="J2565" t="s">
        <v>2251</v>
      </c>
      <c r="K2565" t="s">
        <v>2252</v>
      </c>
      <c r="L2565" t="s">
        <v>2252</v>
      </c>
      <c r="M2565" t="s">
        <v>2253</v>
      </c>
      <c r="N2565" t="s">
        <v>5695</v>
      </c>
    </row>
    <row r="2566" spans="1:14" x14ac:dyDescent="0.25">
      <c r="A2566" t="s">
        <v>6042</v>
      </c>
      <c r="B2566" t="s">
        <v>6043</v>
      </c>
      <c r="C2566" t="s">
        <v>76</v>
      </c>
      <c r="D2566" s="13">
        <v>10156067</v>
      </c>
      <c r="E2566" t="s">
        <v>2249</v>
      </c>
      <c r="F2566" t="s">
        <v>2250</v>
      </c>
      <c r="G2566" t="s">
        <v>2250</v>
      </c>
      <c r="H2566" s="108">
        <v>44110</v>
      </c>
      <c r="I2566" s="108">
        <v>44146</v>
      </c>
      <c r="J2566" t="s">
        <v>2251</v>
      </c>
      <c r="K2566" t="s">
        <v>2252</v>
      </c>
      <c r="L2566" t="s">
        <v>2252</v>
      </c>
      <c r="M2566" t="s">
        <v>2253</v>
      </c>
      <c r="N2566" t="s">
        <v>5695</v>
      </c>
    </row>
    <row r="2567" spans="1:14" x14ac:dyDescent="0.25">
      <c r="A2567" t="s">
        <v>6044</v>
      </c>
      <c r="B2567" t="s">
        <v>6045</v>
      </c>
      <c r="C2567" t="s">
        <v>138</v>
      </c>
      <c r="D2567" s="13">
        <v>10156074</v>
      </c>
      <c r="E2567" t="s">
        <v>2249</v>
      </c>
      <c r="F2567" t="s">
        <v>2250</v>
      </c>
      <c r="G2567" t="s">
        <v>2250</v>
      </c>
      <c r="H2567" s="108">
        <v>44112</v>
      </c>
      <c r="I2567" s="108">
        <v>44158</v>
      </c>
      <c r="J2567" t="s">
        <v>2251</v>
      </c>
      <c r="K2567" t="s">
        <v>2252</v>
      </c>
      <c r="L2567" t="s">
        <v>2252</v>
      </c>
      <c r="M2567" t="s">
        <v>2253</v>
      </c>
      <c r="N2567" t="s">
        <v>5695</v>
      </c>
    </row>
    <row r="2568" spans="1:14" x14ac:dyDescent="0.25">
      <c r="A2568" t="s">
        <v>6046</v>
      </c>
      <c r="B2568" t="s">
        <v>6047</v>
      </c>
      <c r="C2568" t="s">
        <v>70</v>
      </c>
      <c r="D2568" s="13">
        <v>10160508</v>
      </c>
      <c r="E2568" t="s">
        <v>2878</v>
      </c>
      <c r="F2568" t="s">
        <v>2250</v>
      </c>
      <c r="G2568" t="s">
        <v>2250</v>
      </c>
      <c r="H2568" s="108">
        <v>44097</v>
      </c>
      <c r="I2568" s="108">
        <v>44152</v>
      </c>
      <c r="J2568" t="s">
        <v>2252</v>
      </c>
      <c r="K2568" t="s">
        <v>2252</v>
      </c>
      <c r="L2568" t="s">
        <v>2252</v>
      </c>
      <c r="M2568" t="s">
        <v>2253</v>
      </c>
      <c r="N2568" t="s">
        <v>5695</v>
      </c>
    </row>
    <row r="2569" spans="1:14" x14ac:dyDescent="0.25">
      <c r="A2569" t="s">
        <v>6048</v>
      </c>
      <c r="B2569" t="s">
        <v>3110</v>
      </c>
      <c r="C2569" t="s">
        <v>138</v>
      </c>
      <c r="D2569" s="13">
        <v>10156082</v>
      </c>
      <c r="E2569" t="s">
        <v>2249</v>
      </c>
      <c r="F2569" t="s">
        <v>2250</v>
      </c>
      <c r="G2569" t="s">
        <v>2250</v>
      </c>
      <c r="H2569" s="108">
        <v>44147</v>
      </c>
      <c r="I2569" s="108">
        <v>44178</v>
      </c>
      <c r="J2569" t="s">
        <v>2251</v>
      </c>
      <c r="K2569" t="s">
        <v>2252</v>
      </c>
      <c r="L2569" t="s">
        <v>2252</v>
      </c>
      <c r="M2569" t="s">
        <v>2265</v>
      </c>
      <c r="N2569" t="s">
        <v>5695</v>
      </c>
    </row>
    <row r="2570" spans="1:14" x14ac:dyDescent="0.25">
      <c r="A2570" t="s">
        <v>6049</v>
      </c>
      <c r="B2570" t="s">
        <v>6050</v>
      </c>
      <c r="C2570" t="s">
        <v>93</v>
      </c>
      <c r="D2570" s="13">
        <v>10156211</v>
      </c>
      <c r="E2570" t="s">
        <v>2249</v>
      </c>
      <c r="F2570" t="s">
        <v>2250</v>
      </c>
      <c r="G2570" t="s">
        <v>2250</v>
      </c>
      <c r="H2570" s="108">
        <v>44126</v>
      </c>
      <c r="I2570" s="108">
        <v>44151</v>
      </c>
      <c r="J2570" t="s">
        <v>2251</v>
      </c>
      <c r="K2570" t="s">
        <v>2252</v>
      </c>
      <c r="L2570" t="s">
        <v>2252</v>
      </c>
      <c r="M2570" t="s">
        <v>2253</v>
      </c>
      <c r="N2570" t="s">
        <v>5695</v>
      </c>
    </row>
    <row r="2571" spans="1:14" x14ac:dyDescent="0.25">
      <c r="A2571" t="s">
        <v>6051</v>
      </c>
      <c r="B2571" t="s">
        <v>6052</v>
      </c>
      <c r="C2571" t="s">
        <v>122</v>
      </c>
      <c r="D2571" s="13">
        <v>10156063</v>
      </c>
      <c r="E2571" t="s">
        <v>2249</v>
      </c>
      <c r="F2571" t="s">
        <v>2250</v>
      </c>
      <c r="G2571" t="s">
        <v>2250</v>
      </c>
      <c r="H2571" s="108">
        <v>44119</v>
      </c>
      <c r="I2571" s="108">
        <v>44157</v>
      </c>
      <c r="J2571" t="s">
        <v>2251</v>
      </c>
      <c r="K2571" t="s">
        <v>2252</v>
      </c>
      <c r="L2571" t="s">
        <v>2252</v>
      </c>
      <c r="M2571" t="s">
        <v>2253</v>
      </c>
      <c r="N2571" t="s">
        <v>5695</v>
      </c>
    </row>
    <row r="2572" spans="1:14" x14ac:dyDescent="0.25">
      <c r="A2572" t="s">
        <v>6053</v>
      </c>
      <c r="B2572" t="s">
        <v>6054</v>
      </c>
      <c r="C2572" t="s">
        <v>83</v>
      </c>
      <c r="D2572" s="13">
        <v>10156038</v>
      </c>
      <c r="E2572" t="s">
        <v>2249</v>
      </c>
      <c r="F2572" t="s">
        <v>2250</v>
      </c>
      <c r="G2572" t="s">
        <v>2250</v>
      </c>
      <c r="H2572" s="108">
        <v>44117</v>
      </c>
      <c r="I2572" s="108">
        <v>44159</v>
      </c>
      <c r="J2572" t="s">
        <v>2251</v>
      </c>
      <c r="K2572" t="s">
        <v>2252</v>
      </c>
      <c r="L2572" t="s">
        <v>2252</v>
      </c>
      <c r="M2572" t="s">
        <v>2253</v>
      </c>
      <c r="N2572" t="s">
        <v>5695</v>
      </c>
    </row>
    <row r="2573" spans="1:14" x14ac:dyDescent="0.25">
      <c r="A2573" t="s">
        <v>6055</v>
      </c>
      <c r="B2573" t="s">
        <v>6056</v>
      </c>
      <c r="C2573" t="s">
        <v>88</v>
      </c>
      <c r="D2573" s="13">
        <v>10156055</v>
      </c>
      <c r="E2573" t="s">
        <v>2249</v>
      </c>
      <c r="F2573" t="s">
        <v>2250</v>
      </c>
      <c r="G2573" t="s">
        <v>2250</v>
      </c>
      <c r="H2573" s="108">
        <v>44173</v>
      </c>
      <c r="I2573" s="108">
        <v>44217</v>
      </c>
      <c r="J2573" t="s">
        <v>2251</v>
      </c>
      <c r="K2573" t="s">
        <v>2252</v>
      </c>
      <c r="L2573" t="s">
        <v>2252</v>
      </c>
      <c r="M2573" t="s">
        <v>2253</v>
      </c>
      <c r="N2573" t="s">
        <v>5695</v>
      </c>
    </row>
    <row r="2574" spans="1:14" x14ac:dyDescent="0.25">
      <c r="A2574" t="s">
        <v>6057</v>
      </c>
      <c r="B2574" t="s">
        <v>6058</v>
      </c>
      <c r="C2574" t="s">
        <v>130</v>
      </c>
      <c r="D2574" s="13">
        <v>10156002</v>
      </c>
      <c r="E2574" t="s">
        <v>2249</v>
      </c>
      <c r="F2574" t="s">
        <v>2250</v>
      </c>
      <c r="G2574" t="s">
        <v>2250</v>
      </c>
      <c r="H2574" s="108">
        <v>44166</v>
      </c>
      <c r="I2574" s="108">
        <v>44209</v>
      </c>
      <c r="J2574" t="s">
        <v>2251</v>
      </c>
      <c r="K2574" t="s">
        <v>2252</v>
      </c>
      <c r="L2574" t="s">
        <v>2252</v>
      </c>
      <c r="M2574" t="s">
        <v>2265</v>
      </c>
      <c r="N2574" t="s">
        <v>5695</v>
      </c>
    </row>
    <row r="2575" spans="1:14" x14ac:dyDescent="0.25">
      <c r="A2575" t="s">
        <v>6059</v>
      </c>
      <c r="B2575" t="s">
        <v>6060</v>
      </c>
      <c r="C2575" t="s">
        <v>139</v>
      </c>
      <c r="D2575" s="13">
        <v>10161684</v>
      </c>
      <c r="E2575" t="s">
        <v>2878</v>
      </c>
      <c r="F2575" t="s">
        <v>2250</v>
      </c>
      <c r="G2575" t="s">
        <v>2250</v>
      </c>
      <c r="H2575" s="108">
        <v>44117</v>
      </c>
      <c r="I2575" s="108">
        <v>44159</v>
      </c>
      <c r="J2575" t="s">
        <v>2252</v>
      </c>
      <c r="K2575" t="s">
        <v>2252</v>
      </c>
      <c r="L2575" t="s">
        <v>2252</v>
      </c>
      <c r="M2575" t="s">
        <v>2253</v>
      </c>
      <c r="N2575" t="s">
        <v>5695</v>
      </c>
    </row>
    <row r="2576" spans="1:14" x14ac:dyDescent="0.25">
      <c r="A2576" t="s">
        <v>6061</v>
      </c>
      <c r="B2576" t="s">
        <v>6062</v>
      </c>
      <c r="C2576" t="s">
        <v>197</v>
      </c>
      <c r="D2576" s="13">
        <v>10156053</v>
      </c>
      <c r="E2576" t="s">
        <v>2249</v>
      </c>
      <c r="F2576" t="s">
        <v>2250</v>
      </c>
      <c r="G2576" t="s">
        <v>2250</v>
      </c>
      <c r="H2576" s="108">
        <v>44126</v>
      </c>
      <c r="I2576" s="108">
        <v>44171</v>
      </c>
      <c r="J2576" t="s">
        <v>2251</v>
      </c>
      <c r="K2576" t="s">
        <v>2252</v>
      </c>
      <c r="L2576" t="s">
        <v>2252</v>
      </c>
      <c r="M2576" t="s">
        <v>2253</v>
      </c>
      <c r="N2576" t="s">
        <v>5695</v>
      </c>
    </row>
    <row r="2577" spans="1:14" x14ac:dyDescent="0.25">
      <c r="A2577" t="s">
        <v>6063</v>
      </c>
      <c r="B2577" t="s">
        <v>6064</v>
      </c>
      <c r="C2577" t="s">
        <v>124</v>
      </c>
      <c r="D2577" s="13">
        <v>10156031</v>
      </c>
      <c r="E2577" t="s">
        <v>2249</v>
      </c>
      <c r="F2577" t="s">
        <v>2250</v>
      </c>
      <c r="G2577" t="s">
        <v>2250</v>
      </c>
      <c r="H2577" s="108">
        <v>44159</v>
      </c>
      <c r="I2577" s="108">
        <v>44201</v>
      </c>
      <c r="J2577" t="s">
        <v>2251</v>
      </c>
      <c r="K2577" t="s">
        <v>2252</v>
      </c>
      <c r="L2577" t="s">
        <v>2252</v>
      </c>
      <c r="M2577" t="s">
        <v>2265</v>
      </c>
      <c r="N2577" t="s">
        <v>5695</v>
      </c>
    </row>
    <row r="2578" spans="1:14" x14ac:dyDescent="0.25">
      <c r="A2578" t="s">
        <v>6065</v>
      </c>
      <c r="B2578" t="s">
        <v>6066</v>
      </c>
      <c r="C2578" t="s">
        <v>124</v>
      </c>
      <c r="D2578" s="13">
        <v>10156042</v>
      </c>
      <c r="E2578" t="s">
        <v>2249</v>
      </c>
      <c r="F2578" t="s">
        <v>2250</v>
      </c>
      <c r="G2578" t="s">
        <v>2250</v>
      </c>
      <c r="H2578" s="108">
        <v>44140</v>
      </c>
      <c r="I2578" s="108">
        <v>44167</v>
      </c>
      <c r="J2578" t="s">
        <v>2251</v>
      </c>
      <c r="K2578" t="s">
        <v>2252</v>
      </c>
      <c r="L2578" t="s">
        <v>2252</v>
      </c>
      <c r="M2578" t="s">
        <v>2265</v>
      </c>
      <c r="N2578" t="s">
        <v>5695</v>
      </c>
    </row>
    <row r="2579" spans="1:14" x14ac:dyDescent="0.25">
      <c r="A2579" t="s">
        <v>6067</v>
      </c>
      <c r="B2579" t="s">
        <v>6068</v>
      </c>
      <c r="C2579" t="s">
        <v>91</v>
      </c>
      <c r="D2579" s="13">
        <v>10156227</v>
      </c>
      <c r="E2579" t="s">
        <v>2249</v>
      </c>
      <c r="F2579" t="s">
        <v>2250</v>
      </c>
      <c r="G2579" t="s">
        <v>2250</v>
      </c>
      <c r="H2579" s="108">
        <v>44124</v>
      </c>
      <c r="I2579" s="108">
        <v>44152</v>
      </c>
      <c r="J2579" t="s">
        <v>2251</v>
      </c>
      <c r="K2579" t="s">
        <v>2252</v>
      </c>
      <c r="L2579" t="s">
        <v>2252</v>
      </c>
      <c r="M2579" t="s">
        <v>2253</v>
      </c>
      <c r="N2579" t="s">
        <v>5695</v>
      </c>
    </row>
    <row r="2580" spans="1:14" x14ac:dyDescent="0.25">
      <c r="A2580" t="s">
        <v>6069</v>
      </c>
      <c r="B2580" t="s">
        <v>3698</v>
      </c>
      <c r="C2580" t="s">
        <v>75</v>
      </c>
      <c r="D2580" s="13">
        <v>10156226</v>
      </c>
      <c r="E2580" t="s">
        <v>2249</v>
      </c>
      <c r="F2580" t="s">
        <v>2250</v>
      </c>
      <c r="G2580" t="s">
        <v>2250</v>
      </c>
      <c r="H2580" s="108">
        <v>44117</v>
      </c>
      <c r="I2580" s="108">
        <v>44154</v>
      </c>
      <c r="J2580" t="s">
        <v>2251</v>
      </c>
      <c r="K2580" t="s">
        <v>2252</v>
      </c>
      <c r="L2580" t="s">
        <v>2252</v>
      </c>
      <c r="M2580" t="s">
        <v>2253</v>
      </c>
      <c r="N2580" t="s">
        <v>5695</v>
      </c>
    </row>
    <row r="2581" spans="1:14" x14ac:dyDescent="0.25">
      <c r="A2581" t="s">
        <v>6070</v>
      </c>
      <c r="B2581" t="s">
        <v>6071</v>
      </c>
      <c r="C2581" t="s">
        <v>119</v>
      </c>
      <c r="D2581" s="13">
        <v>10165065</v>
      </c>
      <c r="E2581" t="s">
        <v>2249</v>
      </c>
      <c r="F2581" t="s">
        <v>2250</v>
      </c>
      <c r="G2581" t="s">
        <v>2250</v>
      </c>
      <c r="H2581" s="108">
        <v>44175</v>
      </c>
      <c r="I2581" s="108">
        <v>44213</v>
      </c>
      <c r="J2581" t="s">
        <v>2251</v>
      </c>
      <c r="K2581" t="s">
        <v>2252</v>
      </c>
      <c r="L2581" t="s">
        <v>2252</v>
      </c>
      <c r="M2581" t="s">
        <v>2253</v>
      </c>
      <c r="N2581" t="s">
        <v>5695</v>
      </c>
    </row>
    <row r="2582" spans="1:14" x14ac:dyDescent="0.25">
      <c r="A2582" t="s">
        <v>6072</v>
      </c>
      <c r="B2582" t="s">
        <v>6073</v>
      </c>
      <c r="C2582" t="s">
        <v>229</v>
      </c>
      <c r="D2582" s="13">
        <v>10156234</v>
      </c>
      <c r="E2582" t="s">
        <v>2249</v>
      </c>
      <c r="F2582" t="s">
        <v>2250</v>
      </c>
      <c r="G2582" t="s">
        <v>2250</v>
      </c>
      <c r="H2582" s="108">
        <v>44154</v>
      </c>
      <c r="I2582" s="108">
        <v>44175</v>
      </c>
      <c r="J2582" t="s">
        <v>2251</v>
      </c>
      <c r="K2582" t="s">
        <v>2252</v>
      </c>
      <c r="L2582" t="s">
        <v>2252</v>
      </c>
      <c r="M2582" t="s">
        <v>2265</v>
      </c>
      <c r="N2582" t="s">
        <v>5695</v>
      </c>
    </row>
    <row r="2583" spans="1:14" x14ac:dyDescent="0.25">
      <c r="A2583" t="s">
        <v>6074</v>
      </c>
      <c r="B2583" t="s">
        <v>6075</v>
      </c>
      <c r="C2583" t="s">
        <v>111</v>
      </c>
      <c r="D2583" s="13">
        <v>10156079</v>
      </c>
      <c r="E2583" t="s">
        <v>2249</v>
      </c>
      <c r="F2583" t="s">
        <v>2250</v>
      </c>
      <c r="G2583" t="s">
        <v>2250</v>
      </c>
      <c r="H2583" s="108">
        <v>44110</v>
      </c>
      <c r="I2583" s="108">
        <v>44158</v>
      </c>
      <c r="J2583" t="s">
        <v>2251</v>
      </c>
      <c r="K2583" t="s">
        <v>2252</v>
      </c>
      <c r="L2583" t="s">
        <v>2252</v>
      </c>
      <c r="M2583" t="s">
        <v>2253</v>
      </c>
      <c r="N2583" t="s">
        <v>5695</v>
      </c>
    </row>
    <row r="2584" spans="1:14" x14ac:dyDescent="0.25">
      <c r="A2584" t="s">
        <v>6076</v>
      </c>
      <c r="B2584" t="s">
        <v>6077</v>
      </c>
      <c r="C2584" t="s">
        <v>227</v>
      </c>
      <c r="D2584" s="13">
        <v>10156259</v>
      </c>
      <c r="E2584" t="s">
        <v>2249</v>
      </c>
      <c r="F2584" t="s">
        <v>2250</v>
      </c>
      <c r="G2584" t="s">
        <v>2250</v>
      </c>
      <c r="H2584" s="108">
        <v>44138</v>
      </c>
      <c r="I2584" s="108">
        <v>44165</v>
      </c>
      <c r="J2584" t="s">
        <v>2251</v>
      </c>
      <c r="K2584" t="s">
        <v>2252</v>
      </c>
      <c r="L2584" t="s">
        <v>2252</v>
      </c>
      <c r="M2584" t="s">
        <v>2253</v>
      </c>
      <c r="N2584" t="s">
        <v>5695</v>
      </c>
    </row>
    <row r="2585" spans="1:14" x14ac:dyDescent="0.25">
      <c r="A2585" t="s">
        <v>6078</v>
      </c>
      <c r="B2585" t="s">
        <v>6079</v>
      </c>
      <c r="C2585" t="s">
        <v>213</v>
      </c>
      <c r="D2585" s="13">
        <v>10156155</v>
      </c>
      <c r="E2585" t="s">
        <v>2249</v>
      </c>
      <c r="F2585" t="s">
        <v>2250</v>
      </c>
      <c r="G2585" t="s">
        <v>2250</v>
      </c>
      <c r="H2585" s="108">
        <v>44154</v>
      </c>
      <c r="I2585" s="108">
        <v>44213</v>
      </c>
      <c r="J2585" t="s">
        <v>2251</v>
      </c>
      <c r="K2585" t="s">
        <v>2252</v>
      </c>
      <c r="L2585" t="s">
        <v>2252</v>
      </c>
      <c r="M2585" t="s">
        <v>2265</v>
      </c>
      <c r="N2585" t="s">
        <v>5695</v>
      </c>
    </row>
    <row r="2586" spans="1:14" x14ac:dyDescent="0.25">
      <c r="A2586" t="s">
        <v>6080</v>
      </c>
      <c r="B2586" t="s">
        <v>6081</v>
      </c>
      <c r="C2586" t="s">
        <v>138</v>
      </c>
      <c r="D2586" s="13">
        <v>10156077</v>
      </c>
      <c r="E2586" t="s">
        <v>2249</v>
      </c>
      <c r="F2586" t="s">
        <v>2250</v>
      </c>
      <c r="G2586" t="s">
        <v>2250</v>
      </c>
      <c r="H2586" s="108">
        <v>44140</v>
      </c>
      <c r="I2586" s="108">
        <v>44175</v>
      </c>
      <c r="J2586" t="s">
        <v>2251</v>
      </c>
      <c r="K2586" t="s">
        <v>2252</v>
      </c>
      <c r="L2586" t="s">
        <v>2252</v>
      </c>
      <c r="M2586" t="s">
        <v>2265</v>
      </c>
      <c r="N2586" t="s">
        <v>5695</v>
      </c>
    </row>
    <row r="2587" spans="1:14" x14ac:dyDescent="0.25">
      <c r="A2587" t="s">
        <v>6082</v>
      </c>
      <c r="B2587" t="s">
        <v>6083</v>
      </c>
      <c r="C2587" t="s">
        <v>144</v>
      </c>
      <c r="D2587" s="13">
        <v>10156219</v>
      </c>
      <c r="E2587" t="s">
        <v>2249</v>
      </c>
      <c r="F2587" t="s">
        <v>2250</v>
      </c>
      <c r="G2587" t="s">
        <v>2250</v>
      </c>
      <c r="H2587" s="108">
        <v>44124</v>
      </c>
      <c r="I2587" s="108">
        <v>44157</v>
      </c>
      <c r="J2587" t="s">
        <v>2251</v>
      </c>
      <c r="K2587" t="s">
        <v>2252</v>
      </c>
      <c r="L2587" t="s">
        <v>2252</v>
      </c>
      <c r="M2587" t="s">
        <v>2253</v>
      </c>
      <c r="N2587" t="s">
        <v>5695</v>
      </c>
    </row>
    <row r="2588" spans="1:14" x14ac:dyDescent="0.25">
      <c r="A2588" t="s">
        <v>6084</v>
      </c>
      <c r="B2588" t="s">
        <v>6085</v>
      </c>
      <c r="C2588" t="s">
        <v>212</v>
      </c>
      <c r="D2588" s="13">
        <v>10155142</v>
      </c>
      <c r="E2588" t="s">
        <v>2385</v>
      </c>
      <c r="F2588" t="s">
        <v>2250</v>
      </c>
      <c r="G2588" t="s">
        <v>2250</v>
      </c>
      <c r="H2588" s="108">
        <v>44118</v>
      </c>
      <c r="I2588" s="108">
        <v>44150</v>
      </c>
      <c r="J2588" t="s">
        <v>2252</v>
      </c>
      <c r="K2588" t="s">
        <v>2252</v>
      </c>
      <c r="L2588" t="s">
        <v>2252</v>
      </c>
      <c r="M2588" t="s">
        <v>2253</v>
      </c>
      <c r="N2588" t="s">
        <v>5695</v>
      </c>
    </row>
    <row r="2589" spans="1:14" x14ac:dyDescent="0.25">
      <c r="A2589" t="s">
        <v>6086</v>
      </c>
      <c r="B2589" t="s">
        <v>6087</v>
      </c>
      <c r="C2589" t="s">
        <v>72</v>
      </c>
      <c r="D2589" s="13">
        <v>10156233</v>
      </c>
      <c r="E2589" t="s">
        <v>2249</v>
      </c>
      <c r="F2589" t="s">
        <v>2250</v>
      </c>
      <c r="G2589" t="s">
        <v>2250</v>
      </c>
      <c r="H2589" s="108">
        <v>44110</v>
      </c>
      <c r="I2589" s="108">
        <v>44146</v>
      </c>
      <c r="J2589" t="s">
        <v>2251</v>
      </c>
      <c r="K2589" t="s">
        <v>2252</v>
      </c>
      <c r="L2589" t="s">
        <v>2252</v>
      </c>
      <c r="M2589" t="s">
        <v>2253</v>
      </c>
      <c r="N2589" t="s">
        <v>5695</v>
      </c>
    </row>
    <row r="2590" spans="1:14" x14ac:dyDescent="0.25">
      <c r="A2590" t="s">
        <v>6088</v>
      </c>
      <c r="B2590" t="s">
        <v>6089</v>
      </c>
      <c r="C2590" t="s">
        <v>124</v>
      </c>
      <c r="D2590" s="13">
        <v>10156024</v>
      </c>
      <c r="E2590" t="s">
        <v>2249</v>
      </c>
      <c r="F2590" t="s">
        <v>2250</v>
      </c>
      <c r="G2590" t="s">
        <v>2250</v>
      </c>
      <c r="H2590" s="108">
        <v>44145</v>
      </c>
      <c r="I2590" s="108">
        <v>44168</v>
      </c>
      <c r="J2590" t="s">
        <v>2251</v>
      </c>
      <c r="K2590" t="s">
        <v>2252</v>
      </c>
      <c r="L2590" t="s">
        <v>2252</v>
      </c>
      <c r="M2590" t="s">
        <v>2265</v>
      </c>
      <c r="N2590" t="s">
        <v>5695</v>
      </c>
    </row>
    <row r="2591" spans="1:14" x14ac:dyDescent="0.25">
      <c r="A2591" t="s">
        <v>6090</v>
      </c>
      <c r="B2591" t="s">
        <v>6091</v>
      </c>
      <c r="C2591" t="s">
        <v>151</v>
      </c>
      <c r="D2591" s="13">
        <v>10156036</v>
      </c>
      <c r="E2591" t="s">
        <v>2249</v>
      </c>
      <c r="F2591" t="s">
        <v>2250</v>
      </c>
      <c r="G2591" t="s">
        <v>2250</v>
      </c>
      <c r="H2591" s="108">
        <v>44138</v>
      </c>
      <c r="I2591" s="108">
        <v>44168</v>
      </c>
      <c r="J2591" t="s">
        <v>2251</v>
      </c>
      <c r="K2591" t="s">
        <v>2252</v>
      </c>
      <c r="L2591" t="s">
        <v>2252</v>
      </c>
      <c r="M2591" t="s">
        <v>2253</v>
      </c>
      <c r="N2591" t="s">
        <v>5695</v>
      </c>
    </row>
    <row r="2592" spans="1:14" x14ac:dyDescent="0.25">
      <c r="A2592" t="s">
        <v>6092</v>
      </c>
      <c r="B2592" t="s">
        <v>6093</v>
      </c>
      <c r="C2592" t="s">
        <v>165</v>
      </c>
      <c r="D2592" s="13">
        <v>10156206</v>
      </c>
      <c r="E2592" t="s">
        <v>2249</v>
      </c>
      <c r="F2592" t="s">
        <v>2250</v>
      </c>
      <c r="G2592" t="s">
        <v>2250</v>
      </c>
      <c r="H2592" s="108">
        <v>44140</v>
      </c>
      <c r="I2592" s="108">
        <v>44165</v>
      </c>
      <c r="J2592" t="s">
        <v>2251</v>
      </c>
      <c r="K2592" t="s">
        <v>2252</v>
      </c>
      <c r="L2592" t="s">
        <v>2252</v>
      </c>
      <c r="M2592" t="s">
        <v>2265</v>
      </c>
      <c r="N2592" t="s">
        <v>5695</v>
      </c>
    </row>
    <row r="2593" spans="1:14" x14ac:dyDescent="0.25">
      <c r="A2593" t="s">
        <v>6094</v>
      </c>
      <c r="B2593" t="s">
        <v>6095</v>
      </c>
      <c r="C2593" t="s">
        <v>80</v>
      </c>
      <c r="D2593" s="13">
        <v>10156163</v>
      </c>
      <c r="E2593" t="s">
        <v>2249</v>
      </c>
      <c r="F2593" t="s">
        <v>2250</v>
      </c>
      <c r="G2593" t="s">
        <v>2250</v>
      </c>
      <c r="H2593" s="108">
        <v>44117</v>
      </c>
      <c r="I2593" s="108">
        <v>44151</v>
      </c>
      <c r="J2593" t="s">
        <v>2251</v>
      </c>
      <c r="K2593" t="s">
        <v>2252</v>
      </c>
      <c r="L2593" t="s">
        <v>2252</v>
      </c>
      <c r="M2593" t="s">
        <v>2253</v>
      </c>
      <c r="N2593" t="s">
        <v>5695</v>
      </c>
    </row>
    <row r="2594" spans="1:14" x14ac:dyDescent="0.25">
      <c r="A2594" t="s">
        <v>6096</v>
      </c>
      <c r="B2594" t="s">
        <v>6097</v>
      </c>
      <c r="C2594" t="s">
        <v>72</v>
      </c>
      <c r="D2594" s="13">
        <v>10156276</v>
      </c>
      <c r="E2594" t="s">
        <v>2249</v>
      </c>
      <c r="F2594" t="s">
        <v>2250</v>
      </c>
      <c r="G2594" t="s">
        <v>2250</v>
      </c>
      <c r="H2594" s="108">
        <v>44138</v>
      </c>
      <c r="I2594" s="108">
        <v>44167</v>
      </c>
      <c r="J2594" t="s">
        <v>2251</v>
      </c>
      <c r="K2594" t="s">
        <v>2252</v>
      </c>
      <c r="L2594" t="s">
        <v>2252</v>
      </c>
      <c r="M2594" t="s">
        <v>2253</v>
      </c>
      <c r="N2594" t="s">
        <v>5695</v>
      </c>
    </row>
    <row r="2595" spans="1:14" x14ac:dyDescent="0.25">
      <c r="A2595" t="s">
        <v>6098</v>
      </c>
      <c r="B2595" t="s">
        <v>6099</v>
      </c>
      <c r="C2595" t="s">
        <v>134</v>
      </c>
      <c r="D2595" s="13">
        <v>10156170</v>
      </c>
      <c r="E2595" t="s">
        <v>2249</v>
      </c>
      <c r="F2595" t="s">
        <v>2250</v>
      </c>
      <c r="G2595" t="s">
        <v>2250</v>
      </c>
      <c r="H2595" s="108">
        <v>44152</v>
      </c>
      <c r="I2595" s="108">
        <v>44174</v>
      </c>
      <c r="J2595" t="s">
        <v>2251</v>
      </c>
      <c r="K2595" t="s">
        <v>2252</v>
      </c>
      <c r="L2595" t="s">
        <v>2252</v>
      </c>
      <c r="M2595" t="s">
        <v>2265</v>
      </c>
      <c r="N2595" t="s">
        <v>5695</v>
      </c>
    </row>
    <row r="2596" spans="1:14" x14ac:dyDescent="0.25">
      <c r="A2596" t="s">
        <v>6100</v>
      </c>
      <c r="B2596" t="s">
        <v>6101</v>
      </c>
      <c r="C2596" t="s">
        <v>212</v>
      </c>
      <c r="D2596" s="13">
        <v>10165073</v>
      </c>
      <c r="E2596" t="s">
        <v>2249</v>
      </c>
      <c r="F2596" t="s">
        <v>2250</v>
      </c>
      <c r="G2596" t="s">
        <v>2250</v>
      </c>
      <c r="H2596" s="108">
        <v>44166</v>
      </c>
      <c r="I2596" s="108">
        <v>44213</v>
      </c>
      <c r="J2596" t="s">
        <v>2251</v>
      </c>
      <c r="K2596" t="s">
        <v>2252</v>
      </c>
      <c r="L2596" t="s">
        <v>2252</v>
      </c>
      <c r="M2596" t="s">
        <v>2265</v>
      </c>
      <c r="N2596" t="s">
        <v>5695</v>
      </c>
    </row>
    <row r="2597" spans="1:14" x14ac:dyDescent="0.25">
      <c r="A2597" t="s">
        <v>6102</v>
      </c>
      <c r="B2597" t="s">
        <v>6103</v>
      </c>
      <c r="C2597" t="s">
        <v>153</v>
      </c>
      <c r="D2597" s="13">
        <v>10156167</v>
      </c>
      <c r="E2597" t="s">
        <v>2249</v>
      </c>
      <c r="F2597" t="s">
        <v>2250</v>
      </c>
      <c r="G2597" t="s">
        <v>2250</v>
      </c>
      <c r="H2597" s="108">
        <v>44152</v>
      </c>
      <c r="I2597" s="108">
        <v>44209</v>
      </c>
      <c r="J2597" t="s">
        <v>2251</v>
      </c>
      <c r="K2597" t="s">
        <v>2252</v>
      </c>
      <c r="L2597" t="s">
        <v>2252</v>
      </c>
      <c r="M2597" t="s">
        <v>2265</v>
      </c>
      <c r="N2597" t="s">
        <v>5695</v>
      </c>
    </row>
    <row r="2598" spans="1:14" x14ac:dyDescent="0.25">
      <c r="A2598" t="s">
        <v>6104</v>
      </c>
      <c r="B2598" t="s">
        <v>6105</v>
      </c>
      <c r="C2598" t="s">
        <v>149</v>
      </c>
      <c r="D2598" s="13">
        <v>10156069</v>
      </c>
      <c r="E2598" t="s">
        <v>2249</v>
      </c>
      <c r="F2598" t="s">
        <v>2250</v>
      </c>
      <c r="G2598" t="s">
        <v>2250</v>
      </c>
      <c r="H2598" s="108">
        <v>44140</v>
      </c>
      <c r="I2598" s="108">
        <v>44174</v>
      </c>
      <c r="J2598" t="s">
        <v>2251</v>
      </c>
      <c r="K2598" t="s">
        <v>2252</v>
      </c>
      <c r="L2598" t="s">
        <v>2252</v>
      </c>
      <c r="M2598" t="s">
        <v>2265</v>
      </c>
      <c r="N2598" t="s">
        <v>5695</v>
      </c>
    </row>
    <row r="2599" spans="1:14" x14ac:dyDescent="0.25">
      <c r="A2599" t="s">
        <v>6106</v>
      </c>
      <c r="B2599" t="s">
        <v>6107</v>
      </c>
      <c r="C2599" t="s">
        <v>120</v>
      </c>
      <c r="D2599" s="13">
        <v>10156191</v>
      </c>
      <c r="E2599" t="s">
        <v>2249</v>
      </c>
      <c r="F2599" t="s">
        <v>2250</v>
      </c>
      <c r="G2599" t="s">
        <v>2250</v>
      </c>
      <c r="H2599" s="108">
        <v>44126</v>
      </c>
      <c r="I2599" s="108">
        <v>44161</v>
      </c>
      <c r="J2599" t="s">
        <v>2251</v>
      </c>
      <c r="K2599" t="s">
        <v>2252</v>
      </c>
      <c r="L2599" t="s">
        <v>2252</v>
      </c>
      <c r="M2599" t="s">
        <v>2253</v>
      </c>
      <c r="N2599" t="s">
        <v>5695</v>
      </c>
    </row>
    <row r="2600" spans="1:14" x14ac:dyDescent="0.25">
      <c r="A2600" t="s">
        <v>6108</v>
      </c>
      <c r="B2600" t="s">
        <v>6109</v>
      </c>
      <c r="C2600" t="s">
        <v>92</v>
      </c>
      <c r="D2600" s="13">
        <v>10156064</v>
      </c>
      <c r="E2600" t="s">
        <v>2249</v>
      </c>
      <c r="F2600" t="s">
        <v>2250</v>
      </c>
      <c r="G2600" t="s">
        <v>2250</v>
      </c>
      <c r="H2600" s="108">
        <v>44105</v>
      </c>
      <c r="I2600" s="108">
        <v>44154</v>
      </c>
      <c r="J2600" t="s">
        <v>2251</v>
      </c>
      <c r="K2600" t="s">
        <v>2252</v>
      </c>
      <c r="L2600" t="s">
        <v>2252</v>
      </c>
      <c r="M2600" t="s">
        <v>2253</v>
      </c>
      <c r="N2600" t="s">
        <v>5695</v>
      </c>
    </row>
    <row r="2601" spans="1:14" x14ac:dyDescent="0.25">
      <c r="A2601" t="s">
        <v>6110</v>
      </c>
      <c r="B2601" t="s">
        <v>6111</v>
      </c>
      <c r="C2601" t="s">
        <v>209</v>
      </c>
      <c r="D2601" s="13">
        <v>10156115</v>
      </c>
      <c r="E2601" t="s">
        <v>2249</v>
      </c>
      <c r="F2601" t="s">
        <v>2250</v>
      </c>
      <c r="G2601" t="s">
        <v>2250</v>
      </c>
      <c r="H2601" s="108">
        <v>44103</v>
      </c>
      <c r="I2601" s="108">
        <v>44145</v>
      </c>
      <c r="J2601" t="s">
        <v>2251</v>
      </c>
      <c r="K2601" t="s">
        <v>2252</v>
      </c>
      <c r="L2601" t="s">
        <v>2252</v>
      </c>
      <c r="M2601" t="s">
        <v>2253</v>
      </c>
      <c r="N2601" t="s">
        <v>5695</v>
      </c>
    </row>
    <row r="2602" spans="1:14" x14ac:dyDescent="0.25">
      <c r="A2602" t="s">
        <v>6112</v>
      </c>
      <c r="B2602" t="s">
        <v>6113</v>
      </c>
      <c r="C2602" t="s">
        <v>124</v>
      </c>
      <c r="D2602" s="13">
        <v>10156032</v>
      </c>
      <c r="E2602" t="s">
        <v>2249</v>
      </c>
      <c r="F2602" t="s">
        <v>2250</v>
      </c>
      <c r="G2602" t="s">
        <v>2250</v>
      </c>
      <c r="H2602" s="108">
        <v>44138</v>
      </c>
      <c r="I2602" s="108">
        <v>44168</v>
      </c>
      <c r="J2602" t="s">
        <v>2251</v>
      </c>
      <c r="K2602" t="s">
        <v>2252</v>
      </c>
      <c r="L2602" t="s">
        <v>2252</v>
      </c>
      <c r="M2602" t="s">
        <v>2253</v>
      </c>
      <c r="N2602" t="s">
        <v>5695</v>
      </c>
    </row>
    <row r="2603" spans="1:14" x14ac:dyDescent="0.25">
      <c r="A2603" t="s">
        <v>6114</v>
      </c>
      <c r="B2603" t="s">
        <v>6115</v>
      </c>
      <c r="C2603" t="s">
        <v>173</v>
      </c>
      <c r="D2603" s="13">
        <v>10155988</v>
      </c>
      <c r="E2603" t="s">
        <v>2249</v>
      </c>
      <c r="F2603" t="s">
        <v>2250</v>
      </c>
      <c r="G2603" t="s">
        <v>2250</v>
      </c>
      <c r="H2603" s="108">
        <v>44145</v>
      </c>
      <c r="I2603" s="108">
        <v>44171</v>
      </c>
      <c r="J2603" t="s">
        <v>2251</v>
      </c>
      <c r="K2603" t="s">
        <v>2252</v>
      </c>
      <c r="L2603" t="s">
        <v>2252</v>
      </c>
      <c r="M2603" t="s">
        <v>2265</v>
      </c>
      <c r="N2603" t="s">
        <v>5695</v>
      </c>
    </row>
    <row r="2604" spans="1:14" x14ac:dyDescent="0.25">
      <c r="A2604" t="s">
        <v>6116</v>
      </c>
      <c r="B2604" t="s">
        <v>6117</v>
      </c>
      <c r="C2604" t="s">
        <v>112</v>
      </c>
      <c r="D2604" s="13">
        <v>10156121</v>
      </c>
      <c r="E2604" t="s">
        <v>2249</v>
      </c>
      <c r="F2604" t="s">
        <v>2250</v>
      </c>
      <c r="G2604" t="s">
        <v>2250</v>
      </c>
      <c r="H2604" s="108">
        <v>44152</v>
      </c>
      <c r="I2604" s="108">
        <v>44174</v>
      </c>
      <c r="J2604" t="s">
        <v>2251</v>
      </c>
      <c r="K2604" t="s">
        <v>2252</v>
      </c>
      <c r="L2604" t="s">
        <v>2252</v>
      </c>
      <c r="M2604" t="s">
        <v>2265</v>
      </c>
      <c r="N2604" t="s">
        <v>5695</v>
      </c>
    </row>
    <row r="2605" spans="1:14" x14ac:dyDescent="0.25">
      <c r="A2605" t="s">
        <v>6118</v>
      </c>
      <c r="B2605" t="s">
        <v>6119</v>
      </c>
      <c r="C2605" t="s">
        <v>144</v>
      </c>
      <c r="D2605" s="13">
        <v>10156212</v>
      </c>
      <c r="E2605" t="s">
        <v>2249</v>
      </c>
      <c r="F2605" t="s">
        <v>2250</v>
      </c>
      <c r="G2605" t="s">
        <v>2250</v>
      </c>
      <c r="H2605" s="108">
        <v>44126</v>
      </c>
      <c r="I2605" s="108">
        <v>44154</v>
      </c>
      <c r="J2605" t="s">
        <v>2251</v>
      </c>
      <c r="K2605" t="s">
        <v>2252</v>
      </c>
      <c r="L2605" t="s">
        <v>2252</v>
      </c>
      <c r="M2605" t="s">
        <v>2253</v>
      </c>
      <c r="N2605" t="s">
        <v>5695</v>
      </c>
    </row>
    <row r="2606" spans="1:14" x14ac:dyDescent="0.25">
      <c r="A2606" t="s">
        <v>6120</v>
      </c>
      <c r="B2606" t="s">
        <v>6121</v>
      </c>
      <c r="C2606" t="s">
        <v>113</v>
      </c>
      <c r="D2606" s="13">
        <v>10156133</v>
      </c>
      <c r="E2606" t="s">
        <v>2249</v>
      </c>
      <c r="F2606" t="s">
        <v>2250</v>
      </c>
      <c r="G2606" t="s">
        <v>2250</v>
      </c>
      <c r="H2606" s="108">
        <v>44147</v>
      </c>
      <c r="I2606" s="108">
        <v>44175</v>
      </c>
      <c r="J2606" t="s">
        <v>2251</v>
      </c>
      <c r="K2606" t="s">
        <v>2252</v>
      </c>
      <c r="L2606" t="s">
        <v>2252</v>
      </c>
      <c r="M2606" t="s">
        <v>2265</v>
      </c>
      <c r="N2606" t="s">
        <v>5695</v>
      </c>
    </row>
    <row r="2607" spans="1:14" x14ac:dyDescent="0.25">
      <c r="A2607" t="s">
        <v>6122</v>
      </c>
      <c r="B2607" t="s">
        <v>6123</v>
      </c>
      <c r="C2607" t="s">
        <v>161</v>
      </c>
      <c r="D2607" s="13">
        <v>10156232</v>
      </c>
      <c r="E2607" t="s">
        <v>2249</v>
      </c>
      <c r="F2607" t="s">
        <v>2250</v>
      </c>
      <c r="G2607" t="s">
        <v>2250</v>
      </c>
      <c r="H2607" s="108">
        <v>44138</v>
      </c>
      <c r="I2607" s="108">
        <v>44167</v>
      </c>
      <c r="J2607" t="s">
        <v>2251</v>
      </c>
      <c r="K2607" t="s">
        <v>2252</v>
      </c>
      <c r="L2607" t="s">
        <v>2252</v>
      </c>
      <c r="M2607" t="s">
        <v>2253</v>
      </c>
      <c r="N2607" t="s">
        <v>5695</v>
      </c>
    </row>
    <row r="2608" spans="1:14" x14ac:dyDescent="0.25">
      <c r="A2608" t="s">
        <v>6124</v>
      </c>
      <c r="B2608" t="s">
        <v>6125</v>
      </c>
      <c r="C2608" t="s">
        <v>76</v>
      </c>
      <c r="D2608" s="13">
        <v>10156076</v>
      </c>
      <c r="E2608" t="s">
        <v>2249</v>
      </c>
      <c r="F2608" t="s">
        <v>2250</v>
      </c>
      <c r="G2608" t="s">
        <v>2250</v>
      </c>
      <c r="H2608" s="108">
        <v>44147</v>
      </c>
      <c r="I2608" s="108">
        <v>44174</v>
      </c>
      <c r="J2608" t="s">
        <v>2251</v>
      </c>
      <c r="K2608" t="s">
        <v>2252</v>
      </c>
      <c r="L2608" t="s">
        <v>2252</v>
      </c>
      <c r="M2608" t="s">
        <v>2265</v>
      </c>
      <c r="N2608" t="s">
        <v>5695</v>
      </c>
    </row>
    <row r="2609" spans="1:14" x14ac:dyDescent="0.25">
      <c r="A2609" t="s">
        <v>6126</v>
      </c>
      <c r="B2609" t="s">
        <v>6127</v>
      </c>
      <c r="C2609" t="s">
        <v>218</v>
      </c>
      <c r="D2609" s="13">
        <v>10156174</v>
      </c>
      <c r="E2609" t="s">
        <v>2249</v>
      </c>
      <c r="F2609" t="s">
        <v>2250</v>
      </c>
      <c r="G2609" t="s">
        <v>2250</v>
      </c>
      <c r="H2609" s="108">
        <v>44159</v>
      </c>
      <c r="I2609" s="108">
        <v>44216</v>
      </c>
      <c r="J2609" t="s">
        <v>2251</v>
      </c>
      <c r="K2609" t="s">
        <v>2252</v>
      </c>
      <c r="L2609" t="s">
        <v>2252</v>
      </c>
      <c r="M2609" t="s">
        <v>2265</v>
      </c>
      <c r="N2609" t="s">
        <v>5695</v>
      </c>
    </row>
    <row r="2610" spans="1:14" x14ac:dyDescent="0.25">
      <c r="A2610" t="s">
        <v>6128</v>
      </c>
      <c r="B2610" t="s">
        <v>6129</v>
      </c>
      <c r="C2610" t="s">
        <v>144</v>
      </c>
      <c r="D2610" s="13">
        <v>10156202</v>
      </c>
      <c r="E2610" t="s">
        <v>2249</v>
      </c>
      <c r="F2610" t="s">
        <v>2250</v>
      </c>
      <c r="G2610" t="s">
        <v>2250</v>
      </c>
      <c r="H2610" s="108">
        <v>44147</v>
      </c>
      <c r="I2610" s="108">
        <v>44165</v>
      </c>
      <c r="J2610" t="s">
        <v>2251</v>
      </c>
      <c r="K2610" t="s">
        <v>2252</v>
      </c>
      <c r="L2610" t="s">
        <v>2252</v>
      </c>
      <c r="M2610" t="s">
        <v>2265</v>
      </c>
      <c r="N2610" t="s">
        <v>5695</v>
      </c>
    </row>
    <row r="2611" spans="1:14" x14ac:dyDescent="0.25">
      <c r="A2611" t="s">
        <v>6130</v>
      </c>
      <c r="B2611" t="s">
        <v>6131</v>
      </c>
      <c r="C2611" t="s">
        <v>86</v>
      </c>
      <c r="D2611" s="13">
        <v>10156198</v>
      </c>
      <c r="E2611" t="s">
        <v>2249</v>
      </c>
      <c r="F2611" t="s">
        <v>2250</v>
      </c>
      <c r="G2611" t="s">
        <v>2250</v>
      </c>
      <c r="H2611" s="108">
        <v>44124</v>
      </c>
      <c r="I2611" s="108">
        <v>44152</v>
      </c>
      <c r="J2611" t="s">
        <v>2251</v>
      </c>
      <c r="K2611" t="s">
        <v>2252</v>
      </c>
      <c r="L2611" t="s">
        <v>2252</v>
      </c>
      <c r="M2611" t="s">
        <v>2253</v>
      </c>
      <c r="N2611" t="s">
        <v>5695</v>
      </c>
    </row>
    <row r="2612" spans="1:14" x14ac:dyDescent="0.25">
      <c r="A2612" t="s">
        <v>6132</v>
      </c>
      <c r="B2612" t="s">
        <v>6133</v>
      </c>
      <c r="C2612" t="s">
        <v>86</v>
      </c>
      <c r="D2612" s="13">
        <v>10156199</v>
      </c>
      <c r="E2612" t="s">
        <v>2249</v>
      </c>
      <c r="F2612" t="s">
        <v>2250</v>
      </c>
      <c r="G2612" t="s">
        <v>2250</v>
      </c>
      <c r="H2612" s="108">
        <v>44110</v>
      </c>
      <c r="I2612" s="108">
        <v>44146</v>
      </c>
      <c r="J2612" t="s">
        <v>2251</v>
      </c>
      <c r="K2612" t="s">
        <v>2252</v>
      </c>
      <c r="L2612" t="s">
        <v>2252</v>
      </c>
      <c r="M2612" t="s">
        <v>2253</v>
      </c>
      <c r="N2612" t="s">
        <v>5695</v>
      </c>
    </row>
    <row r="2613" spans="1:14" x14ac:dyDescent="0.25">
      <c r="A2613" t="s">
        <v>6134</v>
      </c>
      <c r="B2613" t="s">
        <v>6135</v>
      </c>
      <c r="C2613" t="s">
        <v>97</v>
      </c>
      <c r="D2613" s="13">
        <v>10156033</v>
      </c>
      <c r="E2613" t="s">
        <v>2249</v>
      </c>
      <c r="F2613" t="s">
        <v>2250</v>
      </c>
      <c r="G2613" t="s">
        <v>2250</v>
      </c>
      <c r="H2613" s="108">
        <v>44138</v>
      </c>
      <c r="I2613" s="108">
        <v>44168</v>
      </c>
      <c r="J2613" t="s">
        <v>2251</v>
      </c>
      <c r="K2613" t="s">
        <v>2252</v>
      </c>
      <c r="L2613" t="s">
        <v>2252</v>
      </c>
      <c r="M2613" t="s">
        <v>2253</v>
      </c>
      <c r="N2613" t="s">
        <v>5695</v>
      </c>
    </row>
    <row r="2614" spans="1:14" x14ac:dyDescent="0.25">
      <c r="A2614" t="s">
        <v>6136</v>
      </c>
      <c r="B2614" t="s">
        <v>6137</v>
      </c>
      <c r="C2614" t="s">
        <v>147</v>
      </c>
      <c r="D2614" s="13">
        <v>10156240</v>
      </c>
      <c r="E2614" t="s">
        <v>2249</v>
      </c>
      <c r="F2614" t="s">
        <v>2250</v>
      </c>
      <c r="G2614" t="s">
        <v>2250</v>
      </c>
      <c r="H2614" s="108">
        <v>44117</v>
      </c>
      <c r="I2614" s="108">
        <v>44146</v>
      </c>
      <c r="J2614" t="s">
        <v>2251</v>
      </c>
      <c r="K2614" t="s">
        <v>2252</v>
      </c>
      <c r="L2614" t="s">
        <v>2252</v>
      </c>
      <c r="M2614" t="s">
        <v>2253</v>
      </c>
      <c r="N2614" t="s">
        <v>5695</v>
      </c>
    </row>
    <row r="2615" spans="1:14" x14ac:dyDescent="0.25">
      <c r="A2615" t="s">
        <v>6138</v>
      </c>
      <c r="B2615" t="s">
        <v>6139</v>
      </c>
      <c r="C2615" t="s">
        <v>219</v>
      </c>
      <c r="D2615" s="13">
        <v>10157416</v>
      </c>
      <c r="E2615" t="s">
        <v>2249</v>
      </c>
      <c r="F2615" t="s">
        <v>2250</v>
      </c>
      <c r="G2615" t="s">
        <v>2250</v>
      </c>
      <c r="H2615" s="108">
        <v>44159</v>
      </c>
      <c r="I2615" s="108">
        <v>44215</v>
      </c>
      <c r="J2615" t="s">
        <v>2251</v>
      </c>
      <c r="K2615" t="s">
        <v>2252</v>
      </c>
      <c r="L2615" t="s">
        <v>2252</v>
      </c>
      <c r="M2615" t="s">
        <v>2265</v>
      </c>
      <c r="N2615" t="s">
        <v>5695</v>
      </c>
    </row>
    <row r="2616" spans="1:14" x14ac:dyDescent="0.25">
      <c r="A2616" t="s">
        <v>6140</v>
      </c>
      <c r="B2616" t="s">
        <v>6141</v>
      </c>
      <c r="C2616" t="s">
        <v>111</v>
      </c>
      <c r="D2616" s="13">
        <v>10156088</v>
      </c>
      <c r="E2616" t="s">
        <v>2249</v>
      </c>
      <c r="F2616" t="s">
        <v>2250</v>
      </c>
      <c r="G2616" t="s">
        <v>2250</v>
      </c>
      <c r="H2616" s="108">
        <v>44166</v>
      </c>
      <c r="I2616" s="108">
        <v>44213</v>
      </c>
      <c r="J2616" t="s">
        <v>2251</v>
      </c>
      <c r="K2616" t="s">
        <v>2252</v>
      </c>
      <c r="L2616" t="s">
        <v>2252</v>
      </c>
      <c r="M2616" t="s">
        <v>2265</v>
      </c>
      <c r="N2616" t="s">
        <v>5695</v>
      </c>
    </row>
    <row r="2617" spans="1:14" x14ac:dyDescent="0.25">
      <c r="A2617" t="s">
        <v>6142</v>
      </c>
      <c r="B2617" t="s">
        <v>6143</v>
      </c>
      <c r="C2617" t="s">
        <v>226</v>
      </c>
      <c r="D2617" s="13">
        <v>10156681</v>
      </c>
      <c r="E2617" t="s">
        <v>2249</v>
      </c>
      <c r="F2617" t="s">
        <v>2250</v>
      </c>
      <c r="G2617" t="s">
        <v>2250</v>
      </c>
      <c r="H2617" s="108">
        <v>44154</v>
      </c>
      <c r="I2617" s="108">
        <v>44201</v>
      </c>
      <c r="J2617" t="s">
        <v>2251</v>
      </c>
      <c r="K2617" t="s">
        <v>2252</v>
      </c>
      <c r="L2617" t="s">
        <v>2252</v>
      </c>
      <c r="M2617" t="s">
        <v>2265</v>
      </c>
      <c r="N2617" t="s">
        <v>5695</v>
      </c>
    </row>
    <row r="2618" spans="1:14" x14ac:dyDescent="0.25">
      <c r="A2618" t="s">
        <v>6144</v>
      </c>
      <c r="B2618" t="s">
        <v>6145</v>
      </c>
      <c r="C2618" t="s">
        <v>124</v>
      </c>
      <c r="D2618" s="13">
        <v>10156044</v>
      </c>
      <c r="E2618" t="s">
        <v>2249</v>
      </c>
      <c r="F2618" t="s">
        <v>2250</v>
      </c>
      <c r="G2618" t="s">
        <v>2250</v>
      </c>
      <c r="H2618" s="108">
        <v>44119</v>
      </c>
      <c r="I2618" s="108">
        <v>44152</v>
      </c>
      <c r="J2618" t="s">
        <v>2251</v>
      </c>
      <c r="K2618" t="s">
        <v>2252</v>
      </c>
      <c r="L2618" t="s">
        <v>2252</v>
      </c>
      <c r="M2618" t="s">
        <v>2253</v>
      </c>
      <c r="N2618" t="s">
        <v>5695</v>
      </c>
    </row>
    <row r="2619" spans="1:14" x14ac:dyDescent="0.25">
      <c r="A2619" t="s">
        <v>6146</v>
      </c>
      <c r="B2619" t="s">
        <v>6147</v>
      </c>
      <c r="C2619" t="s">
        <v>223</v>
      </c>
      <c r="D2619" s="13">
        <v>10156215</v>
      </c>
      <c r="E2619" t="s">
        <v>2249</v>
      </c>
      <c r="F2619" t="s">
        <v>2250</v>
      </c>
      <c r="G2619" t="s">
        <v>2250</v>
      </c>
      <c r="H2619" s="108">
        <v>44138</v>
      </c>
      <c r="I2619" s="108">
        <v>44161</v>
      </c>
      <c r="J2619" t="s">
        <v>2251</v>
      </c>
      <c r="K2619" t="s">
        <v>2252</v>
      </c>
      <c r="L2619" t="s">
        <v>2252</v>
      </c>
      <c r="M2619" t="s">
        <v>2253</v>
      </c>
      <c r="N2619" t="s">
        <v>5695</v>
      </c>
    </row>
    <row r="2620" spans="1:14" x14ac:dyDescent="0.25">
      <c r="A2620" t="s">
        <v>6148</v>
      </c>
      <c r="B2620" t="s">
        <v>6149</v>
      </c>
      <c r="C2620" t="s">
        <v>172</v>
      </c>
      <c r="D2620" s="13">
        <v>10155986</v>
      </c>
      <c r="E2620" t="s">
        <v>2249</v>
      </c>
      <c r="F2620" t="s">
        <v>2250</v>
      </c>
      <c r="G2620" t="s">
        <v>2250</v>
      </c>
      <c r="H2620" s="108">
        <v>44138</v>
      </c>
      <c r="I2620" s="108">
        <v>44165</v>
      </c>
      <c r="J2620" t="s">
        <v>2251</v>
      </c>
      <c r="K2620" t="s">
        <v>2252</v>
      </c>
      <c r="L2620" t="s">
        <v>2252</v>
      </c>
      <c r="M2620" t="s">
        <v>2253</v>
      </c>
      <c r="N2620" t="s">
        <v>5695</v>
      </c>
    </row>
    <row r="2621" spans="1:14" x14ac:dyDescent="0.25">
      <c r="A2621" t="s">
        <v>6150</v>
      </c>
      <c r="B2621" t="s">
        <v>6151</v>
      </c>
      <c r="C2621" t="s">
        <v>99</v>
      </c>
      <c r="D2621" s="13">
        <v>10157655</v>
      </c>
      <c r="E2621" t="s">
        <v>2249</v>
      </c>
      <c r="F2621" t="s">
        <v>2250</v>
      </c>
      <c r="G2621" t="s">
        <v>2250</v>
      </c>
      <c r="H2621" s="108">
        <v>44159</v>
      </c>
      <c r="I2621" s="108">
        <v>44200</v>
      </c>
      <c r="J2621" t="s">
        <v>2251</v>
      </c>
      <c r="K2621" t="s">
        <v>2252</v>
      </c>
      <c r="L2621" t="s">
        <v>2252</v>
      </c>
      <c r="M2621" t="s">
        <v>2265</v>
      </c>
      <c r="N2621" t="s">
        <v>5695</v>
      </c>
    </row>
    <row r="2622" spans="1:14" x14ac:dyDescent="0.25">
      <c r="A2622" t="s">
        <v>6152</v>
      </c>
      <c r="B2622" t="s">
        <v>6153</v>
      </c>
      <c r="C2622" t="s">
        <v>205</v>
      </c>
      <c r="D2622" s="13">
        <v>10156103</v>
      </c>
      <c r="E2622" t="s">
        <v>2249</v>
      </c>
      <c r="F2622" t="s">
        <v>2250</v>
      </c>
      <c r="G2622" t="s">
        <v>2250</v>
      </c>
      <c r="H2622" s="108">
        <v>44152</v>
      </c>
      <c r="I2622" s="108">
        <v>44200</v>
      </c>
      <c r="J2622" t="s">
        <v>2251</v>
      </c>
      <c r="K2622" t="s">
        <v>2252</v>
      </c>
      <c r="L2622" t="s">
        <v>2252</v>
      </c>
      <c r="M2622" t="s">
        <v>2265</v>
      </c>
      <c r="N2622" t="s">
        <v>5695</v>
      </c>
    </row>
    <row r="2623" spans="1:14" x14ac:dyDescent="0.25">
      <c r="A2623" t="s">
        <v>6154</v>
      </c>
      <c r="B2623" t="s">
        <v>6155</v>
      </c>
      <c r="C2623" t="s">
        <v>169</v>
      </c>
      <c r="D2623" s="13">
        <v>10156266</v>
      </c>
      <c r="E2623" t="s">
        <v>2249</v>
      </c>
      <c r="F2623" t="s">
        <v>2250</v>
      </c>
      <c r="G2623" t="s">
        <v>2250</v>
      </c>
      <c r="H2623" s="108">
        <v>44152</v>
      </c>
      <c r="I2623" s="108">
        <v>44175</v>
      </c>
      <c r="J2623" t="s">
        <v>2251</v>
      </c>
      <c r="K2623" t="s">
        <v>2252</v>
      </c>
      <c r="L2623" t="s">
        <v>2252</v>
      </c>
      <c r="M2623" t="s">
        <v>2265</v>
      </c>
      <c r="N2623" t="s">
        <v>5695</v>
      </c>
    </row>
    <row r="2624" spans="1:14" x14ac:dyDescent="0.25">
      <c r="A2624" t="s">
        <v>6156</v>
      </c>
      <c r="B2624" t="s">
        <v>6157</v>
      </c>
      <c r="C2624" t="s">
        <v>164</v>
      </c>
      <c r="D2624" s="13">
        <v>10157265</v>
      </c>
      <c r="E2624" t="s">
        <v>2249</v>
      </c>
      <c r="F2624" t="s">
        <v>2250</v>
      </c>
      <c r="G2624" t="s">
        <v>2250</v>
      </c>
      <c r="H2624" s="108">
        <v>44140</v>
      </c>
      <c r="I2624" s="108">
        <v>44171</v>
      </c>
      <c r="J2624" t="s">
        <v>2251</v>
      </c>
      <c r="K2624" t="s">
        <v>2252</v>
      </c>
      <c r="L2624" t="s">
        <v>2252</v>
      </c>
      <c r="M2624" t="s">
        <v>2265</v>
      </c>
      <c r="N2624" t="s">
        <v>5695</v>
      </c>
    </row>
    <row r="2625" spans="1:14" x14ac:dyDescent="0.25">
      <c r="A2625" t="s">
        <v>6158</v>
      </c>
      <c r="B2625" t="s">
        <v>6159</v>
      </c>
      <c r="C2625" t="s">
        <v>112</v>
      </c>
      <c r="D2625" s="13">
        <v>10157269</v>
      </c>
      <c r="E2625" t="s">
        <v>2249</v>
      </c>
      <c r="F2625" t="s">
        <v>2250</v>
      </c>
      <c r="G2625" t="s">
        <v>2250</v>
      </c>
      <c r="H2625" s="108">
        <v>44103</v>
      </c>
      <c r="I2625" s="108">
        <v>44154</v>
      </c>
      <c r="J2625" t="s">
        <v>2251</v>
      </c>
      <c r="K2625" t="s">
        <v>2252</v>
      </c>
      <c r="L2625" t="s">
        <v>2252</v>
      </c>
      <c r="M2625" t="s">
        <v>2253</v>
      </c>
      <c r="N2625" t="s">
        <v>5695</v>
      </c>
    </row>
    <row r="2626" spans="1:14" x14ac:dyDescent="0.25">
      <c r="A2626" t="s">
        <v>6160</v>
      </c>
      <c r="B2626" t="s">
        <v>6161</v>
      </c>
      <c r="C2626" t="s">
        <v>212</v>
      </c>
      <c r="D2626" s="13">
        <v>10157268</v>
      </c>
      <c r="E2626" t="s">
        <v>2249</v>
      </c>
      <c r="F2626" t="s">
        <v>2250</v>
      </c>
      <c r="G2626" t="s">
        <v>2250</v>
      </c>
      <c r="H2626" s="108">
        <v>44146</v>
      </c>
      <c r="I2626" s="108">
        <v>44175</v>
      </c>
      <c r="J2626" t="s">
        <v>2251</v>
      </c>
      <c r="K2626" t="s">
        <v>2252</v>
      </c>
      <c r="L2626" t="s">
        <v>2252</v>
      </c>
      <c r="M2626" t="s">
        <v>2265</v>
      </c>
      <c r="N2626" t="s">
        <v>5695</v>
      </c>
    </row>
    <row r="2627" spans="1:14" x14ac:dyDescent="0.25">
      <c r="A2627" t="s">
        <v>6162</v>
      </c>
      <c r="B2627" t="s">
        <v>6163</v>
      </c>
      <c r="C2627" t="s">
        <v>151</v>
      </c>
      <c r="D2627" s="13">
        <v>10157397</v>
      </c>
      <c r="E2627" t="s">
        <v>2249</v>
      </c>
      <c r="F2627" t="s">
        <v>2250</v>
      </c>
      <c r="G2627" t="s">
        <v>2250</v>
      </c>
      <c r="H2627" s="108">
        <v>44159</v>
      </c>
      <c r="I2627" s="108">
        <v>44213</v>
      </c>
      <c r="J2627" t="s">
        <v>2251</v>
      </c>
      <c r="K2627" t="s">
        <v>2252</v>
      </c>
      <c r="L2627" t="s">
        <v>2252</v>
      </c>
      <c r="M2627" t="s">
        <v>2265</v>
      </c>
      <c r="N2627" t="s">
        <v>5695</v>
      </c>
    </row>
    <row r="2628" spans="1:14" x14ac:dyDescent="0.25">
      <c r="A2628" t="s">
        <v>6164</v>
      </c>
      <c r="B2628" t="s">
        <v>6165</v>
      </c>
      <c r="C2628" t="s">
        <v>115</v>
      </c>
      <c r="D2628" s="13">
        <v>10156017</v>
      </c>
      <c r="E2628" t="s">
        <v>2249</v>
      </c>
      <c r="F2628" t="s">
        <v>2250</v>
      </c>
      <c r="G2628" t="s">
        <v>2250</v>
      </c>
      <c r="H2628" s="108">
        <v>44161</v>
      </c>
      <c r="I2628" s="108">
        <v>44209</v>
      </c>
      <c r="J2628" t="s">
        <v>2251</v>
      </c>
      <c r="K2628" t="s">
        <v>2252</v>
      </c>
      <c r="L2628" t="s">
        <v>2252</v>
      </c>
      <c r="M2628" t="s">
        <v>2265</v>
      </c>
      <c r="N2628" t="s">
        <v>5695</v>
      </c>
    </row>
    <row r="2629" spans="1:14" x14ac:dyDescent="0.25">
      <c r="A2629" t="s">
        <v>6166</v>
      </c>
      <c r="B2629" t="s">
        <v>6167</v>
      </c>
      <c r="C2629" t="s">
        <v>129</v>
      </c>
      <c r="D2629" s="13">
        <v>10155990</v>
      </c>
      <c r="E2629" t="s">
        <v>2249</v>
      </c>
      <c r="F2629" t="s">
        <v>2250</v>
      </c>
      <c r="G2629" t="s">
        <v>2250</v>
      </c>
      <c r="H2629" s="108">
        <v>44145</v>
      </c>
      <c r="I2629" s="108">
        <v>44166</v>
      </c>
      <c r="J2629" t="s">
        <v>2251</v>
      </c>
      <c r="K2629" t="s">
        <v>2252</v>
      </c>
      <c r="L2629" t="s">
        <v>2252</v>
      </c>
      <c r="M2629" t="s">
        <v>2265</v>
      </c>
      <c r="N2629" t="s">
        <v>5695</v>
      </c>
    </row>
    <row r="2630" spans="1:14" x14ac:dyDescent="0.25">
      <c r="A2630" t="s">
        <v>6168</v>
      </c>
      <c r="B2630" t="s">
        <v>6169</v>
      </c>
      <c r="C2630" t="s">
        <v>119</v>
      </c>
      <c r="D2630" s="13">
        <v>10156137</v>
      </c>
      <c r="E2630" t="s">
        <v>2249</v>
      </c>
      <c r="F2630" t="s">
        <v>2250</v>
      </c>
      <c r="G2630" t="s">
        <v>2250</v>
      </c>
      <c r="H2630" s="108">
        <v>44174</v>
      </c>
      <c r="I2630" s="108">
        <v>44216</v>
      </c>
      <c r="J2630" t="s">
        <v>2251</v>
      </c>
      <c r="K2630" t="s">
        <v>2252</v>
      </c>
      <c r="L2630" t="s">
        <v>2252</v>
      </c>
      <c r="M2630" t="s">
        <v>2253</v>
      </c>
      <c r="N2630" t="s">
        <v>5695</v>
      </c>
    </row>
    <row r="2631" spans="1:14" x14ac:dyDescent="0.25">
      <c r="A2631" t="s">
        <v>6170</v>
      </c>
      <c r="B2631" t="s">
        <v>6171</v>
      </c>
      <c r="C2631" t="s">
        <v>113</v>
      </c>
      <c r="D2631" s="13">
        <v>10157262</v>
      </c>
      <c r="E2631" t="s">
        <v>2249</v>
      </c>
      <c r="F2631" t="s">
        <v>2250</v>
      </c>
      <c r="G2631" t="s">
        <v>2250</v>
      </c>
      <c r="H2631" s="108">
        <v>44146</v>
      </c>
      <c r="I2631" s="108">
        <v>44168</v>
      </c>
      <c r="J2631" t="s">
        <v>2251</v>
      </c>
      <c r="K2631" t="s">
        <v>2252</v>
      </c>
      <c r="L2631" t="s">
        <v>2252</v>
      </c>
      <c r="M2631" t="s">
        <v>2265</v>
      </c>
      <c r="N2631" t="s">
        <v>5695</v>
      </c>
    </row>
    <row r="2632" spans="1:14" x14ac:dyDescent="0.25">
      <c r="A2632" t="s">
        <v>6172</v>
      </c>
      <c r="B2632" t="s">
        <v>6173</v>
      </c>
      <c r="C2632" t="s">
        <v>156</v>
      </c>
      <c r="D2632" s="13">
        <v>10157260</v>
      </c>
      <c r="E2632" t="s">
        <v>2249</v>
      </c>
      <c r="F2632" t="s">
        <v>2250</v>
      </c>
      <c r="G2632" t="s">
        <v>2250</v>
      </c>
      <c r="H2632" s="108">
        <v>44110</v>
      </c>
      <c r="I2632" s="108">
        <v>44150</v>
      </c>
      <c r="J2632" t="s">
        <v>2251</v>
      </c>
      <c r="K2632" t="s">
        <v>2252</v>
      </c>
      <c r="L2632" t="s">
        <v>2252</v>
      </c>
      <c r="M2632" t="s">
        <v>2253</v>
      </c>
      <c r="N2632" t="s">
        <v>5695</v>
      </c>
    </row>
    <row r="2633" spans="1:14" x14ac:dyDescent="0.25">
      <c r="A2633" t="s">
        <v>6174</v>
      </c>
      <c r="B2633" t="s">
        <v>6175</v>
      </c>
      <c r="C2633" t="s">
        <v>151</v>
      </c>
      <c r="D2633" s="13">
        <v>10156029</v>
      </c>
      <c r="E2633" t="s">
        <v>2249</v>
      </c>
      <c r="F2633" t="s">
        <v>2250</v>
      </c>
      <c r="G2633" t="s">
        <v>2250</v>
      </c>
      <c r="H2633" s="108">
        <v>44166</v>
      </c>
      <c r="I2633" s="108">
        <v>44209</v>
      </c>
      <c r="J2633" t="s">
        <v>2251</v>
      </c>
      <c r="K2633" t="s">
        <v>2252</v>
      </c>
      <c r="L2633" t="s">
        <v>2252</v>
      </c>
      <c r="M2633" t="s">
        <v>2265</v>
      </c>
      <c r="N2633" t="s">
        <v>5695</v>
      </c>
    </row>
    <row r="2634" spans="1:14" x14ac:dyDescent="0.25">
      <c r="A2634" t="s">
        <v>6176</v>
      </c>
      <c r="B2634" t="s">
        <v>6177</v>
      </c>
      <c r="C2634" t="s">
        <v>72</v>
      </c>
      <c r="D2634" s="13">
        <v>10155226</v>
      </c>
      <c r="E2634" t="s">
        <v>2385</v>
      </c>
      <c r="F2634" t="s">
        <v>2250</v>
      </c>
      <c r="G2634" t="s">
        <v>2250</v>
      </c>
      <c r="H2634" s="108">
        <v>44146</v>
      </c>
      <c r="I2634" s="108">
        <v>44172</v>
      </c>
      <c r="J2634" t="s">
        <v>2252</v>
      </c>
      <c r="K2634" t="s">
        <v>2252</v>
      </c>
      <c r="L2634" t="s">
        <v>2252</v>
      </c>
      <c r="M2634" t="s">
        <v>2265</v>
      </c>
      <c r="N2634" t="s">
        <v>5695</v>
      </c>
    </row>
    <row r="2635" spans="1:14" x14ac:dyDescent="0.25">
      <c r="A2635" t="s">
        <v>6178</v>
      </c>
      <c r="B2635" t="s">
        <v>6179</v>
      </c>
      <c r="C2635" t="s">
        <v>196</v>
      </c>
      <c r="D2635" s="13">
        <v>10156062</v>
      </c>
      <c r="E2635" t="s">
        <v>2249</v>
      </c>
      <c r="F2635" t="s">
        <v>2250</v>
      </c>
      <c r="G2635" t="s">
        <v>2250</v>
      </c>
      <c r="H2635" s="108">
        <v>44159</v>
      </c>
      <c r="I2635" s="108">
        <v>44201</v>
      </c>
      <c r="J2635" t="s">
        <v>2251</v>
      </c>
      <c r="K2635" t="s">
        <v>2252</v>
      </c>
      <c r="L2635" t="s">
        <v>2252</v>
      </c>
      <c r="M2635" t="s">
        <v>2265</v>
      </c>
      <c r="N2635" t="s">
        <v>5695</v>
      </c>
    </row>
    <row r="2636" spans="1:14" x14ac:dyDescent="0.25">
      <c r="A2636" t="s">
        <v>6180</v>
      </c>
      <c r="B2636" t="s">
        <v>6181</v>
      </c>
      <c r="C2636" t="s">
        <v>152</v>
      </c>
      <c r="D2636" s="13">
        <v>10156066</v>
      </c>
      <c r="E2636" t="s">
        <v>2249</v>
      </c>
      <c r="F2636" t="s">
        <v>2250</v>
      </c>
      <c r="G2636" t="s">
        <v>2250</v>
      </c>
      <c r="H2636" s="108">
        <v>44145</v>
      </c>
      <c r="I2636" s="108">
        <v>44171</v>
      </c>
      <c r="J2636" t="s">
        <v>2251</v>
      </c>
      <c r="K2636" t="s">
        <v>2252</v>
      </c>
      <c r="L2636" t="s">
        <v>2252</v>
      </c>
      <c r="M2636" t="s">
        <v>2265</v>
      </c>
      <c r="N2636" t="s">
        <v>5695</v>
      </c>
    </row>
    <row r="2637" spans="1:14" x14ac:dyDescent="0.25">
      <c r="A2637" t="s">
        <v>6182</v>
      </c>
      <c r="B2637" t="s">
        <v>6183</v>
      </c>
      <c r="C2637" t="s">
        <v>191</v>
      </c>
      <c r="D2637" s="13">
        <v>10156814</v>
      </c>
      <c r="E2637" t="s">
        <v>2249</v>
      </c>
      <c r="F2637" t="s">
        <v>2250</v>
      </c>
      <c r="G2637" t="s">
        <v>2250</v>
      </c>
      <c r="H2637" s="108">
        <v>44161</v>
      </c>
      <c r="I2637" s="108">
        <v>44215</v>
      </c>
      <c r="J2637" t="s">
        <v>2251</v>
      </c>
      <c r="K2637" t="s">
        <v>2252</v>
      </c>
      <c r="L2637" t="s">
        <v>2252</v>
      </c>
      <c r="M2637" t="s">
        <v>2265</v>
      </c>
      <c r="N2637" t="s">
        <v>5695</v>
      </c>
    </row>
    <row r="2638" spans="1:14" x14ac:dyDescent="0.25">
      <c r="A2638" t="s">
        <v>6184</v>
      </c>
      <c r="B2638" t="s">
        <v>6185</v>
      </c>
      <c r="C2638" t="s">
        <v>191</v>
      </c>
      <c r="D2638" s="13">
        <v>10156815</v>
      </c>
      <c r="E2638" t="s">
        <v>2249</v>
      </c>
      <c r="F2638" t="s">
        <v>2250</v>
      </c>
      <c r="G2638" t="s">
        <v>2250</v>
      </c>
      <c r="H2638" s="108">
        <v>44138</v>
      </c>
      <c r="I2638" s="108">
        <v>44172</v>
      </c>
      <c r="J2638" t="s">
        <v>2251</v>
      </c>
      <c r="K2638" t="s">
        <v>2252</v>
      </c>
      <c r="L2638" t="s">
        <v>2252</v>
      </c>
      <c r="M2638" t="s">
        <v>2253</v>
      </c>
      <c r="N2638" t="s">
        <v>5695</v>
      </c>
    </row>
    <row r="2639" spans="1:14" x14ac:dyDescent="0.25">
      <c r="A2639" t="s">
        <v>6186</v>
      </c>
      <c r="B2639" t="s">
        <v>6187</v>
      </c>
      <c r="C2639" t="s">
        <v>130</v>
      </c>
      <c r="D2639" s="13">
        <v>10158148</v>
      </c>
      <c r="E2639" t="s">
        <v>2249</v>
      </c>
      <c r="F2639" t="s">
        <v>2250</v>
      </c>
      <c r="G2639" t="s">
        <v>2250</v>
      </c>
      <c r="H2639" s="108">
        <v>44145</v>
      </c>
      <c r="I2639" s="108">
        <v>44168</v>
      </c>
      <c r="J2639" t="s">
        <v>2251</v>
      </c>
      <c r="K2639" t="s">
        <v>2252</v>
      </c>
      <c r="L2639" t="s">
        <v>2252</v>
      </c>
      <c r="M2639" t="s">
        <v>2265</v>
      </c>
      <c r="N2639" t="s">
        <v>5695</v>
      </c>
    </row>
    <row r="2640" spans="1:14" x14ac:dyDescent="0.25">
      <c r="A2640" t="s">
        <v>6188</v>
      </c>
      <c r="B2640" t="s">
        <v>6189</v>
      </c>
      <c r="C2640" t="s">
        <v>137</v>
      </c>
      <c r="D2640" s="13">
        <v>10157266</v>
      </c>
      <c r="E2640" t="s">
        <v>2249</v>
      </c>
      <c r="F2640" t="s">
        <v>2250</v>
      </c>
      <c r="G2640" t="s">
        <v>2250</v>
      </c>
      <c r="H2640" s="108">
        <v>44117</v>
      </c>
      <c r="I2640" s="108">
        <v>44154</v>
      </c>
      <c r="J2640" t="s">
        <v>2251</v>
      </c>
      <c r="K2640" t="s">
        <v>2252</v>
      </c>
      <c r="L2640" t="s">
        <v>2252</v>
      </c>
      <c r="M2640" t="s">
        <v>2253</v>
      </c>
      <c r="N2640" t="s">
        <v>5695</v>
      </c>
    </row>
    <row r="2641" spans="1:14" x14ac:dyDescent="0.25">
      <c r="A2641" t="s">
        <v>6190</v>
      </c>
      <c r="B2641" t="s">
        <v>6191</v>
      </c>
      <c r="C2641" t="s">
        <v>153</v>
      </c>
      <c r="D2641" s="13">
        <v>10157094</v>
      </c>
      <c r="E2641" t="s">
        <v>2249</v>
      </c>
      <c r="F2641" t="s">
        <v>2250</v>
      </c>
      <c r="G2641" t="s">
        <v>2250</v>
      </c>
      <c r="H2641" s="108">
        <v>44145</v>
      </c>
      <c r="I2641" s="108">
        <v>44182</v>
      </c>
      <c r="J2641" t="s">
        <v>2251</v>
      </c>
      <c r="K2641" t="s">
        <v>2252</v>
      </c>
      <c r="L2641" t="s">
        <v>2252</v>
      </c>
      <c r="M2641" t="s">
        <v>2265</v>
      </c>
      <c r="N2641" t="s">
        <v>5695</v>
      </c>
    </row>
    <row r="2642" spans="1:14" x14ac:dyDescent="0.25">
      <c r="A2642" t="s">
        <v>6192</v>
      </c>
      <c r="B2642" t="s">
        <v>6193</v>
      </c>
      <c r="C2642" t="s">
        <v>165</v>
      </c>
      <c r="D2642" s="13">
        <v>10162643</v>
      </c>
      <c r="E2642" t="s">
        <v>2249</v>
      </c>
      <c r="F2642" t="s">
        <v>2250</v>
      </c>
      <c r="G2642" t="s">
        <v>2250</v>
      </c>
      <c r="H2642" s="108">
        <v>44140</v>
      </c>
      <c r="I2642" s="108">
        <v>44167</v>
      </c>
      <c r="J2642" t="s">
        <v>2251</v>
      </c>
      <c r="K2642" t="s">
        <v>2252</v>
      </c>
      <c r="L2642" t="s">
        <v>2252</v>
      </c>
      <c r="M2642" t="s">
        <v>2265</v>
      </c>
      <c r="N2642" t="s">
        <v>5695</v>
      </c>
    </row>
    <row r="2643" spans="1:14" x14ac:dyDescent="0.25">
      <c r="A2643" t="s">
        <v>6194</v>
      </c>
      <c r="B2643" t="s">
        <v>6195</v>
      </c>
      <c r="C2643" t="s">
        <v>148</v>
      </c>
      <c r="D2643" s="13">
        <v>10157267</v>
      </c>
      <c r="E2643" t="s">
        <v>2249</v>
      </c>
      <c r="F2643" t="s">
        <v>2250</v>
      </c>
      <c r="G2643" t="s">
        <v>2250</v>
      </c>
      <c r="H2643" s="108">
        <v>44152</v>
      </c>
      <c r="I2643" s="108">
        <v>44172</v>
      </c>
      <c r="J2643" t="s">
        <v>2251</v>
      </c>
      <c r="K2643" t="s">
        <v>2252</v>
      </c>
      <c r="L2643" t="s">
        <v>2252</v>
      </c>
      <c r="M2643" t="s">
        <v>2265</v>
      </c>
      <c r="N2643" t="s">
        <v>5695</v>
      </c>
    </row>
    <row r="2644" spans="1:14" x14ac:dyDescent="0.25">
      <c r="A2644" t="s">
        <v>6196</v>
      </c>
      <c r="B2644" t="s">
        <v>6197</v>
      </c>
      <c r="C2644" t="s">
        <v>99</v>
      </c>
      <c r="D2644" s="13">
        <v>10157656</v>
      </c>
      <c r="E2644" t="s">
        <v>2249</v>
      </c>
      <c r="F2644" t="s">
        <v>2250</v>
      </c>
      <c r="G2644" t="s">
        <v>2250</v>
      </c>
      <c r="H2644" s="108">
        <v>44152</v>
      </c>
      <c r="I2644" s="108">
        <v>44172</v>
      </c>
      <c r="J2644" t="s">
        <v>2251</v>
      </c>
      <c r="K2644" t="s">
        <v>2252</v>
      </c>
      <c r="L2644" t="s">
        <v>2252</v>
      </c>
      <c r="M2644" t="s">
        <v>2265</v>
      </c>
      <c r="N2644" t="s">
        <v>5695</v>
      </c>
    </row>
    <row r="2645" spans="1:14" x14ac:dyDescent="0.25">
      <c r="A2645" t="s">
        <v>6198</v>
      </c>
      <c r="B2645" t="s">
        <v>6199</v>
      </c>
      <c r="C2645" t="s">
        <v>145</v>
      </c>
      <c r="D2645" s="13">
        <v>10160602</v>
      </c>
      <c r="E2645" t="s">
        <v>2249</v>
      </c>
      <c r="F2645" t="s">
        <v>2250</v>
      </c>
      <c r="G2645" t="s">
        <v>2250</v>
      </c>
      <c r="H2645" s="108">
        <v>44159</v>
      </c>
      <c r="I2645" s="108">
        <v>44200</v>
      </c>
      <c r="J2645" t="s">
        <v>2251</v>
      </c>
      <c r="K2645" t="s">
        <v>2252</v>
      </c>
      <c r="L2645" t="s">
        <v>2252</v>
      </c>
      <c r="M2645" t="s">
        <v>2265</v>
      </c>
      <c r="N2645" t="s">
        <v>5695</v>
      </c>
    </row>
    <row r="2646" spans="1:14" x14ac:dyDescent="0.25">
      <c r="A2646" t="s">
        <v>6200</v>
      </c>
      <c r="B2646" t="s">
        <v>6201</v>
      </c>
      <c r="C2646" t="s">
        <v>148</v>
      </c>
      <c r="D2646" s="13">
        <v>10165074</v>
      </c>
      <c r="E2646" t="s">
        <v>2249</v>
      </c>
      <c r="F2646" t="s">
        <v>2250</v>
      </c>
      <c r="G2646" t="s">
        <v>2250</v>
      </c>
      <c r="H2646" s="108">
        <v>44159</v>
      </c>
      <c r="I2646" s="108">
        <v>44186</v>
      </c>
      <c r="J2646" t="s">
        <v>2251</v>
      </c>
      <c r="K2646" t="s">
        <v>2252</v>
      </c>
      <c r="L2646" t="s">
        <v>2252</v>
      </c>
      <c r="M2646" t="s">
        <v>2265</v>
      </c>
      <c r="N2646" t="s">
        <v>5695</v>
      </c>
    </row>
    <row r="2647" spans="1:14" x14ac:dyDescent="0.25">
      <c r="A2647" t="s">
        <v>6202</v>
      </c>
      <c r="B2647" t="s">
        <v>6203</v>
      </c>
      <c r="C2647" t="s">
        <v>95</v>
      </c>
      <c r="D2647" s="13">
        <v>10156948</v>
      </c>
      <c r="E2647" t="s">
        <v>2249</v>
      </c>
      <c r="F2647" t="s">
        <v>2250</v>
      </c>
      <c r="G2647" t="s">
        <v>2250</v>
      </c>
      <c r="H2647" s="108">
        <v>44141</v>
      </c>
      <c r="I2647" s="108">
        <v>44172</v>
      </c>
      <c r="J2647" t="s">
        <v>2251</v>
      </c>
      <c r="K2647" t="s">
        <v>2252</v>
      </c>
      <c r="L2647" t="s">
        <v>2252</v>
      </c>
      <c r="M2647" t="s">
        <v>2265</v>
      </c>
      <c r="N2647" t="s">
        <v>5695</v>
      </c>
    </row>
    <row r="2648" spans="1:14" x14ac:dyDescent="0.25">
      <c r="A2648" t="s">
        <v>6204</v>
      </c>
      <c r="B2648" t="s">
        <v>6205</v>
      </c>
      <c r="C2648" t="s">
        <v>195</v>
      </c>
      <c r="D2648" s="13">
        <v>10156816</v>
      </c>
      <c r="E2648" t="s">
        <v>2249</v>
      </c>
      <c r="F2648" t="s">
        <v>2250</v>
      </c>
      <c r="G2648" t="s">
        <v>2250</v>
      </c>
      <c r="H2648" s="108">
        <v>44138</v>
      </c>
      <c r="I2648" s="108">
        <v>44171</v>
      </c>
      <c r="J2648" t="s">
        <v>2251</v>
      </c>
      <c r="K2648" t="s">
        <v>2252</v>
      </c>
      <c r="L2648" t="s">
        <v>2252</v>
      </c>
      <c r="M2648" t="s">
        <v>2253</v>
      </c>
      <c r="N2648" t="s">
        <v>5695</v>
      </c>
    </row>
    <row r="2649" spans="1:14" x14ac:dyDescent="0.25">
      <c r="A2649" t="s">
        <v>6206</v>
      </c>
      <c r="B2649" t="s">
        <v>6207</v>
      </c>
      <c r="C2649" t="s">
        <v>147</v>
      </c>
      <c r="D2649" s="13">
        <v>10156679</v>
      </c>
      <c r="E2649" t="s">
        <v>2249</v>
      </c>
      <c r="F2649" t="s">
        <v>2250</v>
      </c>
      <c r="G2649" t="s">
        <v>2250</v>
      </c>
      <c r="H2649" s="108">
        <v>44138</v>
      </c>
      <c r="I2649" s="108">
        <v>44165</v>
      </c>
      <c r="J2649" t="s">
        <v>2251</v>
      </c>
      <c r="K2649" t="s">
        <v>2252</v>
      </c>
      <c r="L2649" t="s">
        <v>2252</v>
      </c>
      <c r="M2649" t="s">
        <v>2253</v>
      </c>
      <c r="N2649" t="s">
        <v>5695</v>
      </c>
    </row>
    <row r="2650" spans="1:14" x14ac:dyDescent="0.25">
      <c r="A2650" t="s">
        <v>6208</v>
      </c>
      <c r="B2650" t="s">
        <v>6209</v>
      </c>
      <c r="C2650" t="s">
        <v>106</v>
      </c>
      <c r="D2650" s="13">
        <v>10158649</v>
      </c>
      <c r="E2650" t="s">
        <v>2249</v>
      </c>
      <c r="F2650" t="s">
        <v>2250</v>
      </c>
      <c r="G2650" t="s">
        <v>2250</v>
      </c>
      <c r="H2650" s="108">
        <v>44159</v>
      </c>
      <c r="I2650" s="108">
        <v>44213</v>
      </c>
      <c r="J2650" t="s">
        <v>2251</v>
      </c>
      <c r="K2650" t="s">
        <v>2252</v>
      </c>
      <c r="L2650" t="s">
        <v>2252</v>
      </c>
      <c r="M2650" t="s">
        <v>2265</v>
      </c>
      <c r="N2650" t="s">
        <v>5695</v>
      </c>
    </row>
    <row r="2651" spans="1:14" x14ac:dyDescent="0.25">
      <c r="A2651" t="s">
        <v>6210</v>
      </c>
      <c r="B2651" t="s">
        <v>6211</v>
      </c>
      <c r="C2651" t="s">
        <v>81</v>
      </c>
      <c r="D2651" s="13">
        <v>10157261</v>
      </c>
      <c r="E2651" t="s">
        <v>2249</v>
      </c>
      <c r="F2651" t="s">
        <v>2250</v>
      </c>
      <c r="G2651" t="s">
        <v>2250</v>
      </c>
      <c r="H2651" s="108">
        <v>44119</v>
      </c>
      <c r="I2651" s="108">
        <v>44168</v>
      </c>
      <c r="J2651" t="s">
        <v>2251</v>
      </c>
      <c r="K2651" t="s">
        <v>2252</v>
      </c>
      <c r="L2651" t="s">
        <v>2252</v>
      </c>
      <c r="M2651" t="s">
        <v>2253</v>
      </c>
      <c r="N2651" t="s">
        <v>5695</v>
      </c>
    </row>
    <row r="2652" spans="1:14" x14ac:dyDescent="0.25">
      <c r="A2652" t="s">
        <v>6212</v>
      </c>
      <c r="B2652" t="s">
        <v>6213</v>
      </c>
      <c r="C2652" t="s">
        <v>161</v>
      </c>
      <c r="D2652" s="13">
        <v>10156252</v>
      </c>
      <c r="E2652" t="s">
        <v>2249</v>
      </c>
      <c r="F2652" t="s">
        <v>2250</v>
      </c>
      <c r="G2652" t="s">
        <v>2250</v>
      </c>
      <c r="H2652" s="108">
        <v>44119</v>
      </c>
      <c r="I2652" s="108">
        <v>44158</v>
      </c>
      <c r="J2652" t="s">
        <v>2251</v>
      </c>
      <c r="K2652" t="s">
        <v>2252</v>
      </c>
      <c r="L2652" t="s">
        <v>2252</v>
      </c>
      <c r="M2652" t="s">
        <v>2253</v>
      </c>
      <c r="N2652" t="s">
        <v>5695</v>
      </c>
    </row>
    <row r="2653" spans="1:14" x14ac:dyDescent="0.25">
      <c r="A2653" t="s">
        <v>6214</v>
      </c>
      <c r="B2653" t="s">
        <v>6215</v>
      </c>
      <c r="C2653" t="s">
        <v>83</v>
      </c>
      <c r="D2653" s="13">
        <v>10158650</v>
      </c>
      <c r="E2653" t="s">
        <v>2249</v>
      </c>
      <c r="F2653" t="s">
        <v>2250</v>
      </c>
      <c r="G2653" t="s">
        <v>2250</v>
      </c>
      <c r="H2653" s="108">
        <v>44168</v>
      </c>
      <c r="I2653" s="108">
        <v>44209</v>
      </c>
      <c r="J2653" t="s">
        <v>2251</v>
      </c>
      <c r="K2653" t="s">
        <v>2252</v>
      </c>
      <c r="L2653" t="s">
        <v>2252</v>
      </c>
      <c r="M2653" t="s">
        <v>2253</v>
      </c>
      <c r="N2653" t="s">
        <v>5695</v>
      </c>
    </row>
    <row r="2654" spans="1:14" x14ac:dyDescent="0.25">
      <c r="A2654" t="s">
        <v>6216</v>
      </c>
      <c r="B2654" t="s">
        <v>6217</v>
      </c>
      <c r="C2654" t="s">
        <v>70</v>
      </c>
      <c r="D2654" s="13">
        <v>10163222</v>
      </c>
      <c r="E2654" t="s">
        <v>2358</v>
      </c>
      <c r="F2654" t="s">
        <v>2250</v>
      </c>
      <c r="G2654" t="s">
        <v>2250</v>
      </c>
      <c r="H2654" s="108">
        <v>44125</v>
      </c>
      <c r="I2654" s="108">
        <v>44161</v>
      </c>
      <c r="J2654" t="s">
        <v>2252</v>
      </c>
      <c r="K2654" t="s">
        <v>2252</v>
      </c>
      <c r="L2654" t="s">
        <v>2252</v>
      </c>
      <c r="M2654" t="s">
        <v>2253</v>
      </c>
      <c r="N2654" t="s">
        <v>5695</v>
      </c>
    </row>
    <row r="2655" spans="1:14" x14ac:dyDescent="0.25">
      <c r="A2655" t="s">
        <v>6218</v>
      </c>
      <c r="B2655" t="s">
        <v>6219</v>
      </c>
      <c r="C2655" t="s">
        <v>108</v>
      </c>
      <c r="D2655" s="13">
        <v>10157093</v>
      </c>
      <c r="E2655" t="s">
        <v>2249</v>
      </c>
      <c r="F2655" t="s">
        <v>2250</v>
      </c>
      <c r="G2655" t="s">
        <v>2250</v>
      </c>
      <c r="H2655" s="108">
        <v>44140</v>
      </c>
      <c r="I2655" s="108">
        <v>44168</v>
      </c>
      <c r="J2655" t="s">
        <v>2251</v>
      </c>
      <c r="K2655" t="s">
        <v>2252</v>
      </c>
      <c r="L2655" t="s">
        <v>2252</v>
      </c>
      <c r="M2655" t="s">
        <v>2265</v>
      </c>
      <c r="N2655" t="s">
        <v>5695</v>
      </c>
    </row>
    <row r="2656" spans="1:14" x14ac:dyDescent="0.25">
      <c r="A2656" t="s">
        <v>6220</v>
      </c>
      <c r="B2656" t="s">
        <v>6221</v>
      </c>
      <c r="C2656" t="s">
        <v>117</v>
      </c>
      <c r="D2656" s="13">
        <v>10158134</v>
      </c>
      <c r="E2656" t="s">
        <v>2249</v>
      </c>
      <c r="F2656" t="s">
        <v>2250</v>
      </c>
      <c r="G2656" t="s">
        <v>2250</v>
      </c>
      <c r="H2656" s="108">
        <v>44152</v>
      </c>
      <c r="I2656" s="108">
        <v>44181</v>
      </c>
      <c r="J2656" t="s">
        <v>2251</v>
      </c>
      <c r="K2656" t="s">
        <v>2252</v>
      </c>
      <c r="L2656" t="s">
        <v>2252</v>
      </c>
      <c r="M2656" t="s">
        <v>2265</v>
      </c>
      <c r="N2656" t="s">
        <v>5695</v>
      </c>
    </row>
    <row r="2657" spans="1:14" x14ac:dyDescent="0.25">
      <c r="A2657" t="s">
        <v>6222</v>
      </c>
      <c r="B2657" t="s">
        <v>6223</v>
      </c>
      <c r="C2657" t="s">
        <v>106</v>
      </c>
      <c r="D2657" s="13">
        <v>10155115</v>
      </c>
      <c r="E2657" t="s">
        <v>2887</v>
      </c>
      <c r="F2657" t="s">
        <v>2250</v>
      </c>
      <c r="G2657" t="s">
        <v>2250</v>
      </c>
      <c r="H2657" s="108">
        <v>44168</v>
      </c>
      <c r="I2657" s="108">
        <v>44223</v>
      </c>
      <c r="J2657" t="s">
        <v>2252</v>
      </c>
      <c r="K2657" t="s">
        <v>2252</v>
      </c>
      <c r="L2657" t="s">
        <v>2252</v>
      </c>
      <c r="M2657" t="s">
        <v>2253</v>
      </c>
      <c r="N2657" t="s">
        <v>5695</v>
      </c>
    </row>
    <row r="2658" spans="1:14" x14ac:dyDescent="0.25">
      <c r="A2658" t="s">
        <v>6224</v>
      </c>
      <c r="B2658" t="s">
        <v>6225</v>
      </c>
      <c r="C2658" t="s">
        <v>113</v>
      </c>
      <c r="D2658" s="13">
        <v>10157264</v>
      </c>
      <c r="E2658" t="s">
        <v>2249</v>
      </c>
      <c r="F2658" t="s">
        <v>2250</v>
      </c>
      <c r="G2658" t="s">
        <v>2250</v>
      </c>
      <c r="H2658" s="108">
        <v>44159</v>
      </c>
      <c r="I2658" s="108">
        <v>44209</v>
      </c>
      <c r="J2658" t="s">
        <v>2251</v>
      </c>
      <c r="K2658" t="s">
        <v>2252</v>
      </c>
      <c r="L2658" t="s">
        <v>2252</v>
      </c>
      <c r="M2658" t="s">
        <v>2265</v>
      </c>
      <c r="N2658" t="s">
        <v>5695</v>
      </c>
    </row>
    <row r="2659" spans="1:14" x14ac:dyDescent="0.25">
      <c r="A2659" t="s">
        <v>6226</v>
      </c>
      <c r="B2659" t="s">
        <v>6227</v>
      </c>
      <c r="C2659" t="s">
        <v>173</v>
      </c>
      <c r="D2659" s="13">
        <v>10162244</v>
      </c>
      <c r="E2659" t="s">
        <v>2249</v>
      </c>
      <c r="F2659" t="s">
        <v>2250</v>
      </c>
      <c r="G2659" t="s">
        <v>2250</v>
      </c>
      <c r="H2659" s="108">
        <v>44159</v>
      </c>
      <c r="I2659" s="108">
        <v>44200</v>
      </c>
      <c r="J2659" t="s">
        <v>2251</v>
      </c>
      <c r="K2659" t="s">
        <v>2252</v>
      </c>
      <c r="L2659" t="s">
        <v>2252</v>
      </c>
      <c r="M2659" t="s">
        <v>2265</v>
      </c>
      <c r="N2659" t="s">
        <v>5695</v>
      </c>
    </row>
    <row r="2660" spans="1:14" x14ac:dyDescent="0.25">
      <c r="A2660" t="s">
        <v>6228</v>
      </c>
      <c r="B2660" t="s">
        <v>6229</v>
      </c>
      <c r="C2660" t="s">
        <v>72</v>
      </c>
      <c r="D2660" s="13">
        <v>10156680</v>
      </c>
      <c r="E2660" t="s">
        <v>2249</v>
      </c>
      <c r="F2660" t="s">
        <v>2250</v>
      </c>
      <c r="G2660" t="s">
        <v>2250</v>
      </c>
      <c r="H2660" s="108">
        <v>44159</v>
      </c>
      <c r="I2660" s="108">
        <v>44180</v>
      </c>
      <c r="J2660" t="s">
        <v>2251</v>
      </c>
      <c r="K2660" t="s">
        <v>2252</v>
      </c>
      <c r="L2660" t="s">
        <v>2252</v>
      </c>
      <c r="M2660" t="s">
        <v>2265</v>
      </c>
      <c r="N2660" t="s">
        <v>5695</v>
      </c>
    </row>
    <row r="2661" spans="1:14" x14ac:dyDescent="0.25">
      <c r="A2661" t="s">
        <v>6230</v>
      </c>
      <c r="B2661" t="s">
        <v>6231</v>
      </c>
      <c r="C2661" t="s">
        <v>165</v>
      </c>
      <c r="D2661" s="13">
        <v>10157654</v>
      </c>
      <c r="E2661" t="s">
        <v>2249</v>
      </c>
      <c r="F2661" t="s">
        <v>2250</v>
      </c>
      <c r="G2661" t="s">
        <v>2250</v>
      </c>
      <c r="H2661" s="108">
        <v>44147</v>
      </c>
      <c r="I2661" s="108">
        <v>44165</v>
      </c>
      <c r="J2661" t="s">
        <v>2251</v>
      </c>
      <c r="K2661" t="s">
        <v>2252</v>
      </c>
      <c r="L2661" t="s">
        <v>2252</v>
      </c>
      <c r="M2661" t="s">
        <v>2265</v>
      </c>
      <c r="N2661" t="s">
        <v>5695</v>
      </c>
    </row>
    <row r="2662" spans="1:14" x14ac:dyDescent="0.25">
      <c r="A2662" t="s">
        <v>6232</v>
      </c>
      <c r="B2662" t="s">
        <v>6233</v>
      </c>
      <c r="C2662" t="s">
        <v>153</v>
      </c>
      <c r="D2662" s="13">
        <v>10156177</v>
      </c>
      <c r="E2662" t="s">
        <v>2249</v>
      </c>
      <c r="F2662" t="s">
        <v>2250</v>
      </c>
      <c r="G2662" t="s">
        <v>2250</v>
      </c>
      <c r="H2662" s="108">
        <v>44140</v>
      </c>
      <c r="I2662" s="108">
        <v>44200</v>
      </c>
      <c r="J2662" t="s">
        <v>2251</v>
      </c>
      <c r="K2662" t="s">
        <v>2252</v>
      </c>
      <c r="L2662" t="s">
        <v>2252</v>
      </c>
      <c r="M2662" t="s">
        <v>2265</v>
      </c>
      <c r="N2662" t="s">
        <v>5695</v>
      </c>
    </row>
    <row r="2663" spans="1:14" x14ac:dyDescent="0.25">
      <c r="A2663" t="s">
        <v>6234</v>
      </c>
      <c r="B2663" t="s">
        <v>6235</v>
      </c>
      <c r="C2663" t="s">
        <v>165</v>
      </c>
      <c r="D2663" s="13">
        <v>10162429</v>
      </c>
      <c r="E2663" t="s">
        <v>2887</v>
      </c>
      <c r="F2663" t="s">
        <v>2250</v>
      </c>
      <c r="G2663" t="s">
        <v>2250</v>
      </c>
      <c r="H2663" s="108">
        <v>44153</v>
      </c>
      <c r="I2663" s="108">
        <v>44173</v>
      </c>
      <c r="J2663" t="s">
        <v>2252</v>
      </c>
      <c r="K2663" t="s">
        <v>2252</v>
      </c>
      <c r="L2663" t="s">
        <v>2252</v>
      </c>
      <c r="M2663" t="s">
        <v>2253</v>
      </c>
      <c r="N2663" t="s">
        <v>5695</v>
      </c>
    </row>
    <row r="2664" spans="1:14" x14ac:dyDescent="0.25">
      <c r="A2664" t="s">
        <v>6236</v>
      </c>
      <c r="B2664" t="s">
        <v>260</v>
      </c>
      <c r="C2664" t="s">
        <v>106</v>
      </c>
      <c r="D2664" s="13">
        <v>10168999</v>
      </c>
      <c r="E2664" t="s">
        <v>4284</v>
      </c>
      <c r="F2664" t="s">
        <v>2250</v>
      </c>
      <c r="G2664" t="s">
        <v>2250</v>
      </c>
      <c r="H2664" s="108">
        <v>44124</v>
      </c>
      <c r="I2664" s="108">
        <v>44125</v>
      </c>
      <c r="J2664" t="s">
        <v>2252</v>
      </c>
      <c r="K2664" t="s">
        <v>3048</v>
      </c>
      <c r="L2664" t="s">
        <v>2252</v>
      </c>
      <c r="M2664" t="s">
        <v>2253</v>
      </c>
      <c r="N2664" t="s">
        <v>5695</v>
      </c>
    </row>
    <row r="2665" spans="1:14" x14ac:dyDescent="0.25">
      <c r="A2665" t="s">
        <v>6237</v>
      </c>
      <c r="B2665" t="s">
        <v>6238</v>
      </c>
      <c r="C2665" t="s">
        <v>72</v>
      </c>
      <c r="D2665" s="13">
        <v>10161822</v>
      </c>
      <c r="E2665" t="s">
        <v>2887</v>
      </c>
      <c r="F2665" t="s">
        <v>2250</v>
      </c>
      <c r="G2665" t="s">
        <v>2250</v>
      </c>
      <c r="H2665" s="108">
        <v>44147</v>
      </c>
      <c r="I2665" s="108">
        <v>44165</v>
      </c>
      <c r="J2665" t="s">
        <v>2252</v>
      </c>
      <c r="K2665" t="s">
        <v>2252</v>
      </c>
      <c r="L2665" t="s">
        <v>2252</v>
      </c>
      <c r="M2665" t="s">
        <v>2253</v>
      </c>
      <c r="N2665" t="s">
        <v>5695</v>
      </c>
    </row>
    <row r="2666" spans="1:14" x14ac:dyDescent="0.25">
      <c r="A2666" t="s">
        <v>6239</v>
      </c>
      <c r="B2666" t="s">
        <v>261</v>
      </c>
      <c r="C2666" t="s">
        <v>106</v>
      </c>
      <c r="D2666" s="13">
        <v>10168859</v>
      </c>
      <c r="E2666" t="s">
        <v>4284</v>
      </c>
      <c r="F2666" t="s">
        <v>2250</v>
      </c>
      <c r="G2666" t="s">
        <v>2250</v>
      </c>
      <c r="H2666" s="108">
        <v>44126</v>
      </c>
      <c r="I2666" s="108">
        <v>44132</v>
      </c>
      <c r="J2666" t="s">
        <v>2252</v>
      </c>
      <c r="K2666" t="s">
        <v>3048</v>
      </c>
      <c r="L2666" t="s">
        <v>2252</v>
      </c>
      <c r="M2666" t="s">
        <v>2253</v>
      </c>
      <c r="N2666" t="s">
        <v>5695</v>
      </c>
    </row>
    <row r="2667" spans="1:14" x14ac:dyDescent="0.25">
      <c r="A2667" t="s">
        <v>6240</v>
      </c>
      <c r="B2667" t="s">
        <v>6241</v>
      </c>
      <c r="C2667" t="s">
        <v>154</v>
      </c>
      <c r="D2667" s="13">
        <v>10167250</v>
      </c>
      <c r="E2667" t="s">
        <v>2249</v>
      </c>
      <c r="F2667" t="s">
        <v>2250</v>
      </c>
      <c r="G2667" t="s">
        <v>2250</v>
      </c>
      <c r="H2667" s="108">
        <v>44117</v>
      </c>
      <c r="I2667" s="108">
        <v>44151</v>
      </c>
      <c r="J2667" t="s">
        <v>2251</v>
      </c>
      <c r="K2667" t="s">
        <v>2252</v>
      </c>
      <c r="L2667" t="s">
        <v>2252</v>
      </c>
      <c r="M2667" t="s">
        <v>2253</v>
      </c>
      <c r="N2667" t="s">
        <v>5695</v>
      </c>
    </row>
    <row r="2668" spans="1:14" x14ac:dyDescent="0.25">
      <c r="A2668" t="s">
        <v>6242</v>
      </c>
      <c r="B2668" t="s">
        <v>6243</v>
      </c>
      <c r="C2668" t="s">
        <v>72</v>
      </c>
      <c r="D2668" s="13">
        <v>10167511</v>
      </c>
      <c r="E2668" t="s">
        <v>2249</v>
      </c>
      <c r="F2668" t="s">
        <v>2250</v>
      </c>
      <c r="G2668" t="s">
        <v>2250</v>
      </c>
      <c r="H2668" s="108">
        <v>44117</v>
      </c>
      <c r="I2668" s="108">
        <v>44159</v>
      </c>
      <c r="J2668" t="s">
        <v>2251</v>
      </c>
      <c r="K2668" t="s">
        <v>2252</v>
      </c>
      <c r="L2668" t="s">
        <v>2252</v>
      </c>
      <c r="M2668" t="s">
        <v>2253</v>
      </c>
      <c r="N2668" t="s">
        <v>5695</v>
      </c>
    </row>
    <row r="2669" spans="1:14" x14ac:dyDescent="0.25">
      <c r="A2669" t="s">
        <v>6244</v>
      </c>
      <c r="B2669" t="s">
        <v>6245</v>
      </c>
      <c r="C2669" t="s">
        <v>93</v>
      </c>
      <c r="D2669" s="13">
        <v>10167249</v>
      </c>
      <c r="E2669" t="s">
        <v>2249</v>
      </c>
      <c r="F2669" t="s">
        <v>2250</v>
      </c>
      <c r="G2669" t="s">
        <v>2250</v>
      </c>
      <c r="H2669" s="108">
        <v>44145</v>
      </c>
      <c r="I2669" s="108">
        <v>44167</v>
      </c>
      <c r="J2669" t="s">
        <v>2251</v>
      </c>
      <c r="K2669" t="s">
        <v>2252</v>
      </c>
      <c r="L2669" t="s">
        <v>2252</v>
      </c>
      <c r="M2669" t="s">
        <v>2265</v>
      </c>
      <c r="N2669" t="s">
        <v>5695</v>
      </c>
    </row>
    <row r="2670" spans="1:14" x14ac:dyDescent="0.25">
      <c r="A2670" t="s">
        <v>6246</v>
      </c>
      <c r="B2670" t="s">
        <v>6247</v>
      </c>
      <c r="C2670" t="s">
        <v>106</v>
      </c>
      <c r="D2670" s="13">
        <v>10167758</v>
      </c>
      <c r="E2670" t="s">
        <v>2249</v>
      </c>
      <c r="F2670" t="s">
        <v>2250</v>
      </c>
      <c r="G2670" t="s">
        <v>2250</v>
      </c>
      <c r="H2670" s="108">
        <v>44140</v>
      </c>
      <c r="I2670" s="108">
        <v>44172</v>
      </c>
      <c r="J2670" t="s">
        <v>2251</v>
      </c>
      <c r="K2670" t="s">
        <v>2252</v>
      </c>
      <c r="L2670" t="s">
        <v>2252</v>
      </c>
      <c r="M2670" t="s">
        <v>2265</v>
      </c>
      <c r="N2670" t="s">
        <v>5695</v>
      </c>
    </row>
    <row r="2671" spans="1:14" x14ac:dyDescent="0.25">
      <c r="A2671" t="s">
        <v>6248</v>
      </c>
      <c r="B2671" t="s">
        <v>6249</v>
      </c>
      <c r="C2671" t="s">
        <v>147</v>
      </c>
      <c r="D2671" s="13">
        <v>10170408</v>
      </c>
      <c r="E2671" t="s">
        <v>2249</v>
      </c>
      <c r="F2671" t="s">
        <v>2250</v>
      </c>
      <c r="G2671" t="s">
        <v>2250</v>
      </c>
      <c r="H2671" s="108">
        <v>44145</v>
      </c>
      <c r="I2671" s="108">
        <v>44171</v>
      </c>
      <c r="J2671" t="s">
        <v>2251</v>
      </c>
      <c r="K2671" t="s">
        <v>2252</v>
      </c>
      <c r="L2671" t="s">
        <v>2252</v>
      </c>
      <c r="M2671" t="s">
        <v>2265</v>
      </c>
      <c r="N2671" t="s">
        <v>5695</v>
      </c>
    </row>
    <row r="2672" spans="1:14" x14ac:dyDescent="0.25">
      <c r="A2672" t="s">
        <v>6250</v>
      </c>
      <c r="B2672" t="s">
        <v>6251</v>
      </c>
      <c r="C2672" t="s">
        <v>97</v>
      </c>
      <c r="D2672" s="13">
        <v>10166882</v>
      </c>
      <c r="E2672" t="s">
        <v>2249</v>
      </c>
      <c r="F2672" t="s">
        <v>2250</v>
      </c>
      <c r="G2672" t="s">
        <v>2250</v>
      </c>
      <c r="H2672" s="108">
        <v>44173</v>
      </c>
      <c r="I2672" s="108">
        <v>44213</v>
      </c>
      <c r="J2672" t="s">
        <v>2251</v>
      </c>
      <c r="K2672" t="s">
        <v>2252</v>
      </c>
      <c r="L2672" t="s">
        <v>2252</v>
      </c>
      <c r="M2672" t="s">
        <v>2253</v>
      </c>
      <c r="N2672" t="s">
        <v>5695</v>
      </c>
    </row>
    <row r="2673" spans="1:14" x14ac:dyDescent="0.25">
      <c r="A2673" t="s">
        <v>6252</v>
      </c>
      <c r="B2673" t="s">
        <v>6253</v>
      </c>
      <c r="C2673" t="s">
        <v>124</v>
      </c>
      <c r="D2673" s="13">
        <v>10170554</v>
      </c>
      <c r="E2673" t="s">
        <v>2249</v>
      </c>
      <c r="F2673" t="s">
        <v>2250</v>
      </c>
      <c r="G2673" t="s">
        <v>2250</v>
      </c>
      <c r="H2673" s="108">
        <v>44154</v>
      </c>
      <c r="I2673" s="108">
        <v>44200</v>
      </c>
      <c r="J2673" t="s">
        <v>2251</v>
      </c>
      <c r="K2673" t="s">
        <v>2252</v>
      </c>
      <c r="L2673" t="s">
        <v>2252</v>
      </c>
      <c r="M2673" t="s">
        <v>2265</v>
      </c>
      <c r="N2673" t="s">
        <v>5695</v>
      </c>
    </row>
    <row r="2674" spans="1:14" x14ac:dyDescent="0.25">
      <c r="A2674" t="s">
        <v>6254</v>
      </c>
      <c r="B2674" t="s">
        <v>6255</v>
      </c>
      <c r="C2674" t="s">
        <v>124</v>
      </c>
      <c r="D2674" s="13">
        <v>10170553</v>
      </c>
      <c r="E2674" t="s">
        <v>2249</v>
      </c>
      <c r="F2674" t="s">
        <v>2250</v>
      </c>
      <c r="G2674" t="s">
        <v>2250</v>
      </c>
      <c r="H2674" s="108">
        <v>44168</v>
      </c>
      <c r="I2674" s="108">
        <v>44213</v>
      </c>
      <c r="J2674" t="s">
        <v>2251</v>
      </c>
      <c r="K2674" t="s">
        <v>2252</v>
      </c>
      <c r="L2674" t="s">
        <v>2252</v>
      </c>
      <c r="M2674" t="s">
        <v>2253</v>
      </c>
      <c r="N2674" t="s">
        <v>5695</v>
      </c>
    </row>
    <row r="2675" spans="1:14" x14ac:dyDescent="0.25">
      <c r="A2675" t="s">
        <v>6256</v>
      </c>
      <c r="B2675" t="s">
        <v>6257</v>
      </c>
      <c r="C2675" t="s">
        <v>169</v>
      </c>
      <c r="D2675" s="13">
        <v>10170407</v>
      </c>
      <c r="E2675" t="s">
        <v>2249</v>
      </c>
      <c r="F2675" t="s">
        <v>2250</v>
      </c>
      <c r="G2675" t="s">
        <v>2250</v>
      </c>
      <c r="H2675" s="108">
        <v>44152</v>
      </c>
      <c r="I2675" s="108">
        <v>44178</v>
      </c>
      <c r="J2675" t="s">
        <v>2251</v>
      </c>
      <c r="K2675" t="s">
        <v>2252</v>
      </c>
      <c r="L2675" t="s">
        <v>2252</v>
      </c>
      <c r="M2675" t="s">
        <v>2265</v>
      </c>
      <c r="N2675" t="s">
        <v>5695</v>
      </c>
    </row>
    <row r="2676" spans="1:14" x14ac:dyDescent="0.25">
      <c r="A2676" t="s">
        <v>6258</v>
      </c>
      <c r="B2676" t="s">
        <v>6259</v>
      </c>
      <c r="C2676" t="s">
        <v>169</v>
      </c>
      <c r="D2676" s="13">
        <v>10170406</v>
      </c>
      <c r="E2676" t="s">
        <v>2249</v>
      </c>
      <c r="F2676" t="s">
        <v>2250</v>
      </c>
      <c r="G2676" t="s">
        <v>2250</v>
      </c>
      <c r="H2676" s="108">
        <v>44145</v>
      </c>
      <c r="I2676" s="108">
        <v>44172</v>
      </c>
      <c r="J2676" t="s">
        <v>2251</v>
      </c>
      <c r="K2676" t="s">
        <v>2252</v>
      </c>
      <c r="L2676" t="s">
        <v>2252</v>
      </c>
      <c r="M2676" t="s">
        <v>2265</v>
      </c>
      <c r="N2676" t="s">
        <v>5695</v>
      </c>
    </row>
    <row r="2677" spans="1:14" x14ac:dyDescent="0.25">
      <c r="A2677" t="s">
        <v>6260</v>
      </c>
      <c r="B2677" t="s">
        <v>6261</v>
      </c>
      <c r="C2677" t="s">
        <v>196</v>
      </c>
      <c r="D2677" s="13">
        <v>10170394</v>
      </c>
      <c r="E2677" t="s">
        <v>2249</v>
      </c>
      <c r="F2677" t="s">
        <v>2250</v>
      </c>
      <c r="G2677" t="s">
        <v>2250</v>
      </c>
      <c r="H2677" s="108">
        <v>44161</v>
      </c>
      <c r="I2677" s="108">
        <v>44213</v>
      </c>
      <c r="J2677" t="s">
        <v>2251</v>
      </c>
      <c r="K2677" t="s">
        <v>2252</v>
      </c>
      <c r="L2677" t="s">
        <v>2252</v>
      </c>
      <c r="M2677" t="s">
        <v>2265</v>
      </c>
      <c r="N2677" t="s">
        <v>5695</v>
      </c>
    </row>
    <row r="2678" spans="1:14" x14ac:dyDescent="0.25">
      <c r="A2678" t="s">
        <v>6262</v>
      </c>
      <c r="B2678" t="s">
        <v>6263</v>
      </c>
      <c r="C2678" t="s">
        <v>88</v>
      </c>
      <c r="D2678" s="13">
        <v>10170392</v>
      </c>
      <c r="E2678" t="s">
        <v>2249</v>
      </c>
      <c r="F2678" t="s">
        <v>2250</v>
      </c>
      <c r="G2678" t="s">
        <v>2250</v>
      </c>
      <c r="H2678" s="108">
        <v>44166</v>
      </c>
      <c r="I2678" s="108">
        <v>44213</v>
      </c>
      <c r="J2678" t="s">
        <v>2251</v>
      </c>
      <c r="K2678" t="s">
        <v>2252</v>
      </c>
      <c r="L2678" t="s">
        <v>2252</v>
      </c>
      <c r="M2678" t="s">
        <v>2265</v>
      </c>
      <c r="N2678" t="s">
        <v>5695</v>
      </c>
    </row>
    <row r="2679" spans="1:14" x14ac:dyDescent="0.25">
      <c r="A2679" t="s">
        <v>6264</v>
      </c>
      <c r="B2679" t="s">
        <v>263</v>
      </c>
      <c r="C2679" t="s">
        <v>158</v>
      </c>
      <c r="D2679" s="13">
        <v>10164925</v>
      </c>
      <c r="E2679" t="s">
        <v>4284</v>
      </c>
      <c r="F2679" t="s">
        <v>2250</v>
      </c>
      <c r="G2679" t="s">
        <v>2250</v>
      </c>
      <c r="H2679" s="108">
        <v>44096</v>
      </c>
      <c r="I2679" s="108">
        <v>44105</v>
      </c>
      <c r="J2679" t="s">
        <v>2252</v>
      </c>
      <c r="K2679" t="s">
        <v>3048</v>
      </c>
      <c r="L2679" t="s">
        <v>2252</v>
      </c>
      <c r="M2679" t="s">
        <v>2253</v>
      </c>
      <c r="N2679" t="s">
        <v>5695</v>
      </c>
    </row>
    <row r="2680" spans="1:14" x14ac:dyDescent="0.25">
      <c r="A2680" t="s">
        <v>6265</v>
      </c>
      <c r="B2680" t="s">
        <v>780</v>
      </c>
      <c r="C2680" t="s">
        <v>163</v>
      </c>
      <c r="D2680" s="13">
        <v>10164124</v>
      </c>
      <c r="E2680" t="s">
        <v>4284</v>
      </c>
      <c r="F2680" t="s">
        <v>2250</v>
      </c>
      <c r="G2680" t="s">
        <v>2250</v>
      </c>
      <c r="H2680" s="108">
        <v>44138</v>
      </c>
      <c r="I2680" s="108">
        <v>44139</v>
      </c>
      <c r="J2680" t="s">
        <v>2252</v>
      </c>
      <c r="K2680" t="s">
        <v>3048</v>
      </c>
      <c r="L2680" t="s">
        <v>2252</v>
      </c>
      <c r="M2680" t="s">
        <v>2253</v>
      </c>
      <c r="N2680" t="s">
        <v>5695</v>
      </c>
    </row>
    <row r="2681" spans="1:14" x14ac:dyDescent="0.25">
      <c r="A2681" t="s">
        <v>6266</v>
      </c>
      <c r="B2681" t="s">
        <v>264</v>
      </c>
      <c r="C2681" t="s">
        <v>79</v>
      </c>
      <c r="D2681" s="13">
        <v>10168304</v>
      </c>
      <c r="E2681" t="s">
        <v>4284</v>
      </c>
      <c r="F2681" t="s">
        <v>2250</v>
      </c>
      <c r="G2681" t="s">
        <v>2250</v>
      </c>
      <c r="H2681" s="108">
        <v>44118</v>
      </c>
      <c r="I2681" s="108">
        <v>44119</v>
      </c>
      <c r="J2681" t="s">
        <v>2252</v>
      </c>
      <c r="K2681" t="s">
        <v>3048</v>
      </c>
      <c r="L2681" t="s">
        <v>2252</v>
      </c>
      <c r="M2681" t="s">
        <v>2253</v>
      </c>
      <c r="N2681" t="s">
        <v>5695</v>
      </c>
    </row>
    <row r="2682" spans="1:14" x14ac:dyDescent="0.25">
      <c r="A2682" t="s">
        <v>6267</v>
      </c>
      <c r="B2682" t="s">
        <v>265</v>
      </c>
      <c r="C2682" t="s">
        <v>161</v>
      </c>
      <c r="D2682" s="13">
        <v>10170214</v>
      </c>
      <c r="E2682" t="s">
        <v>4284</v>
      </c>
      <c r="F2682" t="s">
        <v>2250</v>
      </c>
      <c r="G2682" t="s">
        <v>2250</v>
      </c>
      <c r="H2682" s="108">
        <v>44139</v>
      </c>
      <c r="I2682" s="108">
        <v>44146</v>
      </c>
      <c r="J2682" t="s">
        <v>2252</v>
      </c>
      <c r="K2682" t="s">
        <v>3048</v>
      </c>
      <c r="L2682" t="s">
        <v>2252</v>
      </c>
      <c r="M2682" t="s">
        <v>2253</v>
      </c>
      <c r="N2682" t="s">
        <v>5695</v>
      </c>
    </row>
    <row r="2683" spans="1:14" x14ac:dyDescent="0.25">
      <c r="A2683" t="s">
        <v>6268</v>
      </c>
      <c r="B2683" t="s">
        <v>903</v>
      </c>
      <c r="C2683" t="s">
        <v>97</v>
      </c>
      <c r="D2683" s="13">
        <v>10172139</v>
      </c>
      <c r="E2683" t="s">
        <v>4284</v>
      </c>
      <c r="F2683" t="s">
        <v>2250</v>
      </c>
      <c r="G2683" t="s">
        <v>2250</v>
      </c>
      <c r="H2683" s="108">
        <v>44162</v>
      </c>
      <c r="I2683" s="108">
        <v>44174</v>
      </c>
      <c r="J2683" t="s">
        <v>2252</v>
      </c>
      <c r="K2683" t="s">
        <v>4165</v>
      </c>
      <c r="L2683" t="s">
        <v>2252</v>
      </c>
      <c r="M2683" t="s">
        <v>2253</v>
      </c>
      <c r="N2683" t="s">
        <v>5695</v>
      </c>
    </row>
    <row r="2684" spans="1:14" x14ac:dyDescent="0.25">
      <c r="A2684" t="s">
        <v>6269</v>
      </c>
      <c r="B2684" t="s">
        <v>966</v>
      </c>
      <c r="C2684" t="s">
        <v>169</v>
      </c>
      <c r="D2684" s="13">
        <v>10167064</v>
      </c>
      <c r="E2684" t="s">
        <v>4284</v>
      </c>
      <c r="F2684" t="s">
        <v>2250</v>
      </c>
      <c r="G2684" t="s">
        <v>2250</v>
      </c>
      <c r="H2684" s="108">
        <v>44138</v>
      </c>
      <c r="I2684" s="108">
        <v>44148</v>
      </c>
      <c r="J2684" t="s">
        <v>2252</v>
      </c>
      <c r="K2684" t="s">
        <v>3048</v>
      </c>
      <c r="L2684" t="s">
        <v>2252</v>
      </c>
      <c r="M2684" t="s">
        <v>2253</v>
      </c>
      <c r="N2684" t="s">
        <v>5695</v>
      </c>
    </row>
    <row r="2685" spans="1:14" x14ac:dyDescent="0.25">
      <c r="A2685" t="s">
        <v>6270</v>
      </c>
      <c r="B2685" t="s">
        <v>967</v>
      </c>
      <c r="C2685" t="s">
        <v>169</v>
      </c>
      <c r="D2685" s="13">
        <v>10170937</v>
      </c>
      <c r="E2685" t="s">
        <v>4284</v>
      </c>
      <c r="F2685" t="s">
        <v>2250</v>
      </c>
      <c r="G2685" t="s">
        <v>2250</v>
      </c>
      <c r="H2685" s="108">
        <v>44148</v>
      </c>
      <c r="I2685" s="108">
        <v>44153</v>
      </c>
      <c r="J2685" t="s">
        <v>2252</v>
      </c>
      <c r="K2685" t="s">
        <v>4165</v>
      </c>
      <c r="L2685" t="s">
        <v>2252</v>
      </c>
      <c r="M2685" t="s">
        <v>2253</v>
      </c>
      <c r="N2685" t="s">
        <v>5695</v>
      </c>
    </row>
    <row r="2686" spans="1:14" x14ac:dyDescent="0.25">
      <c r="A2686" t="s">
        <v>6271</v>
      </c>
      <c r="B2686" t="s">
        <v>266</v>
      </c>
      <c r="C2686" t="s">
        <v>169</v>
      </c>
      <c r="D2686" s="13">
        <v>10167140</v>
      </c>
      <c r="E2686" t="s">
        <v>4284</v>
      </c>
      <c r="F2686" t="s">
        <v>2250</v>
      </c>
      <c r="G2686" t="s">
        <v>2250</v>
      </c>
      <c r="H2686" s="108">
        <v>44119</v>
      </c>
      <c r="I2686" s="108">
        <v>44148</v>
      </c>
      <c r="J2686" t="s">
        <v>2252</v>
      </c>
      <c r="K2686" t="s">
        <v>3048</v>
      </c>
      <c r="L2686" t="s">
        <v>2252</v>
      </c>
      <c r="M2686" t="s">
        <v>2253</v>
      </c>
      <c r="N2686" t="s">
        <v>5695</v>
      </c>
    </row>
    <row r="2687" spans="1:14" x14ac:dyDescent="0.25">
      <c r="A2687" t="s">
        <v>6272</v>
      </c>
      <c r="B2687" t="s">
        <v>810</v>
      </c>
      <c r="C2687" t="s">
        <v>172</v>
      </c>
      <c r="D2687" s="13">
        <v>10169623</v>
      </c>
      <c r="E2687" t="s">
        <v>4284</v>
      </c>
      <c r="F2687" t="s">
        <v>2250</v>
      </c>
      <c r="G2687" t="s">
        <v>2250</v>
      </c>
      <c r="H2687" s="108">
        <v>44147</v>
      </c>
      <c r="I2687" s="108">
        <v>44152</v>
      </c>
      <c r="J2687" t="s">
        <v>2252</v>
      </c>
      <c r="K2687" t="s">
        <v>3048</v>
      </c>
      <c r="L2687" t="s">
        <v>2252</v>
      </c>
      <c r="M2687" t="s">
        <v>2253</v>
      </c>
      <c r="N2687" t="s">
        <v>5695</v>
      </c>
    </row>
    <row r="2688" spans="1:14" x14ac:dyDescent="0.25">
      <c r="A2688" t="s">
        <v>6273</v>
      </c>
      <c r="B2688" t="s">
        <v>267</v>
      </c>
      <c r="C2688" t="s">
        <v>90</v>
      </c>
      <c r="D2688" s="13">
        <v>10165038</v>
      </c>
      <c r="E2688" t="s">
        <v>4284</v>
      </c>
      <c r="F2688" t="s">
        <v>2250</v>
      </c>
      <c r="G2688" t="s">
        <v>2250</v>
      </c>
      <c r="H2688" s="108">
        <v>44097</v>
      </c>
      <c r="I2688" s="108">
        <v>44098</v>
      </c>
      <c r="J2688" t="s">
        <v>2252</v>
      </c>
      <c r="K2688" t="s">
        <v>3048</v>
      </c>
      <c r="L2688" t="s">
        <v>2252</v>
      </c>
      <c r="M2688" t="s">
        <v>2253</v>
      </c>
      <c r="N2688" t="s">
        <v>5695</v>
      </c>
    </row>
    <row r="2689" spans="1:14" x14ac:dyDescent="0.25">
      <c r="A2689" t="s">
        <v>6274</v>
      </c>
      <c r="B2689" t="s">
        <v>968</v>
      </c>
      <c r="C2689" t="s">
        <v>90</v>
      </c>
      <c r="D2689" s="13">
        <v>10167474</v>
      </c>
      <c r="E2689" t="s">
        <v>4284</v>
      </c>
      <c r="F2689" t="s">
        <v>2250</v>
      </c>
      <c r="G2689" t="s">
        <v>2250</v>
      </c>
      <c r="H2689" s="108">
        <v>44119</v>
      </c>
      <c r="I2689" s="108">
        <v>44124</v>
      </c>
      <c r="J2689" t="s">
        <v>2252</v>
      </c>
      <c r="K2689" t="s">
        <v>3048</v>
      </c>
      <c r="L2689" t="s">
        <v>2252</v>
      </c>
      <c r="M2689" t="s">
        <v>2253</v>
      </c>
      <c r="N2689" t="s">
        <v>5695</v>
      </c>
    </row>
    <row r="2690" spans="1:14" x14ac:dyDescent="0.25">
      <c r="A2690" t="s">
        <v>6275</v>
      </c>
      <c r="B2690" t="s">
        <v>969</v>
      </c>
      <c r="C2690" t="s">
        <v>117</v>
      </c>
      <c r="D2690" s="13">
        <v>10170170</v>
      </c>
      <c r="E2690" t="s">
        <v>4284</v>
      </c>
      <c r="F2690" t="s">
        <v>2250</v>
      </c>
      <c r="G2690" t="s">
        <v>2250</v>
      </c>
      <c r="H2690" s="108">
        <v>44139</v>
      </c>
      <c r="I2690" s="108">
        <v>44147</v>
      </c>
      <c r="J2690" t="s">
        <v>2252</v>
      </c>
      <c r="K2690" t="s">
        <v>3048</v>
      </c>
      <c r="L2690" t="s">
        <v>2252</v>
      </c>
      <c r="M2690" t="s">
        <v>2253</v>
      </c>
      <c r="N2690" t="s">
        <v>5695</v>
      </c>
    </row>
    <row r="2691" spans="1:14" x14ac:dyDescent="0.25">
      <c r="A2691" t="s">
        <v>6276</v>
      </c>
      <c r="B2691" t="s">
        <v>856</v>
      </c>
      <c r="C2691" t="s">
        <v>116</v>
      </c>
      <c r="D2691" s="13">
        <v>10170687</v>
      </c>
      <c r="E2691" t="s">
        <v>4284</v>
      </c>
      <c r="F2691" t="s">
        <v>2250</v>
      </c>
      <c r="G2691" t="s">
        <v>2250</v>
      </c>
      <c r="H2691" s="108">
        <v>44154</v>
      </c>
      <c r="I2691" s="108">
        <v>44158</v>
      </c>
      <c r="J2691" t="s">
        <v>2252</v>
      </c>
      <c r="K2691" t="s">
        <v>3048</v>
      </c>
      <c r="L2691" t="s">
        <v>2252</v>
      </c>
      <c r="M2691" t="s">
        <v>2253</v>
      </c>
      <c r="N2691" t="s">
        <v>5695</v>
      </c>
    </row>
    <row r="2692" spans="1:14" x14ac:dyDescent="0.25">
      <c r="A2692" t="s">
        <v>6277</v>
      </c>
      <c r="B2692" t="s">
        <v>6278</v>
      </c>
      <c r="C2692" t="s">
        <v>214</v>
      </c>
      <c r="D2692" s="13">
        <v>10160326</v>
      </c>
      <c r="E2692" t="s">
        <v>2415</v>
      </c>
      <c r="F2692" t="s">
        <v>2250</v>
      </c>
      <c r="G2692" t="s">
        <v>2250</v>
      </c>
      <c r="H2692" s="108">
        <v>44090</v>
      </c>
      <c r="I2692" s="108">
        <v>44144</v>
      </c>
      <c r="J2692" t="s">
        <v>2251</v>
      </c>
      <c r="K2692" t="s">
        <v>2252</v>
      </c>
      <c r="L2692" t="s">
        <v>2252</v>
      </c>
      <c r="M2692" t="s">
        <v>2253</v>
      </c>
      <c r="N2692" t="s">
        <v>5695</v>
      </c>
    </row>
    <row r="2693" spans="1:14" x14ac:dyDescent="0.25">
      <c r="A2693" t="s">
        <v>1235</v>
      </c>
      <c r="B2693" t="s">
        <v>300</v>
      </c>
      <c r="C2693" t="s">
        <v>151</v>
      </c>
      <c r="D2693" s="13">
        <v>10165409</v>
      </c>
      <c r="E2693" t="s">
        <v>4284</v>
      </c>
      <c r="F2693" t="s">
        <v>2250</v>
      </c>
      <c r="G2693" t="s">
        <v>2250</v>
      </c>
      <c r="H2693" s="108">
        <v>44098</v>
      </c>
      <c r="I2693" s="108">
        <v>44106</v>
      </c>
      <c r="J2693" t="s">
        <v>2252</v>
      </c>
      <c r="K2693" t="s">
        <v>3048</v>
      </c>
      <c r="L2693" t="s">
        <v>2252</v>
      </c>
      <c r="M2693" t="s">
        <v>2253</v>
      </c>
      <c r="N2693" t="s">
        <v>5695</v>
      </c>
    </row>
    <row r="2694" spans="1:14" x14ac:dyDescent="0.25">
      <c r="A2694" t="s">
        <v>1237</v>
      </c>
      <c r="B2694" t="s">
        <v>302</v>
      </c>
      <c r="C2694" t="s">
        <v>100</v>
      </c>
      <c r="D2694" s="13">
        <v>10167694</v>
      </c>
      <c r="E2694" t="s">
        <v>4284</v>
      </c>
      <c r="F2694" t="s">
        <v>2250</v>
      </c>
      <c r="G2694" t="s">
        <v>2250</v>
      </c>
      <c r="H2694" s="108">
        <v>44113</v>
      </c>
      <c r="I2694" s="108">
        <v>44130</v>
      </c>
      <c r="J2694" t="s">
        <v>2252</v>
      </c>
      <c r="K2694" t="s">
        <v>3048</v>
      </c>
      <c r="L2694" t="s">
        <v>2252</v>
      </c>
      <c r="M2694" t="s">
        <v>2253</v>
      </c>
      <c r="N2694" t="s">
        <v>5695</v>
      </c>
    </row>
    <row r="2695" spans="1:14" x14ac:dyDescent="0.25">
      <c r="A2695" t="s">
        <v>6279</v>
      </c>
      <c r="B2695" t="s">
        <v>978</v>
      </c>
      <c r="C2695" t="s">
        <v>143</v>
      </c>
      <c r="D2695" s="13">
        <v>10167091</v>
      </c>
      <c r="E2695" t="s">
        <v>4284</v>
      </c>
      <c r="F2695" t="s">
        <v>2250</v>
      </c>
      <c r="G2695" t="s">
        <v>2250</v>
      </c>
      <c r="H2695" s="108">
        <v>44113</v>
      </c>
      <c r="I2695" s="108">
        <v>44132</v>
      </c>
      <c r="J2695" t="s">
        <v>2252</v>
      </c>
      <c r="K2695" t="s">
        <v>3048</v>
      </c>
      <c r="L2695" t="s">
        <v>2252</v>
      </c>
      <c r="M2695" t="s">
        <v>2253</v>
      </c>
      <c r="N2695" t="s">
        <v>5695</v>
      </c>
    </row>
    <row r="2696" spans="1:14" x14ac:dyDescent="0.25">
      <c r="A2696" t="s">
        <v>1242</v>
      </c>
      <c r="B2696" t="s">
        <v>1243</v>
      </c>
      <c r="C2696" t="s">
        <v>113</v>
      </c>
      <c r="D2696" s="13">
        <v>10171634</v>
      </c>
      <c r="E2696" t="s">
        <v>3047</v>
      </c>
      <c r="F2696" t="s">
        <v>2250</v>
      </c>
      <c r="G2696" t="s">
        <v>2250</v>
      </c>
      <c r="H2696" s="108">
        <v>44160</v>
      </c>
      <c r="I2696" s="108">
        <v>44232</v>
      </c>
      <c r="J2696" t="s">
        <v>2252</v>
      </c>
      <c r="K2696" t="s">
        <v>3048</v>
      </c>
      <c r="L2696" t="s">
        <v>2252</v>
      </c>
      <c r="M2696" t="s">
        <v>2265</v>
      </c>
      <c r="N2696" t="s">
        <v>5695</v>
      </c>
    </row>
    <row r="2697" spans="1:14" x14ac:dyDescent="0.25">
      <c r="A2697" t="s">
        <v>1245</v>
      </c>
      <c r="B2697" t="s">
        <v>1246</v>
      </c>
      <c r="C2697" t="s">
        <v>73</v>
      </c>
      <c r="D2697" s="13">
        <v>10166175</v>
      </c>
      <c r="E2697" t="s">
        <v>4284</v>
      </c>
      <c r="F2697" t="s">
        <v>2250</v>
      </c>
      <c r="G2697" t="s">
        <v>2250</v>
      </c>
      <c r="H2697" s="108">
        <v>44113</v>
      </c>
      <c r="I2697" s="108">
        <v>44116</v>
      </c>
      <c r="J2697" t="s">
        <v>2252</v>
      </c>
      <c r="K2697" t="s">
        <v>3048</v>
      </c>
      <c r="L2697" t="s">
        <v>2252</v>
      </c>
      <c r="M2697" t="s">
        <v>2253</v>
      </c>
      <c r="N2697" t="s">
        <v>5695</v>
      </c>
    </row>
    <row r="2698" spans="1:14" x14ac:dyDescent="0.25">
      <c r="A2698" t="s">
        <v>1247</v>
      </c>
      <c r="B2698" t="s">
        <v>303</v>
      </c>
      <c r="C2698" t="s">
        <v>80</v>
      </c>
      <c r="D2698" s="13">
        <v>10164216</v>
      </c>
      <c r="E2698" t="s">
        <v>4284</v>
      </c>
      <c r="F2698" t="s">
        <v>2250</v>
      </c>
      <c r="G2698" t="s">
        <v>2250</v>
      </c>
      <c r="H2698" s="108">
        <v>44095</v>
      </c>
      <c r="I2698" s="108">
        <v>44095</v>
      </c>
      <c r="J2698" t="s">
        <v>2252</v>
      </c>
      <c r="K2698" t="s">
        <v>3048</v>
      </c>
      <c r="L2698" t="s">
        <v>2252</v>
      </c>
      <c r="M2698" t="s">
        <v>2253</v>
      </c>
      <c r="N2698" t="s">
        <v>5695</v>
      </c>
    </row>
    <row r="2699" spans="1:14" x14ac:dyDescent="0.25">
      <c r="A2699" t="s">
        <v>6280</v>
      </c>
      <c r="B2699" t="s">
        <v>240</v>
      </c>
      <c r="C2699" t="s">
        <v>200</v>
      </c>
      <c r="D2699" s="13">
        <v>10159010</v>
      </c>
      <c r="E2699" t="s">
        <v>2415</v>
      </c>
      <c r="F2699" t="s">
        <v>2250</v>
      </c>
      <c r="G2699" t="s">
        <v>2250</v>
      </c>
      <c r="H2699" s="108">
        <v>44104</v>
      </c>
      <c r="I2699" s="108">
        <v>44148</v>
      </c>
      <c r="J2699" t="s">
        <v>2251</v>
      </c>
      <c r="K2699" t="s">
        <v>2252</v>
      </c>
      <c r="L2699" t="s">
        <v>2252</v>
      </c>
      <c r="M2699" t="s">
        <v>2253</v>
      </c>
      <c r="N2699" t="s">
        <v>5695</v>
      </c>
    </row>
    <row r="2700" spans="1:14" x14ac:dyDescent="0.25">
      <c r="A2700" t="s">
        <v>6281</v>
      </c>
      <c r="B2700" t="s">
        <v>980</v>
      </c>
      <c r="C2700" t="s">
        <v>130</v>
      </c>
      <c r="D2700" s="13">
        <v>10162755</v>
      </c>
      <c r="E2700" t="s">
        <v>4284</v>
      </c>
      <c r="F2700" t="s">
        <v>2250</v>
      </c>
      <c r="G2700" t="s">
        <v>2250</v>
      </c>
      <c r="H2700" s="108">
        <v>44084</v>
      </c>
      <c r="I2700" s="108">
        <v>44098</v>
      </c>
      <c r="J2700" t="s">
        <v>2252</v>
      </c>
      <c r="K2700" t="s">
        <v>3048</v>
      </c>
      <c r="L2700" t="s">
        <v>2252</v>
      </c>
      <c r="M2700" t="s">
        <v>2253</v>
      </c>
      <c r="N2700" t="s">
        <v>5695</v>
      </c>
    </row>
    <row r="2701" spans="1:14" x14ac:dyDescent="0.25">
      <c r="A2701" t="s">
        <v>6282</v>
      </c>
      <c r="B2701" t="s">
        <v>240</v>
      </c>
      <c r="C2701" t="s">
        <v>144</v>
      </c>
      <c r="D2701" s="13">
        <v>10159412</v>
      </c>
      <c r="E2701" t="s">
        <v>2415</v>
      </c>
      <c r="F2701" t="s">
        <v>2250</v>
      </c>
      <c r="G2701" t="s">
        <v>2250</v>
      </c>
      <c r="H2701" s="108">
        <v>44103</v>
      </c>
      <c r="I2701" s="108">
        <v>44141</v>
      </c>
      <c r="J2701" t="s">
        <v>2251</v>
      </c>
      <c r="K2701" t="s">
        <v>2252</v>
      </c>
      <c r="L2701" t="s">
        <v>2252</v>
      </c>
      <c r="M2701" t="s">
        <v>2253</v>
      </c>
      <c r="N2701" t="s">
        <v>5695</v>
      </c>
    </row>
    <row r="2702" spans="1:14" x14ac:dyDescent="0.25">
      <c r="A2702" t="s">
        <v>6283</v>
      </c>
      <c r="B2702" t="s">
        <v>278</v>
      </c>
      <c r="C2702" t="s">
        <v>117</v>
      </c>
      <c r="D2702" s="13">
        <v>10166003</v>
      </c>
      <c r="E2702" t="s">
        <v>4284</v>
      </c>
      <c r="F2702" t="s">
        <v>2250</v>
      </c>
      <c r="G2702" t="s">
        <v>2250</v>
      </c>
      <c r="H2702" s="108">
        <v>44104</v>
      </c>
      <c r="I2702" s="108">
        <v>44111</v>
      </c>
      <c r="J2702" t="s">
        <v>2252</v>
      </c>
      <c r="K2702" t="s">
        <v>3048</v>
      </c>
      <c r="L2702" t="s">
        <v>2252</v>
      </c>
      <c r="M2702" t="s">
        <v>2253</v>
      </c>
      <c r="N2702" t="s">
        <v>5695</v>
      </c>
    </row>
    <row r="2703" spans="1:14" x14ac:dyDescent="0.25">
      <c r="A2703" t="s">
        <v>6284</v>
      </c>
      <c r="B2703" t="s">
        <v>240</v>
      </c>
      <c r="C2703" t="s">
        <v>147</v>
      </c>
      <c r="D2703" s="13">
        <v>10161494</v>
      </c>
      <c r="E2703" t="s">
        <v>2415</v>
      </c>
      <c r="F2703" t="s">
        <v>2250</v>
      </c>
      <c r="G2703" t="s">
        <v>2250</v>
      </c>
      <c r="H2703" s="108">
        <v>44139</v>
      </c>
      <c r="I2703" s="108">
        <v>44173</v>
      </c>
      <c r="J2703" t="s">
        <v>2251</v>
      </c>
      <c r="K2703" t="s">
        <v>2252</v>
      </c>
      <c r="L2703" t="s">
        <v>2252</v>
      </c>
      <c r="M2703" t="s">
        <v>2253</v>
      </c>
      <c r="N2703" t="s">
        <v>5695</v>
      </c>
    </row>
    <row r="2704" spans="1:14" x14ac:dyDescent="0.25">
      <c r="A2704" t="s">
        <v>6285</v>
      </c>
      <c r="B2704" t="s">
        <v>240</v>
      </c>
      <c r="C2704" t="s">
        <v>130</v>
      </c>
      <c r="D2704" s="13">
        <v>10160753</v>
      </c>
      <c r="E2704" t="s">
        <v>2415</v>
      </c>
      <c r="F2704" t="s">
        <v>2250</v>
      </c>
      <c r="G2704" t="s">
        <v>2250</v>
      </c>
      <c r="H2704" s="108">
        <v>44118</v>
      </c>
      <c r="I2704" s="108">
        <v>44148</v>
      </c>
      <c r="J2704" t="s">
        <v>2251</v>
      </c>
      <c r="K2704" t="s">
        <v>2252</v>
      </c>
      <c r="L2704" t="s">
        <v>2252</v>
      </c>
      <c r="M2704" t="s">
        <v>2253</v>
      </c>
      <c r="N2704" t="s">
        <v>5695</v>
      </c>
    </row>
    <row r="2705" spans="1:14" x14ac:dyDescent="0.25">
      <c r="A2705" t="s">
        <v>6286</v>
      </c>
      <c r="B2705" t="s">
        <v>240</v>
      </c>
      <c r="C2705" t="s">
        <v>166</v>
      </c>
      <c r="D2705" s="13">
        <v>10160420</v>
      </c>
      <c r="E2705" t="s">
        <v>2415</v>
      </c>
      <c r="F2705" t="s">
        <v>2250</v>
      </c>
      <c r="G2705" t="s">
        <v>2250</v>
      </c>
      <c r="H2705" s="108">
        <v>44167</v>
      </c>
      <c r="I2705" s="108">
        <v>44214</v>
      </c>
      <c r="J2705" t="s">
        <v>945</v>
      </c>
      <c r="K2705" t="s">
        <v>2252</v>
      </c>
      <c r="L2705" t="s">
        <v>2252</v>
      </c>
      <c r="M2705" t="s">
        <v>2253</v>
      </c>
      <c r="N2705" t="s">
        <v>5695</v>
      </c>
    </row>
    <row r="2706" spans="1:14" x14ac:dyDescent="0.25">
      <c r="A2706" t="s">
        <v>6287</v>
      </c>
      <c r="B2706" t="s">
        <v>281</v>
      </c>
      <c r="C2706" t="s">
        <v>129</v>
      </c>
      <c r="D2706" s="13">
        <v>10163405</v>
      </c>
      <c r="E2706" t="s">
        <v>4284</v>
      </c>
      <c r="F2706" t="s">
        <v>2250</v>
      </c>
      <c r="G2706" t="s">
        <v>2250</v>
      </c>
      <c r="H2706" s="108">
        <v>44088</v>
      </c>
      <c r="I2706" s="108">
        <v>44095</v>
      </c>
      <c r="J2706" t="s">
        <v>2252</v>
      </c>
      <c r="K2706" t="s">
        <v>3048</v>
      </c>
      <c r="L2706" t="s">
        <v>2252</v>
      </c>
      <c r="M2706" t="s">
        <v>2253</v>
      </c>
      <c r="N2706" t="s">
        <v>5695</v>
      </c>
    </row>
    <row r="2707" spans="1:14" x14ac:dyDescent="0.25">
      <c r="A2707" t="s">
        <v>6288</v>
      </c>
      <c r="B2707" t="s">
        <v>983</v>
      </c>
      <c r="C2707" t="s">
        <v>141</v>
      </c>
      <c r="D2707" s="13">
        <v>10167086</v>
      </c>
      <c r="E2707" t="s">
        <v>4284</v>
      </c>
      <c r="F2707" t="s">
        <v>2250</v>
      </c>
      <c r="G2707" t="s">
        <v>2250</v>
      </c>
      <c r="H2707" s="108">
        <v>44160</v>
      </c>
      <c r="I2707" s="108">
        <v>44169</v>
      </c>
      <c r="J2707" t="s">
        <v>2252</v>
      </c>
      <c r="K2707" t="s">
        <v>3048</v>
      </c>
      <c r="L2707" t="s">
        <v>2252</v>
      </c>
      <c r="M2707" t="s">
        <v>2253</v>
      </c>
      <c r="N2707" t="s">
        <v>5695</v>
      </c>
    </row>
    <row r="2708" spans="1:14" x14ac:dyDescent="0.25">
      <c r="A2708" t="s">
        <v>6289</v>
      </c>
      <c r="B2708" t="s">
        <v>989</v>
      </c>
      <c r="C2708" t="s">
        <v>111</v>
      </c>
      <c r="D2708" s="13">
        <v>10168816</v>
      </c>
      <c r="E2708" t="s">
        <v>4284</v>
      </c>
      <c r="F2708" t="s">
        <v>2250</v>
      </c>
      <c r="G2708" t="s">
        <v>2250</v>
      </c>
      <c r="H2708" s="108">
        <v>44124</v>
      </c>
      <c r="I2708" s="108">
        <v>44126</v>
      </c>
      <c r="J2708" t="s">
        <v>2252</v>
      </c>
      <c r="K2708" t="s">
        <v>3048</v>
      </c>
      <c r="L2708" t="s">
        <v>2252</v>
      </c>
      <c r="M2708" t="s">
        <v>2253</v>
      </c>
      <c r="N2708" t="s">
        <v>5695</v>
      </c>
    </row>
    <row r="2709" spans="1:14" x14ac:dyDescent="0.25">
      <c r="A2709" t="s">
        <v>6290</v>
      </c>
      <c r="B2709" t="s">
        <v>992</v>
      </c>
      <c r="C2709" t="s">
        <v>109</v>
      </c>
      <c r="D2709" s="13">
        <v>10166169</v>
      </c>
      <c r="E2709" t="s">
        <v>4284</v>
      </c>
      <c r="F2709" t="s">
        <v>2250</v>
      </c>
      <c r="G2709" t="s">
        <v>2250</v>
      </c>
      <c r="H2709" s="108">
        <v>44106</v>
      </c>
      <c r="I2709" s="108">
        <v>44110</v>
      </c>
      <c r="J2709" t="s">
        <v>2252</v>
      </c>
      <c r="K2709" t="s">
        <v>3048</v>
      </c>
      <c r="L2709" t="s">
        <v>2252</v>
      </c>
      <c r="M2709" t="s">
        <v>2253</v>
      </c>
      <c r="N2709" t="s">
        <v>5695</v>
      </c>
    </row>
    <row r="2710" spans="1:14" x14ac:dyDescent="0.25">
      <c r="A2710" t="s">
        <v>6291</v>
      </c>
      <c r="B2710" t="s">
        <v>994</v>
      </c>
      <c r="C2710" t="s">
        <v>92</v>
      </c>
      <c r="D2710" s="13">
        <v>10162630</v>
      </c>
      <c r="E2710" t="s">
        <v>4284</v>
      </c>
      <c r="F2710" t="s">
        <v>2250</v>
      </c>
      <c r="G2710" t="s">
        <v>2250</v>
      </c>
      <c r="H2710" s="108">
        <v>44089</v>
      </c>
      <c r="I2710" s="108">
        <v>44106</v>
      </c>
      <c r="J2710" t="s">
        <v>2252</v>
      </c>
      <c r="K2710" t="s">
        <v>3048</v>
      </c>
      <c r="L2710" t="s">
        <v>2252</v>
      </c>
      <c r="M2710" t="s">
        <v>2253</v>
      </c>
      <c r="N2710" t="s">
        <v>5695</v>
      </c>
    </row>
    <row r="2711" spans="1:14" x14ac:dyDescent="0.25">
      <c r="A2711" t="s">
        <v>6292</v>
      </c>
      <c r="B2711" t="s">
        <v>996</v>
      </c>
      <c r="C2711" t="s">
        <v>114</v>
      </c>
      <c r="D2711" s="13">
        <v>10168839</v>
      </c>
      <c r="E2711" t="s">
        <v>4284</v>
      </c>
      <c r="F2711" t="s">
        <v>2250</v>
      </c>
      <c r="G2711" t="s">
        <v>2250</v>
      </c>
      <c r="H2711" s="108">
        <v>44120</v>
      </c>
      <c r="I2711" s="108">
        <v>44140</v>
      </c>
      <c r="J2711" t="s">
        <v>2252</v>
      </c>
      <c r="K2711" t="s">
        <v>3048</v>
      </c>
      <c r="L2711" t="s">
        <v>2252</v>
      </c>
      <c r="M2711" t="s">
        <v>2253</v>
      </c>
      <c r="N2711" t="s">
        <v>5695</v>
      </c>
    </row>
    <row r="2712" spans="1:14" x14ac:dyDescent="0.25">
      <c r="A2712" t="s">
        <v>6293</v>
      </c>
      <c r="B2712" t="s">
        <v>997</v>
      </c>
      <c r="C2712" t="s">
        <v>114</v>
      </c>
      <c r="D2712" s="13">
        <v>10168580</v>
      </c>
      <c r="E2712" t="s">
        <v>4284</v>
      </c>
      <c r="F2712" t="s">
        <v>2250</v>
      </c>
      <c r="G2712" t="s">
        <v>2250</v>
      </c>
      <c r="H2712" s="108">
        <v>44124</v>
      </c>
      <c r="I2712" s="108">
        <v>44127</v>
      </c>
      <c r="J2712" t="s">
        <v>2252</v>
      </c>
      <c r="K2712" t="s">
        <v>3048</v>
      </c>
      <c r="L2712" t="s">
        <v>2252</v>
      </c>
      <c r="M2712" t="s">
        <v>2253</v>
      </c>
      <c r="N2712" t="s">
        <v>5695</v>
      </c>
    </row>
    <row r="2713" spans="1:14" x14ac:dyDescent="0.25">
      <c r="A2713" t="s">
        <v>6294</v>
      </c>
      <c r="B2713" t="s">
        <v>291</v>
      </c>
      <c r="C2713" t="s">
        <v>127</v>
      </c>
      <c r="D2713" s="13">
        <v>10168694</v>
      </c>
      <c r="E2713" t="s">
        <v>4284</v>
      </c>
      <c r="F2713" t="s">
        <v>2250</v>
      </c>
      <c r="G2713" t="s">
        <v>2250</v>
      </c>
      <c r="H2713" s="108">
        <v>44120</v>
      </c>
      <c r="I2713" s="108">
        <v>44133</v>
      </c>
      <c r="J2713" t="s">
        <v>2252</v>
      </c>
      <c r="K2713" t="s">
        <v>4165</v>
      </c>
      <c r="L2713" t="s">
        <v>2252</v>
      </c>
      <c r="M2713" t="s">
        <v>2253</v>
      </c>
      <c r="N2713" t="s">
        <v>5695</v>
      </c>
    </row>
    <row r="2714" spans="1:14" x14ac:dyDescent="0.25">
      <c r="A2714" t="s">
        <v>6295</v>
      </c>
      <c r="B2714" t="s">
        <v>292</v>
      </c>
      <c r="C2714" t="s">
        <v>127</v>
      </c>
      <c r="D2714" s="13">
        <v>10170449</v>
      </c>
      <c r="E2714" t="s">
        <v>4284</v>
      </c>
      <c r="F2714" t="s">
        <v>2250</v>
      </c>
      <c r="G2714" t="s">
        <v>2250</v>
      </c>
      <c r="H2714" s="108">
        <v>44139</v>
      </c>
      <c r="I2714" s="108">
        <v>44140</v>
      </c>
      <c r="J2714" t="s">
        <v>2252</v>
      </c>
      <c r="K2714" t="s">
        <v>3048</v>
      </c>
      <c r="L2714" t="s">
        <v>2252</v>
      </c>
      <c r="M2714" t="s">
        <v>2253</v>
      </c>
      <c r="N2714" t="s">
        <v>5695</v>
      </c>
    </row>
    <row r="2715" spans="1:14" x14ac:dyDescent="0.25">
      <c r="A2715" t="s">
        <v>6296</v>
      </c>
      <c r="B2715" t="s">
        <v>293</v>
      </c>
      <c r="C2715" t="s">
        <v>97</v>
      </c>
      <c r="D2715" s="13">
        <v>10164517</v>
      </c>
      <c r="E2715" t="s">
        <v>4284</v>
      </c>
      <c r="F2715" t="s">
        <v>2250</v>
      </c>
      <c r="G2715" t="s">
        <v>2250</v>
      </c>
      <c r="H2715" s="108">
        <v>44105</v>
      </c>
      <c r="I2715" s="108">
        <v>44111</v>
      </c>
      <c r="J2715" t="s">
        <v>2252</v>
      </c>
      <c r="K2715" t="s">
        <v>3048</v>
      </c>
      <c r="L2715" t="s">
        <v>2252</v>
      </c>
      <c r="M2715" t="s">
        <v>2253</v>
      </c>
      <c r="N2715" t="s">
        <v>5695</v>
      </c>
    </row>
    <row r="2716" spans="1:14" x14ac:dyDescent="0.25">
      <c r="A2716" t="s">
        <v>6297</v>
      </c>
      <c r="B2716" t="s">
        <v>294</v>
      </c>
      <c r="C2716" t="s">
        <v>97</v>
      </c>
      <c r="D2716" s="13">
        <v>10165900</v>
      </c>
      <c r="E2716" t="s">
        <v>4284</v>
      </c>
      <c r="F2716" t="s">
        <v>2250</v>
      </c>
      <c r="G2716" t="s">
        <v>2250</v>
      </c>
      <c r="H2716" s="108">
        <v>44102</v>
      </c>
      <c r="I2716" s="108">
        <v>44106</v>
      </c>
      <c r="J2716" t="s">
        <v>2252</v>
      </c>
      <c r="K2716" t="s">
        <v>3048</v>
      </c>
      <c r="L2716" t="s">
        <v>2252</v>
      </c>
      <c r="M2716" t="s">
        <v>2253</v>
      </c>
      <c r="N2716" t="s">
        <v>5695</v>
      </c>
    </row>
    <row r="2717" spans="1:14" x14ac:dyDescent="0.25">
      <c r="A2717" t="s">
        <v>6298</v>
      </c>
      <c r="B2717" t="s">
        <v>781</v>
      </c>
      <c r="C2717" t="s">
        <v>97</v>
      </c>
      <c r="D2717" s="13">
        <v>10168586</v>
      </c>
      <c r="E2717" t="s">
        <v>4284</v>
      </c>
      <c r="F2717" t="s">
        <v>2250</v>
      </c>
      <c r="G2717" t="s">
        <v>2250</v>
      </c>
      <c r="H2717" s="108">
        <v>44138</v>
      </c>
      <c r="I2717" s="108">
        <v>44152</v>
      </c>
      <c r="J2717" t="s">
        <v>2252</v>
      </c>
      <c r="K2717" t="s">
        <v>3048</v>
      </c>
      <c r="L2717" t="s">
        <v>2252</v>
      </c>
      <c r="M2717" t="s">
        <v>2253</v>
      </c>
      <c r="N2717" t="s">
        <v>5695</v>
      </c>
    </row>
    <row r="2718" spans="1:14" x14ac:dyDescent="0.25">
      <c r="A2718" t="s">
        <v>6299</v>
      </c>
      <c r="B2718" t="s">
        <v>999</v>
      </c>
      <c r="C2718" t="s">
        <v>119</v>
      </c>
      <c r="D2718" s="13">
        <v>10164598</v>
      </c>
      <c r="E2718" t="s">
        <v>4284</v>
      </c>
      <c r="F2718" t="s">
        <v>2250</v>
      </c>
      <c r="G2718" t="s">
        <v>2250</v>
      </c>
      <c r="H2718" s="108">
        <v>44119</v>
      </c>
      <c r="I2718" s="108">
        <v>44119</v>
      </c>
      <c r="J2718" t="s">
        <v>2252</v>
      </c>
      <c r="K2718" t="s">
        <v>3048</v>
      </c>
      <c r="L2718" t="s">
        <v>2252</v>
      </c>
      <c r="M2718" t="s">
        <v>2253</v>
      </c>
      <c r="N2718" t="s">
        <v>5695</v>
      </c>
    </row>
    <row r="2719" spans="1:14" x14ac:dyDescent="0.25">
      <c r="A2719" t="s">
        <v>6300</v>
      </c>
      <c r="B2719" t="s">
        <v>1002</v>
      </c>
      <c r="C2719" t="s">
        <v>87</v>
      </c>
      <c r="D2719" s="13">
        <v>10164211</v>
      </c>
      <c r="E2719" t="s">
        <v>4284</v>
      </c>
      <c r="F2719" t="s">
        <v>2250</v>
      </c>
      <c r="G2719" t="s">
        <v>2250</v>
      </c>
      <c r="H2719" s="108">
        <v>44090</v>
      </c>
      <c r="I2719" s="108">
        <v>44110</v>
      </c>
      <c r="J2719" t="s">
        <v>2252</v>
      </c>
      <c r="K2719" t="s">
        <v>3048</v>
      </c>
      <c r="L2719" t="s">
        <v>2252</v>
      </c>
      <c r="M2719" t="s">
        <v>2253</v>
      </c>
      <c r="N2719" t="s">
        <v>5695</v>
      </c>
    </row>
    <row r="2720" spans="1:14" x14ac:dyDescent="0.25">
      <c r="A2720" t="s">
        <v>6301</v>
      </c>
      <c r="B2720" t="s">
        <v>6302</v>
      </c>
      <c r="C2720" t="s">
        <v>136</v>
      </c>
      <c r="D2720" s="13">
        <v>10155280</v>
      </c>
      <c r="E2720" t="s">
        <v>2385</v>
      </c>
      <c r="F2720" t="s">
        <v>2250</v>
      </c>
      <c r="G2720" t="s">
        <v>2250</v>
      </c>
      <c r="H2720" s="108">
        <v>44117</v>
      </c>
      <c r="I2720" s="108">
        <v>44159</v>
      </c>
      <c r="J2720" t="s">
        <v>2252</v>
      </c>
      <c r="K2720" t="s">
        <v>2252</v>
      </c>
      <c r="L2720" t="s">
        <v>2252</v>
      </c>
      <c r="M2720" t="s">
        <v>2253</v>
      </c>
      <c r="N2720" t="s">
        <v>5695</v>
      </c>
    </row>
    <row r="2721" spans="1:14" x14ac:dyDescent="0.25">
      <c r="A2721" t="s">
        <v>6303</v>
      </c>
      <c r="B2721" t="s">
        <v>6304</v>
      </c>
      <c r="C2721" t="s">
        <v>204</v>
      </c>
      <c r="D2721" s="13">
        <v>10155181</v>
      </c>
      <c r="E2721" t="s">
        <v>2385</v>
      </c>
      <c r="F2721" t="s">
        <v>2250</v>
      </c>
      <c r="G2721" t="s">
        <v>2250</v>
      </c>
      <c r="H2721" s="108">
        <v>44168</v>
      </c>
      <c r="I2721" s="108">
        <v>44213</v>
      </c>
      <c r="J2721" t="s">
        <v>2252</v>
      </c>
      <c r="K2721" t="s">
        <v>2252</v>
      </c>
      <c r="L2721" t="s">
        <v>2252</v>
      </c>
      <c r="M2721" t="s">
        <v>2265</v>
      </c>
      <c r="N2721" t="s">
        <v>5695</v>
      </c>
    </row>
    <row r="2722" spans="1:14" x14ac:dyDescent="0.25">
      <c r="A2722" t="s">
        <v>306</v>
      </c>
      <c r="B2722" t="s">
        <v>1005</v>
      </c>
      <c r="C2722" t="s">
        <v>140</v>
      </c>
      <c r="D2722" s="13">
        <v>10166036</v>
      </c>
      <c r="E2722" t="s">
        <v>4284</v>
      </c>
      <c r="F2722" t="s">
        <v>2250</v>
      </c>
      <c r="G2722" t="s">
        <v>2250</v>
      </c>
      <c r="H2722" s="108">
        <v>44103</v>
      </c>
      <c r="I2722" s="108">
        <v>44106</v>
      </c>
      <c r="J2722" t="s">
        <v>2252</v>
      </c>
      <c r="K2722" t="s">
        <v>3048</v>
      </c>
      <c r="L2722" t="s">
        <v>2252</v>
      </c>
      <c r="M2722" t="s">
        <v>2253</v>
      </c>
      <c r="N2722" t="s">
        <v>5695</v>
      </c>
    </row>
    <row r="2723" spans="1:14" x14ac:dyDescent="0.25">
      <c r="A2723" t="s">
        <v>767</v>
      </c>
      <c r="B2723" t="s">
        <v>1006</v>
      </c>
      <c r="C2723" t="s">
        <v>139</v>
      </c>
      <c r="D2723" s="13">
        <v>10167085</v>
      </c>
      <c r="E2723" t="s">
        <v>4284</v>
      </c>
      <c r="F2723" t="s">
        <v>2250</v>
      </c>
      <c r="G2723" t="s">
        <v>2250</v>
      </c>
      <c r="H2723" s="108">
        <v>44126</v>
      </c>
      <c r="I2723" s="108">
        <v>44168</v>
      </c>
      <c r="J2723" t="s">
        <v>2252</v>
      </c>
      <c r="K2723" t="s">
        <v>3048</v>
      </c>
      <c r="L2723" t="s">
        <v>2252</v>
      </c>
      <c r="M2723" t="s">
        <v>2253</v>
      </c>
      <c r="N2723" t="s">
        <v>5695</v>
      </c>
    </row>
    <row r="2724" spans="1:14" x14ac:dyDescent="0.25">
      <c r="A2724" t="s">
        <v>307</v>
      </c>
      <c r="B2724" t="s">
        <v>1008</v>
      </c>
      <c r="C2724" t="s">
        <v>124</v>
      </c>
      <c r="D2724" s="13">
        <v>10165895</v>
      </c>
      <c r="E2724" t="s">
        <v>4284</v>
      </c>
      <c r="F2724" t="s">
        <v>2250</v>
      </c>
      <c r="G2724" t="s">
        <v>2250</v>
      </c>
      <c r="H2724" s="108">
        <v>44106</v>
      </c>
      <c r="I2724" s="108">
        <v>44118</v>
      </c>
      <c r="J2724" t="s">
        <v>2252</v>
      </c>
      <c r="K2724" t="s">
        <v>3048</v>
      </c>
      <c r="L2724" t="s">
        <v>2252</v>
      </c>
      <c r="M2724" t="s">
        <v>2253</v>
      </c>
      <c r="N2724" t="s">
        <v>5695</v>
      </c>
    </row>
    <row r="2725" spans="1:14" x14ac:dyDescent="0.25">
      <c r="A2725" t="s">
        <v>936</v>
      </c>
      <c r="B2725" t="s">
        <v>937</v>
      </c>
      <c r="C2725" t="s">
        <v>193</v>
      </c>
      <c r="D2725" s="13">
        <v>10169981</v>
      </c>
      <c r="E2725" t="s">
        <v>4284</v>
      </c>
      <c r="F2725" t="s">
        <v>2250</v>
      </c>
      <c r="G2725" t="s">
        <v>2250</v>
      </c>
      <c r="H2725" s="108">
        <v>44181</v>
      </c>
      <c r="I2725" s="108">
        <v>44187</v>
      </c>
      <c r="J2725" t="s">
        <v>2252</v>
      </c>
      <c r="K2725" t="s">
        <v>3048</v>
      </c>
      <c r="L2725" t="s">
        <v>2252</v>
      </c>
      <c r="M2725" t="s">
        <v>2253</v>
      </c>
      <c r="N2725" t="s">
        <v>5695</v>
      </c>
    </row>
    <row r="2726" spans="1:14" x14ac:dyDescent="0.25">
      <c r="A2726" t="s">
        <v>315</v>
      </c>
      <c r="B2726" t="s">
        <v>316</v>
      </c>
      <c r="C2726" t="s">
        <v>194</v>
      </c>
      <c r="D2726" s="13">
        <v>10169731</v>
      </c>
      <c r="E2726" t="s">
        <v>4284</v>
      </c>
      <c r="F2726" t="s">
        <v>2250</v>
      </c>
      <c r="G2726" t="s">
        <v>2250</v>
      </c>
      <c r="H2726" s="108">
        <v>44137</v>
      </c>
      <c r="I2726" s="108">
        <v>44144</v>
      </c>
      <c r="J2726" t="s">
        <v>2252</v>
      </c>
      <c r="K2726" t="s">
        <v>3048</v>
      </c>
      <c r="L2726" t="s">
        <v>2252</v>
      </c>
      <c r="M2726" t="s">
        <v>2253</v>
      </c>
      <c r="N2726" t="s">
        <v>5695</v>
      </c>
    </row>
    <row r="2727" spans="1:14" x14ac:dyDescent="0.25">
      <c r="A2727" t="s">
        <v>841</v>
      </c>
      <c r="B2727" t="s">
        <v>1014</v>
      </c>
      <c r="C2727" t="s">
        <v>106</v>
      </c>
      <c r="D2727" s="13">
        <v>10171374</v>
      </c>
      <c r="E2727" t="s">
        <v>4284</v>
      </c>
      <c r="F2727" t="s">
        <v>2250</v>
      </c>
      <c r="G2727" t="s">
        <v>2250</v>
      </c>
      <c r="H2727" s="108">
        <v>44152</v>
      </c>
      <c r="I2727" s="108">
        <v>44153</v>
      </c>
      <c r="J2727" t="s">
        <v>2252</v>
      </c>
      <c r="K2727" t="s">
        <v>3048</v>
      </c>
      <c r="L2727" t="s">
        <v>2252</v>
      </c>
      <c r="M2727" t="s">
        <v>2253</v>
      </c>
      <c r="N2727" t="s">
        <v>5695</v>
      </c>
    </row>
    <row r="2728" spans="1:14" x14ac:dyDescent="0.25">
      <c r="A2728" t="s">
        <v>332</v>
      </c>
      <c r="B2728" t="s">
        <v>1017</v>
      </c>
      <c r="C2728" t="s">
        <v>140</v>
      </c>
      <c r="D2728" s="13">
        <v>10164768</v>
      </c>
      <c r="E2728" t="s">
        <v>4284</v>
      </c>
      <c r="F2728" t="s">
        <v>2250</v>
      </c>
      <c r="G2728" t="s">
        <v>2250</v>
      </c>
      <c r="H2728" s="108">
        <v>44116</v>
      </c>
      <c r="I2728" s="108">
        <v>44137</v>
      </c>
      <c r="J2728" t="s">
        <v>2252</v>
      </c>
      <c r="K2728" t="s">
        <v>4165</v>
      </c>
      <c r="L2728" t="s">
        <v>2252</v>
      </c>
      <c r="M2728" t="s">
        <v>2253</v>
      </c>
      <c r="N2728" t="s">
        <v>5695</v>
      </c>
    </row>
    <row r="2729" spans="1:14" x14ac:dyDescent="0.25">
      <c r="A2729" t="s">
        <v>335</v>
      </c>
      <c r="B2729" t="s">
        <v>1018</v>
      </c>
      <c r="C2729" t="s">
        <v>106</v>
      </c>
      <c r="D2729" s="13">
        <v>10167277</v>
      </c>
      <c r="E2729" t="s">
        <v>4284</v>
      </c>
      <c r="F2729" t="s">
        <v>2250</v>
      </c>
      <c r="G2729" t="s">
        <v>2250</v>
      </c>
      <c r="H2729" s="108">
        <v>44110</v>
      </c>
      <c r="I2729" s="108">
        <v>44111</v>
      </c>
      <c r="J2729" t="s">
        <v>2252</v>
      </c>
      <c r="K2729" t="s">
        <v>3048</v>
      </c>
      <c r="L2729" t="s">
        <v>2252</v>
      </c>
      <c r="M2729" t="s">
        <v>2253</v>
      </c>
      <c r="N2729" t="s">
        <v>5695</v>
      </c>
    </row>
    <row r="2730" spans="1:14" x14ac:dyDescent="0.25">
      <c r="A2730" t="s">
        <v>782</v>
      </c>
      <c r="B2730" t="s">
        <v>1019</v>
      </c>
      <c r="C2730" t="s">
        <v>228</v>
      </c>
      <c r="D2730" s="13">
        <v>10167672</v>
      </c>
      <c r="E2730" t="s">
        <v>4284</v>
      </c>
      <c r="F2730" t="s">
        <v>2250</v>
      </c>
      <c r="G2730" t="s">
        <v>2250</v>
      </c>
      <c r="H2730" s="108">
        <v>44138</v>
      </c>
      <c r="I2730" s="108">
        <v>44154</v>
      </c>
      <c r="J2730" t="s">
        <v>2252</v>
      </c>
      <c r="K2730" t="s">
        <v>3048</v>
      </c>
      <c r="L2730" t="s">
        <v>2252</v>
      </c>
      <c r="M2730" t="s">
        <v>2253</v>
      </c>
      <c r="N2730" t="s">
        <v>5695</v>
      </c>
    </row>
    <row r="2731" spans="1:14" x14ac:dyDescent="0.25">
      <c r="A2731" t="s">
        <v>926</v>
      </c>
      <c r="B2731" t="s">
        <v>1020</v>
      </c>
      <c r="C2731" t="s">
        <v>97</v>
      </c>
      <c r="D2731" s="13">
        <v>10172719</v>
      </c>
      <c r="E2731" t="s">
        <v>4284</v>
      </c>
      <c r="F2731" t="s">
        <v>2250</v>
      </c>
      <c r="G2731" t="s">
        <v>2250</v>
      </c>
      <c r="H2731" s="108">
        <v>44174</v>
      </c>
      <c r="I2731" s="108">
        <v>44179</v>
      </c>
      <c r="J2731" t="s">
        <v>2252</v>
      </c>
      <c r="K2731" t="s">
        <v>3048</v>
      </c>
      <c r="L2731" t="s">
        <v>2252</v>
      </c>
      <c r="M2731" t="s">
        <v>2253</v>
      </c>
      <c r="N2731" t="s">
        <v>5695</v>
      </c>
    </row>
    <row r="2732" spans="1:14" x14ac:dyDescent="0.25">
      <c r="A2732" t="s">
        <v>336</v>
      </c>
      <c r="B2732" t="s">
        <v>337</v>
      </c>
      <c r="C2732" t="s">
        <v>139</v>
      </c>
      <c r="D2732" s="13">
        <v>10165757</v>
      </c>
      <c r="E2732" t="s">
        <v>4284</v>
      </c>
      <c r="F2732" t="s">
        <v>2250</v>
      </c>
      <c r="G2732" t="s">
        <v>2250</v>
      </c>
      <c r="H2732" s="108">
        <v>44105</v>
      </c>
      <c r="I2732" s="108">
        <v>44110</v>
      </c>
      <c r="J2732" t="s">
        <v>2252</v>
      </c>
      <c r="K2732" t="s">
        <v>3048</v>
      </c>
      <c r="L2732" t="s">
        <v>2252</v>
      </c>
      <c r="M2732" t="s">
        <v>2253</v>
      </c>
      <c r="N2732" t="s">
        <v>5695</v>
      </c>
    </row>
    <row r="2733" spans="1:14" x14ac:dyDescent="0.25">
      <c r="A2733" t="s">
        <v>830</v>
      </c>
      <c r="B2733" t="s">
        <v>831</v>
      </c>
      <c r="C2733" t="s">
        <v>124</v>
      </c>
      <c r="D2733" s="13">
        <v>10171088</v>
      </c>
      <c r="E2733" t="s">
        <v>3047</v>
      </c>
      <c r="F2733" t="s">
        <v>2250</v>
      </c>
      <c r="G2733" t="s">
        <v>2250</v>
      </c>
      <c r="H2733" s="108">
        <v>44151</v>
      </c>
      <c r="I2733" s="108">
        <v>44152</v>
      </c>
      <c r="J2733" t="s">
        <v>2252</v>
      </c>
      <c r="K2733" t="s">
        <v>3048</v>
      </c>
      <c r="L2733" t="s">
        <v>2252</v>
      </c>
      <c r="M2733" t="s">
        <v>2265</v>
      </c>
      <c r="N2733" t="s">
        <v>5695</v>
      </c>
    </row>
    <row r="2734" spans="1:14" x14ac:dyDescent="0.25">
      <c r="A2734" t="s">
        <v>890</v>
      </c>
      <c r="B2734" t="s">
        <v>891</v>
      </c>
      <c r="C2734" t="s">
        <v>100</v>
      </c>
      <c r="D2734" s="13">
        <v>10168958</v>
      </c>
      <c r="E2734" t="s">
        <v>3047</v>
      </c>
      <c r="F2734" t="s">
        <v>2250</v>
      </c>
      <c r="G2734" t="s">
        <v>2250</v>
      </c>
      <c r="H2734" s="108">
        <v>44160</v>
      </c>
      <c r="I2734" s="108">
        <v>44161</v>
      </c>
      <c r="J2734" t="s">
        <v>2252</v>
      </c>
      <c r="K2734" t="s">
        <v>3048</v>
      </c>
      <c r="L2734" t="s">
        <v>2252</v>
      </c>
      <c r="M2734" t="s">
        <v>2265</v>
      </c>
      <c r="N2734" t="s">
        <v>5695</v>
      </c>
    </row>
    <row r="2735" spans="1:14" x14ac:dyDescent="0.25">
      <c r="A2735" t="s">
        <v>346</v>
      </c>
      <c r="B2735" t="s">
        <v>347</v>
      </c>
      <c r="C2735" t="s">
        <v>116</v>
      </c>
      <c r="D2735" s="13">
        <v>10163486</v>
      </c>
      <c r="E2735" t="s">
        <v>3047</v>
      </c>
      <c r="F2735" t="s">
        <v>2250</v>
      </c>
      <c r="G2735" t="s">
        <v>2250</v>
      </c>
      <c r="H2735" s="108">
        <v>44113</v>
      </c>
      <c r="I2735" s="108">
        <v>44119</v>
      </c>
      <c r="J2735" t="s">
        <v>2252</v>
      </c>
      <c r="K2735" t="s">
        <v>3048</v>
      </c>
      <c r="L2735" t="s">
        <v>2252</v>
      </c>
      <c r="M2735" t="s">
        <v>2265</v>
      </c>
      <c r="N2735" t="s">
        <v>5695</v>
      </c>
    </row>
    <row r="2736" spans="1:14" x14ac:dyDescent="0.25">
      <c r="A2736" t="s">
        <v>763</v>
      </c>
      <c r="B2736" t="s">
        <v>1024</v>
      </c>
      <c r="C2736" t="s">
        <v>153</v>
      </c>
      <c r="D2736" s="13">
        <v>10172417</v>
      </c>
      <c r="E2736" t="s">
        <v>3047</v>
      </c>
      <c r="F2736" t="s">
        <v>2250</v>
      </c>
      <c r="G2736" t="s">
        <v>2250</v>
      </c>
      <c r="H2736" s="108">
        <v>44124</v>
      </c>
      <c r="I2736" s="108">
        <v>44152</v>
      </c>
      <c r="J2736" t="s">
        <v>2252</v>
      </c>
      <c r="K2736" t="s">
        <v>3048</v>
      </c>
      <c r="L2736" t="s">
        <v>2252</v>
      </c>
      <c r="M2736" t="s">
        <v>2265</v>
      </c>
      <c r="N2736" t="s">
        <v>5695</v>
      </c>
    </row>
    <row r="2737" spans="1:14" x14ac:dyDescent="0.25">
      <c r="A2737" t="s">
        <v>362</v>
      </c>
      <c r="B2737" t="s">
        <v>1028</v>
      </c>
      <c r="C2737" t="s">
        <v>123</v>
      </c>
      <c r="D2737" s="13">
        <v>10169131</v>
      </c>
      <c r="E2737" t="s">
        <v>3047</v>
      </c>
      <c r="F2737" t="s">
        <v>2250</v>
      </c>
      <c r="G2737" t="s">
        <v>2250</v>
      </c>
      <c r="H2737" s="108">
        <v>44127</v>
      </c>
      <c r="I2737" s="108">
        <v>44130</v>
      </c>
      <c r="J2737" t="s">
        <v>2252</v>
      </c>
      <c r="K2737" t="s">
        <v>4165</v>
      </c>
      <c r="L2737" t="s">
        <v>2252</v>
      </c>
      <c r="M2737" t="s">
        <v>2265</v>
      </c>
      <c r="N2737" t="s">
        <v>5695</v>
      </c>
    </row>
    <row r="2738" spans="1:14" x14ac:dyDescent="0.25">
      <c r="A2738" t="s">
        <v>363</v>
      </c>
      <c r="B2738" t="s">
        <v>1029</v>
      </c>
      <c r="C2738" t="s">
        <v>138</v>
      </c>
      <c r="D2738" s="13">
        <v>10167137</v>
      </c>
      <c r="E2738" t="s">
        <v>4284</v>
      </c>
      <c r="F2738" t="s">
        <v>2250</v>
      </c>
      <c r="G2738" t="s">
        <v>2250</v>
      </c>
      <c r="H2738" s="108">
        <v>44125</v>
      </c>
      <c r="I2738" s="108">
        <v>44125</v>
      </c>
      <c r="J2738" t="s">
        <v>2252</v>
      </c>
      <c r="K2738" t="s">
        <v>3048</v>
      </c>
      <c r="L2738" t="s">
        <v>2252</v>
      </c>
      <c r="M2738" t="s">
        <v>2253</v>
      </c>
      <c r="N2738" t="s">
        <v>5695</v>
      </c>
    </row>
    <row r="2739" spans="1:14" x14ac:dyDescent="0.25">
      <c r="A2739" t="s">
        <v>364</v>
      </c>
      <c r="B2739" t="s">
        <v>1030</v>
      </c>
      <c r="C2739" t="s">
        <v>91</v>
      </c>
      <c r="D2739" s="13">
        <v>10162757</v>
      </c>
      <c r="E2739" t="s">
        <v>4284</v>
      </c>
      <c r="F2739" t="s">
        <v>2250</v>
      </c>
      <c r="G2739" t="s">
        <v>2250</v>
      </c>
      <c r="H2739" s="108">
        <v>44103</v>
      </c>
      <c r="I2739" s="108">
        <v>44104</v>
      </c>
      <c r="J2739" t="s">
        <v>2252</v>
      </c>
      <c r="K2739" t="s">
        <v>3048</v>
      </c>
      <c r="L2739" t="s">
        <v>2252</v>
      </c>
      <c r="M2739" t="s">
        <v>2253</v>
      </c>
      <c r="N2739" t="s">
        <v>5695</v>
      </c>
    </row>
    <row r="2740" spans="1:14" x14ac:dyDescent="0.25">
      <c r="A2740" t="s">
        <v>365</v>
      </c>
      <c r="B2740" t="s">
        <v>366</v>
      </c>
      <c r="C2740" t="s">
        <v>90</v>
      </c>
      <c r="D2740" s="13">
        <v>10168799</v>
      </c>
      <c r="E2740" t="s">
        <v>4284</v>
      </c>
      <c r="F2740" t="s">
        <v>2250</v>
      </c>
      <c r="G2740" t="s">
        <v>2250</v>
      </c>
      <c r="H2740" s="108">
        <v>44124</v>
      </c>
      <c r="I2740" s="108">
        <v>44126</v>
      </c>
      <c r="J2740" t="s">
        <v>2252</v>
      </c>
      <c r="K2740" t="s">
        <v>3048</v>
      </c>
      <c r="L2740" t="s">
        <v>2252</v>
      </c>
      <c r="M2740" t="s">
        <v>2253</v>
      </c>
      <c r="N2740" t="s">
        <v>5695</v>
      </c>
    </row>
    <row r="2741" spans="1:14" x14ac:dyDescent="0.25">
      <c r="A2741" t="s">
        <v>368</v>
      </c>
      <c r="B2741" t="s">
        <v>1032</v>
      </c>
      <c r="C2741" t="s">
        <v>130</v>
      </c>
      <c r="D2741" s="13">
        <v>10165778</v>
      </c>
      <c r="E2741" t="s">
        <v>3047</v>
      </c>
      <c r="F2741" t="s">
        <v>2250</v>
      </c>
      <c r="G2741" t="s">
        <v>2250</v>
      </c>
      <c r="H2741" s="108">
        <v>44099</v>
      </c>
      <c r="I2741" s="108">
        <v>44102</v>
      </c>
      <c r="J2741" t="s">
        <v>2252</v>
      </c>
      <c r="K2741" t="s">
        <v>3048</v>
      </c>
      <c r="L2741" t="s">
        <v>2252</v>
      </c>
      <c r="M2741" t="s">
        <v>2265</v>
      </c>
      <c r="N2741" t="s">
        <v>5695</v>
      </c>
    </row>
    <row r="2742" spans="1:14" x14ac:dyDescent="0.25">
      <c r="A2742" t="s">
        <v>374</v>
      </c>
      <c r="B2742" t="s">
        <v>1034</v>
      </c>
      <c r="C2742" t="s">
        <v>133</v>
      </c>
      <c r="D2742" s="13">
        <v>10166567</v>
      </c>
      <c r="E2742" t="s">
        <v>4284</v>
      </c>
      <c r="F2742" t="s">
        <v>2250</v>
      </c>
      <c r="G2742" t="s">
        <v>2250</v>
      </c>
      <c r="H2742" s="108">
        <v>44105</v>
      </c>
      <c r="I2742" s="108">
        <v>44105</v>
      </c>
      <c r="J2742" t="s">
        <v>2252</v>
      </c>
      <c r="K2742" t="s">
        <v>3048</v>
      </c>
      <c r="L2742" t="s">
        <v>2252</v>
      </c>
      <c r="M2742" t="s">
        <v>2253</v>
      </c>
      <c r="N2742" t="s">
        <v>5695</v>
      </c>
    </row>
    <row r="2743" spans="1:14" x14ac:dyDescent="0.25">
      <c r="A2743" t="s">
        <v>375</v>
      </c>
      <c r="B2743" t="s">
        <v>376</v>
      </c>
      <c r="C2743" t="s">
        <v>106</v>
      </c>
      <c r="D2743" s="13">
        <v>10166817</v>
      </c>
      <c r="E2743" t="s">
        <v>4284</v>
      </c>
      <c r="F2743" t="s">
        <v>2250</v>
      </c>
      <c r="G2743" t="s">
        <v>2250</v>
      </c>
      <c r="H2743" s="108">
        <v>44106</v>
      </c>
      <c r="I2743" s="108">
        <v>44124</v>
      </c>
      <c r="J2743" t="s">
        <v>2252</v>
      </c>
      <c r="K2743" t="s">
        <v>3048</v>
      </c>
      <c r="L2743" t="s">
        <v>2252</v>
      </c>
      <c r="M2743" t="s">
        <v>2253</v>
      </c>
      <c r="N2743" t="s">
        <v>5695</v>
      </c>
    </row>
    <row r="2744" spans="1:14" x14ac:dyDescent="0.25">
      <c r="A2744" t="s">
        <v>894</v>
      </c>
      <c r="B2744" t="s">
        <v>1035</v>
      </c>
      <c r="C2744" t="s">
        <v>84</v>
      </c>
      <c r="D2744" s="13">
        <v>10171710</v>
      </c>
      <c r="E2744" t="s">
        <v>3047</v>
      </c>
      <c r="F2744" t="s">
        <v>2250</v>
      </c>
      <c r="G2744" t="s">
        <v>2250</v>
      </c>
      <c r="H2744" s="108">
        <v>44160</v>
      </c>
      <c r="I2744" s="108">
        <v>44163</v>
      </c>
      <c r="J2744" t="s">
        <v>2252</v>
      </c>
      <c r="K2744" t="s">
        <v>3048</v>
      </c>
      <c r="L2744" t="s">
        <v>2252</v>
      </c>
      <c r="M2744" t="s">
        <v>2265</v>
      </c>
      <c r="N2744" t="s">
        <v>5695</v>
      </c>
    </row>
    <row r="2745" spans="1:14" x14ac:dyDescent="0.25">
      <c r="A2745" t="s">
        <v>379</v>
      </c>
      <c r="B2745" t="s">
        <v>380</v>
      </c>
      <c r="C2745" t="s">
        <v>124</v>
      </c>
      <c r="D2745" s="13">
        <v>10165359</v>
      </c>
      <c r="E2745" t="s">
        <v>4284</v>
      </c>
      <c r="F2745" t="s">
        <v>2250</v>
      </c>
      <c r="G2745" t="s">
        <v>2250</v>
      </c>
      <c r="H2745" s="108">
        <v>44098</v>
      </c>
      <c r="I2745" s="108">
        <v>44105</v>
      </c>
      <c r="J2745" t="s">
        <v>2252</v>
      </c>
      <c r="K2745" t="s">
        <v>3048</v>
      </c>
      <c r="L2745" t="s">
        <v>2252</v>
      </c>
      <c r="M2745" t="s">
        <v>2253</v>
      </c>
      <c r="N2745" t="s">
        <v>5695</v>
      </c>
    </row>
    <row r="2746" spans="1:14" x14ac:dyDescent="0.25">
      <c r="A2746" t="s">
        <v>383</v>
      </c>
      <c r="B2746" t="s">
        <v>384</v>
      </c>
      <c r="C2746" t="s">
        <v>72</v>
      </c>
      <c r="D2746" s="13">
        <v>10166820</v>
      </c>
      <c r="E2746" t="s">
        <v>4284</v>
      </c>
      <c r="F2746" t="s">
        <v>2250</v>
      </c>
      <c r="G2746" t="s">
        <v>2250</v>
      </c>
      <c r="H2746" s="108">
        <v>44109</v>
      </c>
      <c r="I2746" s="108">
        <v>44110</v>
      </c>
      <c r="J2746" t="s">
        <v>2252</v>
      </c>
      <c r="K2746" t="s">
        <v>3048</v>
      </c>
      <c r="L2746" t="s">
        <v>2252</v>
      </c>
      <c r="M2746" t="s">
        <v>2253</v>
      </c>
      <c r="N2746" t="s">
        <v>5695</v>
      </c>
    </row>
    <row r="2747" spans="1:14" x14ac:dyDescent="0.25">
      <c r="A2747" t="s">
        <v>404</v>
      </c>
      <c r="B2747" t="s">
        <v>405</v>
      </c>
      <c r="C2747" t="s">
        <v>89</v>
      </c>
      <c r="D2747" s="13">
        <v>10168896</v>
      </c>
      <c r="E2747" t="s">
        <v>4284</v>
      </c>
      <c r="F2747" t="s">
        <v>2250</v>
      </c>
      <c r="G2747" t="s">
        <v>2250</v>
      </c>
      <c r="H2747" s="108">
        <v>44124</v>
      </c>
      <c r="I2747" s="108">
        <v>44130</v>
      </c>
      <c r="J2747" t="s">
        <v>2252</v>
      </c>
      <c r="K2747" t="s">
        <v>3048</v>
      </c>
      <c r="L2747" t="s">
        <v>2252</v>
      </c>
      <c r="M2747" t="s">
        <v>2253</v>
      </c>
      <c r="N2747" t="s">
        <v>5695</v>
      </c>
    </row>
    <row r="2748" spans="1:14" x14ac:dyDescent="0.25">
      <c r="A2748" t="s">
        <v>407</v>
      </c>
      <c r="B2748" t="s">
        <v>408</v>
      </c>
      <c r="C2748" t="s">
        <v>105</v>
      </c>
      <c r="D2748" s="13">
        <v>10161806</v>
      </c>
      <c r="E2748" t="s">
        <v>4284</v>
      </c>
      <c r="F2748" t="s">
        <v>2250</v>
      </c>
      <c r="G2748" t="s">
        <v>2250</v>
      </c>
      <c r="H2748" s="108">
        <v>44117</v>
      </c>
      <c r="I2748" s="108">
        <v>44123</v>
      </c>
      <c r="J2748" t="s">
        <v>2252</v>
      </c>
      <c r="K2748" t="s">
        <v>3048</v>
      </c>
      <c r="L2748" t="s">
        <v>2252</v>
      </c>
      <c r="M2748" t="s">
        <v>2253</v>
      </c>
      <c r="N2748" t="s">
        <v>5695</v>
      </c>
    </row>
    <row r="2749" spans="1:14" x14ac:dyDescent="0.25">
      <c r="A2749" t="s">
        <v>913</v>
      </c>
      <c r="B2749" t="s">
        <v>1056</v>
      </c>
      <c r="C2749" t="s">
        <v>186</v>
      </c>
      <c r="D2749" s="13">
        <v>10172013</v>
      </c>
      <c r="E2749" t="s">
        <v>3047</v>
      </c>
      <c r="F2749" t="s">
        <v>2250</v>
      </c>
      <c r="G2749" t="s">
        <v>2250</v>
      </c>
      <c r="H2749" s="108">
        <v>44166</v>
      </c>
      <c r="I2749" s="108">
        <v>44174</v>
      </c>
      <c r="J2749" t="s">
        <v>2252</v>
      </c>
      <c r="K2749" t="s">
        <v>3048</v>
      </c>
      <c r="L2749" t="s">
        <v>2252</v>
      </c>
      <c r="M2749" t="s">
        <v>2265</v>
      </c>
      <c r="N2749" t="s">
        <v>5695</v>
      </c>
    </row>
    <row r="2750" spans="1:14" x14ac:dyDescent="0.25">
      <c r="A2750" t="s">
        <v>776</v>
      </c>
      <c r="B2750" t="s">
        <v>1058</v>
      </c>
      <c r="C2750" t="s">
        <v>169</v>
      </c>
      <c r="D2750" s="13">
        <v>10167088</v>
      </c>
      <c r="E2750" t="s">
        <v>3047</v>
      </c>
      <c r="F2750" t="s">
        <v>2250</v>
      </c>
      <c r="G2750" t="s">
        <v>2250</v>
      </c>
      <c r="H2750" s="108">
        <v>44134</v>
      </c>
      <c r="I2750" s="108">
        <v>44168</v>
      </c>
      <c r="J2750" t="s">
        <v>2252</v>
      </c>
      <c r="K2750" t="s">
        <v>3048</v>
      </c>
      <c r="L2750" t="s">
        <v>2252</v>
      </c>
      <c r="M2750" t="s">
        <v>2265</v>
      </c>
      <c r="N2750" t="s">
        <v>5695</v>
      </c>
    </row>
    <row r="2751" spans="1:14" x14ac:dyDescent="0.25">
      <c r="A2751" t="s">
        <v>943</v>
      </c>
      <c r="B2751" t="s">
        <v>1061</v>
      </c>
      <c r="C2751" t="s">
        <v>148</v>
      </c>
      <c r="D2751" s="13">
        <v>10169383</v>
      </c>
      <c r="E2751" t="s">
        <v>3047</v>
      </c>
      <c r="F2751" t="s">
        <v>2250</v>
      </c>
      <c r="G2751" t="s">
        <v>2250</v>
      </c>
      <c r="H2751" s="108">
        <v>44175</v>
      </c>
      <c r="I2751" s="108">
        <v>44232</v>
      </c>
      <c r="J2751" t="s">
        <v>2252</v>
      </c>
      <c r="K2751" t="s">
        <v>3048</v>
      </c>
      <c r="L2751" t="s">
        <v>2252</v>
      </c>
      <c r="M2751" t="s">
        <v>2265</v>
      </c>
      <c r="N2751" t="s">
        <v>5695</v>
      </c>
    </row>
    <row r="2752" spans="1:14" x14ac:dyDescent="0.25">
      <c r="A2752" t="s">
        <v>943</v>
      </c>
      <c r="B2752" t="s">
        <v>1061</v>
      </c>
      <c r="C2752" t="s">
        <v>148</v>
      </c>
      <c r="D2752" s="13">
        <v>10171207</v>
      </c>
      <c r="E2752" t="s">
        <v>3047</v>
      </c>
      <c r="F2752" t="s">
        <v>2250</v>
      </c>
      <c r="G2752" t="s">
        <v>2250</v>
      </c>
      <c r="H2752" s="108">
        <v>44160</v>
      </c>
      <c r="I2752" s="108">
        <v>44232</v>
      </c>
      <c r="J2752" t="s">
        <v>2252</v>
      </c>
      <c r="K2752" t="s">
        <v>3048</v>
      </c>
      <c r="L2752" t="s">
        <v>2252</v>
      </c>
      <c r="M2752" t="s">
        <v>2265</v>
      </c>
      <c r="N2752" t="s">
        <v>5695</v>
      </c>
    </row>
    <row r="2753" spans="1:14" x14ac:dyDescent="0.25">
      <c r="A2753" t="s">
        <v>426</v>
      </c>
      <c r="B2753" t="s">
        <v>1063</v>
      </c>
      <c r="C2753" t="s">
        <v>115</v>
      </c>
      <c r="D2753" s="13">
        <v>10170169</v>
      </c>
      <c r="E2753" t="s">
        <v>4284</v>
      </c>
      <c r="F2753" t="s">
        <v>2250</v>
      </c>
      <c r="G2753" t="s">
        <v>2250</v>
      </c>
      <c r="H2753" s="108">
        <v>44139</v>
      </c>
      <c r="I2753" s="108">
        <v>44147</v>
      </c>
      <c r="J2753" t="s">
        <v>2252</v>
      </c>
      <c r="K2753" t="s">
        <v>3048</v>
      </c>
      <c r="L2753" t="s">
        <v>2252</v>
      </c>
      <c r="M2753" t="s">
        <v>2253</v>
      </c>
      <c r="N2753" t="s">
        <v>5695</v>
      </c>
    </row>
    <row r="2754" spans="1:14" x14ac:dyDescent="0.25">
      <c r="A2754" t="s">
        <v>429</v>
      </c>
      <c r="B2754" t="s">
        <v>1064</v>
      </c>
      <c r="C2754" t="s">
        <v>130</v>
      </c>
      <c r="D2754" s="13">
        <v>10168417</v>
      </c>
      <c r="E2754" t="s">
        <v>4284</v>
      </c>
      <c r="F2754" t="s">
        <v>2250</v>
      </c>
      <c r="G2754" t="s">
        <v>2250</v>
      </c>
      <c r="H2754" s="108">
        <v>44119</v>
      </c>
      <c r="I2754" s="108">
        <v>44120</v>
      </c>
      <c r="J2754" t="s">
        <v>2252</v>
      </c>
      <c r="K2754" t="s">
        <v>3048</v>
      </c>
      <c r="L2754" t="s">
        <v>2252</v>
      </c>
      <c r="M2754" t="s">
        <v>2253</v>
      </c>
      <c r="N2754" t="s">
        <v>5695</v>
      </c>
    </row>
    <row r="2755" spans="1:14" x14ac:dyDescent="0.25">
      <c r="A2755" t="s">
        <v>430</v>
      </c>
      <c r="B2755" t="s">
        <v>1065</v>
      </c>
      <c r="C2755" t="s">
        <v>124</v>
      </c>
      <c r="D2755" s="13">
        <v>10167580</v>
      </c>
      <c r="E2755" t="s">
        <v>4284</v>
      </c>
      <c r="F2755" t="s">
        <v>2250</v>
      </c>
      <c r="G2755" t="s">
        <v>2250</v>
      </c>
      <c r="H2755" s="108">
        <v>44113</v>
      </c>
      <c r="I2755" s="108">
        <v>44124</v>
      </c>
      <c r="J2755" t="s">
        <v>2252</v>
      </c>
      <c r="K2755" t="s">
        <v>3048</v>
      </c>
      <c r="L2755" t="s">
        <v>2252</v>
      </c>
      <c r="M2755" t="s">
        <v>2253</v>
      </c>
      <c r="N2755" t="s">
        <v>5695</v>
      </c>
    </row>
    <row r="2756" spans="1:14" x14ac:dyDescent="0.25">
      <c r="A2756" t="s">
        <v>431</v>
      </c>
      <c r="B2756" t="s">
        <v>1066</v>
      </c>
      <c r="C2756" t="s">
        <v>154</v>
      </c>
      <c r="D2756" s="13">
        <v>10162433</v>
      </c>
      <c r="E2756" t="s">
        <v>4284</v>
      </c>
      <c r="F2756" t="s">
        <v>2250</v>
      </c>
      <c r="G2756" t="s">
        <v>2250</v>
      </c>
      <c r="H2756" s="108">
        <v>44095</v>
      </c>
      <c r="I2756" s="108">
        <v>44110</v>
      </c>
      <c r="J2756" t="s">
        <v>2252</v>
      </c>
      <c r="K2756" t="s">
        <v>4165</v>
      </c>
      <c r="L2756" t="s">
        <v>2252</v>
      </c>
      <c r="M2756" t="s">
        <v>2253</v>
      </c>
      <c r="N2756" t="s">
        <v>5695</v>
      </c>
    </row>
    <row r="2757" spans="1:14" x14ac:dyDescent="0.25">
      <c r="A2757" t="s">
        <v>786</v>
      </c>
      <c r="B2757" t="s">
        <v>1068</v>
      </c>
      <c r="C2757" t="s">
        <v>161</v>
      </c>
      <c r="D2757" s="13">
        <v>10167147</v>
      </c>
      <c r="E2757" t="s">
        <v>4284</v>
      </c>
      <c r="F2757" t="s">
        <v>2250</v>
      </c>
      <c r="G2757" t="s">
        <v>2250</v>
      </c>
      <c r="H2757" s="108">
        <v>44139</v>
      </c>
      <c r="I2757" s="108">
        <v>44155</v>
      </c>
      <c r="J2757" t="s">
        <v>2252</v>
      </c>
      <c r="K2757" t="s">
        <v>3048</v>
      </c>
      <c r="L2757" t="s">
        <v>2252</v>
      </c>
      <c r="M2757" t="s">
        <v>2253</v>
      </c>
      <c r="N2757" t="s">
        <v>5695</v>
      </c>
    </row>
    <row r="2758" spans="1:14" x14ac:dyDescent="0.25">
      <c r="A2758" t="s">
        <v>851</v>
      </c>
      <c r="B2758" t="s">
        <v>1069</v>
      </c>
      <c r="C2758" t="s">
        <v>72</v>
      </c>
      <c r="D2758" s="13">
        <v>10171309</v>
      </c>
      <c r="E2758" t="s">
        <v>3047</v>
      </c>
      <c r="F2758" t="s">
        <v>2250</v>
      </c>
      <c r="G2758" t="s">
        <v>2250</v>
      </c>
      <c r="H2758" s="108">
        <v>44153</v>
      </c>
      <c r="I2758" s="108">
        <v>44159</v>
      </c>
      <c r="J2758" t="s">
        <v>2252</v>
      </c>
      <c r="K2758" t="s">
        <v>3048</v>
      </c>
      <c r="L2758" t="s">
        <v>2252</v>
      </c>
      <c r="M2758" t="s">
        <v>2265</v>
      </c>
      <c r="N2758" t="s">
        <v>5695</v>
      </c>
    </row>
    <row r="2759" spans="1:14" x14ac:dyDescent="0.25">
      <c r="A2759" t="s">
        <v>435</v>
      </c>
      <c r="B2759" t="s">
        <v>1073</v>
      </c>
      <c r="C2759" t="s">
        <v>132</v>
      </c>
      <c r="D2759" s="13">
        <v>10166521</v>
      </c>
      <c r="E2759" t="s">
        <v>4284</v>
      </c>
      <c r="F2759" t="s">
        <v>2250</v>
      </c>
      <c r="G2759" t="s">
        <v>2250</v>
      </c>
      <c r="H2759" s="108">
        <v>44124</v>
      </c>
      <c r="I2759" s="108">
        <v>44131</v>
      </c>
      <c r="J2759" t="s">
        <v>2252</v>
      </c>
      <c r="K2759" t="s">
        <v>3048</v>
      </c>
      <c r="L2759" t="s">
        <v>2252</v>
      </c>
      <c r="M2759" t="s">
        <v>2253</v>
      </c>
      <c r="N2759" t="s">
        <v>5695</v>
      </c>
    </row>
    <row r="2760" spans="1:14" x14ac:dyDescent="0.25">
      <c r="A2760" t="s">
        <v>445</v>
      </c>
      <c r="B2760" t="s">
        <v>1080</v>
      </c>
      <c r="C2760" t="s">
        <v>83</v>
      </c>
      <c r="D2760" s="13">
        <v>10165365</v>
      </c>
      <c r="E2760" t="s">
        <v>4284</v>
      </c>
      <c r="F2760" t="s">
        <v>2250</v>
      </c>
      <c r="G2760" t="s">
        <v>2250</v>
      </c>
      <c r="H2760" s="108">
        <v>44098</v>
      </c>
      <c r="I2760" s="108">
        <v>44109</v>
      </c>
      <c r="J2760" t="s">
        <v>2252</v>
      </c>
      <c r="K2760" t="s">
        <v>3048</v>
      </c>
      <c r="L2760" t="s">
        <v>2252</v>
      </c>
      <c r="M2760" t="s">
        <v>2253</v>
      </c>
      <c r="N2760" t="s">
        <v>5695</v>
      </c>
    </row>
    <row r="2761" spans="1:14" x14ac:dyDescent="0.25">
      <c r="A2761" t="s">
        <v>452</v>
      </c>
      <c r="B2761" t="s">
        <v>1085</v>
      </c>
      <c r="C2761" t="s">
        <v>96</v>
      </c>
      <c r="D2761" s="13">
        <v>10168946</v>
      </c>
      <c r="E2761" t="s">
        <v>4284</v>
      </c>
      <c r="F2761" t="s">
        <v>2250</v>
      </c>
      <c r="G2761" t="s">
        <v>2250</v>
      </c>
      <c r="H2761" s="108">
        <v>44123</v>
      </c>
      <c r="I2761" s="108">
        <v>44126</v>
      </c>
      <c r="J2761" t="s">
        <v>2252</v>
      </c>
      <c r="K2761" t="s">
        <v>3048</v>
      </c>
      <c r="L2761" t="s">
        <v>2252</v>
      </c>
      <c r="M2761" t="s">
        <v>2253</v>
      </c>
      <c r="N2761" t="s">
        <v>5695</v>
      </c>
    </row>
    <row r="2762" spans="1:14" x14ac:dyDescent="0.25">
      <c r="A2762" t="s">
        <v>453</v>
      </c>
      <c r="B2762" t="s">
        <v>1086</v>
      </c>
      <c r="C2762" t="s">
        <v>106</v>
      </c>
      <c r="D2762" s="13">
        <v>10168199</v>
      </c>
      <c r="E2762" t="s">
        <v>4284</v>
      </c>
      <c r="F2762" t="s">
        <v>2250</v>
      </c>
      <c r="G2762" t="s">
        <v>2250</v>
      </c>
      <c r="H2762" s="108">
        <v>44119</v>
      </c>
      <c r="I2762" s="108">
        <v>44140</v>
      </c>
      <c r="J2762" t="s">
        <v>2252</v>
      </c>
      <c r="K2762" t="s">
        <v>4165</v>
      </c>
      <c r="L2762" t="s">
        <v>2252</v>
      </c>
      <c r="M2762" t="s">
        <v>2253</v>
      </c>
      <c r="N2762" t="s">
        <v>5695</v>
      </c>
    </row>
    <row r="2763" spans="1:14" x14ac:dyDescent="0.25">
      <c r="A2763" t="s">
        <v>861</v>
      </c>
      <c r="B2763" t="s">
        <v>862</v>
      </c>
      <c r="C2763" t="s">
        <v>97</v>
      </c>
      <c r="D2763" s="13">
        <v>10171683</v>
      </c>
      <c r="E2763" t="s">
        <v>4284</v>
      </c>
      <c r="F2763" t="s">
        <v>2250</v>
      </c>
      <c r="G2763" t="s">
        <v>2250</v>
      </c>
      <c r="H2763" s="108">
        <v>44155</v>
      </c>
      <c r="I2763" s="108">
        <v>44173</v>
      </c>
      <c r="J2763" t="s">
        <v>2252</v>
      </c>
      <c r="K2763" t="s">
        <v>3048</v>
      </c>
      <c r="L2763" t="s">
        <v>2252</v>
      </c>
      <c r="M2763" t="s">
        <v>2253</v>
      </c>
      <c r="N2763" t="s">
        <v>5695</v>
      </c>
    </row>
    <row r="2764" spans="1:14" x14ac:dyDescent="0.25">
      <c r="A2764" t="s">
        <v>813</v>
      </c>
      <c r="B2764" t="s">
        <v>1093</v>
      </c>
      <c r="C2764" t="s">
        <v>219</v>
      </c>
      <c r="D2764" s="13">
        <v>10164800</v>
      </c>
      <c r="E2764" t="s">
        <v>3047</v>
      </c>
      <c r="F2764" t="s">
        <v>2250</v>
      </c>
      <c r="G2764" t="s">
        <v>2250</v>
      </c>
      <c r="H2764" s="108">
        <v>44148</v>
      </c>
      <c r="I2764" s="108">
        <v>44155</v>
      </c>
      <c r="J2764" t="s">
        <v>2252</v>
      </c>
      <c r="K2764" t="s">
        <v>3048</v>
      </c>
      <c r="L2764" t="s">
        <v>2252</v>
      </c>
      <c r="M2764" t="s">
        <v>2265</v>
      </c>
      <c r="N2764" t="s">
        <v>5695</v>
      </c>
    </row>
    <row r="2765" spans="1:14" x14ac:dyDescent="0.25">
      <c r="A2765" t="s">
        <v>459</v>
      </c>
      <c r="B2765" t="s">
        <v>1094</v>
      </c>
      <c r="C2765" t="s">
        <v>92</v>
      </c>
      <c r="D2765" s="13">
        <v>10162636</v>
      </c>
      <c r="E2765" t="s">
        <v>4284</v>
      </c>
      <c r="F2765" t="s">
        <v>2250</v>
      </c>
      <c r="G2765" t="s">
        <v>2250</v>
      </c>
      <c r="H2765" s="108">
        <v>44089</v>
      </c>
      <c r="I2765" s="108">
        <v>44106</v>
      </c>
      <c r="J2765" t="s">
        <v>2252</v>
      </c>
      <c r="K2765" t="s">
        <v>3048</v>
      </c>
      <c r="L2765" t="s">
        <v>2252</v>
      </c>
      <c r="M2765" t="s">
        <v>2253</v>
      </c>
      <c r="N2765" t="s">
        <v>5695</v>
      </c>
    </row>
    <row r="2766" spans="1:14" x14ac:dyDescent="0.25">
      <c r="A2766" t="s">
        <v>460</v>
      </c>
      <c r="B2766" t="s">
        <v>1095</v>
      </c>
      <c r="C2766" t="s">
        <v>106</v>
      </c>
      <c r="D2766" s="13">
        <v>10169825</v>
      </c>
      <c r="E2766" t="s">
        <v>4284</v>
      </c>
      <c r="F2766" t="s">
        <v>2250</v>
      </c>
      <c r="G2766" t="s">
        <v>2250</v>
      </c>
      <c r="H2766" s="108">
        <v>44133</v>
      </c>
      <c r="I2766" s="108">
        <v>44139</v>
      </c>
      <c r="J2766" t="s">
        <v>2252</v>
      </c>
      <c r="K2766" t="s">
        <v>3048</v>
      </c>
      <c r="L2766" t="s">
        <v>2252</v>
      </c>
      <c r="M2766" t="s">
        <v>2253</v>
      </c>
      <c r="N2766" t="s">
        <v>5695</v>
      </c>
    </row>
    <row r="2767" spans="1:14" x14ac:dyDescent="0.25">
      <c r="A2767" t="s">
        <v>807</v>
      </c>
      <c r="B2767" t="s">
        <v>808</v>
      </c>
      <c r="C2767" t="s">
        <v>130</v>
      </c>
      <c r="D2767" s="13">
        <v>10162455</v>
      </c>
      <c r="E2767" t="s">
        <v>3047</v>
      </c>
      <c r="F2767" t="s">
        <v>2250</v>
      </c>
      <c r="G2767" t="s">
        <v>2250</v>
      </c>
      <c r="H2767" s="108">
        <v>44147</v>
      </c>
      <c r="I2767" s="108">
        <v>44151</v>
      </c>
      <c r="J2767" t="s">
        <v>2252</v>
      </c>
      <c r="K2767" t="s">
        <v>3048</v>
      </c>
      <c r="L2767" t="s">
        <v>2252</v>
      </c>
      <c r="M2767" t="s">
        <v>2265</v>
      </c>
      <c r="N2767" t="s">
        <v>5695</v>
      </c>
    </row>
    <row r="2768" spans="1:14" x14ac:dyDescent="0.25">
      <c r="A2768" t="s">
        <v>463</v>
      </c>
      <c r="B2768" t="s">
        <v>464</v>
      </c>
      <c r="C2768" t="s">
        <v>161</v>
      </c>
      <c r="D2768" s="13">
        <v>10166606</v>
      </c>
      <c r="E2768" t="s">
        <v>4284</v>
      </c>
      <c r="F2768" t="s">
        <v>2250</v>
      </c>
      <c r="G2768" t="s">
        <v>2250</v>
      </c>
      <c r="H2768" s="108">
        <v>44119</v>
      </c>
      <c r="I2768" s="108">
        <v>44126</v>
      </c>
      <c r="J2768" t="s">
        <v>2252</v>
      </c>
      <c r="K2768" t="s">
        <v>3048</v>
      </c>
      <c r="L2768" t="s">
        <v>2252</v>
      </c>
      <c r="M2768" t="s">
        <v>2253</v>
      </c>
      <c r="N2768" t="s">
        <v>5695</v>
      </c>
    </row>
    <row r="2769" spans="1:14" x14ac:dyDescent="0.25">
      <c r="A2769" t="s">
        <v>930</v>
      </c>
      <c r="B2769" t="s">
        <v>1100</v>
      </c>
      <c r="C2769" t="s">
        <v>114</v>
      </c>
      <c r="D2769" s="13">
        <v>10169136</v>
      </c>
      <c r="E2769" t="s">
        <v>4284</v>
      </c>
      <c r="F2769" t="s">
        <v>2250</v>
      </c>
      <c r="G2769" t="s">
        <v>2250</v>
      </c>
      <c r="H2769" s="108">
        <v>44175</v>
      </c>
      <c r="I2769" s="108">
        <v>44175</v>
      </c>
      <c r="J2769" t="s">
        <v>2252</v>
      </c>
      <c r="K2769" t="s">
        <v>3048</v>
      </c>
      <c r="L2769" t="s">
        <v>2252</v>
      </c>
      <c r="M2769" t="s">
        <v>2253</v>
      </c>
      <c r="N2769" t="s">
        <v>5695</v>
      </c>
    </row>
    <row r="2770" spans="1:14" x14ac:dyDescent="0.25">
      <c r="A2770" t="s">
        <v>465</v>
      </c>
      <c r="B2770" t="s">
        <v>466</v>
      </c>
      <c r="C2770" t="s">
        <v>79</v>
      </c>
      <c r="D2770" s="13">
        <v>10166810</v>
      </c>
      <c r="E2770" t="s">
        <v>4284</v>
      </c>
      <c r="F2770" t="s">
        <v>2250</v>
      </c>
      <c r="G2770" t="s">
        <v>2250</v>
      </c>
      <c r="H2770" s="108">
        <v>44105</v>
      </c>
      <c r="I2770" s="108">
        <v>44109</v>
      </c>
      <c r="J2770" t="s">
        <v>2252</v>
      </c>
      <c r="K2770" t="s">
        <v>3048</v>
      </c>
      <c r="L2770" t="s">
        <v>2252</v>
      </c>
      <c r="M2770" t="s">
        <v>2253</v>
      </c>
      <c r="N2770" t="s">
        <v>5695</v>
      </c>
    </row>
    <row r="2771" spans="1:14" x14ac:dyDescent="0.25">
      <c r="A2771" t="s">
        <v>921</v>
      </c>
      <c r="B2771" t="s">
        <v>1102</v>
      </c>
      <c r="C2771" t="s">
        <v>158</v>
      </c>
      <c r="D2771" s="13">
        <v>10169231</v>
      </c>
      <c r="E2771" t="s">
        <v>4284</v>
      </c>
      <c r="F2771" t="s">
        <v>2250</v>
      </c>
      <c r="G2771" t="s">
        <v>2250</v>
      </c>
      <c r="H2771" s="108">
        <v>44169</v>
      </c>
      <c r="I2771" s="108">
        <v>44175</v>
      </c>
      <c r="J2771" t="s">
        <v>2252</v>
      </c>
      <c r="K2771" t="s">
        <v>3048</v>
      </c>
      <c r="L2771" t="s">
        <v>2252</v>
      </c>
      <c r="M2771" t="s">
        <v>2253</v>
      </c>
      <c r="N2771" t="s">
        <v>5695</v>
      </c>
    </row>
    <row r="2772" spans="1:14" x14ac:dyDescent="0.25">
      <c r="A2772" t="s">
        <v>472</v>
      </c>
      <c r="B2772" t="s">
        <v>1103</v>
      </c>
      <c r="C2772" t="s">
        <v>120</v>
      </c>
      <c r="D2772" s="13">
        <v>10162474</v>
      </c>
      <c r="E2772" t="s">
        <v>4284</v>
      </c>
      <c r="F2772" t="s">
        <v>2250</v>
      </c>
      <c r="G2772" t="s">
        <v>2250</v>
      </c>
      <c r="H2772" s="108">
        <v>44104</v>
      </c>
      <c r="I2772" s="108">
        <v>44117</v>
      </c>
      <c r="J2772" t="s">
        <v>2252</v>
      </c>
      <c r="K2772" t="s">
        <v>4165</v>
      </c>
      <c r="L2772" t="s">
        <v>2252</v>
      </c>
      <c r="M2772" t="s">
        <v>2253</v>
      </c>
      <c r="N2772" t="s">
        <v>5695</v>
      </c>
    </row>
    <row r="2773" spans="1:14" x14ac:dyDescent="0.25">
      <c r="A2773" t="s">
        <v>474</v>
      </c>
      <c r="B2773" t="s">
        <v>475</v>
      </c>
      <c r="C2773" t="s">
        <v>227</v>
      </c>
      <c r="D2773" s="13">
        <v>10167514</v>
      </c>
      <c r="E2773" t="s">
        <v>4284</v>
      </c>
      <c r="F2773" t="s">
        <v>2250</v>
      </c>
      <c r="G2773" t="s">
        <v>2250</v>
      </c>
      <c r="H2773" s="108">
        <v>44113</v>
      </c>
      <c r="I2773" s="108">
        <v>44148</v>
      </c>
      <c r="J2773" t="s">
        <v>2252</v>
      </c>
      <c r="K2773" t="s">
        <v>3048</v>
      </c>
      <c r="L2773" t="s">
        <v>2252</v>
      </c>
      <c r="M2773" t="s">
        <v>2253</v>
      </c>
      <c r="N2773" t="s">
        <v>5695</v>
      </c>
    </row>
    <row r="2774" spans="1:14" x14ac:dyDescent="0.25">
      <c r="A2774" t="s">
        <v>918</v>
      </c>
      <c r="B2774" t="s">
        <v>1105</v>
      </c>
      <c r="C2774" t="s">
        <v>148</v>
      </c>
      <c r="D2774" s="13">
        <v>10171632</v>
      </c>
      <c r="E2774" t="s">
        <v>4284</v>
      </c>
      <c r="F2774" t="s">
        <v>2250</v>
      </c>
      <c r="G2774" t="s">
        <v>2250</v>
      </c>
      <c r="H2774" s="108">
        <v>44168</v>
      </c>
      <c r="I2774" s="108">
        <v>44169</v>
      </c>
      <c r="J2774" t="s">
        <v>2252</v>
      </c>
      <c r="K2774" t="s">
        <v>3048</v>
      </c>
      <c r="L2774" t="s">
        <v>2252</v>
      </c>
      <c r="M2774" t="s">
        <v>2253</v>
      </c>
      <c r="N2774" t="s">
        <v>5695</v>
      </c>
    </row>
    <row r="2775" spans="1:14" x14ac:dyDescent="0.25">
      <c r="A2775" t="s">
        <v>481</v>
      </c>
      <c r="B2775" t="s">
        <v>1107</v>
      </c>
      <c r="C2775" t="s">
        <v>114</v>
      </c>
      <c r="D2775" s="13">
        <v>10164300</v>
      </c>
      <c r="E2775" t="s">
        <v>4284</v>
      </c>
      <c r="F2775" t="s">
        <v>2250</v>
      </c>
      <c r="G2775" t="s">
        <v>2250</v>
      </c>
      <c r="H2775" s="108">
        <v>44103</v>
      </c>
      <c r="I2775" s="108">
        <v>44106</v>
      </c>
      <c r="J2775" t="s">
        <v>2252</v>
      </c>
      <c r="K2775" t="s">
        <v>3048</v>
      </c>
      <c r="L2775" t="s">
        <v>2252</v>
      </c>
      <c r="M2775" t="s">
        <v>2253</v>
      </c>
      <c r="N2775" t="s">
        <v>5695</v>
      </c>
    </row>
    <row r="2776" spans="1:14" x14ac:dyDescent="0.25">
      <c r="A2776" t="s">
        <v>482</v>
      </c>
      <c r="B2776" t="s">
        <v>1109</v>
      </c>
      <c r="C2776" t="s">
        <v>129</v>
      </c>
      <c r="D2776" s="13">
        <v>10163211</v>
      </c>
      <c r="E2776" t="s">
        <v>4284</v>
      </c>
      <c r="F2776" t="s">
        <v>2250</v>
      </c>
      <c r="G2776" t="s">
        <v>2250</v>
      </c>
      <c r="H2776" s="108">
        <v>44085</v>
      </c>
      <c r="I2776" s="108">
        <v>44088</v>
      </c>
      <c r="J2776" t="s">
        <v>2252</v>
      </c>
      <c r="K2776" t="s">
        <v>3048</v>
      </c>
      <c r="L2776" t="s">
        <v>2252</v>
      </c>
      <c r="M2776" t="s">
        <v>2253</v>
      </c>
      <c r="N2776" t="s">
        <v>5695</v>
      </c>
    </row>
    <row r="2777" spans="1:14" x14ac:dyDescent="0.25">
      <c r="A2777" t="s">
        <v>483</v>
      </c>
      <c r="B2777" t="s">
        <v>484</v>
      </c>
      <c r="C2777" t="s">
        <v>106</v>
      </c>
      <c r="D2777" s="13">
        <v>10167461</v>
      </c>
      <c r="E2777" t="s">
        <v>4284</v>
      </c>
      <c r="F2777" t="s">
        <v>2250</v>
      </c>
      <c r="G2777" t="s">
        <v>2250</v>
      </c>
      <c r="H2777" s="108">
        <v>44111</v>
      </c>
      <c r="I2777" s="108">
        <v>44119</v>
      </c>
      <c r="J2777" t="s">
        <v>2252</v>
      </c>
      <c r="K2777" t="s">
        <v>3048</v>
      </c>
      <c r="L2777" t="s">
        <v>2252</v>
      </c>
      <c r="M2777" t="s">
        <v>2253</v>
      </c>
      <c r="N2777" t="s">
        <v>5695</v>
      </c>
    </row>
    <row r="2778" spans="1:14" x14ac:dyDescent="0.25">
      <c r="A2778" t="s">
        <v>485</v>
      </c>
      <c r="B2778" t="s">
        <v>1110</v>
      </c>
      <c r="C2778" t="s">
        <v>90</v>
      </c>
      <c r="D2778" s="13">
        <v>10163485</v>
      </c>
      <c r="E2778" t="s">
        <v>4284</v>
      </c>
      <c r="F2778" t="s">
        <v>2250</v>
      </c>
      <c r="G2778" t="s">
        <v>2250</v>
      </c>
      <c r="H2778" s="108">
        <v>44090</v>
      </c>
      <c r="I2778" s="108">
        <v>44103</v>
      </c>
      <c r="J2778" t="s">
        <v>2252</v>
      </c>
      <c r="K2778" t="s">
        <v>3048</v>
      </c>
      <c r="L2778" t="s">
        <v>2252</v>
      </c>
      <c r="M2778" t="s">
        <v>2253</v>
      </c>
      <c r="N2778" t="s">
        <v>5695</v>
      </c>
    </row>
    <row r="2779" spans="1:14" x14ac:dyDescent="0.25">
      <c r="A2779" t="s">
        <v>748</v>
      </c>
      <c r="B2779" t="s">
        <v>749</v>
      </c>
      <c r="C2779" t="s">
        <v>82</v>
      </c>
      <c r="D2779" s="13">
        <v>10166128</v>
      </c>
      <c r="E2779" t="s">
        <v>4284</v>
      </c>
      <c r="F2779" t="s">
        <v>2250</v>
      </c>
      <c r="G2779" t="s">
        <v>2250</v>
      </c>
      <c r="H2779" s="108">
        <v>44103</v>
      </c>
      <c r="I2779" s="108">
        <v>44167</v>
      </c>
      <c r="J2779" t="s">
        <v>2252</v>
      </c>
      <c r="K2779" t="s">
        <v>3048</v>
      </c>
      <c r="L2779" t="s">
        <v>2252</v>
      </c>
      <c r="M2779" t="s">
        <v>2253</v>
      </c>
      <c r="N2779" t="s">
        <v>5695</v>
      </c>
    </row>
    <row r="2780" spans="1:14" x14ac:dyDescent="0.25">
      <c r="A2780" t="s">
        <v>495</v>
      </c>
      <c r="B2780" t="s">
        <v>1119</v>
      </c>
      <c r="C2780" t="s">
        <v>127</v>
      </c>
      <c r="D2780" s="13">
        <v>10169410</v>
      </c>
      <c r="E2780" t="s">
        <v>4284</v>
      </c>
      <c r="F2780" t="s">
        <v>2250</v>
      </c>
      <c r="G2780" t="s">
        <v>2250</v>
      </c>
      <c r="H2780" s="108">
        <v>44131</v>
      </c>
      <c r="I2780" s="108">
        <v>44133</v>
      </c>
      <c r="J2780" t="s">
        <v>2252</v>
      </c>
      <c r="K2780" t="s">
        <v>3048</v>
      </c>
      <c r="L2780" t="s">
        <v>2252</v>
      </c>
      <c r="M2780" t="s">
        <v>2253</v>
      </c>
      <c r="N2780" t="s">
        <v>5695</v>
      </c>
    </row>
    <row r="2781" spans="1:14" x14ac:dyDescent="0.25">
      <c r="A2781" t="s">
        <v>502</v>
      </c>
      <c r="B2781" t="s">
        <v>503</v>
      </c>
      <c r="C2781" t="s">
        <v>130</v>
      </c>
      <c r="D2781" s="13">
        <v>10168818</v>
      </c>
      <c r="E2781" t="s">
        <v>4284</v>
      </c>
      <c r="F2781" t="s">
        <v>2250</v>
      </c>
      <c r="G2781" t="s">
        <v>2250</v>
      </c>
      <c r="H2781" s="108">
        <v>44123</v>
      </c>
      <c r="I2781" s="108">
        <v>44125</v>
      </c>
      <c r="J2781" t="s">
        <v>2252</v>
      </c>
      <c r="K2781" t="s">
        <v>3048</v>
      </c>
      <c r="L2781" t="s">
        <v>2252</v>
      </c>
      <c r="M2781" t="s">
        <v>2253</v>
      </c>
      <c r="N2781" t="s">
        <v>5695</v>
      </c>
    </row>
    <row r="2782" spans="1:14" x14ac:dyDescent="0.25">
      <c r="A2782" t="s">
        <v>510</v>
      </c>
      <c r="B2782" t="s">
        <v>1134</v>
      </c>
      <c r="C2782" t="s">
        <v>130</v>
      </c>
      <c r="D2782" s="13">
        <v>10168312</v>
      </c>
      <c r="E2782" t="s">
        <v>4284</v>
      </c>
      <c r="F2782" t="s">
        <v>2250</v>
      </c>
      <c r="G2782" t="s">
        <v>2250</v>
      </c>
      <c r="H2782" s="108">
        <v>44118</v>
      </c>
      <c r="I2782" s="108">
        <v>44119</v>
      </c>
      <c r="J2782" t="s">
        <v>2252</v>
      </c>
      <c r="K2782" t="s">
        <v>3048</v>
      </c>
      <c r="L2782" t="s">
        <v>2252</v>
      </c>
      <c r="M2782" t="s">
        <v>2253</v>
      </c>
      <c r="N2782" t="s">
        <v>5695</v>
      </c>
    </row>
    <row r="2783" spans="1:14" x14ac:dyDescent="0.25">
      <c r="A2783" t="s">
        <v>514</v>
      </c>
      <c r="B2783" t="s">
        <v>1138</v>
      </c>
      <c r="C2783" t="s">
        <v>144</v>
      </c>
      <c r="D2783" s="13">
        <v>10162524</v>
      </c>
      <c r="E2783" t="s">
        <v>4284</v>
      </c>
      <c r="F2783" t="s">
        <v>2250</v>
      </c>
      <c r="G2783" t="s">
        <v>2250</v>
      </c>
      <c r="H2783" s="108">
        <v>44103</v>
      </c>
      <c r="I2783" s="108">
        <v>44105</v>
      </c>
      <c r="J2783" t="s">
        <v>2252</v>
      </c>
      <c r="K2783" t="s">
        <v>3048</v>
      </c>
      <c r="L2783" t="s">
        <v>2252</v>
      </c>
      <c r="M2783" t="s">
        <v>2253</v>
      </c>
      <c r="N2783" t="s">
        <v>5695</v>
      </c>
    </row>
    <row r="2784" spans="1:14" x14ac:dyDescent="0.25">
      <c r="A2784" t="s">
        <v>515</v>
      </c>
      <c r="B2784" t="s">
        <v>1139</v>
      </c>
      <c r="C2784" t="s">
        <v>125</v>
      </c>
      <c r="D2784" s="13">
        <v>10162622</v>
      </c>
      <c r="E2784" t="s">
        <v>4284</v>
      </c>
      <c r="F2784" t="s">
        <v>2250</v>
      </c>
      <c r="G2784" t="s">
        <v>2250</v>
      </c>
      <c r="H2784" s="108">
        <v>44117</v>
      </c>
      <c r="I2784" s="108">
        <v>44123</v>
      </c>
      <c r="J2784" t="s">
        <v>2252</v>
      </c>
      <c r="K2784" t="s">
        <v>4165</v>
      </c>
      <c r="L2784" t="s">
        <v>2252</v>
      </c>
      <c r="M2784" t="s">
        <v>2253</v>
      </c>
      <c r="N2784" t="s">
        <v>5695</v>
      </c>
    </row>
    <row r="2785" spans="1:14" x14ac:dyDescent="0.25">
      <c r="A2785" t="s">
        <v>517</v>
      </c>
      <c r="B2785" t="s">
        <v>1141</v>
      </c>
      <c r="C2785" t="s">
        <v>153</v>
      </c>
      <c r="D2785" s="13">
        <v>10164139</v>
      </c>
      <c r="E2785" t="s">
        <v>4284</v>
      </c>
      <c r="F2785" t="s">
        <v>2250</v>
      </c>
      <c r="G2785" t="s">
        <v>2250</v>
      </c>
      <c r="H2785" s="108">
        <v>44090</v>
      </c>
      <c r="I2785" s="108">
        <v>44098</v>
      </c>
      <c r="J2785" t="s">
        <v>2252</v>
      </c>
      <c r="K2785" t="s">
        <v>3048</v>
      </c>
      <c r="L2785" t="s">
        <v>2252</v>
      </c>
      <c r="M2785" t="s">
        <v>2253</v>
      </c>
      <c r="N2785" t="s">
        <v>5695</v>
      </c>
    </row>
    <row r="2786" spans="1:14" x14ac:dyDescent="0.25">
      <c r="A2786" t="s">
        <v>521</v>
      </c>
      <c r="B2786" t="s">
        <v>522</v>
      </c>
      <c r="C2786" t="s">
        <v>116</v>
      </c>
      <c r="D2786" s="13">
        <v>10166904</v>
      </c>
      <c r="E2786" t="s">
        <v>4284</v>
      </c>
      <c r="F2786" t="s">
        <v>2250</v>
      </c>
      <c r="G2786" t="s">
        <v>2250</v>
      </c>
      <c r="H2786" s="108">
        <v>44106</v>
      </c>
      <c r="I2786" s="108">
        <v>44113</v>
      </c>
      <c r="J2786" t="s">
        <v>2252</v>
      </c>
      <c r="K2786" t="s">
        <v>3048</v>
      </c>
      <c r="L2786" t="s">
        <v>2252</v>
      </c>
      <c r="M2786" t="s">
        <v>2253</v>
      </c>
      <c r="N2786" t="s">
        <v>5695</v>
      </c>
    </row>
    <row r="2787" spans="1:14" x14ac:dyDescent="0.25">
      <c r="A2787" t="s">
        <v>527</v>
      </c>
      <c r="B2787" t="s">
        <v>6305</v>
      </c>
      <c r="C2787" t="s">
        <v>104</v>
      </c>
      <c r="D2787" s="13">
        <v>10164301</v>
      </c>
      <c r="E2787" t="s">
        <v>3047</v>
      </c>
      <c r="F2787" t="s">
        <v>2250</v>
      </c>
      <c r="G2787" t="s">
        <v>2250</v>
      </c>
      <c r="H2787" s="108">
        <v>44105</v>
      </c>
      <c r="I2787" s="108">
        <v>44109</v>
      </c>
      <c r="J2787" t="s">
        <v>2252</v>
      </c>
      <c r="K2787" t="s">
        <v>3048</v>
      </c>
      <c r="L2787" t="s">
        <v>2252</v>
      </c>
      <c r="M2787" t="s">
        <v>2265</v>
      </c>
      <c r="N2787" t="s">
        <v>5695</v>
      </c>
    </row>
    <row r="2788" spans="1:14" x14ac:dyDescent="0.25">
      <c r="A2788" t="s">
        <v>538</v>
      </c>
      <c r="B2788" t="s">
        <v>1157</v>
      </c>
      <c r="C2788" t="s">
        <v>70</v>
      </c>
      <c r="D2788" s="13">
        <v>10168123</v>
      </c>
      <c r="E2788" t="s">
        <v>4284</v>
      </c>
      <c r="F2788" t="s">
        <v>2250</v>
      </c>
      <c r="G2788" t="s">
        <v>2250</v>
      </c>
      <c r="H2788" s="108">
        <v>44117</v>
      </c>
      <c r="I2788" s="108">
        <v>44120</v>
      </c>
      <c r="J2788" t="s">
        <v>2252</v>
      </c>
      <c r="K2788" t="s">
        <v>3048</v>
      </c>
      <c r="L2788" t="s">
        <v>2252</v>
      </c>
      <c r="M2788" t="s">
        <v>2253</v>
      </c>
      <c r="N2788" t="s">
        <v>5695</v>
      </c>
    </row>
    <row r="2789" spans="1:14" x14ac:dyDescent="0.25">
      <c r="A2789" t="s">
        <v>539</v>
      </c>
      <c r="B2789" t="s">
        <v>1159</v>
      </c>
      <c r="C2789" t="s">
        <v>72</v>
      </c>
      <c r="D2789" s="13">
        <v>10166823</v>
      </c>
      <c r="E2789" t="s">
        <v>4284</v>
      </c>
      <c r="F2789" t="s">
        <v>2250</v>
      </c>
      <c r="G2789" t="s">
        <v>2250</v>
      </c>
      <c r="H2789" s="108">
        <v>44111</v>
      </c>
      <c r="I2789" s="108">
        <v>44125</v>
      </c>
      <c r="J2789" t="s">
        <v>2252</v>
      </c>
      <c r="K2789" t="s">
        <v>3048</v>
      </c>
      <c r="L2789" t="s">
        <v>2252</v>
      </c>
      <c r="M2789" t="s">
        <v>2253</v>
      </c>
      <c r="N2789" t="s">
        <v>5695</v>
      </c>
    </row>
    <row r="2790" spans="1:14" x14ac:dyDescent="0.25">
      <c r="A2790" t="s">
        <v>540</v>
      </c>
      <c r="B2790" t="s">
        <v>1160</v>
      </c>
      <c r="C2790" t="s">
        <v>169</v>
      </c>
      <c r="D2790" s="13">
        <v>10163454</v>
      </c>
      <c r="E2790" t="s">
        <v>4284</v>
      </c>
      <c r="F2790" t="s">
        <v>2250</v>
      </c>
      <c r="G2790" t="s">
        <v>2250</v>
      </c>
      <c r="H2790" s="108">
        <v>44085</v>
      </c>
      <c r="I2790" s="108">
        <v>44092</v>
      </c>
      <c r="J2790" t="s">
        <v>2252</v>
      </c>
      <c r="K2790" t="s">
        <v>3048</v>
      </c>
      <c r="L2790" t="s">
        <v>2252</v>
      </c>
      <c r="M2790" t="s">
        <v>2253</v>
      </c>
      <c r="N2790" t="s">
        <v>5695</v>
      </c>
    </row>
    <row r="2791" spans="1:14" x14ac:dyDescent="0.25">
      <c r="A2791" t="s">
        <v>541</v>
      </c>
      <c r="B2791" t="s">
        <v>542</v>
      </c>
      <c r="C2791" t="s">
        <v>76</v>
      </c>
      <c r="D2791" s="13">
        <v>10167176</v>
      </c>
      <c r="E2791" t="s">
        <v>4284</v>
      </c>
      <c r="F2791" t="s">
        <v>2250</v>
      </c>
      <c r="G2791" t="s">
        <v>2250</v>
      </c>
      <c r="H2791" s="108">
        <v>44110</v>
      </c>
      <c r="I2791" s="108">
        <v>44111</v>
      </c>
      <c r="J2791" t="s">
        <v>2252</v>
      </c>
      <c r="K2791" t="s">
        <v>3048</v>
      </c>
      <c r="L2791" t="s">
        <v>2252</v>
      </c>
      <c r="M2791" t="s">
        <v>2253</v>
      </c>
      <c r="N2791" t="s">
        <v>5695</v>
      </c>
    </row>
    <row r="2792" spans="1:14" x14ac:dyDescent="0.25">
      <c r="A2792" t="s">
        <v>543</v>
      </c>
      <c r="B2792" t="s">
        <v>544</v>
      </c>
      <c r="C2792" t="s">
        <v>167</v>
      </c>
      <c r="D2792" s="13">
        <v>10168424</v>
      </c>
      <c r="E2792" t="s">
        <v>4284</v>
      </c>
      <c r="F2792" t="s">
        <v>2250</v>
      </c>
      <c r="G2792" t="s">
        <v>2250</v>
      </c>
      <c r="H2792" s="108">
        <v>44124</v>
      </c>
      <c r="I2792" s="108">
        <v>44126</v>
      </c>
      <c r="J2792" t="s">
        <v>2252</v>
      </c>
      <c r="K2792" t="s">
        <v>3048</v>
      </c>
      <c r="L2792" t="s">
        <v>2252</v>
      </c>
      <c r="M2792" t="s">
        <v>2253</v>
      </c>
      <c r="N2792" t="s">
        <v>5695</v>
      </c>
    </row>
    <row r="2793" spans="1:14" x14ac:dyDescent="0.25">
      <c r="A2793" t="s">
        <v>545</v>
      </c>
      <c r="B2793" t="s">
        <v>546</v>
      </c>
      <c r="C2793" t="s">
        <v>91</v>
      </c>
      <c r="D2793" s="13">
        <v>10162414</v>
      </c>
      <c r="E2793" t="s">
        <v>4284</v>
      </c>
      <c r="F2793" t="s">
        <v>2250</v>
      </c>
      <c r="G2793" t="s">
        <v>2250</v>
      </c>
      <c r="H2793" s="108">
        <v>44083</v>
      </c>
      <c r="I2793" s="108">
        <v>44088</v>
      </c>
      <c r="J2793" t="s">
        <v>2252</v>
      </c>
      <c r="K2793" t="s">
        <v>3048</v>
      </c>
      <c r="L2793" t="s">
        <v>2252</v>
      </c>
      <c r="M2793" t="s">
        <v>2253</v>
      </c>
      <c r="N2793" t="s">
        <v>5695</v>
      </c>
    </row>
    <row r="2794" spans="1:14" x14ac:dyDescent="0.25">
      <c r="A2794" t="s">
        <v>551</v>
      </c>
      <c r="B2794" t="s">
        <v>552</v>
      </c>
      <c r="C2794" t="s">
        <v>163</v>
      </c>
      <c r="D2794" s="13">
        <v>10167595</v>
      </c>
      <c r="E2794" t="s">
        <v>4284</v>
      </c>
      <c r="F2794" t="s">
        <v>2250</v>
      </c>
      <c r="G2794" t="s">
        <v>2250</v>
      </c>
      <c r="H2794" s="108">
        <v>44111</v>
      </c>
      <c r="I2794" s="108">
        <v>44113</v>
      </c>
      <c r="J2794" t="s">
        <v>2252</v>
      </c>
      <c r="K2794" t="s">
        <v>3048</v>
      </c>
      <c r="L2794" t="s">
        <v>2252</v>
      </c>
      <c r="M2794" t="s">
        <v>2253</v>
      </c>
      <c r="N2794" t="s">
        <v>5695</v>
      </c>
    </row>
    <row r="2795" spans="1:14" x14ac:dyDescent="0.25">
      <c r="A2795" t="s">
        <v>555</v>
      </c>
      <c r="B2795" t="s">
        <v>556</v>
      </c>
      <c r="C2795" t="s">
        <v>106</v>
      </c>
      <c r="D2795" s="13">
        <v>10166737</v>
      </c>
      <c r="E2795" t="s">
        <v>4284</v>
      </c>
      <c r="F2795" t="s">
        <v>2250</v>
      </c>
      <c r="G2795" t="s">
        <v>2250</v>
      </c>
      <c r="H2795" s="108">
        <v>44104</v>
      </c>
      <c r="I2795" s="108">
        <v>44113</v>
      </c>
      <c r="J2795" t="s">
        <v>2252</v>
      </c>
      <c r="K2795" t="s">
        <v>3048</v>
      </c>
      <c r="L2795" t="s">
        <v>2252</v>
      </c>
      <c r="M2795" t="s">
        <v>2253</v>
      </c>
      <c r="N2795" t="s">
        <v>5695</v>
      </c>
    </row>
    <row r="2796" spans="1:14" x14ac:dyDescent="0.25">
      <c r="A2796" t="s">
        <v>867</v>
      </c>
      <c r="B2796" t="s">
        <v>1162</v>
      </c>
      <c r="C2796" t="s">
        <v>153</v>
      </c>
      <c r="D2796" s="13">
        <v>10164125</v>
      </c>
      <c r="E2796" t="s">
        <v>3047</v>
      </c>
      <c r="F2796" t="s">
        <v>2250</v>
      </c>
      <c r="G2796" t="s">
        <v>2250</v>
      </c>
      <c r="H2796" s="108">
        <v>44158</v>
      </c>
      <c r="I2796" s="108">
        <v>44160</v>
      </c>
      <c r="J2796" t="s">
        <v>2252</v>
      </c>
      <c r="K2796" t="s">
        <v>3048</v>
      </c>
      <c r="L2796" t="s">
        <v>2252</v>
      </c>
      <c r="M2796" t="s">
        <v>2265</v>
      </c>
      <c r="N2796" t="s">
        <v>5695</v>
      </c>
    </row>
    <row r="2797" spans="1:14" x14ac:dyDescent="0.25">
      <c r="A2797" t="s">
        <v>562</v>
      </c>
      <c r="B2797" t="s">
        <v>1164</v>
      </c>
      <c r="C2797" t="s">
        <v>138</v>
      </c>
      <c r="D2797" s="13">
        <v>10164689</v>
      </c>
      <c r="E2797" t="s">
        <v>3047</v>
      </c>
      <c r="F2797" t="s">
        <v>2250</v>
      </c>
      <c r="G2797" t="s">
        <v>2250</v>
      </c>
      <c r="H2797" s="108">
        <v>44131</v>
      </c>
      <c r="I2797" s="108">
        <v>44131</v>
      </c>
      <c r="J2797" t="s">
        <v>2252</v>
      </c>
      <c r="K2797" t="s">
        <v>3048</v>
      </c>
      <c r="L2797" t="s">
        <v>2252</v>
      </c>
      <c r="M2797" t="s">
        <v>2265</v>
      </c>
      <c r="N2797" t="s">
        <v>5695</v>
      </c>
    </row>
    <row r="2798" spans="1:14" x14ac:dyDescent="0.25">
      <c r="A2798" t="s">
        <v>565</v>
      </c>
      <c r="B2798" t="s">
        <v>566</v>
      </c>
      <c r="C2798" t="s">
        <v>72</v>
      </c>
      <c r="D2798" s="13">
        <v>10166828</v>
      </c>
      <c r="E2798" t="s">
        <v>4284</v>
      </c>
      <c r="F2798" t="s">
        <v>2250</v>
      </c>
      <c r="G2798" t="s">
        <v>2250</v>
      </c>
      <c r="H2798" s="108">
        <v>44139</v>
      </c>
      <c r="I2798" s="108">
        <v>44147</v>
      </c>
      <c r="J2798" t="s">
        <v>2252</v>
      </c>
      <c r="K2798" t="s">
        <v>3048</v>
      </c>
      <c r="L2798" t="s">
        <v>2252</v>
      </c>
      <c r="M2798" t="s">
        <v>2253</v>
      </c>
      <c r="N2798" t="s">
        <v>5695</v>
      </c>
    </row>
    <row r="2799" spans="1:14" x14ac:dyDescent="0.25">
      <c r="A2799" t="s">
        <v>580</v>
      </c>
      <c r="B2799" t="s">
        <v>581</v>
      </c>
      <c r="C2799" t="s">
        <v>91</v>
      </c>
      <c r="D2799" s="13">
        <v>10164611</v>
      </c>
      <c r="E2799" t="s">
        <v>4284</v>
      </c>
      <c r="F2799" t="s">
        <v>2250</v>
      </c>
      <c r="G2799" t="s">
        <v>2250</v>
      </c>
      <c r="H2799" s="108">
        <v>44117</v>
      </c>
      <c r="I2799" s="108">
        <v>44124</v>
      </c>
      <c r="J2799" t="s">
        <v>2252</v>
      </c>
      <c r="K2799" t="s">
        <v>3048</v>
      </c>
      <c r="L2799" t="s">
        <v>2252</v>
      </c>
      <c r="M2799" t="s">
        <v>2253</v>
      </c>
      <c r="N2799" t="s">
        <v>5695</v>
      </c>
    </row>
    <row r="2800" spans="1:14" x14ac:dyDescent="0.25">
      <c r="A2800" t="s">
        <v>585</v>
      </c>
      <c r="B2800" t="s">
        <v>586</v>
      </c>
      <c r="C2800" t="s">
        <v>82</v>
      </c>
      <c r="D2800" s="13">
        <v>10169161</v>
      </c>
      <c r="E2800" t="s">
        <v>4284</v>
      </c>
      <c r="F2800" t="s">
        <v>2250</v>
      </c>
      <c r="G2800" t="s">
        <v>2250</v>
      </c>
      <c r="H2800" s="108">
        <v>44126</v>
      </c>
      <c r="I2800" s="108">
        <v>44127</v>
      </c>
      <c r="J2800" t="s">
        <v>2252</v>
      </c>
      <c r="K2800" t="s">
        <v>3048</v>
      </c>
      <c r="L2800" t="s">
        <v>2252</v>
      </c>
      <c r="M2800" t="s">
        <v>2253</v>
      </c>
      <c r="N2800" t="s">
        <v>5695</v>
      </c>
    </row>
    <row r="2801" spans="1:14" x14ac:dyDescent="0.25">
      <c r="A2801" t="s">
        <v>593</v>
      </c>
      <c r="B2801" t="s">
        <v>594</v>
      </c>
      <c r="C2801" t="s">
        <v>91</v>
      </c>
      <c r="D2801" s="13">
        <v>10162754</v>
      </c>
      <c r="E2801" t="s">
        <v>4284</v>
      </c>
      <c r="F2801" t="s">
        <v>2250</v>
      </c>
      <c r="G2801" t="s">
        <v>2250</v>
      </c>
      <c r="H2801" s="108">
        <v>44089</v>
      </c>
      <c r="I2801" s="108">
        <v>44096</v>
      </c>
      <c r="J2801" t="s">
        <v>2252</v>
      </c>
      <c r="K2801" t="s">
        <v>3048</v>
      </c>
      <c r="L2801" t="s">
        <v>2252</v>
      </c>
      <c r="M2801" t="s">
        <v>2253</v>
      </c>
      <c r="N2801" t="s">
        <v>5695</v>
      </c>
    </row>
    <row r="2802" spans="1:14" x14ac:dyDescent="0.25">
      <c r="A2802" t="s">
        <v>815</v>
      </c>
      <c r="B2802" t="s">
        <v>816</v>
      </c>
      <c r="C2802" t="s">
        <v>98</v>
      </c>
      <c r="D2802" s="13">
        <v>10170613</v>
      </c>
      <c r="E2802" t="s">
        <v>4284</v>
      </c>
      <c r="F2802" t="s">
        <v>2250</v>
      </c>
      <c r="G2802" t="s">
        <v>2250</v>
      </c>
      <c r="H2802" s="108">
        <v>44148</v>
      </c>
      <c r="I2802" s="108">
        <v>44152</v>
      </c>
      <c r="J2802" t="s">
        <v>2252</v>
      </c>
      <c r="K2802" t="s">
        <v>3048</v>
      </c>
      <c r="L2802" t="s">
        <v>2252</v>
      </c>
      <c r="M2802" t="s">
        <v>2253</v>
      </c>
      <c r="N2802" t="s">
        <v>5695</v>
      </c>
    </row>
    <row r="2803" spans="1:14" x14ac:dyDescent="0.25">
      <c r="A2803" t="s">
        <v>940</v>
      </c>
      <c r="B2803" t="s">
        <v>941</v>
      </c>
      <c r="C2803" t="s">
        <v>118</v>
      </c>
      <c r="D2803" s="13">
        <v>10170281</v>
      </c>
      <c r="E2803" t="s">
        <v>3047</v>
      </c>
      <c r="F2803" t="s">
        <v>2250</v>
      </c>
      <c r="G2803" t="s">
        <v>2250</v>
      </c>
      <c r="H2803" s="108">
        <v>44183</v>
      </c>
      <c r="I2803" s="108">
        <v>44187</v>
      </c>
      <c r="J2803" t="s">
        <v>2252</v>
      </c>
      <c r="K2803" t="s">
        <v>3048</v>
      </c>
      <c r="L2803" t="s">
        <v>2252</v>
      </c>
      <c r="M2803" t="s">
        <v>2265</v>
      </c>
      <c r="N2803" t="s">
        <v>5695</v>
      </c>
    </row>
    <row r="2804" spans="1:14" x14ac:dyDescent="0.25">
      <c r="A2804" t="s">
        <v>829</v>
      </c>
      <c r="B2804" t="s">
        <v>1182</v>
      </c>
      <c r="C2804" t="s">
        <v>72</v>
      </c>
      <c r="D2804" s="13">
        <v>10166955</v>
      </c>
      <c r="E2804" t="s">
        <v>4284</v>
      </c>
      <c r="F2804" t="s">
        <v>2250</v>
      </c>
      <c r="G2804" t="s">
        <v>2250</v>
      </c>
      <c r="H2804" s="108">
        <v>44151</v>
      </c>
      <c r="I2804" s="108">
        <v>44153</v>
      </c>
      <c r="J2804" t="s">
        <v>2252</v>
      </c>
      <c r="K2804" t="s">
        <v>3048</v>
      </c>
      <c r="L2804" t="s">
        <v>2252</v>
      </c>
      <c r="M2804" t="s">
        <v>2253</v>
      </c>
      <c r="N2804" t="s">
        <v>5695</v>
      </c>
    </row>
    <row r="2805" spans="1:14" x14ac:dyDescent="0.25">
      <c r="A2805" t="s">
        <v>923</v>
      </c>
      <c r="B2805" t="s">
        <v>1199</v>
      </c>
      <c r="C2805" t="s">
        <v>135</v>
      </c>
      <c r="D2805" s="13">
        <v>10172603</v>
      </c>
      <c r="E2805" t="s">
        <v>4284</v>
      </c>
      <c r="F2805" t="s">
        <v>2250</v>
      </c>
      <c r="G2805" t="s">
        <v>2250</v>
      </c>
      <c r="H2805" s="108">
        <v>44173</v>
      </c>
      <c r="I2805" s="108">
        <v>44175</v>
      </c>
      <c r="J2805" t="s">
        <v>2252</v>
      </c>
      <c r="K2805" t="s">
        <v>3048</v>
      </c>
      <c r="L2805" t="s">
        <v>2252</v>
      </c>
      <c r="M2805" t="s">
        <v>2253</v>
      </c>
      <c r="N2805" t="s">
        <v>5695</v>
      </c>
    </row>
    <row r="2806" spans="1:14" x14ac:dyDescent="0.25">
      <c r="A2806" t="s">
        <v>645</v>
      </c>
      <c r="B2806" t="s">
        <v>1200</v>
      </c>
      <c r="C2806" t="s">
        <v>124</v>
      </c>
      <c r="D2806" s="13">
        <v>10170160</v>
      </c>
      <c r="E2806" t="s">
        <v>4284</v>
      </c>
      <c r="F2806" t="s">
        <v>2250</v>
      </c>
      <c r="G2806" t="s">
        <v>2250</v>
      </c>
      <c r="H2806" s="108">
        <v>44138</v>
      </c>
      <c r="I2806" s="108">
        <v>44141</v>
      </c>
      <c r="J2806" t="s">
        <v>2252</v>
      </c>
      <c r="K2806" t="s">
        <v>3048</v>
      </c>
      <c r="L2806" t="s">
        <v>2252</v>
      </c>
      <c r="M2806" t="s">
        <v>2253</v>
      </c>
      <c r="N2806" t="s">
        <v>5695</v>
      </c>
    </row>
    <row r="2807" spans="1:14" x14ac:dyDescent="0.25">
      <c r="A2807" t="s">
        <v>888</v>
      </c>
      <c r="B2807" t="s">
        <v>889</v>
      </c>
      <c r="C2807" t="s">
        <v>194</v>
      </c>
      <c r="D2807" s="13">
        <v>10168959</v>
      </c>
      <c r="E2807" t="s">
        <v>3047</v>
      </c>
      <c r="F2807" t="s">
        <v>2250</v>
      </c>
      <c r="G2807" t="s">
        <v>2250</v>
      </c>
      <c r="H2807" s="108">
        <v>44160</v>
      </c>
      <c r="I2807" s="108">
        <v>44161</v>
      </c>
      <c r="J2807" t="s">
        <v>2252</v>
      </c>
      <c r="K2807" t="s">
        <v>3048</v>
      </c>
      <c r="L2807" t="s">
        <v>2252</v>
      </c>
      <c r="M2807" t="s">
        <v>2265</v>
      </c>
      <c r="N2807" t="s">
        <v>5695</v>
      </c>
    </row>
    <row r="2808" spans="1:14" x14ac:dyDescent="0.25">
      <c r="A2808" t="s">
        <v>772</v>
      </c>
      <c r="B2808" t="s">
        <v>773</v>
      </c>
      <c r="C2808" t="s">
        <v>226</v>
      </c>
      <c r="D2808" s="13">
        <v>10167663</v>
      </c>
      <c r="E2808" t="s">
        <v>4284</v>
      </c>
      <c r="F2808" t="s">
        <v>2250</v>
      </c>
      <c r="G2808" t="s">
        <v>2250</v>
      </c>
      <c r="H2808" s="108">
        <v>44131</v>
      </c>
      <c r="I2808" s="108">
        <v>44154</v>
      </c>
      <c r="J2808" t="s">
        <v>2252</v>
      </c>
      <c r="K2808" t="s">
        <v>3048</v>
      </c>
      <c r="L2808" t="s">
        <v>2252</v>
      </c>
      <c r="M2808" t="s">
        <v>2253</v>
      </c>
      <c r="N2808" t="s">
        <v>5695</v>
      </c>
    </row>
    <row r="2809" spans="1:14" x14ac:dyDescent="0.25">
      <c r="A2809" t="s">
        <v>649</v>
      </c>
      <c r="B2809" t="s">
        <v>1202</v>
      </c>
      <c r="C2809" t="s">
        <v>106</v>
      </c>
      <c r="D2809" s="13">
        <v>10167654</v>
      </c>
      <c r="E2809" t="s">
        <v>4284</v>
      </c>
      <c r="F2809" t="s">
        <v>2250</v>
      </c>
      <c r="G2809" t="s">
        <v>2250</v>
      </c>
      <c r="H2809" s="108">
        <v>44111</v>
      </c>
      <c r="I2809" s="108">
        <v>44113</v>
      </c>
      <c r="J2809" t="s">
        <v>2252</v>
      </c>
      <c r="K2809" t="s">
        <v>3048</v>
      </c>
      <c r="L2809" t="s">
        <v>2252</v>
      </c>
      <c r="M2809" t="s">
        <v>2253</v>
      </c>
      <c r="N2809" t="s">
        <v>5695</v>
      </c>
    </row>
    <row r="2810" spans="1:14" x14ac:dyDescent="0.25">
      <c r="A2810" t="s">
        <v>651</v>
      </c>
      <c r="B2810" t="s">
        <v>652</v>
      </c>
      <c r="C2810" t="s">
        <v>90</v>
      </c>
      <c r="D2810" s="13">
        <v>10163808</v>
      </c>
      <c r="E2810" t="s">
        <v>4284</v>
      </c>
      <c r="F2810" t="s">
        <v>2250</v>
      </c>
      <c r="G2810" t="s">
        <v>2250</v>
      </c>
      <c r="H2810" s="108">
        <v>44090</v>
      </c>
      <c r="I2810" s="108">
        <v>44097</v>
      </c>
      <c r="J2810" t="s">
        <v>2252</v>
      </c>
      <c r="K2810" t="s">
        <v>3048</v>
      </c>
      <c r="L2810" t="s">
        <v>2252</v>
      </c>
      <c r="M2810" t="s">
        <v>2253</v>
      </c>
      <c r="N2810" t="s">
        <v>5695</v>
      </c>
    </row>
    <row r="2811" spans="1:14" x14ac:dyDescent="0.25">
      <c r="A2811" t="s">
        <v>656</v>
      </c>
      <c r="B2811" t="s">
        <v>1206</v>
      </c>
      <c r="C2811" t="s">
        <v>137</v>
      </c>
      <c r="D2811" s="13">
        <v>10164479</v>
      </c>
      <c r="E2811" t="s">
        <v>4284</v>
      </c>
      <c r="F2811" t="s">
        <v>2250</v>
      </c>
      <c r="G2811" t="s">
        <v>2250</v>
      </c>
      <c r="H2811" s="108">
        <v>44099</v>
      </c>
      <c r="I2811" s="108">
        <v>44105</v>
      </c>
      <c r="J2811" t="s">
        <v>2252</v>
      </c>
      <c r="K2811" t="s">
        <v>3048</v>
      </c>
      <c r="L2811" t="s">
        <v>2252</v>
      </c>
      <c r="M2811" t="s">
        <v>2253</v>
      </c>
      <c r="N2811" t="s">
        <v>5695</v>
      </c>
    </row>
    <row r="2812" spans="1:14" x14ac:dyDescent="0.25">
      <c r="A2812" t="s">
        <v>657</v>
      </c>
      <c r="B2812" t="s">
        <v>1207</v>
      </c>
      <c r="C2812" t="s">
        <v>139</v>
      </c>
      <c r="D2812" s="13">
        <v>10167667</v>
      </c>
      <c r="E2812" t="s">
        <v>4284</v>
      </c>
      <c r="F2812" t="s">
        <v>2250</v>
      </c>
      <c r="G2812" t="s">
        <v>2250</v>
      </c>
      <c r="H2812" s="108">
        <v>44131</v>
      </c>
      <c r="I2812" s="108">
        <v>44140</v>
      </c>
      <c r="J2812" t="s">
        <v>2252</v>
      </c>
      <c r="K2812" t="s">
        <v>3048</v>
      </c>
      <c r="L2812" t="s">
        <v>2252</v>
      </c>
      <c r="M2812" t="s">
        <v>2253</v>
      </c>
      <c r="N2812" t="s">
        <v>5695</v>
      </c>
    </row>
    <row r="2813" spans="1:14" x14ac:dyDescent="0.25">
      <c r="A2813" t="s">
        <v>665</v>
      </c>
      <c r="B2813" t="s">
        <v>666</v>
      </c>
      <c r="C2813" t="s">
        <v>90</v>
      </c>
      <c r="D2813" s="13">
        <v>10163426</v>
      </c>
      <c r="E2813" t="s">
        <v>3047</v>
      </c>
      <c r="F2813" t="s">
        <v>2250</v>
      </c>
      <c r="G2813" t="s">
        <v>2250</v>
      </c>
      <c r="H2813" s="108">
        <v>44085</v>
      </c>
      <c r="I2813" s="108">
        <v>44092</v>
      </c>
      <c r="J2813" t="s">
        <v>2252</v>
      </c>
      <c r="K2813" t="s">
        <v>3048</v>
      </c>
      <c r="L2813" t="s">
        <v>2252</v>
      </c>
      <c r="M2813" t="s">
        <v>2265</v>
      </c>
      <c r="N2813" t="s">
        <v>5695</v>
      </c>
    </row>
    <row r="2814" spans="1:14" x14ac:dyDescent="0.25">
      <c r="A2814" t="s">
        <v>667</v>
      </c>
      <c r="B2814" t="s">
        <v>1210</v>
      </c>
      <c r="C2814" t="s">
        <v>88</v>
      </c>
      <c r="D2814" s="13">
        <v>10162475</v>
      </c>
      <c r="E2814" t="s">
        <v>4284</v>
      </c>
      <c r="F2814" t="s">
        <v>2250</v>
      </c>
      <c r="G2814" t="s">
        <v>2250</v>
      </c>
      <c r="H2814" s="108">
        <v>44089</v>
      </c>
      <c r="I2814" s="108">
        <v>44090</v>
      </c>
      <c r="J2814" t="s">
        <v>2252</v>
      </c>
      <c r="K2814" t="s">
        <v>3048</v>
      </c>
      <c r="L2814" t="s">
        <v>2252</v>
      </c>
      <c r="M2814" t="s">
        <v>2253</v>
      </c>
      <c r="N2814" t="s">
        <v>5695</v>
      </c>
    </row>
    <row r="2815" spans="1:14" x14ac:dyDescent="0.25">
      <c r="A2815" t="s">
        <v>668</v>
      </c>
      <c r="B2815" t="s">
        <v>1211</v>
      </c>
      <c r="C2815" t="s">
        <v>88</v>
      </c>
      <c r="D2815" s="13">
        <v>10162448</v>
      </c>
      <c r="E2815" t="s">
        <v>4284</v>
      </c>
      <c r="F2815" t="s">
        <v>2250</v>
      </c>
      <c r="G2815" t="s">
        <v>2250</v>
      </c>
      <c r="H2815" s="108">
        <v>44088</v>
      </c>
      <c r="I2815" s="108">
        <v>44089</v>
      </c>
      <c r="J2815" t="s">
        <v>2252</v>
      </c>
      <c r="K2815" t="s">
        <v>3048</v>
      </c>
      <c r="L2815" t="s">
        <v>2252</v>
      </c>
      <c r="M2815" t="s">
        <v>2253</v>
      </c>
      <c r="N2815" t="s">
        <v>5695</v>
      </c>
    </row>
    <row r="2816" spans="1:14" x14ac:dyDescent="0.25">
      <c r="A2816" t="s">
        <v>669</v>
      </c>
      <c r="B2816" t="s">
        <v>670</v>
      </c>
      <c r="C2816" t="s">
        <v>153</v>
      </c>
      <c r="D2816" s="13">
        <v>10164530</v>
      </c>
      <c r="E2816" t="s">
        <v>4284</v>
      </c>
      <c r="F2816" t="s">
        <v>2250</v>
      </c>
      <c r="G2816" t="s">
        <v>2250</v>
      </c>
      <c r="H2816" s="108">
        <v>44103</v>
      </c>
      <c r="I2816" s="108">
        <v>44104</v>
      </c>
      <c r="J2816" t="s">
        <v>2252</v>
      </c>
      <c r="K2816" t="s">
        <v>3048</v>
      </c>
      <c r="L2816" t="s">
        <v>2252</v>
      </c>
      <c r="M2816" t="s">
        <v>2253</v>
      </c>
      <c r="N2816" t="s">
        <v>5695</v>
      </c>
    </row>
    <row r="2817" spans="1:14" x14ac:dyDescent="0.25">
      <c r="A2817" t="s">
        <v>935</v>
      </c>
      <c r="B2817" t="s">
        <v>1212</v>
      </c>
      <c r="C2817" t="s">
        <v>186</v>
      </c>
      <c r="D2817" s="13">
        <v>10172788</v>
      </c>
      <c r="E2817" t="s">
        <v>4284</v>
      </c>
      <c r="F2817" t="s">
        <v>2250</v>
      </c>
      <c r="G2817" t="s">
        <v>2250</v>
      </c>
      <c r="H2817" s="108">
        <v>44180</v>
      </c>
      <c r="I2817" s="108">
        <v>44181</v>
      </c>
      <c r="J2817" t="s">
        <v>2252</v>
      </c>
      <c r="K2817" t="s">
        <v>3048</v>
      </c>
      <c r="L2817" t="s">
        <v>2252</v>
      </c>
      <c r="M2817" t="s">
        <v>2253</v>
      </c>
      <c r="N2817" t="s">
        <v>5695</v>
      </c>
    </row>
    <row r="2818" spans="1:14" x14ac:dyDescent="0.25">
      <c r="A2818" t="s">
        <v>678</v>
      </c>
      <c r="B2818" t="s">
        <v>679</v>
      </c>
      <c r="C2818" t="s">
        <v>130</v>
      </c>
      <c r="D2818" s="13">
        <v>10164488</v>
      </c>
      <c r="E2818" t="s">
        <v>4284</v>
      </c>
      <c r="F2818" t="s">
        <v>2250</v>
      </c>
      <c r="G2818" t="s">
        <v>2250</v>
      </c>
      <c r="H2818" s="108">
        <v>44090</v>
      </c>
      <c r="I2818" s="108">
        <v>44097</v>
      </c>
      <c r="J2818" t="s">
        <v>2252</v>
      </c>
      <c r="K2818" t="s">
        <v>3048</v>
      </c>
      <c r="L2818" t="s">
        <v>2252</v>
      </c>
      <c r="M2818" t="s">
        <v>2253</v>
      </c>
      <c r="N2818" t="s">
        <v>5695</v>
      </c>
    </row>
    <row r="2819" spans="1:14" x14ac:dyDescent="0.25">
      <c r="A2819" t="s">
        <v>680</v>
      </c>
      <c r="B2819" t="s">
        <v>681</v>
      </c>
      <c r="C2819" t="s">
        <v>163</v>
      </c>
      <c r="D2819" s="13">
        <v>10166914</v>
      </c>
      <c r="E2819" t="s">
        <v>4284</v>
      </c>
      <c r="F2819" t="s">
        <v>2250</v>
      </c>
      <c r="G2819" t="s">
        <v>2250</v>
      </c>
      <c r="H2819" s="108">
        <v>44103</v>
      </c>
      <c r="I2819" s="108">
        <v>44111</v>
      </c>
      <c r="J2819" t="s">
        <v>2252</v>
      </c>
      <c r="K2819" t="s">
        <v>4165</v>
      </c>
      <c r="L2819" t="s">
        <v>2252</v>
      </c>
      <c r="M2819" t="s">
        <v>2253</v>
      </c>
      <c r="N2819" t="s">
        <v>5695</v>
      </c>
    </row>
    <row r="2820" spans="1:14" x14ac:dyDescent="0.25">
      <c r="A2820" t="s">
        <v>685</v>
      </c>
      <c r="B2820" t="s">
        <v>1214</v>
      </c>
      <c r="C2820" t="s">
        <v>90</v>
      </c>
      <c r="D2820" s="13">
        <v>10165391</v>
      </c>
      <c r="E2820" t="s">
        <v>4284</v>
      </c>
      <c r="F2820" t="s">
        <v>2250</v>
      </c>
      <c r="G2820" t="s">
        <v>2250</v>
      </c>
      <c r="H2820" s="108">
        <v>44099</v>
      </c>
      <c r="I2820" s="108">
        <v>44103</v>
      </c>
      <c r="J2820" t="s">
        <v>2252</v>
      </c>
      <c r="K2820" t="s">
        <v>3048</v>
      </c>
      <c r="L2820" t="s">
        <v>2252</v>
      </c>
      <c r="M2820" t="s">
        <v>2253</v>
      </c>
      <c r="N2820" t="s">
        <v>5695</v>
      </c>
    </row>
    <row r="2821" spans="1:14" x14ac:dyDescent="0.25">
      <c r="A2821" t="s">
        <v>688</v>
      </c>
      <c r="B2821" t="s">
        <v>689</v>
      </c>
      <c r="C2821" t="s">
        <v>99</v>
      </c>
      <c r="D2821" s="13">
        <v>10164916</v>
      </c>
      <c r="E2821" t="s">
        <v>4284</v>
      </c>
      <c r="F2821" t="s">
        <v>2250</v>
      </c>
      <c r="G2821" t="s">
        <v>2250</v>
      </c>
      <c r="H2821" s="108">
        <v>44096</v>
      </c>
      <c r="I2821" s="108">
        <v>44097</v>
      </c>
      <c r="J2821" t="s">
        <v>2252</v>
      </c>
      <c r="K2821" t="s">
        <v>3048</v>
      </c>
      <c r="L2821" t="s">
        <v>2252</v>
      </c>
      <c r="M2821" t="s">
        <v>2253</v>
      </c>
      <c r="N2821" t="s">
        <v>5695</v>
      </c>
    </row>
    <row r="2822" spans="1:14" x14ac:dyDescent="0.25">
      <c r="A2822" t="s">
        <v>694</v>
      </c>
      <c r="B2822" t="s">
        <v>695</v>
      </c>
      <c r="C2822" t="s">
        <v>153</v>
      </c>
      <c r="D2822" s="13">
        <v>10165096</v>
      </c>
      <c r="E2822" t="s">
        <v>4284</v>
      </c>
      <c r="F2822" t="s">
        <v>2250</v>
      </c>
      <c r="G2822" t="s">
        <v>2250</v>
      </c>
      <c r="H2822" s="108">
        <v>44138</v>
      </c>
      <c r="I2822" s="108">
        <v>44141</v>
      </c>
      <c r="J2822" t="s">
        <v>2252</v>
      </c>
      <c r="K2822" t="s">
        <v>3048</v>
      </c>
      <c r="L2822" t="s">
        <v>2252</v>
      </c>
      <c r="M2822" t="s">
        <v>2253</v>
      </c>
      <c r="N2822" t="s">
        <v>5695</v>
      </c>
    </row>
    <row r="2823" spans="1:14" x14ac:dyDescent="0.25">
      <c r="A2823" t="s">
        <v>785</v>
      </c>
      <c r="B2823" t="s">
        <v>1218</v>
      </c>
      <c r="C2823" t="s">
        <v>156</v>
      </c>
      <c r="D2823" s="13">
        <v>10168191</v>
      </c>
      <c r="E2823" t="s">
        <v>4284</v>
      </c>
      <c r="F2823" t="s">
        <v>2250</v>
      </c>
      <c r="G2823" t="s">
        <v>2250</v>
      </c>
      <c r="H2823" s="108">
        <v>44139</v>
      </c>
      <c r="I2823" s="108">
        <v>44152</v>
      </c>
      <c r="J2823" t="s">
        <v>2252</v>
      </c>
      <c r="K2823" t="s">
        <v>3048</v>
      </c>
      <c r="L2823" t="s">
        <v>2252</v>
      </c>
      <c r="M2823" t="s">
        <v>2253</v>
      </c>
      <c r="N2823" t="s">
        <v>5695</v>
      </c>
    </row>
    <row r="2824" spans="1:14" x14ac:dyDescent="0.25">
      <c r="A2824" t="s">
        <v>703</v>
      </c>
      <c r="B2824" t="s">
        <v>704</v>
      </c>
      <c r="C2824" t="s">
        <v>163</v>
      </c>
      <c r="D2824" s="13">
        <v>10164178</v>
      </c>
      <c r="E2824" t="s">
        <v>4284</v>
      </c>
      <c r="F2824" t="s">
        <v>2250</v>
      </c>
      <c r="G2824" t="s">
        <v>2250</v>
      </c>
      <c r="H2824" s="108">
        <v>44083</v>
      </c>
      <c r="I2824" s="108">
        <v>44089</v>
      </c>
      <c r="J2824" t="s">
        <v>2252</v>
      </c>
      <c r="K2824" t="s">
        <v>3048</v>
      </c>
      <c r="L2824" t="s">
        <v>2252</v>
      </c>
      <c r="M2824" t="s">
        <v>2253</v>
      </c>
      <c r="N2824" t="s">
        <v>5695</v>
      </c>
    </row>
    <row r="2825" spans="1:14" x14ac:dyDescent="0.25">
      <c r="A2825" t="s">
        <v>705</v>
      </c>
      <c r="B2825" t="s">
        <v>1221</v>
      </c>
      <c r="C2825" t="s">
        <v>153</v>
      </c>
      <c r="D2825" s="13">
        <v>10167421</v>
      </c>
      <c r="E2825" t="s">
        <v>4284</v>
      </c>
      <c r="F2825" t="s">
        <v>2250</v>
      </c>
      <c r="G2825" t="s">
        <v>2250</v>
      </c>
      <c r="H2825" s="108">
        <v>44111</v>
      </c>
      <c r="I2825" s="108">
        <v>44120</v>
      </c>
      <c r="J2825" t="s">
        <v>2252</v>
      </c>
      <c r="K2825" t="s">
        <v>3048</v>
      </c>
      <c r="L2825" t="s">
        <v>2252</v>
      </c>
      <c r="M2825" t="s">
        <v>2253</v>
      </c>
      <c r="N2825" t="s">
        <v>5695</v>
      </c>
    </row>
    <row r="2826" spans="1:14" x14ac:dyDescent="0.25">
      <c r="A2826" t="s">
        <v>708</v>
      </c>
      <c r="B2826" t="s">
        <v>709</v>
      </c>
      <c r="C2826" t="s">
        <v>127</v>
      </c>
      <c r="D2826" s="13">
        <v>10166908</v>
      </c>
      <c r="E2826" t="s">
        <v>4284</v>
      </c>
      <c r="F2826" t="s">
        <v>2250</v>
      </c>
      <c r="G2826" t="s">
        <v>2250</v>
      </c>
      <c r="H2826" s="108">
        <v>44106</v>
      </c>
      <c r="I2826" s="108">
        <v>44110</v>
      </c>
      <c r="J2826" t="s">
        <v>2252</v>
      </c>
      <c r="K2826" t="s">
        <v>3048</v>
      </c>
      <c r="L2826" t="s">
        <v>2252</v>
      </c>
      <c r="M2826" t="s">
        <v>2253</v>
      </c>
      <c r="N2826" t="s">
        <v>5695</v>
      </c>
    </row>
    <row r="2827" spans="1:14" x14ac:dyDescent="0.25">
      <c r="A2827" t="s">
        <v>6306</v>
      </c>
      <c r="B2827" t="s">
        <v>1222</v>
      </c>
      <c r="C2827" t="s">
        <v>123</v>
      </c>
      <c r="D2827" s="13">
        <v>10165888</v>
      </c>
      <c r="E2827" t="s">
        <v>4284</v>
      </c>
      <c r="F2827" t="s">
        <v>2250</v>
      </c>
      <c r="G2827" t="s">
        <v>3475</v>
      </c>
      <c r="H2827" s="108">
        <v>44104</v>
      </c>
      <c r="I2827" s="108"/>
      <c r="J2827" t="s">
        <v>2252</v>
      </c>
      <c r="K2827" t="s">
        <v>3048</v>
      </c>
      <c r="L2827" t="s">
        <v>2252</v>
      </c>
      <c r="M2827" t="s">
        <v>2253</v>
      </c>
      <c r="N2827" t="s">
        <v>5695</v>
      </c>
    </row>
    <row r="2828" spans="1:14" x14ac:dyDescent="0.25">
      <c r="A2828" t="s">
        <v>716</v>
      </c>
      <c r="B2828" t="s">
        <v>1223</v>
      </c>
      <c r="C2828" t="s">
        <v>142</v>
      </c>
      <c r="D2828" s="13">
        <v>10166962</v>
      </c>
      <c r="E2828" t="s">
        <v>4284</v>
      </c>
      <c r="F2828" t="s">
        <v>2250</v>
      </c>
      <c r="G2828" t="s">
        <v>2250</v>
      </c>
      <c r="H2828" s="108">
        <v>44109</v>
      </c>
      <c r="I2828" s="108">
        <v>44111</v>
      </c>
      <c r="J2828" t="s">
        <v>2252</v>
      </c>
      <c r="K2828" t="s">
        <v>3048</v>
      </c>
      <c r="L2828" t="s">
        <v>2252</v>
      </c>
      <c r="M2828" t="s">
        <v>2253</v>
      </c>
      <c r="N2828" t="s">
        <v>5695</v>
      </c>
    </row>
    <row r="2829" spans="1:14" x14ac:dyDescent="0.25">
      <c r="A2829" t="s">
        <v>717</v>
      </c>
      <c r="B2829" t="s">
        <v>718</v>
      </c>
      <c r="C2829" t="s">
        <v>153</v>
      </c>
      <c r="D2829" s="13">
        <v>10164167</v>
      </c>
      <c r="E2829" t="s">
        <v>4284</v>
      </c>
      <c r="F2829" t="s">
        <v>2250</v>
      </c>
      <c r="G2829" t="s">
        <v>2250</v>
      </c>
      <c r="H2829" s="108">
        <v>44095</v>
      </c>
      <c r="I2829" s="108">
        <v>44102</v>
      </c>
      <c r="J2829" t="s">
        <v>2252</v>
      </c>
      <c r="K2829" t="s">
        <v>3048</v>
      </c>
      <c r="L2829" t="s">
        <v>2252</v>
      </c>
      <c r="M2829" t="s">
        <v>2253</v>
      </c>
      <c r="N2829" t="s">
        <v>5695</v>
      </c>
    </row>
    <row r="2830" spans="1:14" x14ac:dyDescent="0.25">
      <c r="A2830" t="s">
        <v>723</v>
      </c>
      <c r="B2830" t="s">
        <v>1225</v>
      </c>
      <c r="C2830" t="s">
        <v>84</v>
      </c>
      <c r="D2830" s="13">
        <v>10164342</v>
      </c>
      <c r="E2830" t="s">
        <v>4284</v>
      </c>
      <c r="F2830" t="s">
        <v>2250</v>
      </c>
      <c r="G2830" t="s">
        <v>2250</v>
      </c>
      <c r="H2830" s="108">
        <v>44090</v>
      </c>
      <c r="I2830" s="108">
        <v>44095</v>
      </c>
      <c r="J2830" t="s">
        <v>2252</v>
      </c>
      <c r="K2830" t="s">
        <v>3048</v>
      </c>
      <c r="L2830" t="s">
        <v>2252</v>
      </c>
      <c r="M2830" t="s">
        <v>2253</v>
      </c>
      <c r="N2830" t="s">
        <v>5695</v>
      </c>
    </row>
    <row r="2831" spans="1:14" x14ac:dyDescent="0.25">
      <c r="A2831" t="s">
        <v>6307</v>
      </c>
      <c r="B2831" t="s">
        <v>6308</v>
      </c>
      <c r="C2831" t="s">
        <v>127</v>
      </c>
      <c r="D2831" s="13">
        <v>10159014</v>
      </c>
      <c r="E2831" t="s">
        <v>2415</v>
      </c>
      <c r="F2831" t="s">
        <v>2250</v>
      </c>
      <c r="G2831" t="s">
        <v>2250</v>
      </c>
      <c r="H2831" s="108">
        <v>44111</v>
      </c>
      <c r="I2831" s="108">
        <v>44147</v>
      </c>
      <c r="J2831" t="s">
        <v>2251</v>
      </c>
      <c r="K2831" t="s">
        <v>2252</v>
      </c>
      <c r="L2831" t="s">
        <v>2252</v>
      </c>
      <c r="M2831" t="s">
        <v>2253</v>
      </c>
      <c r="N2831" t="s">
        <v>5695</v>
      </c>
    </row>
    <row r="2832" spans="1:14" x14ac:dyDescent="0.25">
      <c r="A2832" t="s">
        <v>6309</v>
      </c>
      <c r="B2832" t="s">
        <v>240</v>
      </c>
      <c r="C2832" t="s">
        <v>150</v>
      </c>
      <c r="D2832" s="13">
        <v>10161450</v>
      </c>
      <c r="E2832" t="s">
        <v>2415</v>
      </c>
      <c r="F2832" t="s">
        <v>2250</v>
      </c>
      <c r="G2832" t="s">
        <v>2250</v>
      </c>
      <c r="H2832" s="108">
        <v>44102</v>
      </c>
      <c r="I2832" s="108">
        <v>44151</v>
      </c>
      <c r="J2832" t="s">
        <v>2251</v>
      </c>
      <c r="K2832" t="s">
        <v>2252</v>
      </c>
      <c r="L2832" t="s">
        <v>2252</v>
      </c>
      <c r="M2832" t="s">
        <v>2253</v>
      </c>
      <c r="N2832" t="s">
        <v>5695</v>
      </c>
    </row>
    <row r="2833" spans="1:14" x14ac:dyDescent="0.25">
      <c r="A2833" t="s">
        <v>6310</v>
      </c>
      <c r="B2833" t="s">
        <v>6311</v>
      </c>
      <c r="C2833" t="s">
        <v>104</v>
      </c>
      <c r="D2833" s="13">
        <v>10158675</v>
      </c>
      <c r="E2833" t="s">
        <v>2415</v>
      </c>
      <c r="F2833" t="s">
        <v>2250</v>
      </c>
      <c r="G2833" t="s">
        <v>2250</v>
      </c>
      <c r="H2833" s="108">
        <v>44124</v>
      </c>
      <c r="I2833" s="108">
        <v>44194</v>
      </c>
      <c r="J2833" t="s">
        <v>945</v>
      </c>
      <c r="K2833" t="s">
        <v>2252</v>
      </c>
      <c r="L2833" t="s">
        <v>2252</v>
      </c>
      <c r="M2833" t="s">
        <v>2253</v>
      </c>
      <c r="N2833" t="s">
        <v>5695</v>
      </c>
    </row>
    <row r="2834" spans="1:14" x14ac:dyDescent="0.25">
      <c r="A2834" t="s">
        <v>6312</v>
      </c>
      <c r="B2834" t="s">
        <v>6313</v>
      </c>
      <c r="C2834" t="s">
        <v>91</v>
      </c>
      <c r="D2834" s="13">
        <v>10159413</v>
      </c>
      <c r="E2834" t="s">
        <v>2415</v>
      </c>
      <c r="F2834" t="s">
        <v>2250</v>
      </c>
      <c r="G2834" t="s">
        <v>2250</v>
      </c>
      <c r="H2834" s="108">
        <v>44104</v>
      </c>
      <c r="I2834" s="108">
        <v>44141</v>
      </c>
      <c r="J2834" t="s">
        <v>2251</v>
      </c>
      <c r="K2834" t="s">
        <v>2252</v>
      </c>
      <c r="L2834" t="s">
        <v>2252</v>
      </c>
      <c r="M2834" t="s">
        <v>2253</v>
      </c>
      <c r="N2834" t="s">
        <v>5695</v>
      </c>
    </row>
    <row r="2835" spans="1:14" x14ac:dyDescent="0.25">
      <c r="A2835" t="s">
        <v>6314</v>
      </c>
      <c r="B2835" t="s">
        <v>240</v>
      </c>
      <c r="C2835" t="s">
        <v>88</v>
      </c>
      <c r="D2835" s="13">
        <v>10160610</v>
      </c>
      <c r="E2835" t="s">
        <v>2415</v>
      </c>
      <c r="F2835" t="s">
        <v>2250</v>
      </c>
      <c r="G2835" t="s">
        <v>2250</v>
      </c>
      <c r="H2835" s="108">
        <v>44125</v>
      </c>
      <c r="I2835" s="108">
        <v>44160</v>
      </c>
      <c r="J2835" t="s">
        <v>2251</v>
      </c>
      <c r="K2835" t="s">
        <v>2252</v>
      </c>
      <c r="L2835" t="s">
        <v>2252</v>
      </c>
      <c r="M2835" t="s">
        <v>2253</v>
      </c>
      <c r="N2835" t="s">
        <v>5695</v>
      </c>
    </row>
    <row r="2836" spans="1:14" x14ac:dyDescent="0.25">
      <c r="A2836" t="s">
        <v>6315</v>
      </c>
      <c r="B2836" t="s">
        <v>240</v>
      </c>
      <c r="C2836" t="s">
        <v>87</v>
      </c>
      <c r="D2836" s="13">
        <v>10161093</v>
      </c>
      <c r="E2836" t="s">
        <v>2415</v>
      </c>
      <c r="F2836" t="s">
        <v>2250</v>
      </c>
      <c r="G2836" t="s">
        <v>2250</v>
      </c>
      <c r="H2836" s="108">
        <v>44138</v>
      </c>
      <c r="I2836" s="108">
        <v>44173</v>
      </c>
      <c r="J2836" t="s">
        <v>2251</v>
      </c>
      <c r="K2836" t="s">
        <v>2252</v>
      </c>
      <c r="L2836" t="s">
        <v>2252</v>
      </c>
      <c r="M2836" t="s">
        <v>2253</v>
      </c>
      <c r="N2836" t="s">
        <v>5695</v>
      </c>
    </row>
    <row r="2837" spans="1:14" x14ac:dyDescent="0.25">
      <c r="A2837" t="s">
        <v>6316</v>
      </c>
      <c r="B2837" t="s">
        <v>240</v>
      </c>
      <c r="C2837" t="s">
        <v>151</v>
      </c>
      <c r="D2837" s="13">
        <v>10159623</v>
      </c>
      <c r="E2837" t="s">
        <v>2415</v>
      </c>
      <c r="F2837" t="s">
        <v>2250</v>
      </c>
      <c r="G2837" t="s">
        <v>2250</v>
      </c>
      <c r="H2837" s="108">
        <v>44077</v>
      </c>
      <c r="I2837" s="108">
        <v>44127</v>
      </c>
      <c r="J2837" t="s">
        <v>2251</v>
      </c>
      <c r="K2837" t="s">
        <v>2252</v>
      </c>
      <c r="L2837" t="s">
        <v>2252</v>
      </c>
      <c r="M2837" t="s">
        <v>2253</v>
      </c>
      <c r="N2837" t="s">
        <v>5695</v>
      </c>
    </row>
    <row r="2838" spans="1:14" x14ac:dyDescent="0.25">
      <c r="A2838" t="s">
        <v>6317</v>
      </c>
      <c r="B2838" t="s">
        <v>240</v>
      </c>
      <c r="C2838" t="s">
        <v>219</v>
      </c>
      <c r="D2838" s="13">
        <v>10158662</v>
      </c>
      <c r="E2838" t="s">
        <v>2415</v>
      </c>
      <c r="F2838" t="s">
        <v>2250</v>
      </c>
      <c r="G2838" t="s">
        <v>2250</v>
      </c>
      <c r="H2838" s="108">
        <v>44075</v>
      </c>
      <c r="I2838" s="108">
        <v>44111</v>
      </c>
      <c r="J2838" t="s">
        <v>945</v>
      </c>
      <c r="K2838" t="s">
        <v>2252</v>
      </c>
      <c r="L2838" t="s">
        <v>2252</v>
      </c>
      <c r="M2838" t="s">
        <v>2253</v>
      </c>
      <c r="N2838" t="s">
        <v>5695</v>
      </c>
    </row>
    <row r="2839" spans="1:14" x14ac:dyDescent="0.25">
      <c r="A2839" t="s">
        <v>6318</v>
      </c>
      <c r="B2839" t="s">
        <v>6319</v>
      </c>
      <c r="C2839" t="s">
        <v>144</v>
      </c>
      <c r="D2839" s="13">
        <v>10159414</v>
      </c>
      <c r="E2839" t="s">
        <v>2415</v>
      </c>
      <c r="F2839" t="s">
        <v>2250</v>
      </c>
      <c r="G2839" t="s">
        <v>2250</v>
      </c>
      <c r="H2839" s="108">
        <v>44118</v>
      </c>
      <c r="I2839" s="108">
        <v>44155</v>
      </c>
      <c r="J2839" t="s">
        <v>2251</v>
      </c>
      <c r="K2839" t="s">
        <v>2252</v>
      </c>
      <c r="L2839" t="s">
        <v>2252</v>
      </c>
      <c r="M2839" t="s">
        <v>2253</v>
      </c>
      <c r="N2839" t="s">
        <v>5695</v>
      </c>
    </row>
    <row r="2840" spans="1:14" x14ac:dyDescent="0.25">
      <c r="A2840" t="s">
        <v>6320</v>
      </c>
      <c r="B2840" t="s">
        <v>6321</v>
      </c>
      <c r="C2840" t="s">
        <v>169</v>
      </c>
      <c r="D2840" s="13">
        <v>10161252</v>
      </c>
      <c r="E2840" t="s">
        <v>2415</v>
      </c>
      <c r="F2840" t="s">
        <v>2250</v>
      </c>
      <c r="G2840" t="s">
        <v>2250</v>
      </c>
      <c r="H2840" s="108">
        <v>44174</v>
      </c>
      <c r="I2840" s="108">
        <v>44221</v>
      </c>
      <c r="J2840" t="s">
        <v>2251</v>
      </c>
      <c r="K2840" t="s">
        <v>2252</v>
      </c>
      <c r="L2840" t="s">
        <v>2252</v>
      </c>
      <c r="M2840" t="s">
        <v>2253</v>
      </c>
      <c r="N2840" t="s">
        <v>5695</v>
      </c>
    </row>
    <row r="2841" spans="1:14" x14ac:dyDescent="0.25">
      <c r="A2841" t="s">
        <v>6322</v>
      </c>
      <c r="B2841" t="s">
        <v>240</v>
      </c>
      <c r="C2841" t="s">
        <v>130</v>
      </c>
      <c r="D2841" s="13">
        <v>10161504</v>
      </c>
      <c r="E2841" t="s">
        <v>2415</v>
      </c>
      <c r="F2841" t="s">
        <v>2250</v>
      </c>
      <c r="G2841" t="s">
        <v>2250</v>
      </c>
      <c r="H2841" s="108">
        <v>44096</v>
      </c>
      <c r="I2841" s="108">
        <v>44123</v>
      </c>
      <c r="J2841" t="s">
        <v>2251</v>
      </c>
      <c r="K2841" t="s">
        <v>2252</v>
      </c>
      <c r="L2841" t="s">
        <v>2252</v>
      </c>
      <c r="M2841" t="s">
        <v>2253</v>
      </c>
      <c r="N2841" t="s">
        <v>5695</v>
      </c>
    </row>
    <row r="2842" spans="1:14" x14ac:dyDescent="0.25">
      <c r="A2842" t="s">
        <v>6323</v>
      </c>
      <c r="B2842" t="s">
        <v>240</v>
      </c>
      <c r="C2842" t="s">
        <v>153</v>
      </c>
      <c r="D2842" s="13">
        <v>10158718</v>
      </c>
      <c r="E2842" t="s">
        <v>2415</v>
      </c>
      <c r="F2842" t="s">
        <v>2250</v>
      </c>
      <c r="G2842" t="s">
        <v>2250</v>
      </c>
      <c r="H2842" s="108">
        <v>44076</v>
      </c>
      <c r="I2842" s="108">
        <v>44110</v>
      </c>
      <c r="J2842" t="s">
        <v>2251</v>
      </c>
      <c r="K2842" t="s">
        <v>2252</v>
      </c>
      <c r="L2842" t="s">
        <v>2252</v>
      </c>
      <c r="M2842" t="s">
        <v>2253</v>
      </c>
      <c r="N2842" t="s">
        <v>5695</v>
      </c>
    </row>
    <row r="2843" spans="1:14" x14ac:dyDescent="0.25">
      <c r="A2843" t="s">
        <v>6324</v>
      </c>
      <c r="B2843" t="s">
        <v>240</v>
      </c>
      <c r="C2843" t="s">
        <v>214</v>
      </c>
      <c r="D2843" s="13">
        <v>10160386</v>
      </c>
      <c r="E2843" t="s">
        <v>2415</v>
      </c>
      <c r="F2843" t="s">
        <v>2250</v>
      </c>
      <c r="G2843" t="s">
        <v>2250</v>
      </c>
      <c r="H2843" s="108">
        <v>44110</v>
      </c>
      <c r="I2843" s="108">
        <v>44140</v>
      </c>
      <c r="J2843" t="s">
        <v>2251</v>
      </c>
      <c r="K2843" t="s">
        <v>2252</v>
      </c>
      <c r="L2843" t="s">
        <v>2252</v>
      </c>
      <c r="M2843" t="s">
        <v>2253</v>
      </c>
      <c r="N2843" t="s">
        <v>5695</v>
      </c>
    </row>
    <row r="2844" spans="1:14" x14ac:dyDescent="0.25">
      <c r="A2844" t="s">
        <v>6325</v>
      </c>
      <c r="B2844" t="s">
        <v>240</v>
      </c>
      <c r="C2844" t="s">
        <v>147</v>
      </c>
      <c r="D2844" s="13">
        <v>10161148</v>
      </c>
      <c r="E2844" t="s">
        <v>2415</v>
      </c>
      <c r="F2844" t="s">
        <v>2250</v>
      </c>
      <c r="G2844" t="s">
        <v>2250</v>
      </c>
      <c r="H2844" s="108">
        <v>44137</v>
      </c>
      <c r="I2844" s="108">
        <v>44168</v>
      </c>
      <c r="J2844" t="s">
        <v>2251</v>
      </c>
      <c r="K2844" t="s">
        <v>2252</v>
      </c>
      <c r="L2844" t="s">
        <v>2252</v>
      </c>
      <c r="M2844" t="s">
        <v>2253</v>
      </c>
      <c r="N2844" t="s">
        <v>5695</v>
      </c>
    </row>
    <row r="2845" spans="1:14" x14ac:dyDescent="0.25">
      <c r="A2845" t="s">
        <v>6326</v>
      </c>
      <c r="B2845" t="s">
        <v>240</v>
      </c>
      <c r="C2845" t="s">
        <v>113</v>
      </c>
      <c r="D2845" s="13">
        <v>10160050</v>
      </c>
      <c r="E2845" t="s">
        <v>2415</v>
      </c>
      <c r="F2845" t="s">
        <v>2250</v>
      </c>
      <c r="G2845" t="s">
        <v>2250</v>
      </c>
      <c r="H2845" s="108">
        <v>44131</v>
      </c>
      <c r="I2845" s="108">
        <v>44165</v>
      </c>
      <c r="J2845" t="s">
        <v>2251</v>
      </c>
      <c r="K2845" t="s">
        <v>2252</v>
      </c>
      <c r="L2845" t="s">
        <v>2252</v>
      </c>
      <c r="M2845" t="s">
        <v>2253</v>
      </c>
      <c r="N2845" t="s">
        <v>5695</v>
      </c>
    </row>
    <row r="2846" spans="1:14" x14ac:dyDescent="0.25">
      <c r="A2846" t="s">
        <v>6327</v>
      </c>
      <c r="B2846" t="s">
        <v>240</v>
      </c>
      <c r="C2846" t="s">
        <v>147</v>
      </c>
      <c r="D2846" s="13">
        <v>10161134</v>
      </c>
      <c r="E2846" t="s">
        <v>2415</v>
      </c>
      <c r="F2846" t="s">
        <v>2250</v>
      </c>
      <c r="G2846" t="s">
        <v>2250</v>
      </c>
      <c r="H2846" s="108">
        <v>44123</v>
      </c>
      <c r="I2846" s="108">
        <v>44151</v>
      </c>
      <c r="J2846" t="s">
        <v>2251</v>
      </c>
      <c r="K2846" t="s">
        <v>2252</v>
      </c>
      <c r="L2846" t="s">
        <v>2252</v>
      </c>
      <c r="M2846" t="s">
        <v>2253</v>
      </c>
      <c r="N2846" t="s">
        <v>5695</v>
      </c>
    </row>
    <row r="2847" spans="1:14" x14ac:dyDescent="0.25">
      <c r="A2847" t="s">
        <v>6328</v>
      </c>
      <c r="B2847" t="s">
        <v>240</v>
      </c>
      <c r="C2847" t="s">
        <v>104</v>
      </c>
      <c r="D2847" s="13">
        <v>10158678</v>
      </c>
      <c r="E2847" t="s">
        <v>2415</v>
      </c>
      <c r="F2847" t="s">
        <v>2250</v>
      </c>
      <c r="G2847" t="s">
        <v>2250</v>
      </c>
      <c r="H2847" s="108">
        <v>44110</v>
      </c>
      <c r="I2847" s="108">
        <v>44154</v>
      </c>
      <c r="J2847" t="s">
        <v>2251</v>
      </c>
      <c r="K2847" t="s">
        <v>2252</v>
      </c>
      <c r="L2847" t="s">
        <v>2252</v>
      </c>
      <c r="M2847" t="s">
        <v>2253</v>
      </c>
      <c r="N2847" t="s">
        <v>5695</v>
      </c>
    </row>
    <row r="2848" spans="1:14" x14ac:dyDescent="0.25">
      <c r="A2848" t="s">
        <v>6329</v>
      </c>
      <c r="B2848" t="s">
        <v>240</v>
      </c>
      <c r="C2848" t="s">
        <v>74</v>
      </c>
      <c r="D2848" s="13">
        <v>10160107</v>
      </c>
      <c r="E2848" t="s">
        <v>2415</v>
      </c>
      <c r="F2848" t="s">
        <v>2250</v>
      </c>
      <c r="G2848" t="s">
        <v>2250</v>
      </c>
      <c r="H2848" s="108">
        <v>44076</v>
      </c>
      <c r="I2848" s="108">
        <v>44119</v>
      </c>
      <c r="J2848" t="s">
        <v>2251</v>
      </c>
      <c r="K2848" t="s">
        <v>2252</v>
      </c>
      <c r="L2848" t="s">
        <v>2252</v>
      </c>
      <c r="M2848" t="s">
        <v>2253</v>
      </c>
      <c r="N2848" t="s">
        <v>5695</v>
      </c>
    </row>
    <row r="2849" spans="1:14" x14ac:dyDescent="0.25">
      <c r="A2849" t="s">
        <v>6330</v>
      </c>
      <c r="B2849" t="s">
        <v>6331</v>
      </c>
      <c r="C2849" t="s">
        <v>113</v>
      </c>
      <c r="D2849" s="13">
        <v>10160046</v>
      </c>
      <c r="E2849" t="s">
        <v>2415</v>
      </c>
      <c r="F2849" t="s">
        <v>2250</v>
      </c>
      <c r="G2849" t="s">
        <v>2250</v>
      </c>
      <c r="H2849" s="108">
        <v>44110</v>
      </c>
      <c r="I2849" s="108">
        <v>44146</v>
      </c>
      <c r="J2849" t="s">
        <v>2251</v>
      </c>
      <c r="K2849" t="s">
        <v>2252</v>
      </c>
      <c r="L2849" t="s">
        <v>2252</v>
      </c>
      <c r="M2849" t="s">
        <v>2253</v>
      </c>
      <c r="N2849" t="s">
        <v>5695</v>
      </c>
    </row>
    <row r="2850" spans="1:14" x14ac:dyDescent="0.25">
      <c r="A2850" t="s">
        <v>6332</v>
      </c>
      <c r="B2850" t="s">
        <v>93</v>
      </c>
      <c r="C2850" t="s">
        <v>93</v>
      </c>
      <c r="D2850" s="13">
        <v>10164398</v>
      </c>
      <c r="E2850" t="s">
        <v>6333</v>
      </c>
      <c r="F2850" t="s">
        <v>6334</v>
      </c>
      <c r="G2850" t="s">
        <v>3475</v>
      </c>
      <c r="H2850" s="108">
        <v>44110</v>
      </c>
      <c r="I2850" s="108"/>
      <c r="J2850" t="s">
        <v>2252</v>
      </c>
      <c r="K2850" t="s">
        <v>2252</v>
      </c>
      <c r="L2850" t="s">
        <v>2252</v>
      </c>
      <c r="M2850" t="s">
        <v>2253</v>
      </c>
      <c r="N2850" t="s">
        <v>6334</v>
      </c>
    </row>
    <row r="2851" spans="1:14" x14ac:dyDescent="0.25">
      <c r="A2851" t="s">
        <v>6335</v>
      </c>
      <c r="B2851" t="s">
        <v>1128</v>
      </c>
      <c r="C2851" t="s">
        <v>112</v>
      </c>
      <c r="D2851" s="13">
        <v>10164363</v>
      </c>
      <c r="E2851" t="s">
        <v>6333</v>
      </c>
      <c r="F2851" t="s">
        <v>6334</v>
      </c>
      <c r="G2851" t="s">
        <v>3475</v>
      </c>
      <c r="H2851" s="108">
        <v>44110</v>
      </c>
      <c r="I2851" s="108"/>
      <c r="J2851" t="s">
        <v>2252</v>
      </c>
      <c r="K2851" t="s">
        <v>2252</v>
      </c>
      <c r="L2851" t="s">
        <v>2252</v>
      </c>
      <c r="M2851" t="s">
        <v>2253</v>
      </c>
      <c r="N2851" t="s">
        <v>6334</v>
      </c>
    </row>
    <row r="2852" spans="1:14" x14ac:dyDescent="0.25">
      <c r="A2852" t="s">
        <v>6336</v>
      </c>
      <c r="B2852" t="s">
        <v>6337</v>
      </c>
      <c r="C2852" t="s">
        <v>70</v>
      </c>
      <c r="D2852" s="13">
        <v>10164400</v>
      </c>
      <c r="E2852" t="s">
        <v>6333</v>
      </c>
      <c r="F2852" t="s">
        <v>6334</v>
      </c>
      <c r="G2852" t="s">
        <v>3475</v>
      </c>
      <c r="H2852" s="108">
        <v>44117</v>
      </c>
      <c r="I2852" s="108"/>
      <c r="J2852" t="s">
        <v>2252</v>
      </c>
      <c r="K2852" t="s">
        <v>2252</v>
      </c>
      <c r="L2852" t="s">
        <v>2252</v>
      </c>
      <c r="M2852" t="s">
        <v>2253</v>
      </c>
      <c r="N2852" t="s">
        <v>6334</v>
      </c>
    </row>
    <row r="2853" spans="1:14" x14ac:dyDescent="0.25">
      <c r="A2853" t="s">
        <v>6338</v>
      </c>
      <c r="B2853" t="s">
        <v>6339</v>
      </c>
      <c r="C2853" t="s">
        <v>96</v>
      </c>
      <c r="D2853" s="13">
        <v>10164403</v>
      </c>
      <c r="E2853" t="s">
        <v>6333</v>
      </c>
      <c r="F2853" t="s">
        <v>6334</v>
      </c>
      <c r="G2853" t="s">
        <v>3475</v>
      </c>
      <c r="H2853" s="108">
        <v>44117</v>
      </c>
      <c r="I2853" s="108"/>
      <c r="J2853" t="s">
        <v>2252</v>
      </c>
      <c r="K2853" t="s">
        <v>2252</v>
      </c>
      <c r="L2853" t="s">
        <v>2252</v>
      </c>
      <c r="M2853" t="s">
        <v>2253</v>
      </c>
      <c r="N2853" t="s">
        <v>6334</v>
      </c>
    </row>
    <row r="2854" spans="1:14" x14ac:dyDescent="0.25">
      <c r="A2854" t="s">
        <v>6340</v>
      </c>
      <c r="B2854" t="s">
        <v>947</v>
      </c>
      <c r="C2854" t="s">
        <v>130</v>
      </c>
      <c r="D2854" s="13">
        <v>10164394</v>
      </c>
      <c r="E2854" t="s">
        <v>6333</v>
      </c>
      <c r="F2854" t="s">
        <v>6334</v>
      </c>
      <c r="G2854" t="s">
        <v>3475</v>
      </c>
      <c r="H2854" s="108">
        <v>44110</v>
      </c>
      <c r="I2854" s="108"/>
      <c r="J2854" t="s">
        <v>2252</v>
      </c>
      <c r="K2854" t="s">
        <v>2252</v>
      </c>
      <c r="L2854" t="s">
        <v>2252</v>
      </c>
      <c r="M2854" t="s">
        <v>2253</v>
      </c>
      <c r="N2854" t="s">
        <v>6334</v>
      </c>
    </row>
    <row r="2855" spans="1:14" x14ac:dyDescent="0.25">
      <c r="A2855" t="s">
        <v>6341</v>
      </c>
      <c r="B2855" t="s">
        <v>6342</v>
      </c>
      <c r="C2855" t="s">
        <v>151</v>
      </c>
      <c r="D2855" s="13">
        <v>10164404</v>
      </c>
      <c r="E2855" t="s">
        <v>6333</v>
      </c>
      <c r="F2855" t="s">
        <v>6334</v>
      </c>
      <c r="G2855" t="s">
        <v>3475</v>
      </c>
      <c r="H2855" s="108">
        <v>44117</v>
      </c>
      <c r="I2855" s="108"/>
      <c r="J2855" t="s">
        <v>2252</v>
      </c>
      <c r="K2855" t="s">
        <v>2252</v>
      </c>
      <c r="L2855" t="s">
        <v>2252</v>
      </c>
      <c r="M2855" t="s">
        <v>2253</v>
      </c>
      <c r="N2855" t="s">
        <v>6334</v>
      </c>
    </row>
    <row r="2856" spans="1:14" x14ac:dyDescent="0.25">
      <c r="A2856" t="s">
        <v>6343</v>
      </c>
      <c r="B2856" t="s">
        <v>195</v>
      </c>
      <c r="C2856" t="s">
        <v>195</v>
      </c>
      <c r="D2856" s="13">
        <v>10155457</v>
      </c>
      <c r="E2856" t="s">
        <v>6344</v>
      </c>
      <c r="F2856" t="s">
        <v>2250</v>
      </c>
      <c r="G2856" t="s">
        <v>3475</v>
      </c>
      <c r="H2856" s="108">
        <v>44103</v>
      </c>
      <c r="I2856" s="108"/>
      <c r="J2856" t="s">
        <v>2252</v>
      </c>
      <c r="K2856" t="s">
        <v>2252</v>
      </c>
      <c r="L2856" t="s">
        <v>2252</v>
      </c>
      <c r="M2856" t="s">
        <v>2253</v>
      </c>
      <c r="N2856" t="s">
        <v>6345</v>
      </c>
    </row>
    <row r="2857" spans="1:14" x14ac:dyDescent="0.25">
      <c r="A2857" t="s">
        <v>6346</v>
      </c>
      <c r="B2857" t="s">
        <v>121</v>
      </c>
      <c r="C2857" t="s">
        <v>121</v>
      </c>
      <c r="D2857" s="13">
        <v>10155474</v>
      </c>
      <c r="E2857" t="s">
        <v>6344</v>
      </c>
      <c r="F2857" t="s">
        <v>2250</v>
      </c>
      <c r="G2857" t="s">
        <v>3475</v>
      </c>
      <c r="H2857" s="108">
        <v>44110</v>
      </c>
      <c r="I2857" s="108"/>
      <c r="J2857" t="s">
        <v>2252</v>
      </c>
      <c r="K2857" t="s">
        <v>2252</v>
      </c>
      <c r="L2857" t="s">
        <v>2252</v>
      </c>
      <c r="M2857" t="s">
        <v>2253</v>
      </c>
      <c r="N2857" t="s">
        <v>6345</v>
      </c>
    </row>
    <row r="2858" spans="1:14" x14ac:dyDescent="0.25">
      <c r="A2858" t="s">
        <v>6347</v>
      </c>
      <c r="B2858" t="s">
        <v>123</v>
      </c>
      <c r="C2858" t="s">
        <v>123</v>
      </c>
      <c r="D2858" s="13">
        <v>10155487</v>
      </c>
      <c r="E2858" t="s">
        <v>6344</v>
      </c>
      <c r="F2858" t="s">
        <v>2250</v>
      </c>
      <c r="G2858" t="s">
        <v>3475</v>
      </c>
      <c r="H2858" s="108">
        <v>44124</v>
      </c>
      <c r="I2858" s="108"/>
      <c r="J2858" t="s">
        <v>2252</v>
      </c>
      <c r="K2858" t="s">
        <v>2252</v>
      </c>
      <c r="L2858" t="s">
        <v>2252</v>
      </c>
      <c r="M2858" t="s">
        <v>2253</v>
      </c>
      <c r="N2858" t="s">
        <v>6345</v>
      </c>
    </row>
    <row r="2859" spans="1:14" x14ac:dyDescent="0.25">
      <c r="A2859" t="s">
        <v>6348</v>
      </c>
      <c r="B2859" t="s">
        <v>226</v>
      </c>
      <c r="C2859" t="s">
        <v>226</v>
      </c>
      <c r="D2859" s="13">
        <v>10155505</v>
      </c>
      <c r="E2859" t="s">
        <v>6344</v>
      </c>
      <c r="F2859" t="s">
        <v>2250</v>
      </c>
      <c r="G2859" t="s">
        <v>3475</v>
      </c>
      <c r="H2859" s="108">
        <v>44117</v>
      </c>
      <c r="I2859" s="108"/>
      <c r="J2859" t="s">
        <v>2252</v>
      </c>
      <c r="K2859" t="s">
        <v>2252</v>
      </c>
      <c r="L2859" t="s">
        <v>2252</v>
      </c>
      <c r="M2859" t="s">
        <v>2253</v>
      </c>
      <c r="N2859" t="s">
        <v>6345</v>
      </c>
    </row>
    <row r="2860" spans="1:14" x14ac:dyDescent="0.25">
      <c r="A2860" t="s">
        <v>6349</v>
      </c>
      <c r="B2860" t="s">
        <v>81</v>
      </c>
      <c r="C2860" t="s">
        <v>81</v>
      </c>
      <c r="D2860" s="13">
        <v>10155485</v>
      </c>
      <c r="E2860" t="s">
        <v>6344</v>
      </c>
      <c r="F2860" t="s">
        <v>2250</v>
      </c>
      <c r="G2860" t="s">
        <v>3475</v>
      </c>
      <c r="H2860" s="108">
        <v>44103</v>
      </c>
      <c r="I2860" s="108"/>
      <c r="J2860" t="s">
        <v>2252</v>
      </c>
      <c r="K2860" t="s">
        <v>2252</v>
      </c>
      <c r="L2860" t="s">
        <v>2252</v>
      </c>
      <c r="M2860" t="s">
        <v>2253</v>
      </c>
      <c r="N2860" t="s">
        <v>6345</v>
      </c>
    </row>
    <row r="2861" spans="1:14" x14ac:dyDescent="0.25">
      <c r="A2861" t="s">
        <v>6350</v>
      </c>
      <c r="B2861" t="s">
        <v>131</v>
      </c>
      <c r="C2861" t="s">
        <v>131</v>
      </c>
      <c r="D2861" s="13">
        <v>10155480</v>
      </c>
      <c r="E2861" t="s">
        <v>6344</v>
      </c>
      <c r="F2861" t="s">
        <v>2250</v>
      </c>
      <c r="G2861" t="s">
        <v>3475</v>
      </c>
      <c r="H2861" s="108">
        <v>44117</v>
      </c>
      <c r="I2861" s="108"/>
      <c r="J2861" t="s">
        <v>2252</v>
      </c>
      <c r="K2861" t="s">
        <v>2252</v>
      </c>
      <c r="L2861" t="s">
        <v>2252</v>
      </c>
      <c r="M2861" t="s">
        <v>2253</v>
      </c>
      <c r="N2861" t="s">
        <v>6345</v>
      </c>
    </row>
    <row r="2862" spans="1:14" x14ac:dyDescent="0.25">
      <c r="A2862" t="s">
        <v>6351</v>
      </c>
      <c r="B2862" t="s">
        <v>164</v>
      </c>
      <c r="C2862" t="s">
        <v>164</v>
      </c>
      <c r="D2862" s="13">
        <v>10160594</v>
      </c>
      <c r="E2862" t="s">
        <v>6344</v>
      </c>
      <c r="F2862" t="s">
        <v>2250</v>
      </c>
      <c r="G2862" t="s">
        <v>3475</v>
      </c>
      <c r="H2862" s="108">
        <v>44110</v>
      </c>
      <c r="I2862" s="108"/>
      <c r="J2862" t="s">
        <v>2252</v>
      </c>
      <c r="K2862" t="s">
        <v>2252</v>
      </c>
      <c r="L2862" t="s">
        <v>2252</v>
      </c>
      <c r="M2862" t="s">
        <v>2253</v>
      </c>
      <c r="N2862" t="s">
        <v>6345</v>
      </c>
    </row>
    <row r="2863" spans="1:14" x14ac:dyDescent="0.25">
      <c r="A2863" t="s">
        <v>6352</v>
      </c>
      <c r="B2863" t="s">
        <v>138</v>
      </c>
      <c r="C2863" t="s">
        <v>138</v>
      </c>
      <c r="D2863" s="13">
        <v>10166186</v>
      </c>
      <c r="E2863" t="s">
        <v>6344</v>
      </c>
      <c r="F2863" t="s">
        <v>2250</v>
      </c>
      <c r="G2863" t="s">
        <v>3475</v>
      </c>
      <c r="H2863" s="108">
        <v>44124</v>
      </c>
      <c r="I2863" s="108"/>
      <c r="J2863" t="s">
        <v>2252</v>
      </c>
      <c r="K2863" t="s">
        <v>2252</v>
      </c>
      <c r="L2863" t="s">
        <v>2252</v>
      </c>
      <c r="M2863" t="s">
        <v>2253</v>
      </c>
      <c r="N2863" t="s">
        <v>6345</v>
      </c>
    </row>
    <row r="2864" spans="1:14" x14ac:dyDescent="0.25">
      <c r="A2864" t="s">
        <v>6353</v>
      </c>
      <c r="B2864" t="s">
        <v>76</v>
      </c>
      <c r="C2864" t="s">
        <v>76</v>
      </c>
      <c r="D2864" s="13">
        <v>10155506</v>
      </c>
      <c r="E2864" t="s">
        <v>6344</v>
      </c>
      <c r="F2864" t="s">
        <v>2250</v>
      </c>
      <c r="G2864" t="s">
        <v>3475</v>
      </c>
      <c r="H2864" s="108">
        <v>44180</v>
      </c>
      <c r="I2864" s="108"/>
      <c r="J2864" t="s">
        <v>2252</v>
      </c>
      <c r="K2864" t="s">
        <v>2252</v>
      </c>
      <c r="L2864" t="s">
        <v>2252</v>
      </c>
      <c r="M2864" t="s">
        <v>2253</v>
      </c>
      <c r="N2864" t="s">
        <v>6345</v>
      </c>
    </row>
    <row r="2865" spans="1:14" x14ac:dyDescent="0.25">
      <c r="A2865" t="s">
        <v>6354</v>
      </c>
      <c r="B2865" t="s">
        <v>157</v>
      </c>
      <c r="C2865" t="s">
        <v>157</v>
      </c>
      <c r="D2865" s="13">
        <v>10160598</v>
      </c>
      <c r="E2865" t="s">
        <v>6344</v>
      </c>
      <c r="F2865" t="s">
        <v>2250</v>
      </c>
      <c r="G2865" t="s">
        <v>3475</v>
      </c>
      <c r="H2865" s="108">
        <v>44138</v>
      </c>
      <c r="I2865" s="108"/>
      <c r="J2865" t="s">
        <v>2252</v>
      </c>
      <c r="K2865" t="s">
        <v>2252</v>
      </c>
      <c r="L2865" t="s">
        <v>2252</v>
      </c>
      <c r="M2865" t="s">
        <v>2253</v>
      </c>
      <c r="N2865" t="s">
        <v>6345</v>
      </c>
    </row>
    <row r="2866" spans="1:14" x14ac:dyDescent="0.25">
      <c r="A2866" t="s">
        <v>6355</v>
      </c>
      <c r="B2866" t="s">
        <v>218</v>
      </c>
      <c r="C2866" t="s">
        <v>218</v>
      </c>
      <c r="D2866" s="13">
        <v>10155455</v>
      </c>
      <c r="E2866" t="s">
        <v>6344</v>
      </c>
      <c r="F2866" t="s">
        <v>2250</v>
      </c>
      <c r="G2866" t="s">
        <v>3475</v>
      </c>
      <c r="H2866" s="108">
        <v>44103</v>
      </c>
      <c r="I2866" s="108"/>
      <c r="J2866" t="s">
        <v>2252</v>
      </c>
      <c r="K2866" t="s">
        <v>2252</v>
      </c>
      <c r="L2866" t="s">
        <v>2252</v>
      </c>
      <c r="M2866" t="s">
        <v>2253</v>
      </c>
      <c r="N2866" t="s">
        <v>6345</v>
      </c>
    </row>
    <row r="2867" spans="1:14" x14ac:dyDescent="0.25">
      <c r="A2867" t="s">
        <v>6356</v>
      </c>
      <c r="B2867" t="s">
        <v>150</v>
      </c>
      <c r="C2867" t="s">
        <v>150</v>
      </c>
      <c r="D2867" s="13">
        <v>10155429</v>
      </c>
      <c r="E2867" t="s">
        <v>6344</v>
      </c>
      <c r="F2867" t="s">
        <v>2250</v>
      </c>
      <c r="G2867" t="s">
        <v>3475</v>
      </c>
      <c r="H2867" s="108">
        <v>44103</v>
      </c>
      <c r="I2867" s="108"/>
      <c r="J2867" t="s">
        <v>2252</v>
      </c>
      <c r="K2867" t="s">
        <v>2252</v>
      </c>
      <c r="L2867" t="s">
        <v>2252</v>
      </c>
      <c r="M2867" t="s">
        <v>2253</v>
      </c>
      <c r="N2867" t="s">
        <v>6345</v>
      </c>
    </row>
    <row r="2868" spans="1:14" x14ac:dyDescent="0.25">
      <c r="A2868" t="s">
        <v>6357</v>
      </c>
      <c r="B2868" t="s">
        <v>154</v>
      </c>
      <c r="C2868" t="s">
        <v>154</v>
      </c>
      <c r="D2868" s="13">
        <v>10155477</v>
      </c>
      <c r="E2868" t="s">
        <v>6344</v>
      </c>
      <c r="F2868" t="s">
        <v>2250</v>
      </c>
      <c r="G2868" t="s">
        <v>2250</v>
      </c>
      <c r="H2868" s="108">
        <v>44173</v>
      </c>
      <c r="I2868" s="108">
        <v>44227</v>
      </c>
      <c r="J2868" t="s">
        <v>2252</v>
      </c>
      <c r="K2868" t="s">
        <v>2252</v>
      </c>
      <c r="L2868" t="s">
        <v>2252</v>
      </c>
      <c r="M2868" t="s">
        <v>2253</v>
      </c>
      <c r="N2868" t="s">
        <v>6345</v>
      </c>
    </row>
    <row r="2869" spans="1:14" x14ac:dyDescent="0.25">
      <c r="A2869" t="s">
        <v>6358</v>
      </c>
      <c r="B2869" t="s">
        <v>142</v>
      </c>
      <c r="C2869" t="s">
        <v>142</v>
      </c>
      <c r="D2869" s="13">
        <v>10155499</v>
      </c>
      <c r="E2869" t="s">
        <v>6344</v>
      </c>
      <c r="F2869" t="s">
        <v>2250</v>
      </c>
      <c r="G2869" t="s">
        <v>3475</v>
      </c>
      <c r="H2869" s="108">
        <v>44117</v>
      </c>
      <c r="I2869" s="108"/>
      <c r="J2869" t="s">
        <v>2252</v>
      </c>
      <c r="K2869" t="s">
        <v>2252</v>
      </c>
      <c r="L2869" t="s">
        <v>2252</v>
      </c>
      <c r="M2869" t="s">
        <v>2253</v>
      </c>
      <c r="N2869" t="s">
        <v>6345</v>
      </c>
    </row>
    <row r="2870" spans="1:14" x14ac:dyDescent="0.25">
      <c r="A2870" t="s">
        <v>6359</v>
      </c>
      <c r="B2870" t="s">
        <v>99</v>
      </c>
      <c r="C2870" t="s">
        <v>99</v>
      </c>
      <c r="D2870" s="13">
        <v>10155465</v>
      </c>
      <c r="E2870" t="s">
        <v>6344</v>
      </c>
      <c r="F2870" t="s">
        <v>2250</v>
      </c>
      <c r="G2870" t="s">
        <v>3475</v>
      </c>
      <c r="H2870" s="108">
        <v>44110</v>
      </c>
      <c r="I2870" s="108"/>
      <c r="J2870" t="s">
        <v>2252</v>
      </c>
      <c r="K2870" t="s">
        <v>2252</v>
      </c>
      <c r="L2870" t="s">
        <v>2252</v>
      </c>
      <c r="M2870" t="s">
        <v>2253</v>
      </c>
      <c r="N2870" t="s">
        <v>6345</v>
      </c>
    </row>
    <row r="2871" spans="1:14" x14ac:dyDescent="0.25">
      <c r="A2871" t="s">
        <v>6360</v>
      </c>
      <c r="B2871" t="s">
        <v>173</v>
      </c>
      <c r="C2871" t="s">
        <v>173</v>
      </c>
      <c r="D2871" s="13">
        <v>10155502</v>
      </c>
      <c r="E2871" t="s">
        <v>6344</v>
      </c>
      <c r="F2871" t="s">
        <v>2250</v>
      </c>
      <c r="G2871" t="s">
        <v>3475</v>
      </c>
      <c r="H2871" s="108">
        <v>44124</v>
      </c>
      <c r="I2871" s="108"/>
      <c r="J2871" t="s">
        <v>2252</v>
      </c>
      <c r="K2871" t="s">
        <v>2252</v>
      </c>
      <c r="L2871" t="s">
        <v>2252</v>
      </c>
      <c r="M2871" t="s">
        <v>2253</v>
      </c>
      <c r="N2871" t="s">
        <v>6345</v>
      </c>
    </row>
    <row r="2872" spans="1:14" x14ac:dyDescent="0.25">
      <c r="A2872" t="s">
        <v>6361</v>
      </c>
      <c r="B2872" t="s">
        <v>163</v>
      </c>
      <c r="C2872" t="s">
        <v>163</v>
      </c>
      <c r="D2872" s="13">
        <v>10155510</v>
      </c>
      <c r="E2872" t="s">
        <v>6344</v>
      </c>
      <c r="F2872" t="s">
        <v>2250</v>
      </c>
      <c r="G2872" t="s">
        <v>3475</v>
      </c>
      <c r="H2872" s="108">
        <v>44124</v>
      </c>
      <c r="I2872" s="108"/>
      <c r="J2872" t="s">
        <v>2252</v>
      </c>
      <c r="K2872" t="s">
        <v>2252</v>
      </c>
      <c r="L2872" t="s">
        <v>2252</v>
      </c>
      <c r="M2872" t="s">
        <v>2253</v>
      </c>
      <c r="N2872" t="s">
        <v>6345</v>
      </c>
    </row>
    <row r="2873" spans="1:14" x14ac:dyDescent="0.25">
      <c r="A2873" t="s">
        <v>6362</v>
      </c>
      <c r="B2873" t="s">
        <v>6363</v>
      </c>
      <c r="C2873" t="s">
        <v>123</v>
      </c>
      <c r="D2873" s="13">
        <v>10156059</v>
      </c>
      <c r="E2873" t="s">
        <v>2249</v>
      </c>
      <c r="F2873" t="s">
        <v>2250</v>
      </c>
      <c r="G2873" t="s">
        <v>2250</v>
      </c>
      <c r="H2873" s="108">
        <v>44119</v>
      </c>
      <c r="I2873" s="108">
        <v>44150</v>
      </c>
      <c r="J2873" t="s">
        <v>2251</v>
      </c>
      <c r="K2873" t="s">
        <v>2252</v>
      </c>
      <c r="L2873" t="s">
        <v>2252</v>
      </c>
      <c r="M2873" t="s">
        <v>2253</v>
      </c>
      <c r="N2873" t="s">
        <v>6345</v>
      </c>
    </row>
    <row r="2874" spans="1:14" x14ac:dyDescent="0.25">
      <c r="A2874" t="s">
        <v>6364</v>
      </c>
      <c r="B2874" t="s">
        <v>6365</v>
      </c>
      <c r="C2874" t="s">
        <v>226</v>
      </c>
      <c r="D2874" s="13">
        <v>10156246</v>
      </c>
      <c r="E2874" t="s">
        <v>2249</v>
      </c>
      <c r="F2874" t="s">
        <v>2250</v>
      </c>
      <c r="G2874" t="s">
        <v>2250</v>
      </c>
      <c r="H2874" s="108">
        <v>44154</v>
      </c>
      <c r="I2874" s="108">
        <v>44182</v>
      </c>
      <c r="J2874" t="s">
        <v>2251</v>
      </c>
      <c r="K2874" t="s">
        <v>2252</v>
      </c>
      <c r="L2874" t="s">
        <v>2252</v>
      </c>
      <c r="M2874" t="s">
        <v>2265</v>
      </c>
      <c r="N2874" t="s">
        <v>6345</v>
      </c>
    </row>
    <row r="2875" spans="1:14" x14ac:dyDescent="0.25">
      <c r="A2875" t="s">
        <v>6366</v>
      </c>
      <c r="B2875" t="s">
        <v>6367</v>
      </c>
      <c r="C2875" t="s">
        <v>226</v>
      </c>
      <c r="D2875" s="13">
        <v>10156241</v>
      </c>
      <c r="E2875" t="s">
        <v>2249</v>
      </c>
      <c r="F2875" t="s">
        <v>2250</v>
      </c>
      <c r="G2875" t="s">
        <v>2250</v>
      </c>
      <c r="H2875" s="108">
        <v>44112</v>
      </c>
      <c r="I2875" s="108">
        <v>44151</v>
      </c>
      <c r="J2875" t="s">
        <v>2251</v>
      </c>
      <c r="K2875" t="s">
        <v>2252</v>
      </c>
      <c r="L2875" t="s">
        <v>2252</v>
      </c>
      <c r="M2875" t="s">
        <v>2253</v>
      </c>
      <c r="N2875" t="s">
        <v>6345</v>
      </c>
    </row>
    <row r="2876" spans="1:14" x14ac:dyDescent="0.25">
      <c r="A2876" t="s">
        <v>6368</v>
      </c>
      <c r="B2876" t="s">
        <v>6369</v>
      </c>
      <c r="C2876" t="s">
        <v>119</v>
      </c>
      <c r="D2876" s="13">
        <v>10156153</v>
      </c>
      <c r="E2876" t="s">
        <v>2249</v>
      </c>
      <c r="F2876" t="s">
        <v>2250</v>
      </c>
      <c r="G2876" t="s">
        <v>2250</v>
      </c>
      <c r="H2876" s="108">
        <v>44103</v>
      </c>
      <c r="I2876" s="108">
        <v>44119</v>
      </c>
      <c r="J2876" t="s">
        <v>2251</v>
      </c>
      <c r="K2876" t="s">
        <v>2252</v>
      </c>
      <c r="L2876" t="s">
        <v>2252</v>
      </c>
      <c r="M2876" t="s">
        <v>2253</v>
      </c>
      <c r="N2876" t="s">
        <v>6345</v>
      </c>
    </row>
    <row r="2877" spans="1:14" x14ac:dyDescent="0.25">
      <c r="A2877" t="s">
        <v>6370</v>
      </c>
      <c r="B2877" t="s">
        <v>6371</v>
      </c>
      <c r="C2877" t="s">
        <v>76</v>
      </c>
      <c r="D2877" s="13">
        <v>10156337</v>
      </c>
      <c r="E2877" t="s">
        <v>2249</v>
      </c>
      <c r="F2877" t="s">
        <v>2250</v>
      </c>
      <c r="G2877" t="s">
        <v>2250</v>
      </c>
      <c r="H2877" s="108">
        <v>44112</v>
      </c>
      <c r="I2877" s="108">
        <v>44154</v>
      </c>
      <c r="J2877" t="s">
        <v>2251</v>
      </c>
      <c r="K2877" t="s">
        <v>2252</v>
      </c>
      <c r="L2877" t="s">
        <v>2252</v>
      </c>
      <c r="M2877" t="s">
        <v>2253</v>
      </c>
      <c r="N2877" t="s">
        <v>6345</v>
      </c>
    </row>
    <row r="2878" spans="1:14" x14ac:dyDescent="0.25">
      <c r="A2878" t="s">
        <v>6372</v>
      </c>
      <c r="B2878" t="s">
        <v>6373</v>
      </c>
      <c r="C2878" t="s">
        <v>176</v>
      </c>
      <c r="D2878" s="13">
        <v>10156037</v>
      </c>
      <c r="E2878" t="s">
        <v>2249</v>
      </c>
      <c r="F2878" t="s">
        <v>2250</v>
      </c>
      <c r="G2878" t="s">
        <v>2250</v>
      </c>
      <c r="H2878" s="108">
        <v>44166</v>
      </c>
      <c r="I2878" s="108">
        <v>44209</v>
      </c>
      <c r="J2878" t="s">
        <v>2251</v>
      </c>
      <c r="K2878" t="s">
        <v>2252</v>
      </c>
      <c r="L2878" t="s">
        <v>2252</v>
      </c>
      <c r="M2878" t="s">
        <v>2265</v>
      </c>
      <c r="N2878" t="s">
        <v>6345</v>
      </c>
    </row>
    <row r="2879" spans="1:14" x14ac:dyDescent="0.25">
      <c r="A2879" t="s">
        <v>6374</v>
      </c>
      <c r="B2879" t="s">
        <v>6375</v>
      </c>
      <c r="C2879" t="s">
        <v>218</v>
      </c>
      <c r="D2879" s="13">
        <v>10156180</v>
      </c>
      <c r="E2879" t="s">
        <v>2249</v>
      </c>
      <c r="F2879" t="s">
        <v>2250</v>
      </c>
      <c r="G2879" t="s">
        <v>2250</v>
      </c>
      <c r="H2879" s="108">
        <v>44159</v>
      </c>
      <c r="I2879" s="108">
        <v>44201</v>
      </c>
      <c r="J2879" t="s">
        <v>2251</v>
      </c>
      <c r="K2879" t="s">
        <v>2252</v>
      </c>
      <c r="L2879" t="s">
        <v>2252</v>
      </c>
      <c r="M2879" t="s">
        <v>2265</v>
      </c>
      <c r="N2879" t="s">
        <v>6345</v>
      </c>
    </row>
    <row r="2880" spans="1:14" x14ac:dyDescent="0.25">
      <c r="A2880" t="s">
        <v>6376</v>
      </c>
      <c r="B2880" t="s">
        <v>245</v>
      </c>
      <c r="C2880" t="s">
        <v>104</v>
      </c>
      <c r="D2880" s="13">
        <v>10164796</v>
      </c>
      <c r="E2880" t="s">
        <v>3047</v>
      </c>
      <c r="F2880" t="s">
        <v>2250</v>
      </c>
      <c r="G2880" t="s">
        <v>2250</v>
      </c>
      <c r="H2880" s="108">
        <v>44116</v>
      </c>
      <c r="I2880" s="108">
        <v>44124</v>
      </c>
      <c r="J2880" t="s">
        <v>2252</v>
      </c>
      <c r="K2880" t="s">
        <v>3048</v>
      </c>
      <c r="L2880" t="s">
        <v>2252</v>
      </c>
      <c r="M2880" t="s">
        <v>2265</v>
      </c>
      <c r="N2880" t="s">
        <v>6345</v>
      </c>
    </row>
    <row r="2881" spans="1:14" x14ac:dyDescent="0.25">
      <c r="A2881" t="s">
        <v>6377</v>
      </c>
      <c r="B2881" t="s">
        <v>6378</v>
      </c>
      <c r="C2881" t="s">
        <v>85</v>
      </c>
      <c r="D2881" s="13">
        <v>10157190</v>
      </c>
      <c r="E2881" t="s">
        <v>2249</v>
      </c>
      <c r="F2881" t="s">
        <v>2250</v>
      </c>
      <c r="G2881" t="s">
        <v>2250</v>
      </c>
      <c r="H2881" s="108">
        <v>44124</v>
      </c>
      <c r="I2881" s="108">
        <v>44158</v>
      </c>
      <c r="J2881" t="s">
        <v>2251</v>
      </c>
      <c r="K2881" t="s">
        <v>2252</v>
      </c>
      <c r="L2881" t="s">
        <v>2252</v>
      </c>
      <c r="M2881" t="s">
        <v>2253</v>
      </c>
      <c r="N2881" t="s">
        <v>6345</v>
      </c>
    </row>
    <row r="2882" spans="1:14" x14ac:dyDescent="0.25">
      <c r="A2882" t="s">
        <v>6379</v>
      </c>
      <c r="B2882" t="s">
        <v>6380</v>
      </c>
      <c r="C2882" t="s">
        <v>205</v>
      </c>
      <c r="D2882" s="13">
        <v>10156095</v>
      </c>
      <c r="E2882" t="s">
        <v>2249</v>
      </c>
      <c r="F2882" t="s">
        <v>2250</v>
      </c>
      <c r="G2882" t="s">
        <v>2250</v>
      </c>
      <c r="H2882" s="108">
        <v>44154</v>
      </c>
      <c r="I2882" s="108">
        <v>44213</v>
      </c>
      <c r="J2882" t="s">
        <v>2251</v>
      </c>
      <c r="K2882" t="s">
        <v>2252</v>
      </c>
      <c r="L2882" t="s">
        <v>2252</v>
      </c>
      <c r="M2882" t="s">
        <v>2265</v>
      </c>
      <c r="N2882" t="s">
        <v>6345</v>
      </c>
    </row>
    <row r="2883" spans="1:14" x14ac:dyDescent="0.25">
      <c r="A2883" t="s">
        <v>6381</v>
      </c>
      <c r="B2883" t="s">
        <v>6382</v>
      </c>
      <c r="C2883" t="s">
        <v>90</v>
      </c>
      <c r="D2883" s="13">
        <v>10158112</v>
      </c>
      <c r="E2883" t="s">
        <v>2249</v>
      </c>
      <c r="F2883" t="s">
        <v>2250</v>
      </c>
      <c r="G2883" t="s">
        <v>2250</v>
      </c>
      <c r="H2883" s="108">
        <v>44124</v>
      </c>
      <c r="I2883" s="108">
        <v>44160</v>
      </c>
      <c r="J2883" t="s">
        <v>2251</v>
      </c>
      <c r="K2883" t="s">
        <v>2252</v>
      </c>
      <c r="L2883" t="s">
        <v>2252</v>
      </c>
      <c r="M2883" t="s">
        <v>2253</v>
      </c>
      <c r="N2883" t="s">
        <v>6345</v>
      </c>
    </row>
    <row r="2884" spans="1:14" x14ac:dyDescent="0.25">
      <c r="A2884" t="s">
        <v>6383</v>
      </c>
      <c r="B2884" t="s">
        <v>6384</v>
      </c>
      <c r="C2884" t="s">
        <v>90</v>
      </c>
      <c r="D2884" s="13">
        <v>10156014</v>
      </c>
      <c r="E2884" t="s">
        <v>2249</v>
      </c>
      <c r="F2884" t="s">
        <v>2250</v>
      </c>
      <c r="G2884" t="s">
        <v>2250</v>
      </c>
      <c r="H2884" s="108">
        <v>44103</v>
      </c>
      <c r="I2884" s="108">
        <v>44139</v>
      </c>
      <c r="J2884" t="s">
        <v>2251</v>
      </c>
      <c r="K2884" t="s">
        <v>2252</v>
      </c>
      <c r="L2884" t="s">
        <v>2252</v>
      </c>
      <c r="M2884" t="s">
        <v>2253</v>
      </c>
      <c r="N2884" t="s">
        <v>6345</v>
      </c>
    </row>
    <row r="2885" spans="1:14" x14ac:dyDescent="0.25">
      <c r="A2885" t="s">
        <v>6385</v>
      </c>
      <c r="B2885" t="s">
        <v>6386</v>
      </c>
      <c r="C2885" t="s">
        <v>97</v>
      </c>
      <c r="D2885" s="13">
        <v>10156043</v>
      </c>
      <c r="E2885" t="s">
        <v>2249</v>
      </c>
      <c r="F2885" t="s">
        <v>2250</v>
      </c>
      <c r="G2885" t="s">
        <v>2250</v>
      </c>
      <c r="H2885" s="108">
        <v>44145</v>
      </c>
      <c r="I2885" s="108">
        <v>44200</v>
      </c>
      <c r="J2885" t="s">
        <v>2251</v>
      </c>
      <c r="K2885" t="s">
        <v>2252</v>
      </c>
      <c r="L2885" t="s">
        <v>2252</v>
      </c>
      <c r="M2885" t="s">
        <v>2265</v>
      </c>
      <c r="N2885" t="s">
        <v>6345</v>
      </c>
    </row>
    <row r="2886" spans="1:14" x14ac:dyDescent="0.25">
      <c r="A2886" t="s">
        <v>6387</v>
      </c>
      <c r="B2886" t="s">
        <v>6388</v>
      </c>
      <c r="C2886" t="s">
        <v>169</v>
      </c>
      <c r="D2886" s="13">
        <v>10156264</v>
      </c>
      <c r="E2886" t="s">
        <v>2249</v>
      </c>
      <c r="F2886" t="s">
        <v>2250</v>
      </c>
      <c r="G2886" t="s">
        <v>2250</v>
      </c>
      <c r="H2886" s="108">
        <v>44152</v>
      </c>
      <c r="I2886" s="108">
        <v>44201</v>
      </c>
      <c r="J2886" t="s">
        <v>2251</v>
      </c>
      <c r="K2886" t="s">
        <v>2252</v>
      </c>
      <c r="L2886" t="s">
        <v>2252</v>
      </c>
      <c r="M2886" t="s">
        <v>2265</v>
      </c>
      <c r="N2886" t="s">
        <v>6345</v>
      </c>
    </row>
    <row r="2887" spans="1:14" x14ac:dyDescent="0.25">
      <c r="A2887" t="s">
        <v>6389</v>
      </c>
      <c r="B2887" t="s">
        <v>6390</v>
      </c>
      <c r="C2887" t="s">
        <v>169</v>
      </c>
      <c r="D2887" s="13">
        <v>10156251</v>
      </c>
      <c r="E2887" t="s">
        <v>2249</v>
      </c>
      <c r="F2887" t="s">
        <v>2250</v>
      </c>
      <c r="G2887" t="s">
        <v>2250</v>
      </c>
      <c r="H2887" s="108">
        <v>44140</v>
      </c>
      <c r="I2887" s="108">
        <v>44164</v>
      </c>
      <c r="J2887" t="s">
        <v>2251</v>
      </c>
      <c r="K2887" t="s">
        <v>2252</v>
      </c>
      <c r="L2887" t="s">
        <v>2252</v>
      </c>
      <c r="M2887" t="s">
        <v>2265</v>
      </c>
      <c r="N2887" t="s">
        <v>6345</v>
      </c>
    </row>
    <row r="2888" spans="1:14" x14ac:dyDescent="0.25">
      <c r="A2888" t="s">
        <v>6391</v>
      </c>
      <c r="B2888" t="s">
        <v>6392</v>
      </c>
      <c r="C2888" t="s">
        <v>124</v>
      </c>
      <c r="D2888" s="13">
        <v>10156039</v>
      </c>
      <c r="E2888" t="s">
        <v>2249</v>
      </c>
      <c r="F2888" t="s">
        <v>2250</v>
      </c>
      <c r="G2888" t="s">
        <v>2250</v>
      </c>
      <c r="H2888" s="108">
        <v>44140</v>
      </c>
      <c r="I2888" s="108">
        <v>44168</v>
      </c>
      <c r="J2888" t="s">
        <v>2251</v>
      </c>
      <c r="K2888" t="s">
        <v>2252</v>
      </c>
      <c r="L2888" t="s">
        <v>2252</v>
      </c>
      <c r="M2888" t="s">
        <v>2265</v>
      </c>
      <c r="N2888" t="s">
        <v>6345</v>
      </c>
    </row>
    <row r="2889" spans="1:14" x14ac:dyDescent="0.25">
      <c r="A2889" t="s">
        <v>6393</v>
      </c>
      <c r="B2889" t="s">
        <v>6394</v>
      </c>
      <c r="C2889" t="s">
        <v>127</v>
      </c>
      <c r="D2889" s="13">
        <v>10164726</v>
      </c>
      <c r="E2889" t="s">
        <v>4155</v>
      </c>
      <c r="F2889" t="s">
        <v>2250</v>
      </c>
      <c r="G2889" t="s">
        <v>2250</v>
      </c>
      <c r="H2889" s="108">
        <v>44098</v>
      </c>
      <c r="I2889" s="108">
        <v>44174</v>
      </c>
      <c r="J2889" t="s">
        <v>2252</v>
      </c>
      <c r="K2889" t="s">
        <v>2252</v>
      </c>
      <c r="L2889" t="s">
        <v>2252</v>
      </c>
      <c r="M2889" t="s">
        <v>2253</v>
      </c>
      <c r="N2889" t="s">
        <v>6345</v>
      </c>
    </row>
    <row r="2890" spans="1:14" x14ac:dyDescent="0.25">
      <c r="A2890" t="s">
        <v>6395</v>
      </c>
      <c r="B2890" t="s">
        <v>6396</v>
      </c>
      <c r="C2890" t="s">
        <v>173</v>
      </c>
      <c r="D2890" s="13">
        <v>10156009</v>
      </c>
      <c r="E2890" t="s">
        <v>2249</v>
      </c>
      <c r="F2890" t="s">
        <v>2250</v>
      </c>
      <c r="G2890" t="s">
        <v>2250</v>
      </c>
      <c r="H2890" s="108">
        <v>44119</v>
      </c>
      <c r="I2890" s="108">
        <v>44153</v>
      </c>
      <c r="J2890" t="s">
        <v>2251</v>
      </c>
      <c r="K2890" t="s">
        <v>2252</v>
      </c>
      <c r="L2890" t="s">
        <v>2252</v>
      </c>
      <c r="M2890" t="s">
        <v>2253</v>
      </c>
      <c r="N2890" t="s">
        <v>6345</v>
      </c>
    </row>
    <row r="2891" spans="1:14" x14ac:dyDescent="0.25">
      <c r="A2891" t="s">
        <v>6397</v>
      </c>
      <c r="B2891" t="s">
        <v>6398</v>
      </c>
      <c r="C2891" t="s">
        <v>130</v>
      </c>
      <c r="D2891" s="13">
        <v>10155992</v>
      </c>
      <c r="E2891" t="s">
        <v>2249</v>
      </c>
      <c r="F2891" t="s">
        <v>2250</v>
      </c>
      <c r="G2891" t="s">
        <v>2250</v>
      </c>
      <c r="H2891" s="108">
        <v>44140</v>
      </c>
      <c r="I2891" s="108">
        <v>44164</v>
      </c>
      <c r="J2891" t="s">
        <v>2251</v>
      </c>
      <c r="K2891" t="s">
        <v>2252</v>
      </c>
      <c r="L2891" t="s">
        <v>2252</v>
      </c>
      <c r="M2891" t="s">
        <v>2265</v>
      </c>
      <c r="N2891" t="s">
        <v>6345</v>
      </c>
    </row>
    <row r="2892" spans="1:14" x14ac:dyDescent="0.25">
      <c r="A2892" t="s">
        <v>6399</v>
      </c>
      <c r="B2892" t="s">
        <v>240</v>
      </c>
      <c r="C2892" t="s">
        <v>228</v>
      </c>
      <c r="D2892" s="13">
        <v>10161315</v>
      </c>
      <c r="E2892" t="s">
        <v>2415</v>
      </c>
      <c r="F2892" t="s">
        <v>2250</v>
      </c>
      <c r="G2892" t="s">
        <v>2250</v>
      </c>
      <c r="H2892" s="108">
        <v>44089</v>
      </c>
      <c r="I2892" s="108">
        <v>44119</v>
      </c>
      <c r="J2892" t="s">
        <v>2251</v>
      </c>
      <c r="K2892" t="s">
        <v>2252</v>
      </c>
      <c r="L2892" t="s">
        <v>2252</v>
      </c>
      <c r="M2892" t="s">
        <v>2253</v>
      </c>
      <c r="N2892" t="s">
        <v>6345</v>
      </c>
    </row>
    <row r="2893" spans="1:14" x14ac:dyDescent="0.25">
      <c r="A2893" t="s">
        <v>6400</v>
      </c>
      <c r="B2893" t="s">
        <v>240</v>
      </c>
      <c r="C2893" t="s">
        <v>126</v>
      </c>
      <c r="D2893" s="13">
        <v>10159006</v>
      </c>
      <c r="E2893" t="s">
        <v>2415</v>
      </c>
      <c r="F2893" t="s">
        <v>2250</v>
      </c>
      <c r="G2893" t="s">
        <v>2250</v>
      </c>
      <c r="H2893" s="108">
        <v>44076</v>
      </c>
      <c r="I2893" s="108">
        <v>44118</v>
      </c>
      <c r="J2893" t="s">
        <v>945</v>
      </c>
      <c r="K2893" t="s">
        <v>2252</v>
      </c>
      <c r="L2893" t="s">
        <v>2252</v>
      </c>
      <c r="M2893" t="s">
        <v>2253</v>
      </c>
      <c r="N2893" t="s">
        <v>6345</v>
      </c>
    </row>
    <row r="2894" spans="1:14" x14ac:dyDescent="0.25">
      <c r="A2894" t="s">
        <v>6401</v>
      </c>
      <c r="B2894" t="s">
        <v>6402</v>
      </c>
      <c r="C2894" t="s">
        <v>150</v>
      </c>
      <c r="D2894" s="13">
        <v>10156400</v>
      </c>
      <c r="E2894" t="s">
        <v>2249</v>
      </c>
      <c r="F2894" t="s">
        <v>2250</v>
      </c>
      <c r="G2894" t="s">
        <v>2250</v>
      </c>
      <c r="H2894" s="108">
        <v>44147</v>
      </c>
      <c r="I2894" s="108">
        <v>44168</v>
      </c>
      <c r="J2894" t="s">
        <v>2251</v>
      </c>
      <c r="K2894" t="s">
        <v>2252</v>
      </c>
      <c r="L2894" t="s">
        <v>2252</v>
      </c>
      <c r="M2894" t="s">
        <v>2265</v>
      </c>
      <c r="N2894" t="s">
        <v>6345</v>
      </c>
    </row>
    <row r="2895" spans="1:14" x14ac:dyDescent="0.25">
      <c r="A2895" t="s">
        <v>6403</v>
      </c>
      <c r="B2895" t="s">
        <v>6404</v>
      </c>
      <c r="C2895" t="s">
        <v>164</v>
      </c>
      <c r="D2895" s="13">
        <v>10157976</v>
      </c>
      <c r="E2895" t="s">
        <v>2385</v>
      </c>
      <c r="F2895" t="s">
        <v>2250</v>
      </c>
      <c r="G2895" t="s">
        <v>2250</v>
      </c>
      <c r="H2895" s="108">
        <v>44166</v>
      </c>
      <c r="I2895" s="108">
        <v>44195</v>
      </c>
      <c r="J2895" t="s">
        <v>2252</v>
      </c>
      <c r="K2895" t="s">
        <v>2252</v>
      </c>
      <c r="L2895" t="s">
        <v>2252</v>
      </c>
      <c r="M2895" t="s">
        <v>2265</v>
      </c>
      <c r="N2895" t="s">
        <v>6345</v>
      </c>
    </row>
    <row r="2896" spans="1:14" x14ac:dyDescent="0.25">
      <c r="A2896" t="s">
        <v>6405</v>
      </c>
      <c r="B2896" t="s">
        <v>6406</v>
      </c>
      <c r="C2896" t="s">
        <v>139</v>
      </c>
      <c r="D2896" s="13">
        <v>10161145</v>
      </c>
      <c r="E2896" t="s">
        <v>2415</v>
      </c>
      <c r="F2896" t="s">
        <v>2250</v>
      </c>
      <c r="G2896" t="s">
        <v>2250</v>
      </c>
      <c r="H2896" s="108">
        <v>44181</v>
      </c>
      <c r="I2896" s="108">
        <v>44218</v>
      </c>
      <c r="J2896" t="s">
        <v>2251</v>
      </c>
      <c r="K2896" t="s">
        <v>2252</v>
      </c>
      <c r="L2896" t="s">
        <v>2252</v>
      </c>
      <c r="M2896" t="s">
        <v>2253</v>
      </c>
      <c r="N2896" t="s">
        <v>6345</v>
      </c>
    </row>
    <row r="2897" spans="1:14" x14ac:dyDescent="0.25">
      <c r="A2897" t="s">
        <v>6407</v>
      </c>
      <c r="B2897" t="s">
        <v>6408</v>
      </c>
      <c r="C2897" t="s">
        <v>193</v>
      </c>
      <c r="D2897" s="13">
        <v>10168447</v>
      </c>
      <c r="E2897" t="s">
        <v>2385</v>
      </c>
      <c r="F2897" t="s">
        <v>2250</v>
      </c>
      <c r="G2897" t="s">
        <v>2250</v>
      </c>
      <c r="H2897" s="108">
        <v>44154</v>
      </c>
      <c r="I2897" s="108">
        <v>44182</v>
      </c>
      <c r="J2897" t="s">
        <v>2252</v>
      </c>
      <c r="K2897" t="s">
        <v>2252</v>
      </c>
      <c r="L2897" t="s">
        <v>2252</v>
      </c>
      <c r="M2897" t="s">
        <v>2265</v>
      </c>
      <c r="N2897" t="s">
        <v>6345</v>
      </c>
    </row>
    <row r="2898" spans="1:14" x14ac:dyDescent="0.25">
      <c r="A2898" t="s">
        <v>6409</v>
      </c>
      <c r="B2898" t="s">
        <v>6410</v>
      </c>
      <c r="C2898" t="s">
        <v>70</v>
      </c>
      <c r="D2898" s="13">
        <v>10155288</v>
      </c>
      <c r="E2898" t="s">
        <v>2385</v>
      </c>
      <c r="F2898" t="s">
        <v>2250</v>
      </c>
      <c r="G2898" t="s">
        <v>2250</v>
      </c>
      <c r="H2898" s="108">
        <v>44175</v>
      </c>
      <c r="I2898" s="108">
        <v>44220</v>
      </c>
      <c r="J2898" t="s">
        <v>2252</v>
      </c>
      <c r="K2898" t="s">
        <v>2252</v>
      </c>
      <c r="L2898" t="s">
        <v>2252</v>
      </c>
      <c r="M2898" t="s">
        <v>2253</v>
      </c>
      <c r="N2898" t="s">
        <v>6345</v>
      </c>
    </row>
    <row r="2899" spans="1:14" x14ac:dyDescent="0.25">
      <c r="A2899" t="s">
        <v>6411</v>
      </c>
      <c r="B2899" t="s">
        <v>6412</v>
      </c>
      <c r="C2899" t="s">
        <v>156</v>
      </c>
      <c r="D2899" s="13">
        <v>10155156</v>
      </c>
      <c r="E2899" t="s">
        <v>2385</v>
      </c>
      <c r="F2899" t="s">
        <v>2250</v>
      </c>
      <c r="G2899" t="s">
        <v>2250</v>
      </c>
      <c r="H2899" s="108">
        <v>44104</v>
      </c>
      <c r="I2899" s="108">
        <v>44151</v>
      </c>
      <c r="J2899" t="s">
        <v>2252</v>
      </c>
      <c r="K2899" t="s">
        <v>2252</v>
      </c>
      <c r="L2899" t="s">
        <v>2252</v>
      </c>
      <c r="M2899" t="s">
        <v>2253</v>
      </c>
      <c r="N2899" t="s">
        <v>6345</v>
      </c>
    </row>
    <row r="2900" spans="1:14" x14ac:dyDescent="0.25">
      <c r="A2900" t="s">
        <v>6413</v>
      </c>
      <c r="B2900" t="s">
        <v>6414</v>
      </c>
      <c r="C2900" t="s">
        <v>149</v>
      </c>
      <c r="D2900" s="13">
        <v>10155198</v>
      </c>
      <c r="E2900" t="s">
        <v>2385</v>
      </c>
      <c r="F2900" t="s">
        <v>2250</v>
      </c>
      <c r="G2900" t="s">
        <v>2250</v>
      </c>
      <c r="H2900" s="108">
        <v>44146</v>
      </c>
      <c r="I2900" s="108">
        <v>44172</v>
      </c>
      <c r="J2900" t="s">
        <v>2252</v>
      </c>
      <c r="K2900" t="s">
        <v>2252</v>
      </c>
      <c r="L2900" t="s">
        <v>2252</v>
      </c>
      <c r="M2900" t="s">
        <v>2265</v>
      </c>
      <c r="N2900" t="s">
        <v>6345</v>
      </c>
    </row>
    <row r="2901" spans="1:14" x14ac:dyDescent="0.25">
      <c r="A2901" t="s">
        <v>6415</v>
      </c>
      <c r="B2901" t="s">
        <v>6416</v>
      </c>
      <c r="C2901" t="s">
        <v>204</v>
      </c>
      <c r="D2901" s="13">
        <v>10155197</v>
      </c>
      <c r="E2901" t="s">
        <v>2385</v>
      </c>
      <c r="F2901" t="s">
        <v>2250</v>
      </c>
      <c r="G2901" t="s">
        <v>2250</v>
      </c>
      <c r="H2901" s="108">
        <v>44175</v>
      </c>
      <c r="I2901" s="108">
        <v>44215</v>
      </c>
      <c r="J2901" t="s">
        <v>2252</v>
      </c>
      <c r="K2901" t="s">
        <v>2252</v>
      </c>
      <c r="L2901" t="s">
        <v>2252</v>
      </c>
      <c r="M2901" t="s">
        <v>2265</v>
      </c>
      <c r="N2901" t="s">
        <v>6345</v>
      </c>
    </row>
    <row r="2902" spans="1:14" x14ac:dyDescent="0.25">
      <c r="A2902" t="s">
        <v>6417</v>
      </c>
      <c r="B2902" t="s">
        <v>6418</v>
      </c>
      <c r="C2902" t="s">
        <v>80</v>
      </c>
      <c r="D2902" s="13">
        <v>10155291</v>
      </c>
      <c r="E2902" t="s">
        <v>2385</v>
      </c>
      <c r="F2902" t="s">
        <v>2250</v>
      </c>
      <c r="G2902" t="s">
        <v>2250</v>
      </c>
      <c r="H2902" s="108">
        <v>44110</v>
      </c>
      <c r="I2902" s="108">
        <v>44146</v>
      </c>
      <c r="J2902" t="s">
        <v>2252</v>
      </c>
      <c r="K2902" t="s">
        <v>2252</v>
      </c>
      <c r="L2902" t="s">
        <v>2252</v>
      </c>
      <c r="M2902" t="s">
        <v>2253</v>
      </c>
      <c r="N2902" t="s">
        <v>6345</v>
      </c>
    </row>
    <row r="2903" spans="1:14" x14ac:dyDescent="0.25">
      <c r="A2903" t="s">
        <v>6419</v>
      </c>
      <c r="B2903" t="s">
        <v>6420</v>
      </c>
      <c r="C2903" t="s">
        <v>217</v>
      </c>
      <c r="D2903" s="13">
        <v>10155292</v>
      </c>
      <c r="E2903" t="s">
        <v>2385</v>
      </c>
      <c r="F2903" t="s">
        <v>2250</v>
      </c>
      <c r="G2903" t="s">
        <v>2250</v>
      </c>
      <c r="H2903" s="108">
        <v>44104</v>
      </c>
      <c r="I2903" s="108">
        <v>44152</v>
      </c>
      <c r="J2903" t="s">
        <v>2252</v>
      </c>
      <c r="K2903" t="s">
        <v>2252</v>
      </c>
      <c r="L2903" t="s">
        <v>2252</v>
      </c>
      <c r="M2903" t="s">
        <v>2253</v>
      </c>
      <c r="N2903" t="s">
        <v>6345</v>
      </c>
    </row>
    <row r="2904" spans="1:14" x14ac:dyDescent="0.25">
      <c r="A2904" t="s">
        <v>6421</v>
      </c>
      <c r="B2904" t="s">
        <v>6422</v>
      </c>
      <c r="C2904" t="s">
        <v>178</v>
      </c>
      <c r="D2904" s="13">
        <v>10155252</v>
      </c>
      <c r="E2904" t="s">
        <v>2385</v>
      </c>
      <c r="F2904" t="s">
        <v>2250</v>
      </c>
      <c r="G2904" t="s">
        <v>2250</v>
      </c>
      <c r="H2904" s="108">
        <v>44140</v>
      </c>
      <c r="I2904" s="108">
        <v>44166</v>
      </c>
      <c r="J2904" t="s">
        <v>2252</v>
      </c>
      <c r="K2904" t="s">
        <v>2252</v>
      </c>
      <c r="L2904" t="s">
        <v>2252</v>
      </c>
      <c r="M2904" t="s">
        <v>2265</v>
      </c>
      <c r="N2904" t="s">
        <v>6345</v>
      </c>
    </row>
    <row r="2905" spans="1:14" x14ac:dyDescent="0.25">
      <c r="A2905" t="s">
        <v>6423</v>
      </c>
      <c r="B2905" t="s">
        <v>6424</v>
      </c>
      <c r="C2905" t="s">
        <v>97</v>
      </c>
      <c r="D2905" s="13">
        <v>10155860</v>
      </c>
      <c r="E2905" t="s">
        <v>2385</v>
      </c>
      <c r="F2905" t="s">
        <v>2250</v>
      </c>
      <c r="G2905" t="s">
        <v>2250</v>
      </c>
      <c r="H2905" s="108">
        <v>44146</v>
      </c>
      <c r="I2905" s="108">
        <v>44182</v>
      </c>
      <c r="J2905" t="s">
        <v>2252</v>
      </c>
      <c r="K2905" t="s">
        <v>2252</v>
      </c>
      <c r="L2905" t="s">
        <v>2252</v>
      </c>
      <c r="M2905" t="s">
        <v>2265</v>
      </c>
      <c r="N2905" t="s">
        <v>6345</v>
      </c>
    </row>
    <row r="2906" spans="1:14" x14ac:dyDescent="0.25">
      <c r="A2906" t="s">
        <v>6425</v>
      </c>
      <c r="B2906" t="s">
        <v>6426</v>
      </c>
      <c r="C2906" t="s">
        <v>106</v>
      </c>
      <c r="D2906" s="13">
        <v>10155861</v>
      </c>
      <c r="E2906" t="s">
        <v>2385</v>
      </c>
      <c r="F2906" t="s">
        <v>2250</v>
      </c>
      <c r="G2906" t="s">
        <v>2250</v>
      </c>
      <c r="H2906" s="108">
        <v>44110</v>
      </c>
      <c r="I2906" s="108">
        <v>44151</v>
      </c>
      <c r="J2906" t="s">
        <v>2252</v>
      </c>
      <c r="K2906" t="s">
        <v>2252</v>
      </c>
      <c r="L2906" t="s">
        <v>2252</v>
      </c>
      <c r="M2906" t="s">
        <v>2253</v>
      </c>
      <c r="N2906" t="s">
        <v>6345</v>
      </c>
    </row>
    <row r="2907" spans="1:14" x14ac:dyDescent="0.25">
      <c r="A2907" t="s">
        <v>6427</v>
      </c>
      <c r="B2907" t="s">
        <v>6428</v>
      </c>
      <c r="C2907" t="s">
        <v>116</v>
      </c>
      <c r="D2907" s="13">
        <v>10155215</v>
      </c>
      <c r="E2907" t="s">
        <v>2385</v>
      </c>
      <c r="F2907" t="s">
        <v>2250</v>
      </c>
      <c r="G2907" t="s">
        <v>2250</v>
      </c>
      <c r="H2907" s="108">
        <v>44166</v>
      </c>
      <c r="I2907" s="108">
        <v>44209</v>
      </c>
      <c r="J2907" t="s">
        <v>2252</v>
      </c>
      <c r="K2907" t="s">
        <v>2252</v>
      </c>
      <c r="L2907" t="s">
        <v>2252</v>
      </c>
      <c r="M2907" t="s">
        <v>2265</v>
      </c>
      <c r="N2907" t="s">
        <v>6345</v>
      </c>
    </row>
    <row r="2908" spans="1:14" x14ac:dyDescent="0.25">
      <c r="A2908" t="s">
        <v>6429</v>
      </c>
      <c r="B2908" t="s">
        <v>6430</v>
      </c>
      <c r="C2908" t="s">
        <v>124</v>
      </c>
      <c r="D2908" s="13">
        <v>10155259</v>
      </c>
      <c r="E2908" t="s">
        <v>2385</v>
      </c>
      <c r="F2908" t="s">
        <v>2250</v>
      </c>
      <c r="G2908" t="s">
        <v>2250</v>
      </c>
      <c r="H2908" s="108">
        <v>44146</v>
      </c>
      <c r="I2908" s="108">
        <v>44173</v>
      </c>
      <c r="J2908" t="s">
        <v>2252</v>
      </c>
      <c r="K2908" t="s">
        <v>2252</v>
      </c>
      <c r="L2908" t="s">
        <v>2252</v>
      </c>
      <c r="M2908" t="s">
        <v>2265</v>
      </c>
      <c r="N2908" t="s">
        <v>6345</v>
      </c>
    </row>
    <row r="2909" spans="1:14" x14ac:dyDescent="0.25">
      <c r="A2909" t="s">
        <v>6431</v>
      </c>
      <c r="B2909" t="s">
        <v>6432</v>
      </c>
      <c r="C2909" t="s">
        <v>161</v>
      </c>
      <c r="D2909" s="13">
        <v>10156243</v>
      </c>
      <c r="E2909" t="s">
        <v>2249</v>
      </c>
      <c r="F2909" t="s">
        <v>2250</v>
      </c>
      <c r="G2909" t="s">
        <v>2250</v>
      </c>
      <c r="H2909" s="108">
        <v>44110</v>
      </c>
      <c r="I2909" s="108">
        <v>44144</v>
      </c>
      <c r="J2909" t="s">
        <v>2251</v>
      </c>
      <c r="K2909" t="s">
        <v>2252</v>
      </c>
      <c r="L2909" t="s">
        <v>2252</v>
      </c>
      <c r="M2909" t="s">
        <v>2253</v>
      </c>
      <c r="N2909" t="s">
        <v>6345</v>
      </c>
    </row>
    <row r="2910" spans="1:14" x14ac:dyDescent="0.25">
      <c r="A2910" t="s">
        <v>6433</v>
      </c>
      <c r="B2910" t="s">
        <v>6434</v>
      </c>
      <c r="C2910" t="s">
        <v>152</v>
      </c>
      <c r="D2910" s="13">
        <v>10155195</v>
      </c>
      <c r="E2910" t="s">
        <v>2385</v>
      </c>
      <c r="F2910" t="s">
        <v>2250</v>
      </c>
      <c r="G2910" t="s">
        <v>2250</v>
      </c>
      <c r="H2910" s="108">
        <v>44111</v>
      </c>
      <c r="I2910" s="108">
        <v>44146</v>
      </c>
      <c r="J2910" t="s">
        <v>2252</v>
      </c>
      <c r="K2910" t="s">
        <v>2252</v>
      </c>
      <c r="L2910" t="s">
        <v>2252</v>
      </c>
      <c r="M2910" t="s">
        <v>2253</v>
      </c>
      <c r="N2910" t="s">
        <v>6345</v>
      </c>
    </row>
    <row r="2911" spans="1:14" x14ac:dyDescent="0.25">
      <c r="A2911" t="s">
        <v>6435</v>
      </c>
      <c r="B2911" t="s">
        <v>252</v>
      </c>
      <c r="C2911" t="s">
        <v>146</v>
      </c>
      <c r="D2911" s="13">
        <v>10166040</v>
      </c>
      <c r="E2911" t="s">
        <v>4284</v>
      </c>
      <c r="F2911" t="s">
        <v>2250</v>
      </c>
      <c r="G2911" t="s">
        <v>2250</v>
      </c>
      <c r="H2911" s="108">
        <v>44117</v>
      </c>
      <c r="I2911" s="108">
        <v>44119</v>
      </c>
      <c r="J2911" t="s">
        <v>2252</v>
      </c>
      <c r="K2911" t="s">
        <v>3048</v>
      </c>
      <c r="L2911" t="s">
        <v>2252</v>
      </c>
      <c r="M2911" t="s">
        <v>2253</v>
      </c>
      <c r="N2911" t="s">
        <v>6345</v>
      </c>
    </row>
    <row r="2912" spans="1:14" x14ac:dyDescent="0.25">
      <c r="A2912" t="s">
        <v>6436</v>
      </c>
      <c r="B2912" t="s">
        <v>6437</v>
      </c>
      <c r="C2912" t="s">
        <v>83</v>
      </c>
      <c r="D2912" s="13">
        <v>10156027</v>
      </c>
      <c r="E2912" t="s">
        <v>2249</v>
      </c>
      <c r="F2912" t="s">
        <v>2250</v>
      </c>
      <c r="G2912" t="s">
        <v>2250</v>
      </c>
      <c r="H2912" s="108">
        <v>44161</v>
      </c>
      <c r="I2912" s="108">
        <v>44213</v>
      </c>
      <c r="J2912" t="s">
        <v>2251</v>
      </c>
      <c r="K2912" t="s">
        <v>2252</v>
      </c>
      <c r="L2912" t="s">
        <v>2252</v>
      </c>
      <c r="M2912" t="s">
        <v>2265</v>
      </c>
      <c r="N2912" t="s">
        <v>6345</v>
      </c>
    </row>
    <row r="2913" spans="1:14" x14ac:dyDescent="0.25">
      <c r="A2913" t="s">
        <v>6438</v>
      </c>
      <c r="B2913" t="s">
        <v>6439</v>
      </c>
      <c r="C2913" t="s">
        <v>114</v>
      </c>
      <c r="D2913" s="13">
        <v>10156091</v>
      </c>
      <c r="E2913" t="s">
        <v>2249</v>
      </c>
      <c r="F2913" t="s">
        <v>2250</v>
      </c>
      <c r="G2913" t="s">
        <v>2250</v>
      </c>
      <c r="H2913" s="108">
        <v>44124</v>
      </c>
      <c r="I2913" s="108">
        <v>44165</v>
      </c>
      <c r="J2913" t="s">
        <v>2251</v>
      </c>
      <c r="K2913" t="s">
        <v>2252</v>
      </c>
      <c r="L2913" t="s">
        <v>2252</v>
      </c>
      <c r="M2913" t="s">
        <v>2253</v>
      </c>
      <c r="N2913" t="s">
        <v>6345</v>
      </c>
    </row>
    <row r="2914" spans="1:14" x14ac:dyDescent="0.25">
      <c r="A2914" t="s">
        <v>6440</v>
      </c>
      <c r="B2914" t="s">
        <v>6441</v>
      </c>
      <c r="C2914" t="s">
        <v>88</v>
      </c>
      <c r="D2914" s="13">
        <v>10156708</v>
      </c>
      <c r="E2914" t="s">
        <v>2249</v>
      </c>
      <c r="F2914" t="s">
        <v>2250</v>
      </c>
      <c r="G2914" t="s">
        <v>2250</v>
      </c>
      <c r="H2914" s="108">
        <v>44119</v>
      </c>
      <c r="I2914" s="108">
        <v>44158</v>
      </c>
      <c r="J2914" t="s">
        <v>2251</v>
      </c>
      <c r="K2914" t="s">
        <v>2252</v>
      </c>
      <c r="L2914" t="s">
        <v>2252</v>
      </c>
      <c r="M2914" t="s">
        <v>2253</v>
      </c>
      <c r="N2914" t="s">
        <v>6345</v>
      </c>
    </row>
    <row r="2915" spans="1:14" x14ac:dyDescent="0.25">
      <c r="A2915" t="s">
        <v>6442</v>
      </c>
      <c r="B2915" t="s">
        <v>961</v>
      </c>
      <c r="C2915" t="s">
        <v>78</v>
      </c>
      <c r="D2915" s="13">
        <v>10162409</v>
      </c>
      <c r="E2915" t="s">
        <v>3047</v>
      </c>
      <c r="F2915" t="s">
        <v>2250</v>
      </c>
      <c r="G2915" t="s">
        <v>2250</v>
      </c>
      <c r="H2915" s="108">
        <v>44085</v>
      </c>
      <c r="I2915" s="108">
        <v>44096</v>
      </c>
      <c r="J2915" t="s">
        <v>2252</v>
      </c>
      <c r="K2915" t="s">
        <v>3048</v>
      </c>
      <c r="L2915" t="s">
        <v>2252</v>
      </c>
      <c r="M2915" t="s">
        <v>2265</v>
      </c>
      <c r="N2915" t="s">
        <v>6345</v>
      </c>
    </row>
    <row r="2916" spans="1:14" x14ac:dyDescent="0.25">
      <c r="A2916" t="s">
        <v>6443</v>
      </c>
      <c r="B2916" t="s">
        <v>6444</v>
      </c>
      <c r="C2916" t="s">
        <v>117</v>
      </c>
      <c r="D2916" s="13">
        <v>10156011</v>
      </c>
      <c r="E2916" t="s">
        <v>2249</v>
      </c>
      <c r="F2916" t="s">
        <v>2250</v>
      </c>
      <c r="G2916" t="s">
        <v>2250</v>
      </c>
      <c r="H2916" s="108">
        <v>44159</v>
      </c>
      <c r="I2916" s="108">
        <v>44200</v>
      </c>
      <c r="J2916" t="s">
        <v>2251</v>
      </c>
      <c r="K2916" t="s">
        <v>2252</v>
      </c>
      <c r="L2916" t="s">
        <v>2252</v>
      </c>
      <c r="M2916" t="s">
        <v>2265</v>
      </c>
      <c r="N2916" t="s">
        <v>6345</v>
      </c>
    </row>
    <row r="2917" spans="1:14" x14ac:dyDescent="0.25">
      <c r="A2917" t="s">
        <v>6445</v>
      </c>
      <c r="B2917" t="s">
        <v>6446</v>
      </c>
      <c r="C2917" t="s">
        <v>117</v>
      </c>
      <c r="D2917" s="13">
        <v>10155998</v>
      </c>
      <c r="E2917" t="s">
        <v>2249</v>
      </c>
      <c r="F2917" t="s">
        <v>2250</v>
      </c>
      <c r="G2917" t="s">
        <v>2250</v>
      </c>
      <c r="H2917" s="108">
        <v>44119</v>
      </c>
      <c r="I2917" s="108">
        <v>44153</v>
      </c>
      <c r="J2917" t="s">
        <v>2251</v>
      </c>
      <c r="K2917" t="s">
        <v>2252</v>
      </c>
      <c r="L2917" t="s">
        <v>2252</v>
      </c>
      <c r="M2917" t="s">
        <v>2253</v>
      </c>
      <c r="N2917" t="s">
        <v>6345</v>
      </c>
    </row>
    <row r="2918" spans="1:14" x14ac:dyDescent="0.25">
      <c r="A2918" t="s">
        <v>6447</v>
      </c>
      <c r="B2918" t="s">
        <v>6448</v>
      </c>
      <c r="C2918" t="s">
        <v>87</v>
      </c>
      <c r="D2918" s="13">
        <v>10156249</v>
      </c>
      <c r="E2918" t="s">
        <v>2249</v>
      </c>
      <c r="F2918" t="s">
        <v>2250</v>
      </c>
      <c r="G2918" t="s">
        <v>2250</v>
      </c>
      <c r="H2918" s="108">
        <v>44161</v>
      </c>
      <c r="I2918" s="108">
        <v>44179</v>
      </c>
      <c r="J2918" t="s">
        <v>2251</v>
      </c>
      <c r="K2918" t="s">
        <v>2252</v>
      </c>
      <c r="L2918" t="s">
        <v>2252</v>
      </c>
      <c r="M2918" t="s">
        <v>2265</v>
      </c>
      <c r="N2918" t="s">
        <v>6345</v>
      </c>
    </row>
    <row r="2919" spans="1:14" x14ac:dyDescent="0.25">
      <c r="A2919" t="s">
        <v>6449</v>
      </c>
      <c r="B2919" t="s">
        <v>6450</v>
      </c>
      <c r="C2919" t="s">
        <v>97</v>
      </c>
      <c r="D2919" s="13">
        <v>10156041</v>
      </c>
      <c r="E2919" t="s">
        <v>2249</v>
      </c>
      <c r="F2919" t="s">
        <v>2250</v>
      </c>
      <c r="G2919" t="s">
        <v>2250</v>
      </c>
      <c r="H2919" s="108">
        <v>44166</v>
      </c>
      <c r="I2919" s="108">
        <v>44209</v>
      </c>
      <c r="J2919" t="s">
        <v>2251</v>
      </c>
      <c r="K2919" t="s">
        <v>2252</v>
      </c>
      <c r="L2919" t="s">
        <v>2252</v>
      </c>
      <c r="M2919" t="s">
        <v>2265</v>
      </c>
      <c r="N2919" t="s">
        <v>6345</v>
      </c>
    </row>
    <row r="2920" spans="1:14" x14ac:dyDescent="0.25">
      <c r="A2920" t="s">
        <v>6451</v>
      </c>
      <c r="B2920" t="s">
        <v>6452</v>
      </c>
      <c r="C2920" t="s">
        <v>132</v>
      </c>
      <c r="D2920" s="13">
        <v>10156181</v>
      </c>
      <c r="E2920" t="s">
        <v>2249</v>
      </c>
      <c r="F2920" t="s">
        <v>2250</v>
      </c>
      <c r="G2920" t="s">
        <v>2250</v>
      </c>
      <c r="H2920" s="108">
        <v>44145</v>
      </c>
      <c r="I2920" s="108">
        <v>44171</v>
      </c>
      <c r="J2920" t="s">
        <v>2251</v>
      </c>
      <c r="K2920" t="s">
        <v>2252</v>
      </c>
      <c r="L2920" t="s">
        <v>2252</v>
      </c>
      <c r="M2920" t="s">
        <v>2265</v>
      </c>
      <c r="N2920" t="s">
        <v>6345</v>
      </c>
    </row>
    <row r="2921" spans="1:14" x14ac:dyDescent="0.25">
      <c r="A2921" t="s">
        <v>6453</v>
      </c>
      <c r="B2921" t="s">
        <v>6454</v>
      </c>
      <c r="C2921" t="s">
        <v>83</v>
      </c>
      <c r="D2921" s="13">
        <v>10158651</v>
      </c>
      <c r="E2921" t="s">
        <v>2249</v>
      </c>
      <c r="F2921" t="s">
        <v>2250</v>
      </c>
      <c r="G2921" t="s">
        <v>2250</v>
      </c>
      <c r="H2921" s="108">
        <v>44140</v>
      </c>
      <c r="I2921" s="108">
        <v>44168</v>
      </c>
      <c r="J2921" t="s">
        <v>2251</v>
      </c>
      <c r="K2921" t="s">
        <v>2252</v>
      </c>
      <c r="L2921" t="s">
        <v>2252</v>
      </c>
      <c r="M2921" t="s">
        <v>2265</v>
      </c>
      <c r="N2921" t="s">
        <v>6345</v>
      </c>
    </row>
    <row r="2922" spans="1:14" x14ac:dyDescent="0.25">
      <c r="A2922" t="s">
        <v>6455</v>
      </c>
      <c r="B2922" t="s">
        <v>6456</v>
      </c>
      <c r="C2922" t="s">
        <v>116</v>
      </c>
      <c r="D2922" s="13">
        <v>10156018</v>
      </c>
      <c r="E2922" t="s">
        <v>2249</v>
      </c>
      <c r="F2922" t="s">
        <v>2250</v>
      </c>
      <c r="G2922" t="s">
        <v>2250</v>
      </c>
      <c r="H2922" s="108">
        <v>44166</v>
      </c>
      <c r="I2922" s="108">
        <v>44209</v>
      </c>
      <c r="J2922" t="s">
        <v>2251</v>
      </c>
      <c r="K2922" t="s">
        <v>2252</v>
      </c>
      <c r="L2922" t="s">
        <v>2252</v>
      </c>
      <c r="M2922" t="s">
        <v>2265</v>
      </c>
      <c r="N2922" t="s">
        <v>6345</v>
      </c>
    </row>
    <row r="2923" spans="1:14" x14ac:dyDescent="0.25">
      <c r="A2923" t="s">
        <v>6457</v>
      </c>
      <c r="B2923" t="s">
        <v>6458</v>
      </c>
      <c r="C2923" t="s">
        <v>91</v>
      </c>
      <c r="D2923" s="13">
        <v>10157657</v>
      </c>
      <c r="E2923" t="s">
        <v>2249</v>
      </c>
      <c r="F2923" t="s">
        <v>2250</v>
      </c>
      <c r="G2923" t="s">
        <v>2250</v>
      </c>
      <c r="H2923" s="108">
        <v>44119</v>
      </c>
      <c r="I2923" s="108">
        <v>44151</v>
      </c>
      <c r="J2923" t="s">
        <v>2251</v>
      </c>
      <c r="K2923" t="s">
        <v>2252</v>
      </c>
      <c r="L2923" t="s">
        <v>2252</v>
      </c>
      <c r="M2923" t="s">
        <v>2253</v>
      </c>
      <c r="N2923" t="s">
        <v>6345</v>
      </c>
    </row>
    <row r="2924" spans="1:14" x14ac:dyDescent="0.25">
      <c r="A2924" t="s">
        <v>6459</v>
      </c>
      <c r="B2924" t="s">
        <v>6460</v>
      </c>
      <c r="C2924" t="s">
        <v>90</v>
      </c>
      <c r="D2924" s="13">
        <v>10155991</v>
      </c>
      <c r="E2924" t="s">
        <v>2249</v>
      </c>
      <c r="F2924" t="s">
        <v>2250</v>
      </c>
      <c r="G2924" t="s">
        <v>2250</v>
      </c>
      <c r="H2924" s="108">
        <v>44147</v>
      </c>
      <c r="I2924" s="108">
        <v>44173</v>
      </c>
      <c r="J2924" t="s">
        <v>2251</v>
      </c>
      <c r="K2924" t="s">
        <v>2252</v>
      </c>
      <c r="L2924" t="s">
        <v>2252</v>
      </c>
      <c r="M2924" t="s">
        <v>2265</v>
      </c>
      <c r="N2924" t="s">
        <v>6345</v>
      </c>
    </row>
    <row r="2925" spans="1:14" x14ac:dyDescent="0.25">
      <c r="A2925" t="s">
        <v>6461</v>
      </c>
      <c r="B2925" t="s">
        <v>6462</v>
      </c>
      <c r="C2925" t="s">
        <v>90</v>
      </c>
      <c r="D2925" s="13">
        <v>10155995</v>
      </c>
      <c r="E2925" t="s">
        <v>2249</v>
      </c>
      <c r="F2925" t="s">
        <v>2250</v>
      </c>
      <c r="G2925" t="s">
        <v>2250</v>
      </c>
      <c r="H2925" s="108">
        <v>44103</v>
      </c>
      <c r="I2925" s="108">
        <v>44144</v>
      </c>
      <c r="J2925" t="s">
        <v>2251</v>
      </c>
      <c r="K2925" t="s">
        <v>2252</v>
      </c>
      <c r="L2925" t="s">
        <v>2252</v>
      </c>
      <c r="M2925" t="s">
        <v>2253</v>
      </c>
      <c r="N2925" t="s">
        <v>6345</v>
      </c>
    </row>
    <row r="2926" spans="1:14" x14ac:dyDescent="0.25">
      <c r="A2926" t="s">
        <v>6463</v>
      </c>
      <c r="B2926" t="s">
        <v>963</v>
      </c>
      <c r="C2926" t="s">
        <v>103</v>
      </c>
      <c r="D2926" s="13">
        <v>10171530</v>
      </c>
      <c r="E2926" t="s">
        <v>3047</v>
      </c>
      <c r="F2926" t="s">
        <v>2250</v>
      </c>
      <c r="G2926" t="s">
        <v>2250</v>
      </c>
      <c r="H2926" s="108">
        <v>44153</v>
      </c>
      <c r="I2926" s="108">
        <v>44154</v>
      </c>
      <c r="J2926" t="s">
        <v>2252</v>
      </c>
      <c r="K2926" t="s">
        <v>3048</v>
      </c>
      <c r="L2926" t="s">
        <v>2252</v>
      </c>
      <c r="M2926" t="s">
        <v>2265</v>
      </c>
      <c r="N2926" t="s">
        <v>6345</v>
      </c>
    </row>
    <row r="2927" spans="1:14" x14ac:dyDescent="0.25">
      <c r="A2927" t="s">
        <v>6464</v>
      </c>
      <c r="B2927" t="s">
        <v>6465</v>
      </c>
      <c r="C2927" t="s">
        <v>176</v>
      </c>
      <c r="D2927" s="13">
        <v>10158652</v>
      </c>
      <c r="E2927" t="s">
        <v>2249</v>
      </c>
      <c r="F2927" t="s">
        <v>2250</v>
      </c>
      <c r="G2927" t="s">
        <v>2250</v>
      </c>
      <c r="H2927" s="108">
        <v>44147</v>
      </c>
      <c r="I2927" s="108">
        <v>44182</v>
      </c>
      <c r="J2927" t="s">
        <v>2251</v>
      </c>
      <c r="K2927" t="s">
        <v>2252</v>
      </c>
      <c r="L2927" t="s">
        <v>2252</v>
      </c>
      <c r="M2927" t="s">
        <v>2265</v>
      </c>
      <c r="N2927" t="s">
        <v>6345</v>
      </c>
    </row>
    <row r="2928" spans="1:14" x14ac:dyDescent="0.25">
      <c r="A2928" t="s">
        <v>6466</v>
      </c>
      <c r="B2928" t="s">
        <v>6467</v>
      </c>
      <c r="C2928" t="s">
        <v>155</v>
      </c>
      <c r="D2928" s="13">
        <v>10156143</v>
      </c>
      <c r="E2928" t="s">
        <v>2249</v>
      </c>
      <c r="F2928" t="s">
        <v>2250</v>
      </c>
      <c r="G2928" t="s">
        <v>2250</v>
      </c>
      <c r="H2928" s="108">
        <v>44141</v>
      </c>
      <c r="I2928" s="108">
        <v>44172</v>
      </c>
      <c r="J2928" t="s">
        <v>2251</v>
      </c>
      <c r="K2928" t="s">
        <v>2252</v>
      </c>
      <c r="L2928" t="s">
        <v>2252</v>
      </c>
      <c r="M2928" t="s">
        <v>2265</v>
      </c>
      <c r="N2928" t="s">
        <v>6345</v>
      </c>
    </row>
    <row r="2929" spans="1:14" x14ac:dyDescent="0.25">
      <c r="A2929" t="s">
        <v>6468</v>
      </c>
      <c r="B2929" t="s">
        <v>6469</v>
      </c>
      <c r="C2929" t="s">
        <v>108</v>
      </c>
      <c r="D2929" s="13">
        <v>10157095</v>
      </c>
      <c r="E2929" t="s">
        <v>2249</v>
      </c>
      <c r="F2929" t="s">
        <v>2250</v>
      </c>
      <c r="G2929" t="s">
        <v>2250</v>
      </c>
      <c r="H2929" s="108">
        <v>44112</v>
      </c>
      <c r="I2929" s="108">
        <v>44157</v>
      </c>
      <c r="J2929" t="s">
        <v>2251</v>
      </c>
      <c r="K2929" t="s">
        <v>2252</v>
      </c>
      <c r="L2929" t="s">
        <v>2252</v>
      </c>
      <c r="M2929" t="s">
        <v>2253</v>
      </c>
      <c r="N2929" t="s">
        <v>6345</v>
      </c>
    </row>
    <row r="2930" spans="1:14" x14ac:dyDescent="0.25">
      <c r="A2930" t="s">
        <v>6470</v>
      </c>
      <c r="B2930" t="s">
        <v>6471</v>
      </c>
      <c r="C2930" t="s">
        <v>161</v>
      </c>
      <c r="D2930" s="13">
        <v>10156682</v>
      </c>
      <c r="E2930" t="s">
        <v>2249</v>
      </c>
      <c r="F2930" t="s">
        <v>2250</v>
      </c>
      <c r="G2930" t="s">
        <v>2250</v>
      </c>
      <c r="H2930" s="108">
        <v>44138</v>
      </c>
      <c r="I2930" s="108">
        <v>44160</v>
      </c>
      <c r="J2930" t="s">
        <v>2251</v>
      </c>
      <c r="K2930" t="s">
        <v>2252</v>
      </c>
      <c r="L2930" t="s">
        <v>2252</v>
      </c>
      <c r="M2930" t="s">
        <v>2253</v>
      </c>
      <c r="N2930" t="s">
        <v>6345</v>
      </c>
    </row>
    <row r="2931" spans="1:14" x14ac:dyDescent="0.25">
      <c r="A2931" t="s">
        <v>6472</v>
      </c>
      <c r="B2931" t="s">
        <v>6473</v>
      </c>
      <c r="C2931" t="s">
        <v>119</v>
      </c>
      <c r="D2931" s="13">
        <v>10165075</v>
      </c>
      <c r="E2931" t="s">
        <v>2249</v>
      </c>
      <c r="F2931" t="s">
        <v>2250</v>
      </c>
      <c r="G2931" t="s">
        <v>2250</v>
      </c>
      <c r="H2931" s="108">
        <v>44138</v>
      </c>
      <c r="I2931" s="108">
        <v>44161</v>
      </c>
      <c r="J2931" t="s">
        <v>2251</v>
      </c>
      <c r="K2931" t="s">
        <v>2252</v>
      </c>
      <c r="L2931" t="s">
        <v>2252</v>
      </c>
      <c r="M2931" t="s">
        <v>2253</v>
      </c>
      <c r="N2931" t="s">
        <v>6345</v>
      </c>
    </row>
    <row r="2932" spans="1:14" x14ac:dyDescent="0.25">
      <c r="A2932" t="s">
        <v>6474</v>
      </c>
      <c r="B2932" t="s">
        <v>6475</v>
      </c>
      <c r="C2932" t="s">
        <v>116</v>
      </c>
      <c r="D2932" s="13">
        <v>10155216</v>
      </c>
      <c r="E2932" t="s">
        <v>2385</v>
      </c>
      <c r="F2932" t="s">
        <v>2250</v>
      </c>
      <c r="G2932" t="s">
        <v>2250</v>
      </c>
      <c r="H2932" s="108">
        <v>44110</v>
      </c>
      <c r="I2932" s="108">
        <v>44154</v>
      </c>
      <c r="J2932" t="s">
        <v>2252</v>
      </c>
      <c r="K2932" t="s">
        <v>2252</v>
      </c>
      <c r="L2932" t="s">
        <v>2252</v>
      </c>
      <c r="M2932" t="s">
        <v>2253</v>
      </c>
      <c r="N2932" t="s">
        <v>6345</v>
      </c>
    </row>
    <row r="2933" spans="1:14" x14ac:dyDescent="0.25">
      <c r="A2933" t="s">
        <v>6476</v>
      </c>
      <c r="B2933" t="s">
        <v>6477</v>
      </c>
      <c r="C2933" t="s">
        <v>96</v>
      </c>
      <c r="D2933" s="13">
        <v>10156817</v>
      </c>
      <c r="E2933" t="s">
        <v>2249</v>
      </c>
      <c r="F2933" t="s">
        <v>2250</v>
      </c>
      <c r="G2933" t="s">
        <v>2250</v>
      </c>
      <c r="H2933" s="108">
        <v>44105</v>
      </c>
      <c r="I2933" s="108">
        <v>44157</v>
      </c>
      <c r="J2933" t="s">
        <v>2251</v>
      </c>
      <c r="K2933" t="s">
        <v>2252</v>
      </c>
      <c r="L2933" t="s">
        <v>2252</v>
      </c>
      <c r="M2933" t="s">
        <v>2253</v>
      </c>
      <c r="N2933" t="s">
        <v>6345</v>
      </c>
    </row>
    <row r="2934" spans="1:14" x14ac:dyDescent="0.25">
      <c r="A2934" t="s">
        <v>6478</v>
      </c>
      <c r="B2934" t="s">
        <v>6479</v>
      </c>
      <c r="C2934" t="s">
        <v>99</v>
      </c>
      <c r="D2934" s="13">
        <v>10157996</v>
      </c>
      <c r="E2934" t="s">
        <v>2887</v>
      </c>
      <c r="F2934" t="s">
        <v>2250</v>
      </c>
      <c r="G2934" t="s">
        <v>2250</v>
      </c>
      <c r="H2934" s="108">
        <v>44109</v>
      </c>
      <c r="I2934" s="108">
        <v>44160</v>
      </c>
      <c r="J2934" t="s">
        <v>2252</v>
      </c>
      <c r="K2934" t="s">
        <v>2252</v>
      </c>
      <c r="L2934" t="s">
        <v>2252</v>
      </c>
      <c r="M2934" t="s">
        <v>2253</v>
      </c>
      <c r="N2934" t="s">
        <v>6345</v>
      </c>
    </row>
    <row r="2935" spans="1:14" x14ac:dyDescent="0.25">
      <c r="A2935" t="s">
        <v>6480</v>
      </c>
      <c r="B2935" t="s">
        <v>6481</v>
      </c>
      <c r="C2935" t="s">
        <v>149</v>
      </c>
      <c r="D2935" s="13">
        <v>10166002</v>
      </c>
      <c r="E2935" t="s">
        <v>2358</v>
      </c>
      <c r="F2935" t="s">
        <v>2250</v>
      </c>
      <c r="G2935" t="s">
        <v>2250</v>
      </c>
      <c r="H2935" s="108">
        <v>44124</v>
      </c>
      <c r="I2935" s="108">
        <v>44161</v>
      </c>
      <c r="J2935" t="s">
        <v>2252</v>
      </c>
      <c r="K2935" t="s">
        <v>2252</v>
      </c>
      <c r="L2935" t="s">
        <v>2252</v>
      </c>
      <c r="M2935" t="s">
        <v>2253</v>
      </c>
      <c r="N2935" t="s">
        <v>6345</v>
      </c>
    </row>
    <row r="2936" spans="1:14" x14ac:dyDescent="0.25">
      <c r="A2936" t="s">
        <v>6482</v>
      </c>
      <c r="B2936" t="s">
        <v>6483</v>
      </c>
      <c r="C2936" t="s">
        <v>115</v>
      </c>
      <c r="D2936" s="13">
        <v>10154377</v>
      </c>
      <c r="E2936" t="s">
        <v>6484</v>
      </c>
      <c r="F2936" t="s">
        <v>2250</v>
      </c>
      <c r="G2936" t="s">
        <v>2250</v>
      </c>
      <c r="H2936" s="108">
        <v>44118</v>
      </c>
      <c r="I2936" s="108">
        <v>44159</v>
      </c>
      <c r="J2936" t="s">
        <v>2252</v>
      </c>
      <c r="K2936" t="s">
        <v>2252</v>
      </c>
      <c r="L2936" t="s">
        <v>2252</v>
      </c>
      <c r="M2936" t="s">
        <v>2253</v>
      </c>
      <c r="N2936" t="s">
        <v>6345</v>
      </c>
    </row>
    <row r="2937" spans="1:14" x14ac:dyDescent="0.25">
      <c r="A2937" t="s">
        <v>6485</v>
      </c>
      <c r="B2937" t="s">
        <v>6486</v>
      </c>
      <c r="C2937" t="s">
        <v>101</v>
      </c>
      <c r="D2937" s="13">
        <v>10171728</v>
      </c>
      <c r="E2937" t="s">
        <v>2358</v>
      </c>
      <c r="F2937" t="s">
        <v>2250</v>
      </c>
      <c r="G2937" t="s">
        <v>2250</v>
      </c>
      <c r="H2937" s="108">
        <v>44181</v>
      </c>
      <c r="I2937" s="108">
        <v>44213</v>
      </c>
      <c r="J2937" t="s">
        <v>2252</v>
      </c>
      <c r="K2937" t="s">
        <v>2252</v>
      </c>
      <c r="L2937" t="s">
        <v>2252</v>
      </c>
      <c r="M2937" t="s">
        <v>2253</v>
      </c>
      <c r="N2937" t="s">
        <v>6345</v>
      </c>
    </row>
    <row r="2938" spans="1:14" x14ac:dyDescent="0.25">
      <c r="A2938" t="s">
        <v>6487</v>
      </c>
      <c r="B2938" t="s">
        <v>6488</v>
      </c>
      <c r="C2938" t="s">
        <v>163</v>
      </c>
      <c r="D2938" s="13">
        <v>10163484</v>
      </c>
      <c r="E2938" t="s">
        <v>2358</v>
      </c>
      <c r="F2938" t="s">
        <v>2250</v>
      </c>
      <c r="G2938" t="s">
        <v>2250</v>
      </c>
      <c r="H2938" s="108">
        <v>44117</v>
      </c>
      <c r="I2938" s="108">
        <v>44164</v>
      </c>
      <c r="J2938" t="s">
        <v>2252</v>
      </c>
      <c r="K2938" t="s">
        <v>2252</v>
      </c>
      <c r="L2938" t="s">
        <v>2252</v>
      </c>
      <c r="M2938" t="s">
        <v>2253</v>
      </c>
      <c r="N2938" t="s">
        <v>6345</v>
      </c>
    </row>
    <row r="2939" spans="1:14" x14ac:dyDescent="0.25">
      <c r="A2939" t="s">
        <v>6489</v>
      </c>
      <c r="B2939" t="s">
        <v>6490</v>
      </c>
      <c r="C2939" t="s">
        <v>154</v>
      </c>
      <c r="D2939" s="13">
        <v>10169513</v>
      </c>
      <c r="E2939" t="s">
        <v>2385</v>
      </c>
      <c r="F2939" t="s">
        <v>2250</v>
      </c>
      <c r="G2939" t="s">
        <v>2250</v>
      </c>
      <c r="H2939" s="108">
        <v>44139</v>
      </c>
      <c r="I2939" s="108">
        <v>44168</v>
      </c>
      <c r="J2939" t="s">
        <v>2252</v>
      </c>
      <c r="K2939" t="s">
        <v>2252</v>
      </c>
      <c r="L2939" t="s">
        <v>2252</v>
      </c>
      <c r="M2939" t="s">
        <v>2253</v>
      </c>
      <c r="N2939" t="s">
        <v>6345</v>
      </c>
    </row>
    <row r="2940" spans="1:14" x14ac:dyDescent="0.25">
      <c r="A2940" t="s">
        <v>6491</v>
      </c>
      <c r="B2940" t="s">
        <v>6492</v>
      </c>
      <c r="C2940" t="s">
        <v>137</v>
      </c>
      <c r="D2940" s="13">
        <v>10161993</v>
      </c>
      <c r="E2940" t="s">
        <v>2878</v>
      </c>
      <c r="F2940" t="s">
        <v>2250</v>
      </c>
      <c r="G2940" t="s">
        <v>2250</v>
      </c>
      <c r="H2940" s="108">
        <v>44098</v>
      </c>
      <c r="I2940" s="108">
        <v>44152</v>
      </c>
      <c r="J2940" t="s">
        <v>2252</v>
      </c>
      <c r="K2940" t="s">
        <v>2252</v>
      </c>
      <c r="L2940" t="s">
        <v>2252</v>
      </c>
      <c r="M2940" t="s">
        <v>2253</v>
      </c>
      <c r="N2940" t="s">
        <v>6345</v>
      </c>
    </row>
    <row r="2941" spans="1:14" x14ac:dyDescent="0.25">
      <c r="A2941" t="s">
        <v>6493</v>
      </c>
      <c r="B2941" t="s">
        <v>6494</v>
      </c>
      <c r="C2941" t="s">
        <v>74</v>
      </c>
      <c r="D2941" s="13">
        <v>10151407</v>
      </c>
      <c r="E2941" t="s">
        <v>6484</v>
      </c>
      <c r="F2941" t="s">
        <v>2250</v>
      </c>
      <c r="G2941" t="s">
        <v>2250</v>
      </c>
      <c r="H2941" s="108">
        <v>44097</v>
      </c>
      <c r="I2941" s="108">
        <v>44129</v>
      </c>
      <c r="J2941" t="s">
        <v>2252</v>
      </c>
      <c r="K2941" t="s">
        <v>2252</v>
      </c>
      <c r="L2941" t="s">
        <v>2252</v>
      </c>
      <c r="M2941" t="s">
        <v>2253</v>
      </c>
      <c r="N2941" t="s">
        <v>6345</v>
      </c>
    </row>
    <row r="2942" spans="1:14" x14ac:dyDescent="0.25">
      <c r="A2942" t="s">
        <v>6495</v>
      </c>
      <c r="B2942" t="s">
        <v>6496</v>
      </c>
      <c r="C2942" t="s">
        <v>212</v>
      </c>
      <c r="D2942" s="13">
        <v>10163219</v>
      </c>
      <c r="E2942" t="s">
        <v>6484</v>
      </c>
      <c r="F2942" t="s">
        <v>2250</v>
      </c>
      <c r="G2942" t="s">
        <v>2250</v>
      </c>
      <c r="H2942" s="108">
        <v>44097</v>
      </c>
      <c r="I2942" s="108">
        <v>44132</v>
      </c>
      <c r="J2942" t="s">
        <v>2252</v>
      </c>
      <c r="K2942" t="s">
        <v>2252</v>
      </c>
      <c r="L2942" t="s">
        <v>2252</v>
      </c>
      <c r="M2942" t="s">
        <v>2253</v>
      </c>
      <c r="N2942" t="s">
        <v>6345</v>
      </c>
    </row>
    <row r="2943" spans="1:14" x14ac:dyDescent="0.25">
      <c r="A2943" t="s">
        <v>6497</v>
      </c>
      <c r="B2943" t="s">
        <v>6498</v>
      </c>
      <c r="C2943" t="s">
        <v>98</v>
      </c>
      <c r="D2943" s="13">
        <v>10172059</v>
      </c>
      <c r="E2943" t="s">
        <v>6484</v>
      </c>
      <c r="F2943" t="s">
        <v>2250</v>
      </c>
      <c r="G2943" t="s">
        <v>2250</v>
      </c>
      <c r="H2943" s="108">
        <v>44175</v>
      </c>
      <c r="I2943" s="108">
        <v>44221</v>
      </c>
      <c r="J2943" t="s">
        <v>2252</v>
      </c>
      <c r="K2943" t="s">
        <v>2252</v>
      </c>
      <c r="L2943" t="s">
        <v>2252</v>
      </c>
      <c r="M2943" t="s">
        <v>2253</v>
      </c>
      <c r="N2943" t="s">
        <v>6345</v>
      </c>
    </row>
    <row r="2944" spans="1:14" x14ac:dyDescent="0.25">
      <c r="A2944" t="s">
        <v>6499</v>
      </c>
      <c r="B2944" t="s">
        <v>6500</v>
      </c>
      <c r="C2944" t="s">
        <v>117</v>
      </c>
      <c r="D2944" s="13">
        <v>10171468</v>
      </c>
      <c r="E2944" t="s">
        <v>6484</v>
      </c>
      <c r="F2944" t="s">
        <v>2250</v>
      </c>
      <c r="G2944" t="s">
        <v>2250</v>
      </c>
      <c r="H2944" s="108">
        <v>44174</v>
      </c>
      <c r="I2944" s="108">
        <v>44216</v>
      </c>
      <c r="J2944" t="s">
        <v>2252</v>
      </c>
      <c r="K2944" t="s">
        <v>2252</v>
      </c>
      <c r="L2944" t="s">
        <v>2252</v>
      </c>
      <c r="M2944" t="s">
        <v>2253</v>
      </c>
      <c r="N2944" t="s">
        <v>6345</v>
      </c>
    </row>
    <row r="2945" spans="1:14" x14ac:dyDescent="0.25">
      <c r="A2945" t="s">
        <v>6501</v>
      </c>
      <c r="B2945" t="s">
        <v>6502</v>
      </c>
      <c r="C2945" t="s">
        <v>144</v>
      </c>
      <c r="D2945" s="13">
        <v>10168868</v>
      </c>
      <c r="E2945" t="s">
        <v>6484</v>
      </c>
      <c r="F2945" t="s">
        <v>2250</v>
      </c>
      <c r="G2945" t="s">
        <v>2250</v>
      </c>
      <c r="H2945" s="108">
        <v>44147</v>
      </c>
      <c r="I2945" s="108">
        <v>44166</v>
      </c>
      <c r="J2945" t="s">
        <v>2252</v>
      </c>
      <c r="K2945" t="s">
        <v>2252</v>
      </c>
      <c r="L2945" t="s">
        <v>2252</v>
      </c>
      <c r="M2945" t="s">
        <v>2253</v>
      </c>
      <c r="N2945" t="s">
        <v>6345</v>
      </c>
    </row>
    <row r="2946" spans="1:14" x14ac:dyDescent="0.25">
      <c r="A2946" t="s">
        <v>6503</v>
      </c>
      <c r="B2946" t="s">
        <v>6504</v>
      </c>
      <c r="C2946" t="s">
        <v>144</v>
      </c>
      <c r="D2946" s="13">
        <v>10171179</v>
      </c>
      <c r="E2946" t="s">
        <v>6484</v>
      </c>
      <c r="F2946" t="s">
        <v>2250</v>
      </c>
      <c r="G2946" t="s">
        <v>2250</v>
      </c>
      <c r="H2946" s="108">
        <v>44175</v>
      </c>
      <c r="I2946" s="108">
        <v>44203</v>
      </c>
      <c r="J2946" t="s">
        <v>2252</v>
      </c>
      <c r="K2946" t="s">
        <v>2252</v>
      </c>
      <c r="L2946" t="s">
        <v>2252</v>
      </c>
      <c r="M2946" t="s">
        <v>2253</v>
      </c>
      <c r="N2946" t="s">
        <v>6345</v>
      </c>
    </row>
    <row r="2947" spans="1:14" x14ac:dyDescent="0.25">
      <c r="A2947" t="s">
        <v>6505</v>
      </c>
      <c r="B2947" t="s">
        <v>6506</v>
      </c>
      <c r="C2947" t="s">
        <v>80</v>
      </c>
      <c r="D2947" s="13">
        <v>10154701</v>
      </c>
      <c r="E2947" t="s">
        <v>6507</v>
      </c>
      <c r="F2947" t="s">
        <v>2250</v>
      </c>
      <c r="G2947" t="s">
        <v>2250</v>
      </c>
      <c r="H2947" s="108">
        <v>44124</v>
      </c>
      <c r="I2947" s="108">
        <v>44157</v>
      </c>
      <c r="J2947" t="s">
        <v>2252</v>
      </c>
      <c r="K2947" t="s">
        <v>2252</v>
      </c>
      <c r="L2947" t="s">
        <v>2252</v>
      </c>
      <c r="M2947" t="s">
        <v>2253</v>
      </c>
      <c r="N2947" t="s">
        <v>6345</v>
      </c>
    </row>
    <row r="2948" spans="1:14" x14ac:dyDescent="0.25">
      <c r="A2948" t="s">
        <v>6508</v>
      </c>
      <c r="B2948" t="s">
        <v>6509</v>
      </c>
      <c r="C2948" t="s">
        <v>75</v>
      </c>
      <c r="D2948" s="13">
        <v>10154586</v>
      </c>
      <c r="E2948" t="s">
        <v>6484</v>
      </c>
      <c r="F2948" t="s">
        <v>2250</v>
      </c>
      <c r="G2948" t="s">
        <v>2250</v>
      </c>
      <c r="H2948" s="108">
        <v>44090</v>
      </c>
      <c r="I2948" s="108">
        <v>44117</v>
      </c>
      <c r="J2948" t="s">
        <v>2252</v>
      </c>
      <c r="K2948" t="s">
        <v>2252</v>
      </c>
      <c r="L2948" t="s">
        <v>2252</v>
      </c>
      <c r="M2948" t="s">
        <v>2253</v>
      </c>
      <c r="N2948" t="s">
        <v>6345</v>
      </c>
    </row>
    <row r="2949" spans="1:14" x14ac:dyDescent="0.25">
      <c r="A2949" t="s">
        <v>6508</v>
      </c>
      <c r="B2949" t="s">
        <v>6509</v>
      </c>
      <c r="C2949" t="s">
        <v>75</v>
      </c>
      <c r="D2949" s="13">
        <v>10172060</v>
      </c>
      <c r="E2949" t="s">
        <v>6484</v>
      </c>
      <c r="F2949" t="s">
        <v>2250</v>
      </c>
      <c r="G2949" t="s">
        <v>2250</v>
      </c>
      <c r="H2949" s="108">
        <v>44180</v>
      </c>
      <c r="I2949" s="108">
        <v>44217</v>
      </c>
      <c r="J2949" t="s">
        <v>2252</v>
      </c>
      <c r="K2949" t="s">
        <v>2252</v>
      </c>
      <c r="L2949" t="s">
        <v>2252</v>
      </c>
      <c r="M2949" t="s">
        <v>2253</v>
      </c>
      <c r="N2949" t="s">
        <v>6345</v>
      </c>
    </row>
    <row r="2950" spans="1:14" x14ac:dyDescent="0.25">
      <c r="A2950" t="s">
        <v>6510</v>
      </c>
      <c r="B2950" t="s">
        <v>6511</v>
      </c>
      <c r="C2950" t="s">
        <v>150</v>
      </c>
      <c r="D2950" s="13">
        <v>10154851</v>
      </c>
      <c r="E2950" t="s">
        <v>6484</v>
      </c>
      <c r="F2950" t="s">
        <v>2250</v>
      </c>
      <c r="G2950" t="s">
        <v>2250</v>
      </c>
      <c r="H2950" s="108">
        <v>44125</v>
      </c>
      <c r="I2950" s="108">
        <v>44157</v>
      </c>
      <c r="J2950" t="s">
        <v>2252</v>
      </c>
      <c r="K2950" t="s">
        <v>2252</v>
      </c>
      <c r="L2950" t="s">
        <v>2252</v>
      </c>
      <c r="M2950" t="s">
        <v>2253</v>
      </c>
      <c r="N2950" t="s">
        <v>6345</v>
      </c>
    </row>
    <row r="2951" spans="1:14" x14ac:dyDescent="0.25">
      <c r="A2951" t="s">
        <v>6512</v>
      </c>
      <c r="B2951" t="s">
        <v>6513</v>
      </c>
      <c r="C2951" t="s">
        <v>141</v>
      </c>
      <c r="D2951" s="13">
        <v>10156543</v>
      </c>
      <c r="E2951" t="s">
        <v>6484</v>
      </c>
      <c r="F2951" t="s">
        <v>2250</v>
      </c>
      <c r="G2951" t="s">
        <v>2250</v>
      </c>
      <c r="H2951" s="108">
        <v>44098</v>
      </c>
      <c r="I2951" s="108">
        <v>44130</v>
      </c>
      <c r="J2951" t="s">
        <v>2252</v>
      </c>
      <c r="K2951" t="s">
        <v>2252</v>
      </c>
      <c r="L2951" t="s">
        <v>2252</v>
      </c>
      <c r="M2951" t="s">
        <v>2253</v>
      </c>
      <c r="N2951" t="s">
        <v>6345</v>
      </c>
    </row>
    <row r="2952" spans="1:14" x14ac:dyDescent="0.25">
      <c r="A2952" t="s">
        <v>6514</v>
      </c>
      <c r="B2952" t="s">
        <v>6515</v>
      </c>
      <c r="C2952" t="s">
        <v>157</v>
      </c>
      <c r="D2952" s="13">
        <v>10155787</v>
      </c>
      <c r="E2952" t="s">
        <v>6484</v>
      </c>
      <c r="F2952" t="s">
        <v>2250</v>
      </c>
      <c r="G2952" t="s">
        <v>2250</v>
      </c>
      <c r="H2952" s="108">
        <v>44111</v>
      </c>
      <c r="I2952" s="108">
        <v>44158</v>
      </c>
      <c r="J2952" t="s">
        <v>2252</v>
      </c>
      <c r="K2952" t="s">
        <v>2252</v>
      </c>
      <c r="L2952" t="s">
        <v>2252</v>
      </c>
      <c r="M2952" t="s">
        <v>2253</v>
      </c>
      <c r="N2952" t="s">
        <v>6345</v>
      </c>
    </row>
    <row r="2953" spans="1:14" x14ac:dyDescent="0.25">
      <c r="A2953" t="s">
        <v>6516</v>
      </c>
      <c r="B2953" t="s">
        <v>6517</v>
      </c>
      <c r="C2953" t="s">
        <v>85</v>
      </c>
      <c r="D2953" s="13">
        <v>10154474</v>
      </c>
      <c r="E2953" t="s">
        <v>6484</v>
      </c>
      <c r="F2953" t="s">
        <v>2250</v>
      </c>
      <c r="G2953" t="s">
        <v>2250</v>
      </c>
      <c r="H2953" s="108">
        <v>44117</v>
      </c>
      <c r="I2953" s="108">
        <v>44158</v>
      </c>
      <c r="J2953" t="s">
        <v>2252</v>
      </c>
      <c r="K2953" t="s">
        <v>2252</v>
      </c>
      <c r="L2953" t="s">
        <v>2252</v>
      </c>
      <c r="M2953" t="s">
        <v>2253</v>
      </c>
      <c r="N2953" t="s">
        <v>6345</v>
      </c>
    </row>
    <row r="2954" spans="1:14" x14ac:dyDescent="0.25">
      <c r="A2954" t="s">
        <v>6518</v>
      </c>
      <c r="B2954" t="s">
        <v>6519</v>
      </c>
      <c r="C2954" t="s">
        <v>161</v>
      </c>
      <c r="D2954" s="13">
        <v>10155365</v>
      </c>
      <c r="E2954" t="s">
        <v>6484</v>
      </c>
      <c r="F2954" t="s">
        <v>2250</v>
      </c>
      <c r="G2954" t="s">
        <v>2250</v>
      </c>
      <c r="H2954" s="108">
        <v>44168</v>
      </c>
      <c r="I2954" s="108">
        <v>44209</v>
      </c>
      <c r="J2954" t="s">
        <v>2252</v>
      </c>
      <c r="K2954" t="s">
        <v>2252</v>
      </c>
      <c r="L2954" t="s">
        <v>2252</v>
      </c>
      <c r="M2954" t="s">
        <v>2253</v>
      </c>
      <c r="N2954" t="s">
        <v>6345</v>
      </c>
    </row>
    <row r="2955" spans="1:14" x14ac:dyDescent="0.25">
      <c r="A2955" t="s">
        <v>6520</v>
      </c>
      <c r="B2955" t="s">
        <v>6521</v>
      </c>
      <c r="C2955" t="s">
        <v>217</v>
      </c>
      <c r="D2955" s="13">
        <v>10164380</v>
      </c>
      <c r="E2955" t="s">
        <v>6484</v>
      </c>
      <c r="F2955" t="s">
        <v>2250</v>
      </c>
      <c r="G2955" t="s">
        <v>2250</v>
      </c>
      <c r="H2955" s="108">
        <v>44105</v>
      </c>
      <c r="I2955" s="108">
        <v>44144</v>
      </c>
      <c r="J2955" t="s">
        <v>2252</v>
      </c>
      <c r="K2955" t="s">
        <v>2252</v>
      </c>
      <c r="L2955" t="s">
        <v>2252</v>
      </c>
      <c r="M2955" t="s">
        <v>2253</v>
      </c>
      <c r="N2955" t="s">
        <v>6345</v>
      </c>
    </row>
    <row r="2956" spans="1:14" x14ac:dyDescent="0.25">
      <c r="A2956" t="s">
        <v>6522</v>
      </c>
      <c r="B2956" t="s">
        <v>6523</v>
      </c>
      <c r="C2956" t="s">
        <v>113</v>
      </c>
      <c r="D2956" s="13">
        <v>10158441</v>
      </c>
      <c r="E2956" t="s">
        <v>6484</v>
      </c>
      <c r="F2956" t="s">
        <v>2250</v>
      </c>
      <c r="G2956" t="s">
        <v>2250</v>
      </c>
      <c r="H2956" s="108">
        <v>44138</v>
      </c>
      <c r="I2956" s="108">
        <v>44168</v>
      </c>
      <c r="J2956" t="s">
        <v>2252</v>
      </c>
      <c r="K2956" t="s">
        <v>2252</v>
      </c>
      <c r="L2956" t="s">
        <v>2252</v>
      </c>
      <c r="M2956" t="s">
        <v>2253</v>
      </c>
      <c r="N2956" t="s">
        <v>6345</v>
      </c>
    </row>
    <row r="2957" spans="1:14" x14ac:dyDescent="0.25">
      <c r="A2957" t="s">
        <v>6524</v>
      </c>
      <c r="B2957" t="s">
        <v>6525</v>
      </c>
      <c r="C2957" t="s">
        <v>151</v>
      </c>
      <c r="D2957" s="13">
        <v>10154454</v>
      </c>
      <c r="E2957" t="s">
        <v>6484</v>
      </c>
      <c r="F2957" t="s">
        <v>2250</v>
      </c>
      <c r="G2957" t="s">
        <v>2250</v>
      </c>
      <c r="H2957" s="108">
        <v>44103</v>
      </c>
      <c r="I2957" s="108">
        <v>44134</v>
      </c>
      <c r="J2957" t="s">
        <v>2252</v>
      </c>
      <c r="K2957" t="s">
        <v>2252</v>
      </c>
      <c r="L2957" t="s">
        <v>2252</v>
      </c>
      <c r="M2957" t="s">
        <v>2253</v>
      </c>
      <c r="N2957" t="s">
        <v>6345</v>
      </c>
    </row>
    <row r="2958" spans="1:14" x14ac:dyDescent="0.25">
      <c r="A2958" t="s">
        <v>6526</v>
      </c>
      <c r="B2958" t="s">
        <v>6527</v>
      </c>
      <c r="C2958" t="s">
        <v>82</v>
      </c>
      <c r="D2958" s="13">
        <v>10166578</v>
      </c>
      <c r="E2958" t="s">
        <v>6484</v>
      </c>
      <c r="F2958" t="s">
        <v>2250</v>
      </c>
      <c r="G2958" t="s">
        <v>2250</v>
      </c>
      <c r="H2958" s="108">
        <v>44110</v>
      </c>
      <c r="I2958" s="108">
        <v>44146</v>
      </c>
      <c r="J2958" t="s">
        <v>2252</v>
      </c>
      <c r="K2958" t="s">
        <v>2252</v>
      </c>
      <c r="L2958" t="s">
        <v>2252</v>
      </c>
      <c r="M2958" t="s">
        <v>2253</v>
      </c>
      <c r="N2958" t="s">
        <v>6345</v>
      </c>
    </row>
    <row r="2959" spans="1:14" x14ac:dyDescent="0.25">
      <c r="A2959" t="s">
        <v>6528</v>
      </c>
      <c r="B2959" t="s">
        <v>6529</v>
      </c>
      <c r="C2959" t="s">
        <v>108</v>
      </c>
      <c r="D2959" s="13">
        <v>10164381</v>
      </c>
      <c r="E2959" t="s">
        <v>6484</v>
      </c>
      <c r="F2959" t="s">
        <v>2250</v>
      </c>
      <c r="G2959" t="s">
        <v>2250</v>
      </c>
      <c r="H2959" s="108">
        <v>44153</v>
      </c>
      <c r="I2959" s="108">
        <v>44174</v>
      </c>
      <c r="J2959" t="s">
        <v>2252</v>
      </c>
      <c r="K2959" t="s">
        <v>2252</v>
      </c>
      <c r="L2959" t="s">
        <v>2252</v>
      </c>
      <c r="M2959" t="s">
        <v>2253</v>
      </c>
      <c r="N2959" t="s">
        <v>6345</v>
      </c>
    </row>
    <row r="2960" spans="1:14" x14ac:dyDescent="0.25">
      <c r="A2960" t="s">
        <v>6530</v>
      </c>
      <c r="B2960" t="s">
        <v>6531</v>
      </c>
      <c r="C2960" t="s">
        <v>139</v>
      </c>
      <c r="D2960" s="13">
        <v>10165378</v>
      </c>
      <c r="E2960" t="s">
        <v>6484</v>
      </c>
      <c r="F2960" t="s">
        <v>2250</v>
      </c>
      <c r="G2960" t="s">
        <v>2250</v>
      </c>
      <c r="H2960" s="108">
        <v>44124</v>
      </c>
      <c r="I2960" s="108">
        <v>44160</v>
      </c>
      <c r="J2960" t="s">
        <v>2252</v>
      </c>
      <c r="K2960" t="s">
        <v>2252</v>
      </c>
      <c r="L2960" t="s">
        <v>2252</v>
      </c>
      <c r="M2960" t="s">
        <v>2253</v>
      </c>
      <c r="N2960" t="s">
        <v>6345</v>
      </c>
    </row>
    <row r="2961" spans="1:14" x14ac:dyDescent="0.25">
      <c r="A2961" t="s">
        <v>6532</v>
      </c>
      <c r="B2961" t="s">
        <v>6533</v>
      </c>
      <c r="C2961" t="s">
        <v>211</v>
      </c>
      <c r="D2961" s="13">
        <v>10165384</v>
      </c>
      <c r="E2961" t="s">
        <v>6484</v>
      </c>
      <c r="F2961" t="s">
        <v>2250</v>
      </c>
      <c r="G2961" t="s">
        <v>2250</v>
      </c>
      <c r="H2961" s="108">
        <v>44151</v>
      </c>
      <c r="I2961" s="108">
        <v>44180</v>
      </c>
      <c r="J2961" t="s">
        <v>2252</v>
      </c>
      <c r="K2961" t="s">
        <v>2252</v>
      </c>
      <c r="L2961" t="s">
        <v>2252</v>
      </c>
      <c r="M2961" t="s">
        <v>2253</v>
      </c>
      <c r="N2961" t="s">
        <v>6345</v>
      </c>
    </row>
    <row r="2962" spans="1:14" x14ac:dyDescent="0.25">
      <c r="A2962" t="s">
        <v>6534</v>
      </c>
      <c r="B2962" t="s">
        <v>6535</v>
      </c>
      <c r="C2962" t="s">
        <v>211</v>
      </c>
      <c r="D2962" s="13">
        <v>10165379</v>
      </c>
      <c r="E2962" t="s">
        <v>6484</v>
      </c>
      <c r="F2962" t="s">
        <v>2250</v>
      </c>
      <c r="G2962" t="s">
        <v>2250</v>
      </c>
      <c r="H2962" s="108">
        <v>44144</v>
      </c>
      <c r="I2962" s="108">
        <v>44166</v>
      </c>
      <c r="J2962" t="s">
        <v>2252</v>
      </c>
      <c r="K2962" t="s">
        <v>2252</v>
      </c>
      <c r="L2962" t="s">
        <v>2252</v>
      </c>
      <c r="M2962" t="s">
        <v>2253</v>
      </c>
      <c r="N2962" t="s">
        <v>6345</v>
      </c>
    </row>
    <row r="2963" spans="1:14" x14ac:dyDescent="0.25">
      <c r="A2963" t="s">
        <v>6536</v>
      </c>
      <c r="B2963" t="s">
        <v>6537</v>
      </c>
      <c r="C2963" t="s">
        <v>211</v>
      </c>
      <c r="D2963" s="13">
        <v>10158322</v>
      </c>
      <c r="E2963" t="s">
        <v>6484</v>
      </c>
      <c r="F2963" t="s">
        <v>2250</v>
      </c>
      <c r="G2963" t="s">
        <v>2250</v>
      </c>
      <c r="H2963" s="108">
        <v>44097</v>
      </c>
      <c r="I2963" s="108">
        <v>44145</v>
      </c>
      <c r="J2963" t="s">
        <v>2252</v>
      </c>
      <c r="K2963" t="s">
        <v>2252</v>
      </c>
      <c r="L2963" t="s">
        <v>2252</v>
      </c>
      <c r="M2963" t="s">
        <v>2253</v>
      </c>
      <c r="N2963" t="s">
        <v>6345</v>
      </c>
    </row>
    <row r="2964" spans="1:14" x14ac:dyDescent="0.25">
      <c r="A2964" t="s">
        <v>6538</v>
      </c>
      <c r="B2964" t="s">
        <v>6539</v>
      </c>
      <c r="C2964" t="s">
        <v>75</v>
      </c>
      <c r="D2964" s="13">
        <v>10163214</v>
      </c>
      <c r="E2964" t="s">
        <v>6484</v>
      </c>
      <c r="F2964" t="s">
        <v>2250</v>
      </c>
      <c r="G2964" t="s">
        <v>2250</v>
      </c>
      <c r="H2964" s="108">
        <v>44104</v>
      </c>
      <c r="I2964" s="108">
        <v>44140</v>
      </c>
      <c r="J2964" t="s">
        <v>2252</v>
      </c>
      <c r="K2964" t="s">
        <v>2252</v>
      </c>
      <c r="L2964" t="s">
        <v>2252</v>
      </c>
      <c r="M2964" t="s">
        <v>2253</v>
      </c>
      <c r="N2964" t="s">
        <v>6345</v>
      </c>
    </row>
    <row r="2965" spans="1:14" x14ac:dyDescent="0.25">
      <c r="A2965" t="s">
        <v>6540</v>
      </c>
      <c r="B2965" t="s">
        <v>6541</v>
      </c>
      <c r="C2965" t="s">
        <v>135</v>
      </c>
      <c r="D2965" s="13">
        <v>10158445</v>
      </c>
      <c r="E2965" t="s">
        <v>6484</v>
      </c>
      <c r="F2965" t="s">
        <v>2250</v>
      </c>
      <c r="G2965" t="s">
        <v>2250</v>
      </c>
      <c r="H2965" s="108">
        <v>44154</v>
      </c>
      <c r="I2965" s="108">
        <v>44180</v>
      </c>
      <c r="J2965" t="s">
        <v>2252</v>
      </c>
      <c r="K2965" t="s">
        <v>2252</v>
      </c>
      <c r="L2965" t="s">
        <v>2252</v>
      </c>
      <c r="M2965" t="s">
        <v>2253</v>
      </c>
      <c r="N2965" t="s">
        <v>6345</v>
      </c>
    </row>
    <row r="2966" spans="1:14" x14ac:dyDescent="0.25">
      <c r="A2966" t="s">
        <v>6542</v>
      </c>
      <c r="B2966" t="s">
        <v>6543</v>
      </c>
      <c r="C2966" t="s">
        <v>161</v>
      </c>
      <c r="D2966" s="13">
        <v>10168869</v>
      </c>
      <c r="E2966" t="s">
        <v>6484</v>
      </c>
      <c r="F2966" t="s">
        <v>2250</v>
      </c>
      <c r="G2966" t="s">
        <v>2250</v>
      </c>
      <c r="H2966" s="108">
        <v>44166</v>
      </c>
      <c r="I2966" s="108">
        <v>44213</v>
      </c>
      <c r="J2966" t="s">
        <v>2252</v>
      </c>
      <c r="K2966" t="s">
        <v>2252</v>
      </c>
      <c r="L2966" t="s">
        <v>2252</v>
      </c>
      <c r="M2966" t="s">
        <v>2253</v>
      </c>
      <c r="N2966" t="s">
        <v>6345</v>
      </c>
    </row>
    <row r="2967" spans="1:14" x14ac:dyDescent="0.25">
      <c r="A2967" t="s">
        <v>6544</v>
      </c>
      <c r="B2967" t="s">
        <v>6545</v>
      </c>
      <c r="C2967" t="s">
        <v>211</v>
      </c>
      <c r="D2967" s="13">
        <v>10158427</v>
      </c>
      <c r="E2967" t="s">
        <v>6484</v>
      </c>
      <c r="F2967" t="s">
        <v>2250</v>
      </c>
      <c r="G2967" t="s">
        <v>2250</v>
      </c>
      <c r="H2967" s="108">
        <v>44110</v>
      </c>
      <c r="I2967" s="108">
        <v>44161</v>
      </c>
      <c r="J2967" t="s">
        <v>2252</v>
      </c>
      <c r="K2967" t="s">
        <v>2252</v>
      </c>
      <c r="L2967" t="s">
        <v>2252</v>
      </c>
      <c r="M2967" t="s">
        <v>2253</v>
      </c>
      <c r="N2967" t="s">
        <v>6345</v>
      </c>
    </row>
    <row r="2968" spans="1:14" x14ac:dyDescent="0.25">
      <c r="A2968" t="s">
        <v>6546</v>
      </c>
      <c r="B2968" t="s">
        <v>6547</v>
      </c>
      <c r="C2968" t="s">
        <v>211</v>
      </c>
      <c r="D2968" s="13">
        <v>10166575</v>
      </c>
      <c r="E2968" t="s">
        <v>6484</v>
      </c>
      <c r="F2968" t="s">
        <v>2250</v>
      </c>
      <c r="G2968" t="s">
        <v>2250</v>
      </c>
      <c r="H2968" s="108">
        <v>44154</v>
      </c>
      <c r="I2968" s="108">
        <v>44180</v>
      </c>
      <c r="J2968" t="s">
        <v>2252</v>
      </c>
      <c r="K2968" t="s">
        <v>2252</v>
      </c>
      <c r="L2968" t="s">
        <v>2252</v>
      </c>
      <c r="M2968" t="s">
        <v>2253</v>
      </c>
      <c r="N2968" t="s">
        <v>6345</v>
      </c>
    </row>
    <row r="2969" spans="1:14" x14ac:dyDescent="0.25">
      <c r="A2969" t="s">
        <v>6548</v>
      </c>
      <c r="B2969" t="s">
        <v>6549</v>
      </c>
      <c r="C2969" t="s">
        <v>87</v>
      </c>
      <c r="D2969" s="13">
        <v>10169329</v>
      </c>
      <c r="E2969" t="s">
        <v>6484</v>
      </c>
      <c r="F2969" t="s">
        <v>2250</v>
      </c>
      <c r="G2969" t="s">
        <v>2250</v>
      </c>
      <c r="H2969" s="108">
        <v>44161</v>
      </c>
      <c r="I2969" s="108">
        <v>44182</v>
      </c>
      <c r="J2969" t="s">
        <v>2252</v>
      </c>
      <c r="K2969" t="s">
        <v>2252</v>
      </c>
      <c r="L2969" t="s">
        <v>2252</v>
      </c>
      <c r="M2969" t="s">
        <v>2253</v>
      </c>
      <c r="N2969" t="s">
        <v>6345</v>
      </c>
    </row>
    <row r="2970" spans="1:14" x14ac:dyDescent="0.25">
      <c r="A2970" t="s">
        <v>6550</v>
      </c>
      <c r="B2970" t="s">
        <v>6551</v>
      </c>
      <c r="C2970" t="s">
        <v>132</v>
      </c>
      <c r="D2970" s="13">
        <v>10158436</v>
      </c>
      <c r="E2970" t="s">
        <v>6484</v>
      </c>
      <c r="F2970" t="s">
        <v>2250</v>
      </c>
      <c r="G2970" t="s">
        <v>2250</v>
      </c>
      <c r="H2970" s="108">
        <v>44160</v>
      </c>
      <c r="I2970" s="108">
        <v>44209</v>
      </c>
      <c r="J2970" t="s">
        <v>2252</v>
      </c>
      <c r="K2970" t="s">
        <v>2252</v>
      </c>
      <c r="L2970" t="s">
        <v>2252</v>
      </c>
      <c r="M2970" t="s">
        <v>2253</v>
      </c>
      <c r="N2970" t="s">
        <v>6345</v>
      </c>
    </row>
    <row r="2971" spans="1:14" x14ac:dyDescent="0.25">
      <c r="A2971" t="s">
        <v>6552</v>
      </c>
      <c r="B2971" t="s">
        <v>6553</v>
      </c>
      <c r="C2971" t="s">
        <v>150</v>
      </c>
      <c r="D2971" s="13">
        <v>10173647</v>
      </c>
      <c r="E2971" t="s">
        <v>6484</v>
      </c>
      <c r="F2971" t="s">
        <v>2250</v>
      </c>
      <c r="G2971" t="s">
        <v>2250</v>
      </c>
      <c r="H2971" s="108">
        <v>44181</v>
      </c>
      <c r="I2971" s="108">
        <v>44216</v>
      </c>
      <c r="J2971" t="s">
        <v>2252</v>
      </c>
      <c r="K2971" t="s">
        <v>2252</v>
      </c>
      <c r="L2971" t="s">
        <v>2252</v>
      </c>
      <c r="M2971" t="s">
        <v>2253</v>
      </c>
      <c r="N2971" t="s">
        <v>6345</v>
      </c>
    </row>
    <row r="2972" spans="1:14" x14ac:dyDescent="0.25">
      <c r="A2972" t="s">
        <v>6554</v>
      </c>
      <c r="B2972" t="s">
        <v>6555</v>
      </c>
      <c r="C2972" t="s">
        <v>147</v>
      </c>
      <c r="D2972" s="13">
        <v>10163227</v>
      </c>
      <c r="E2972" t="s">
        <v>6484</v>
      </c>
      <c r="F2972" t="s">
        <v>2250</v>
      </c>
      <c r="G2972" t="s">
        <v>2250</v>
      </c>
      <c r="H2972" s="108">
        <v>44173</v>
      </c>
      <c r="I2972" s="108">
        <v>44209</v>
      </c>
      <c r="J2972" t="s">
        <v>2252</v>
      </c>
      <c r="K2972" t="s">
        <v>2252</v>
      </c>
      <c r="L2972" t="s">
        <v>2252</v>
      </c>
      <c r="M2972" t="s">
        <v>2253</v>
      </c>
      <c r="N2972" t="s">
        <v>6345</v>
      </c>
    </row>
    <row r="2973" spans="1:14" x14ac:dyDescent="0.25">
      <c r="A2973" t="s">
        <v>6556</v>
      </c>
      <c r="B2973" t="s">
        <v>6557</v>
      </c>
      <c r="C2973" t="s">
        <v>173</v>
      </c>
      <c r="D2973" s="13">
        <v>10172484</v>
      </c>
      <c r="E2973" t="s">
        <v>6484</v>
      </c>
      <c r="F2973" t="s">
        <v>2250</v>
      </c>
      <c r="G2973" t="s">
        <v>2250</v>
      </c>
      <c r="H2973" s="108">
        <v>44174</v>
      </c>
      <c r="I2973" s="108">
        <v>44213</v>
      </c>
      <c r="J2973" t="s">
        <v>2252</v>
      </c>
      <c r="K2973" t="s">
        <v>2252</v>
      </c>
      <c r="L2973" t="s">
        <v>2252</v>
      </c>
      <c r="M2973" t="s">
        <v>2253</v>
      </c>
      <c r="N2973" t="s">
        <v>6345</v>
      </c>
    </row>
    <row r="2974" spans="1:14" x14ac:dyDescent="0.25">
      <c r="A2974" t="s">
        <v>6558</v>
      </c>
      <c r="B2974" t="s">
        <v>6559</v>
      </c>
      <c r="C2974" t="s">
        <v>106</v>
      </c>
      <c r="D2974" s="13">
        <v>10164941</v>
      </c>
      <c r="E2974" t="s">
        <v>6484</v>
      </c>
      <c r="F2974" t="s">
        <v>2250</v>
      </c>
      <c r="G2974" t="s">
        <v>2250</v>
      </c>
      <c r="H2974" s="108">
        <v>44124</v>
      </c>
      <c r="I2974" s="108">
        <v>44160</v>
      </c>
      <c r="J2974" t="s">
        <v>2252</v>
      </c>
      <c r="K2974" t="s">
        <v>2252</v>
      </c>
      <c r="L2974" t="s">
        <v>2252</v>
      </c>
      <c r="M2974" t="s">
        <v>2253</v>
      </c>
      <c r="N2974" t="s">
        <v>6345</v>
      </c>
    </row>
    <row r="2975" spans="1:14" x14ac:dyDescent="0.25">
      <c r="A2975" t="s">
        <v>6560</v>
      </c>
      <c r="B2975" t="s">
        <v>6561</v>
      </c>
      <c r="C2975" t="s">
        <v>186</v>
      </c>
      <c r="D2975" s="13">
        <v>10164824</v>
      </c>
      <c r="E2975" t="s">
        <v>6484</v>
      </c>
      <c r="F2975" t="s">
        <v>2250</v>
      </c>
      <c r="G2975" t="s">
        <v>2250</v>
      </c>
      <c r="H2975" s="108">
        <v>44138</v>
      </c>
      <c r="I2975" s="108">
        <v>44174</v>
      </c>
      <c r="J2975" t="s">
        <v>2252</v>
      </c>
      <c r="K2975" t="s">
        <v>2252</v>
      </c>
      <c r="L2975" t="s">
        <v>2252</v>
      </c>
      <c r="M2975" t="s">
        <v>2253</v>
      </c>
      <c r="N2975" t="s">
        <v>6345</v>
      </c>
    </row>
    <row r="2976" spans="1:14" x14ac:dyDescent="0.25">
      <c r="A2976" t="s">
        <v>6562</v>
      </c>
      <c r="B2976" t="s">
        <v>6563</v>
      </c>
      <c r="C2976" t="s">
        <v>169</v>
      </c>
      <c r="D2976" s="13">
        <v>10169331</v>
      </c>
      <c r="E2976" t="s">
        <v>6484</v>
      </c>
      <c r="F2976" t="s">
        <v>2250</v>
      </c>
      <c r="G2976" t="s">
        <v>2250</v>
      </c>
      <c r="H2976" s="108">
        <v>44168</v>
      </c>
      <c r="I2976" s="108">
        <v>44209</v>
      </c>
      <c r="J2976" t="s">
        <v>2252</v>
      </c>
      <c r="K2976" t="s">
        <v>2252</v>
      </c>
      <c r="L2976" t="s">
        <v>2252</v>
      </c>
      <c r="M2976" t="s">
        <v>2253</v>
      </c>
      <c r="N2976" t="s">
        <v>6345</v>
      </c>
    </row>
    <row r="2977" spans="1:14" x14ac:dyDescent="0.25">
      <c r="A2977" t="s">
        <v>6564</v>
      </c>
      <c r="B2977" t="s">
        <v>6565</v>
      </c>
      <c r="C2977" t="s">
        <v>111</v>
      </c>
      <c r="D2977" s="13">
        <v>10168579</v>
      </c>
      <c r="E2977" t="s">
        <v>6484</v>
      </c>
      <c r="F2977" t="s">
        <v>2250</v>
      </c>
      <c r="G2977" t="s">
        <v>2250</v>
      </c>
      <c r="H2977" s="108">
        <v>44159</v>
      </c>
      <c r="I2977" s="108">
        <v>44187</v>
      </c>
      <c r="J2977" t="s">
        <v>2252</v>
      </c>
      <c r="K2977" t="s">
        <v>2252</v>
      </c>
      <c r="L2977" t="s">
        <v>2252</v>
      </c>
      <c r="M2977" t="s">
        <v>2253</v>
      </c>
      <c r="N2977" t="s">
        <v>6345</v>
      </c>
    </row>
    <row r="2978" spans="1:14" x14ac:dyDescent="0.25">
      <c r="A2978" t="s">
        <v>6566</v>
      </c>
      <c r="B2978" t="s">
        <v>6567</v>
      </c>
      <c r="C2978" t="s">
        <v>165</v>
      </c>
      <c r="D2978" s="13">
        <v>10162746</v>
      </c>
      <c r="E2978" t="s">
        <v>6484</v>
      </c>
      <c r="F2978" t="s">
        <v>2250</v>
      </c>
      <c r="G2978" t="s">
        <v>2250</v>
      </c>
      <c r="H2978" s="108">
        <v>44181</v>
      </c>
      <c r="I2978" s="108">
        <v>44215</v>
      </c>
      <c r="J2978" t="s">
        <v>2252</v>
      </c>
      <c r="K2978" t="s">
        <v>2252</v>
      </c>
      <c r="L2978" t="s">
        <v>2252</v>
      </c>
      <c r="M2978" t="s">
        <v>2253</v>
      </c>
      <c r="N2978" t="s">
        <v>6345</v>
      </c>
    </row>
    <row r="2979" spans="1:14" x14ac:dyDescent="0.25">
      <c r="A2979" t="s">
        <v>6568</v>
      </c>
      <c r="B2979" t="s">
        <v>6569</v>
      </c>
      <c r="C2979" t="s">
        <v>91</v>
      </c>
      <c r="D2979" s="13">
        <v>10165387</v>
      </c>
      <c r="E2979" t="s">
        <v>6484</v>
      </c>
      <c r="F2979" t="s">
        <v>2250</v>
      </c>
      <c r="G2979" t="s">
        <v>2250</v>
      </c>
      <c r="H2979" s="108">
        <v>44118</v>
      </c>
      <c r="I2979" s="108">
        <v>44147</v>
      </c>
      <c r="J2979" t="s">
        <v>2252</v>
      </c>
      <c r="K2979" t="s">
        <v>2252</v>
      </c>
      <c r="L2979" t="s">
        <v>2252</v>
      </c>
      <c r="M2979" t="s">
        <v>2253</v>
      </c>
      <c r="N2979" t="s">
        <v>6345</v>
      </c>
    </row>
    <row r="2980" spans="1:14" x14ac:dyDescent="0.25">
      <c r="A2980" t="s">
        <v>6568</v>
      </c>
      <c r="B2980" t="s">
        <v>6569</v>
      </c>
      <c r="C2980" t="s">
        <v>91</v>
      </c>
      <c r="D2980" s="13">
        <v>10172472</v>
      </c>
      <c r="E2980" t="s">
        <v>6484</v>
      </c>
      <c r="F2980" t="s">
        <v>2250</v>
      </c>
      <c r="G2980" t="s">
        <v>2250</v>
      </c>
      <c r="H2980" s="108">
        <v>44175</v>
      </c>
      <c r="I2980" s="108">
        <v>44216</v>
      </c>
      <c r="J2980" t="s">
        <v>2252</v>
      </c>
      <c r="K2980" t="s">
        <v>2252</v>
      </c>
      <c r="L2980" t="s">
        <v>2252</v>
      </c>
      <c r="M2980" t="s">
        <v>2253</v>
      </c>
      <c r="N2980" t="s">
        <v>6345</v>
      </c>
    </row>
    <row r="2981" spans="1:14" x14ac:dyDescent="0.25">
      <c r="A2981" t="s">
        <v>6570</v>
      </c>
      <c r="B2981" t="s">
        <v>6571</v>
      </c>
      <c r="C2981" t="s">
        <v>117</v>
      </c>
      <c r="D2981" s="13">
        <v>10172486</v>
      </c>
      <c r="E2981" t="s">
        <v>6484</v>
      </c>
      <c r="F2981" t="s">
        <v>2250</v>
      </c>
      <c r="G2981" t="s">
        <v>2250</v>
      </c>
      <c r="H2981" s="108">
        <v>44174</v>
      </c>
      <c r="I2981" s="108">
        <v>44220</v>
      </c>
      <c r="J2981" t="s">
        <v>2252</v>
      </c>
      <c r="K2981" t="s">
        <v>2252</v>
      </c>
      <c r="L2981" t="s">
        <v>2252</v>
      </c>
      <c r="M2981" t="s">
        <v>2253</v>
      </c>
      <c r="N2981" t="s">
        <v>6345</v>
      </c>
    </row>
    <row r="2982" spans="1:14" x14ac:dyDescent="0.25">
      <c r="A2982" t="s">
        <v>6572</v>
      </c>
      <c r="B2982" t="s">
        <v>6573</v>
      </c>
      <c r="C2982" t="s">
        <v>141</v>
      </c>
      <c r="D2982" s="13">
        <v>10172467</v>
      </c>
      <c r="E2982" t="s">
        <v>6484</v>
      </c>
      <c r="F2982" t="s">
        <v>2250</v>
      </c>
      <c r="G2982" t="s">
        <v>2250</v>
      </c>
      <c r="H2982" s="108">
        <v>44180</v>
      </c>
      <c r="I2982" s="108">
        <v>44213</v>
      </c>
      <c r="J2982" t="s">
        <v>2252</v>
      </c>
      <c r="K2982" t="s">
        <v>2252</v>
      </c>
      <c r="L2982" t="s">
        <v>2252</v>
      </c>
      <c r="M2982" t="s">
        <v>2253</v>
      </c>
      <c r="N2982" t="s">
        <v>6345</v>
      </c>
    </row>
    <row r="2983" spans="1:14" x14ac:dyDescent="0.25">
      <c r="A2983" t="s">
        <v>6574</v>
      </c>
      <c r="B2983" t="s">
        <v>6575</v>
      </c>
      <c r="C2983" t="s">
        <v>204</v>
      </c>
      <c r="D2983" s="13">
        <v>10168886</v>
      </c>
      <c r="E2983" t="s">
        <v>6484</v>
      </c>
      <c r="F2983" t="s">
        <v>2250</v>
      </c>
      <c r="G2983" t="s">
        <v>2250</v>
      </c>
      <c r="H2983" s="108">
        <v>44147</v>
      </c>
      <c r="I2983" s="108">
        <v>44171</v>
      </c>
      <c r="J2983" t="s">
        <v>2252</v>
      </c>
      <c r="K2983" t="s">
        <v>2252</v>
      </c>
      <c r="L2983" t="s">
        <v>2252</v>
      </c>
      <c r="M2983" t="s">
        <v>2253</v>
      </c>
      <c r="N2983" t="s">
        <v>6345</v>
      </c>
    </row>
    <row r="2984" spans="1:14" x14ac:dyDescent="0.25">
      <c r="A2984" t="s">
        <v>6576</v>
      </c>
      <c r="B2984" t="s">
        <v>6577</v>
      </c>
      <c r="C2984" t="s">
        <v>157</v>
      </c>
      <c r="D2984" s="13">
        <v>10170196</v>
      </c>
      <c r="E2984" t="s">
        <v>6484</v>
      </c>
      <c r="F2984" t="s">
        <v>2250</v>
      </c>
      <c r="G2984" t="s">
        <v>2250</v>
      </c>
      <c r="H2984" s="108">
        <v>44145</v>
      </c>
      <c r="I2984" s="108">
        <v>44181</v>
      </c>
      <c r="J2984" t="s">
        <v>2252</v>
      </c>
      <c r="K2984" t="s">
        <v>2252</v>
      </c>
      <c r="L2984" t="s">
        <v>2252</v>
      </c>
      <c r="M2984" t="s">
        <v>2253</v>
      </c>
      <c r="N2984" t="s">
        <v>6345</v>
      </c>
    </row>
    <row r="2985" spans="1:14" x14ac:dyDescent="0.25">
      <c r="A2985" t="s">
        <v>6578</v>
      </c>
      <c r="B2985" t="s">
        <v>6579</v>
      </c>
      <c r="C2985" t="s">
        <v>116</v>
      </c>
      <c r="D2985" s="13">
        <v>10172477</v>
      </c>
      <c r="E2985" t="s">
        <v>6484</v>
      </c>
      <c r="F2985" t="s">
        <v>2250</v>
      </c>
      <c r="G2985" t="s">
        <v>2250</v>
      </c>
      <c r="H2985" s="108">
        <v>44179</v>
      </c>
      <c r="I2985" s="108">
        <v>44217</v>
      </c>
      <c r="J2985" t="s">
        <v>2252</v>
      </c>
      <c r="K2985" t="s">
        <v>2252</v>
      </c>
      <c r="L2985" t="s">
        <v>2252</v>
      </c>
      <c r="M2985" t="s">
        <v>2253</v>
      </c>
      <c r="N2985" t="s">
        <v>6345</v>
      </c>
    </row>
    <row r="2986" spans="1:14" x14ac:dyDescent="0.25">
      <c r="A2986" t="s">
        <v>6580</v>
      </c>
      <c r="B2986" t="s">
        <v>6581</v>
      </c>
      <c r="C2986" t="s">
        <v>168</v>
      </c>
      <c r="D2986" s="13">
        <v>10169334</v>
      </c>
      <c r="E2986" t="s">
        <v>6484</v>
      </c>
      <c r="F2986" t="s">
        <v>2250</v>
      </c>
      <c r="G2986" t="s">
        <v>2250</v>
      </c>
      <c r="H2986" s="108">
        <v>44174</v>
      </c>
      <c r="I2986" s="108">
        <v>44209</v>
      </c>
      <c r="J2986" t="s">
        <v>2252</v>
      </c>
      <c r="K2986" t="s">
        <v>2252</v>
      </c>
      <c r="L2986" t="s">
        <v>2252</v>
      </c>
      <c r="M2986" t="s">
        <v>2253</v>
      </c>
      <c r="N2986" t="s">
        <v>6345</v>
      </c>
    </row>
    <row r="2987" spans="1:14" x14ac:dyDescent="0.25">
      <c r="A2987" t="s">
        <v>6582</v>
      </c>
      <c r="B2987" t="s">
        <v>6583</v>
      </c>
      <c r="C2987" t="s">
        <v>114</v>
      </c>
      <c r="D2987" s="13">
        <v>10171469</v>
      </c>
      <c r="E2987" t="s">
        <v>6484</v>
      </c>
      <c r="F2987" t="s">
        <v>2250</v>
      </c>
      <c r="G2987" t="s">
        <v>2250</v>
      </c>
      <c r="H2987" s="108">
        <v>44175</v>
      </c>
      <c r="I2987" s="108">
        <v>44213</v>
      </c>
      <c r="J2987" t="s">
        <v>2252</v>
      </c>
      <c r="K2987" t="s">
        <v>2252</v>
      </c>
      <c r="L2987" t="s">
        <v>2252</v>
      </c>
      <c r="M2987" t="s">
        <v>2253</v>
      </c>
      <c r="N2987" t="s">
        <v>6345</v>
      </c>
    </row>
    <row r="2988" spans="1:14" x14ac:dyDescent="0.25">
      <c r="A2988" t="s">
        <v>6584</v>
      </c>
      <c r="B2988" t="s">
        <v>270</v>
      </c>
      <c r="C2988" t="s">
        <v>83</v>
      </c>
      <c r="D2988" s="13">
        <v>10170756</v>
      </c>
      <c r="E2988" t="s">
        <v>3047</v>
      </c>
      <c r="F2988" t="s">
        <v>2250</v>
      </c>
      <c r="G2988" t="s">
        <v>2250</v>
      </c>
      <c r="H2988" s="108">
        <v>44145</v>
      </c>
      <c r="I2988" s="108">
        <v>44147</v>
      </c>
      <c r="J2988" t="s">
        <v>2252</v>
      </c>
      <c r="K2988" t="s">
        <v>3048</v>
      </c>
      <c r="L2988" t="s">
        <v>2252</v>
      </c>
      <c r="M2988" t="s">
        <v>2265</v>
      </c>
      <c r="N2988" t="s">
        <v>6345</v>
      </c>
    </row>
    <row r="2989" spans="1:14" x14ac:dyDescent="0.25">
      <c r="A2989" t="s">
        <v>6585</v>
      </c>
      <c r="B2989" t="s">
        <v>272</v>
      </c>
      <c r="C2989" t="s">
        <v>83</v>
      </c>
      <c r="D2989" s="13">
        <v>10166563</v>
      </c>
      <c r="E2989" t="s">
        <v>4284</v>
      </c>
      <c r="F2989" t="s">
        <v>2250</v>
      </c>
      <c r="G2989" t="s">
        <v>2250</v>
      </c>
      <c r="H2989" s="108">
        <v>44104</v>
      </c>
      <c r="I2989" s="108">
        <v>44119</v>
      </c>
      <c r="J2989" t="s">
        <v>2252</v>
      </c>
      <c r="K2989" t="s">
        <v>3048</v>
      </c>
      <c r="L2989" t="s">
        <v>2252</v>
      </c>
      <c r="M2989" t="s">
        <v>2253</v>
      </c>
      <c r="N2989" t="s">
        <v>6345</v>
      </c>
    </row>
    <row r="2990" spans="1:14" x14ac:dyDescent="0.25">
      <c r="A2990" t="s">
        <v>6586</v>
      </c>
      <c r="B2990" t="s">
        <v>975</v>
      </c>
      <c r="C2990" t="s">
        <v>116</v>
      </c>
      <c r="D2990" s="13">
        <v>10165767</v>
      </c>
      <c r="E2990" t="s">
        <v>3047</v>
      </c>
      <c r="F2990" t="s">
        <v>2250</v>
      </c>
      <c r="G2990" t="s">
        <v>2250</v>
      </c>
      <c r="H2990" s="108">
        <v>44099</v>
      </c>
      <c r="I2990" s="108">
        <v>44105</v>
      </c>
      <c r="J2990" t="s">
        <v>2252</v>
      </c>
      <c r="K2990" t="s">
        <v>3048</v>
      </c>
      <c r="L2990" t="s">
        <v>2252</v>
      </c>
      <c r="M2990" t="s">
        <v>2265</v>
      </c>
      <c r="N2990" t="s">
        <v>6345</v>
      </c>
    </row>
    <row r="2991" spans="1:14" x14ac:dyDescent="0.25">
      <c r="A2991" t="s">
        <v>6587</v>
      </c>
      <c r="B2991" t="s">
        <v>6588</v>
      </c>
      <c r="C2991" t="s">
        <v>72</v>
      </c>
      <c r="D2991" s="13">
        <v>10167092</v>
      </c>
      <c r="E2991" t="s">
        <v>4284</v>
      </c>
      <c r="F2991" t="s">
        <v>3475</v>
      </c>
      <c r="G2991" t="s">
        <v>3475</v>
      </c>
      <c r="H2991" s="108">
        <v>44159</v>
      </c>
      <c r="I2991" s="108"/>
      <c r="J2991" t="s">
        <v>2252</v>
      </c>
      <c r="K2991" t="s">
        <v>3048</v>
      </c>
      <c r="L2991" t="s">
        <v>2252</v>
      </c>
      <c r="M2991" t="s">
        <v>2253</v>
      </c>
      <c r="N2991" t="s">
        <v>6345</v>
      </c>
    </row>
    <row r="2992" spans="1:14" x14ac:dyDescent="0.25">
      <c r="A2992" t="s">
        <v>6589</v>
      </c>
      <c r="B2992" t="s">
        <v>274</v>
      </c>
      <c r="C2992" t="s">
        <v>72</v>
      </c>
      <c r="D2992" s="13">
        <v>10167006</v>
      </c>
      <c r="E2992" t="s">
        <v>4284</v>
      </c>
      <c r="F2992" t="s">
        <v>2250</v>
      </c>
      <c r="G2992" t="s">
        <v>2250</v>
      </c>
      <c r="H2992" s="108">
        <v>44119</v>
      </c>
      <c r="I2992" s="108">
        <v>44124</v>
      </c>
      <c r="J2992" t="s">
        <v>2252</v>
      </c>
      <c r="K2992" t="s">
        <v>3048</v>
      </c>
      <c r="L2992" t="s">
        <v>2252</v>
      </c>
      <c r="M2992" t="s">
        <v>2253</v>
      </c>
      <c r="N2992" t="s">
        <v>6345</v>
      </c>
    </row>
    <row r="2993" spans="1:14" x14ac:dyDescent="0.25">
      <c r="A2993" t="s">
        <v>6590</v>
      </c>
      <c r="B2993" t="s">
        <v>240</v>
      </c>
      <c r="C2993" t="s">
        <v>168</v>
      </c>
      <c r="D2993" s="13">
        <v>10161265</v>
      </c>
      <c r="E2993" t="s">
        <v>2415</v>
      </c>
      <c r="F2993" t="s">
        <v>2250</v>
      </c>
      <c r="G2993" t="s">
        <v>2250</v>
      </c>
      <c r="H2993" s="108">
        <v>44138</v>
      </c>
      <c r="I2993" s="108">
        <v>44168</v>
      </c>
      <c r="J2993" t="s">
        <v>2251</v>
      </c>
      <c r="K2993" t="s">
        <v>2252</v>
      </c>
      <c r="L2993" t="s">
        <v>2252</v>
      </c>
      <c r="M2993" t="s">
        <v>2253</v>
      </c>
      <c r="N2993" t="s">
        <v>6345</v>
      </c>
    </row>
    <row r="2994" spans="1:14" x14ac:dyDescent="0.25">
      <c r="A2994" t="s">
        <v>6591</v>
      </c>
      <c r="B2994" t="s">
        <v>240</v>
      </c>
      <c r="C2994" t="s">
        <v>108</v>
      </c>
      <c r="D2994" s="13">
        <v>10158714</v>
      </c>
      <c r="E2994" t="s">
        <v>2415</v>
      </c>
      <c r="F2994" t="s">
        <v>2250</v>
      </c>
      <c r="G2994" t="s">
        <v>2250</v>
      </c>
      <c r="H2994" s="108">
        <v>44075</v>
      </c>
      <c r="I2994" s="108">
        <v>44111</v>
      </c>
      <c r="J2994" t="s">
        <v>2251</v>
      </c>
      <c r="K2994" t="s">
        <v>2252</v>
      </c>
      <c r="L2994" t="s">
        <v>2252</v>
      </c>
      <c r="M2994" t="s">
        <v>2253</v>
      </c>
      <c r="N2994" t="s">
        <v>6345</v>
      </c>
    </row>
    <row r="2995" spans="1:14" x14ac:dyDescent="0.25">
      <c r="A2995" t="s">
        <v>6592</v>
      </c>
      <c r="B2995" t="s">
        <v>240</v>
      </c>
      <c r="C2995" t="s">
        <v>113</v>
      </c>
      <c r="D2995" s="13">
        <v>10160232</v>
      </c>
      <c r="E2995" t="s">
        <v>2415</v>
      </c>
      <c r="F2995" t="s">
        <v>2250</v>
      </c>
      <c r="G2995" t="s">
        <v>2250</v>
      </c>
      <c r="H2995" s="108">
        <v>44090</v>
      </c>
      <c r="I2995" s="108">
        <v>44153</v>
      </c>
      <c r="J2995" t="s">
        <v>2251</v>
      </c>
      <c r="K2995" t="s">
        <v>2252</v>
      </c>
      <c r="L2995" t="s">
        <v>2252</v>
      </c>
      <c r="M2995" t="s">
        <v>2253</v>
      </c>
      <c r="N2995" t="s">
        <v>6345</v>
      </c>
    </row>
    <row r="2996" spans="1:14" x14ac:dyDescent="0.25">
      <c r="A2996" t="s">
        <v>6593</v>
      </c>
      <c r="B2996" t="s">
        <v>6594</v>
      </c>
      <c r="C2996" t="s">
        <v>147</v>
      </c>
      <c r="D2996" s="13">
        <v>10161150</v>
      </c>
      <c r="E2996" t="s">
        <v>2415</v>
      </c>
      <c r="F2996" t="s">
        <v>2250</v>
      </c>
      <c r="G2996" t="s">
        <v>2250</v>
      </c>
      <c r="H2996" s="108">
        <v>44159</v>
      </c>
      <c r="I2996" s="108">
        <v>44194</v>
      </c>
      <c r="J2996" t="s">
        <v>2251</v>
      </c>
      <c r="K2996" t="s">
        <v>2252</v>
      </c>
      <c r="L2996" t="s">
        <v>2252</v>
      </c>
      <c r="M2996" t="s">
        <v>2253</v>
      </c>
      <c r="N2996" t="s">
        <v>6345</v>
      </c>
    </row>
    <row r="2997" spans="1:14" x14ac:dyDescent="0.25">
      <c r="A2997" t="s">
        <v>6595</v>
      </c>
      <c r="B2997" t="s">
        <v>6596</v>
      </c>
      <c r="C2997" t="s">
        <v>139</v>
      </c>
      <c r="D2997" s="13">
        <v>10161307</v>
      </c>
      <c r="E2997" t="s">
        <v>2415</v>
      </c>
      <c r="F2997" t="s">
        <v>2250</v>
      </c>
      <c r="G2997" t="s">
        <v>2250</v>
      </c>
      <c r="H2997" s="108">
        <v>44166</v>
      </c>
      <c r="I2997" s="108">
        <v>44203</v>
      </c>
      <c r="J2997" t="s">
        <v>2251</v>
      </c>
      <c r="K2997" t="s">
        <v>2252</v>
      </c>
      <c r="L2997" t="s">
        <v>2252</v>
      </c>
      <c r="M2997" t="s">
        <v>2253</v>
      </c>
      <c r="N2997" t="s">
        <v>6345</v>
      </c>
    </row>
    <row r="2998" spans="1:14" x14ac:dyDescent="0.25">
      <c r="A2998" t="s">
        <v>6597</v>
      </c>
      <c r="B2998" t="s">
        <v>240</v>
      </c>
      <c r="C2998" t="s">
        <v>209</v>
      </c>
      <c r="D2998" s="13">
        <v>10160004</v>
      </c>
      <c r="E2998" t="s">
        <v>2415</v>
      </c>
      <c r="F2998" t="s">
        <v>2250</v>
      </c>
      <c r="G2998" t="s">
        <v>2250</v>
      </c>
      <c r="H2998" s="108">
        <v>44081</v>
      </c>
      <c r="I2998" s="108">
        <v>44110</v>
      </c>
      <c r="J2998" t="s">
        <v>2251</v>
      </c>
      <c r="K2998" t="s">
        <v>2252</v>
      </c>
      <c r="L2998" t="s">
        <v>2252</v>
      </c>
      <c r="M2998" t="s">
        <v>2253</v>
      </c>
      <c r="N2998" t="s">
        <v>6345</v>
      </c>
    </row>
    <row r="2999" spans="1:14" x14ac:dyDescent="0.25">
      <c r="A2999" t="s">
        <v>6598</v>
      </c>
      <c r="B2999" t="s">
        <v>240</v>
      </c>
      <c r="C2999" t="s">
        <v>168</v>
      </c>
      <c r="D2999" s="13">
        <v>10161160</v>
      </c>
      <c r="E2999" t="s">
        <v>2415</v>
      </c>
      <c r="F2999" t="s">
        <v>2250</v>
      </c>
      <c r="G2999" t="s">
        <v>2250</v>
      </c>
      <c r="H2999" s="108">
        <v>44077</v>
      </c>
      <c r="I2999" s="108">
        <v>44111</v>
      </c>
      <c r="J2999" t="s">
        <v>2251</v>
      </c>
      <c r="K2999" t="s">
        <v>2252</v>
      </c>
      <c r="L2999" t="s">
        <v>2252</v>
      </c>
      <c r="M2999" t="s">
        <v>2253</v>
      </c>
      <c r="N2999" t="s">
        <v>6345</v>
      </c>
    </row>
    <row r="3000" spans="1:14" x14ac:dyDescent="0.25">
      <c r="A3000" t="s">
        <v>6599</v>
      </c>
      <c r="B3000" t="s">
        <v>240</v>
      </c>
      <c r="C3000" t="s">
        <v>82</v>
      </c>
      <c r="D3000" s="13">
        <v>10159009</v>
      </c>
      <c r="E3000" t="s">
        <v>2415</v>
      </c>
      <c r="F3000" t="s">
        <v>2250</v>
      </c>
      <c r="G3000" t="s">
        <v>2250</v>
      </c>
      <c r="H3000" s="108">
        <v>44104</v>
      </c>
      <c r="I3000" s="108">
        <v>44147</v>
      </c>
      <c r="J3000" t="s">
        <v>2251</v>
      </c>
      <c r="K3000" t="s">
        <v>2252</v>
      </c>
      <c r="L3000" t="s">
        <v>2252</v>
      </c>
      <c r="M3000" t="s">
        <v>2253</v>
      </c>
      <c r="N3000" t="s">
        <v>6345</v>
      </c>
    </row>
    <row r="3001" spans="1:14" x14ac:dyDescent="0.25">
      <c r="A3001" t="s">
        <v>6600</v>
      </c>
      <c r="B3001" t="s">
        <v>240</v>
      </c>
      <c r="C3001" t="s">
        <v>194</v>
      </c>
      <c r="D3001" s="13">
        <v>10160713</v>
      </c>
      <c r="E3001" t="s">
        <v>2415</v>
      </c>
      <c r="F3001" t="s">
        <v>2250</v>
      </c>
      <c r="G3001" t="s">
        <v>2250</v>
      </c>
      <c r="H3001" s="108">
        <v>44173</v>
      </c>
      <c r="I3001" s="108">
        <v>44209</v>
      </c>
      <c r="J3001" t="s">
        <v>2251</v>
      </c>
      <c r="K3001" t="s">
        <v>2252</v>
      </c>
      <c r="L3001" t="s">
        <v>2252</v>
      </c>
      <c r="M3001" t="s">
        <v>2253</v>
      </c>
      <c r="N3001" t="s">
        <v>6345</v>
      </c>
    </row>
    <row r="3002" spans="1:14" x14ac:dyDescent="0.25">
      <c r="A3002" t="s">
        <v>6601</v>
      </c>
      <c r="B3002" t="s">
        <v>276</v>
      </c>
      <c r="C3002" t="s">
        <v>151</v>
      </c>
      <c r="D3002" s="13">
        <v>10168053</v>
      </c>
      <c r="E3002" t="s">
        <v>4284</v>
      </c>
      <c r="F3002" t="s">
        <v>2250</v>
      </c>
      <c r="G3002" t="s">
        <v>2250</v>
      </c>
      <c r="H3002" s="108">
        <v>44138</v>
      </c>
      <c r="I3002" s="108">
        <v>44141</v>
      </c>
      <c r="J3002" t="s">
        <v>2252</v>
      </c>
      <c r="K3002" t="s">
        <v>3048</v>
      </c>
      <c r="L3002" t="s">
        <v>2252</v>
      </c>
      <c r="M3002" t="s">
        <v>2253</v>
      </c>
      <c r="N3002" t="s">
        <v>6345</v>
      </c>
    </row>
    <row r="3003" spans="1:14" x14ac:dyDescent="0.25">
      <c r="A3003" t="s">
        <v>6602</v>
      </c>
      <c r="B3003" t="s">
        <v>240</v>
      </c>
      <c r="C3003" t="s">
        <v>113</v>
      </c>
      <c r="D3003" s="13">
        <v>10160271</v>
      </c>
      <c r="E3003" t="s">
        <v>2415</v>
      </c>
      <c r="F3003" t="s">
        <v>2250</v>
      </c>
      <c r="G3003" t="s">
        <v>2250</v>
      </c>
      <c r="H3003" s="108">
        <v>44179</v>
      </c>
      <c r="I3003" s="108">
        <v>44225</v>
      </c>
      <c r="J3003" t="s">
        <v>2251</v>
      </c>
      <c r="K3003" t="s">
        <v>2252</v>
      </c>
      <c r="L3003" t="s">
        <v>2252</v>
      </c>
      <c r="M3003" t="s">
        <v>2253</v>
      </c>
      <c r="N3003" t="s">
        <v>6345</v>
      </c>
    </row>
    <row r="3004" spans="1:14" x14ac:dyDescent="0.25">
      <c r="A3004" t="s">
        <v>6603</v>
      </c>
      <c r="B3004" t="s">
        <v>240</v>
      </c>
      <c r="C3004" t="s">
        <v>134</v>
      </c>
      <c r="D3004" s="13">
        <v>10158716</v>
      </c>
      <c r="E3004" t="s">
        <v>2415</v>
      </c>
      <c r="F3004" t="s">
        <v>2250</v>
      </c>
      <c r="G3004" t="s">
        <v>2250</v>
      </c>
      <c r="H3004" s="108">
        <v>44116</v>
      </c>
      <c r="I3004" s="108">
        <v>44159</v>
      </c>
      <c r="J3004" t="s">
        <v>2251</v>
      </c>
      <c r="K3004" t="s">
        <v>2252</v>
      </c>
      <c r="L3004" t="s">
        <v>2252</v>
      </c>
      <c r="M3004" t="s">
        <v>2253</v>
      </c>
      <c r="N3004" t="s">
        <v>6345</v>
      </c>
    </row>
    <row r="3005" spans="1:14" x14ac:dyDescent="0.25">
      <c r="A3005" t="s">
        <v>6604</v>
      </c>
      <c r="B3005" t="s">
        <v>240</v>
      </c>
      <c r="C3005" t="s">
        <v>147</v>
      </c>
      <c r="D3005" s="13">
        <v>10161309</v>
      </c>
      <c r="E3005" t="s">
        <v>2415</v>
      </c>
      <c r="F3005" t="s">
        <v>2250</v>
      </c>
      <c r="G3005" t="s">
        <v>2250</v>
      </c>
      <c r="H3005" s="108">
        <v>44124</v>
      </c>
      <c r="I3005" s="108">
        <v>44153</v>
      </c>
      <c r="J3005" t="s">
        <v>2251</v>
      </c>
      <c r="K3005" t="s">
        <v>2252</v>
      </c>
      <c r="L3005" t="s">
        <v>2252</v>
      </c>
      <c r="M3005" t="s">
        <v>2253</v>
      </c>
      <c r="N3005" t="s">
        <v>6345</v>
      </c>
    </row>
    <row r="3006" spans="1:14" x14ac:dyDescent="0.25">
      <c r="A3006" t="s">
        <v>1250</v>
      </c>
      <c r="B3006" t="s">
        <v>305</v>
      </c>
      <c r="C3006" t="s">
        <v>165</v>
      </c>
      <c r="D3006" s="13">
        <v>10162420</v>
      </c>
      <c r="E3006" t="s">
        <v>3047</v>
      </c>
      <c r="F3006" t="s">
        <v>2250</v>
      </c>
      <c r="G3006" t="s">
        <v>2250</v>
      </c>
      <c r="H3006" s="108">
        <v>44124</v>
      </c>
      <c r="I3006" s="108">
        <v>44125</v>
      </c>
      <c r="J3006" t="s">
        <v>2252</v>
      </c>
      <c r="K3006" t="s">
        <v>3048</v>
      </c>
      <c r="L3006" t="s">
        <v>2252</v>
      </c>
      <c r="M3006" t="s">
        <v>2265</v>
      </c>
      <c r="N3006" t="s">
        <v>6345</v>
      </c>
    </row>
    <row r="3007" spans="1:14" x14ac:dyDescent="0.25">
      <c r="A3007" t="s">
        <v>6605</v>
      </c>
      <c r="B3007" t="s">
        <v>240</v>
      </c>
      <c r="C3007" t="s">
        <v>104</v>
      </c>
      <c r="D3007" s="13">
        <v>10158893</v>
      </c>
      <c r="E3007" t="s">
        <v>2415</v>
      </c>
      <c r="F3007" t="s">
        <v>2250</v>
      </c>
      <c r="G3007" t="s">
        <v>2250</v>
      </c>
      <c r="H3007" s="108">
        <v>44181</v>
      </c>
      <c r="I3007" s="108">
        <v>44223</v>
      </c>
      <c r="J3007" t="s">
        <v>2251</v>
      </c>
      <c r="K3007" t="s">
        <v>2252</v>
      </c>
      <c r="L3007" t="s">
        <v>2252</v>
      </c>
      <c r="M3007" t="s">
        <v>2253</v>
      </c>
      <c r="N3007" t="s">
        <v>6345</v>
      </c>
    </row>
    <row r="3008" spans="1:14" x14ac:dyDescent="0.25">
      <c r="A3008" t="s">
        <v>6606</v>
      </c>
      <c r="B3008" t="s">
        <v>75</v>
      </c>
      <c r="C3008" t="s">
        <v>75</v>
      </c>
      <c r="D3008" s="13">
        <v>10155492</v>
      </c>
      <c r="E3008" t="s">
        <v>6344</v>
      </c>
      <c r="F3008" t="s">
        <v>2250</v>
      </c>
      <c r="G3008" t="s">
        <v>2250</v>
      </c>
      <c r="H3008" s="108">
        <v>44117</v>
      </c>
      <c r="I3008" s="108">
        <v>44187</v>
      </c>
      <c r="J3008" t="s">
        <v>2252</v>
      </c>
      <c r="K3008" t="s">
        <v>2252</v>
      </c>
      <c r="L3008" t="s">
        <v>2252</v>
      </c>
      <c r="M3008" t="s">
        <v>2253</v>
      </c>
      <c r="N3008" t="s">
        <v>6345</v>
      </c>
    </row>
    <row r="3009" spans="1:14" x14ac:dyDescent="0.25">
      <c r="A3009" t="s">
        <v>6607</v>
      </c>
      <c r="B3009" t="s">
        <v>240</v>
      </c>
      <c r="C3009" t="s">
        <v>87</v>
      </c>
      <c r="D3009" s="13">
        <v>10161487</v>
      </c>
      <c r="E3009" t="s">
        <v>2415</v>
      </c>
      <c r="F3009" t="s">
        <v>2250</v>
      </c>
      <c r="G3009" t="s">
        <v>2250</v>
      </c>
      <c r="H3009" s="108">
        <v>44116</v>
      </c>
      <c r="I3009" s="108">
        <v>44153</v>
      </c>
      <c r="J3009" t="s">
        <v>2251</v>
      </c>
      <c r="K3009" t="s">
        <v>2252</v>
      </c>
      <c r="L3009" t="s">
        <v>2252</v>
      </c>
      <c r="M3009" t="s">
        <v>2253</v>
      </c>
      <c r="N3009" t="s">
        <v>6345</v>
      </c>
    </row>
    <row r="3010" spans="1:14" x14ac:dyDescent="0.25">
      <c r="A3010" t="s">
        <v>6608</v>
      </c>
      <c r="B3010" t="s">
        <v>6609</v>
      </c>
      <c r="C3010" t="s">
        <v>82</v>
      </c>
      <c r="D3010" s="13">
        <v>10159327</v>
      </c>
      <c r="E3010" t="s">
        <v>2415</v>
      </c>
      <c r="F3010" t="s">
        <v>2250</v>
      </c>
      <c r="G3010" t="s">
        <v>2250</v>
      </c>
      <c r="H3010" s="108">
        <v>44182</v>
      </c>
      <c r="I3010" s="108">
        <v>44223</v>
      </c>
      <c r="J3010" t="s">
        <v>2251</v>
      </c>
      <c r="K3010" t="s">
        <v>2252</v>
      </c>
      <c r="L3010" t="s">
        <v>2252</v>
      </c>
      <c r="M3010" t="s">
        <v>2253</v>
      </c>
      <c r="N3010" t="s">
        <v>6345</v>
      </c>
    </row>
    <row r="3011" spans="1:14" x14ac:dyDescent="0.25">
      <c r="A3011" t="s">
        <v>6610</v>
      </c>
      <c r="B3011" t="s">
        <v>240</v>
      </c>
      <c r="C3011" t="s">
        <v>94</v>
      </c>
      <c r="D3011" s="13">
        <v>10159011</v>
      </c>
      <c r="E3011" t="s">
        <v>2415</v>
      </c>
      <c r="F3011" t="s">
        <v>2250</v>
      </c>
      <c r="G3011" t="s">
        <v>2250</v>
      </c>
      <c r="H3011" s="108">
        <v>44104</v>
      </c>
      <c r="I3011" s="108">
        <v>44144</v>
      </c>
      <c r="J3011" t="s">
        <v>2251</v>
      </c>
      <c r="K3011" t="s">
        <v>2252</v>
      </c>
      <c r="L3011" t="s">
        <v>2252</v>
      </c>
      <c r="M3011" t="s">
        <v>2253</v>
      </c>
      <c r="N3011" t="s">
        <v>6345</v>
      </c>
    </row>
    <row r="3012" spans="1:14" x14ac:dyDescent="0.25">
      <c r="A3012" t="s">
        <v>6611</v>
      </c>
      <c r="B3012" t="s">
        <v>240</v>
      </c>
      <c r="C3012" t="s">
        <v>113</v>
      </c>
      <c r="D3012" s="13">
        <v>10160447</v>
      </c>
      <c r="E3012" t="s">
        <v>2415</v>
      </c>
      <c r="F3012" t="s">
        <v>2250</v>
      </c>
      <c r="G3012" t="s">
        <v>2250</v>
      </c>
      <c r="H3012" s="108">
        <v>44090</v>
      </c>
      <c r="I3012" s="108">
        <v>44126</v>
      </c>
      <c r="J3012" t="s">
        <v>2251</v>
      </c>
      <c r="K3012" t="s">
        <v>2252</v>
      </c>
      <c r="L3012" t="s">
        <v>2252</v>
      </c>
      <c r="M3012" t="s">
        <v>2253</v>
      </c>
      <c r="N3012" t="s">
        <v>6345</v>
      </c>
    </row>
    <row r="3013" spans="1:14" x14ac:dyDescent="0.25">
      <c r="A3013" t="s">
        <v>6612</v>
      </c>
      <c r="B3013" t="s">
        <v>240</v>
      </c>
      <c r="C3013" t="s">
        <v>105</v>
      </c>
      <c r="D3013" s="13">
        <v>10160607</v>
      </c>
      <c r="E3013" t="s">
        <v>2415</v>
      </c>
      <c r="F3013" t="s">
        <v>2250</v>
      </c>
      <c r="G3013" t="s">
        <v>2250</v>
      </c>
      <c r="H3013" s="108">
        <v>44133</v>
      </c>
      <c r="I3013" s="108">
        <v>44166</v>
      </c>
      <c r="J3013" t="s">
        <v>2251</v>
      </c>
      <c r="K3013" t="s">
        <v>2252</v>
      </c>
      <c r="L3013" t="s">
        <v>2252</v>
      </c>
      <c r="M3013" t="s">
        <v>2253</v>
      </c>
      <c r="N3013" t="s">
        <v>6345</v>
      </c>
    </row>
    <row r="3014" spans="1:14" x14ac:dyDescent="0.25">
      <c r="A3014" t="s">
        <v>6613</v>
      </c>
      <c r="B3014" t="s">
        <v>240</v>
      </c>
      <c r="C3014" t="s">
        <v>108</v>
      </c>
      <c r="D3014" s="13">
        <v>10158947</v>
      </c>
      <c r="E3014" t="s">
        <v>2415</v>
      </c>
      <c r="F3014" t="s">
        <v>2250</v>
      </c>
      <c r="G3014" t="s">
        <v>2250</v>
      </c>
      <c r="H3014" s="108">
        <v>44124</v>
      </c>
      <c r="I3014" s="108">
        <v>44181</v>
      </c>
      <c r="J3014" t="s">
        <v>2251</v>
      </c>
      <c r="K3014" t="s">
        <v>2252</v>
      </c>
      <c r="L3014" t="s">
        <v>2252</v>
      </c>
      <c r="M3014" t="s">
        <v>2253</v>
      </c>
      <c r="N3014" t="s">
        <v>6345</v>
      </c>
    </row>
    <row r="3015" spans="1:14" x14ac:dyDescent="0.25">
      <c r="A3015" t="s">
        <v>6614</v>
      </c>
      <c r="B3015" t="s">
        <v>6615</v>
      </c>
      <c r="C3015" t="s">
        <v>135</v>
      </c>
      <c r="D3015" s="13">
        <v>10160734</v>
      </c>
      <c r="E3015" t="s">
        <v>2415</v>
      </c>
      <c r="F3015" t="s">
        <v>2250</v>
      </c>
      <c r="G3015" t="s">
        <v>2250</v>
      </c>
      <c r="H3015" s="108">
        <v>44159</v>
      </c>
      <c r="I3015" s="108">
        <v>44186</v>
      </c>
      <c r="J3015" t="s">
        <v>2251</v>
      </c>
      <c r="K3015" t="s">
        <v>2252</v>
      </c>
      <c r="L3015" t="s">
        <v>2252</v>
      </c>
      <c r="M3015" t="s">
        <v>2253</v>
      </c>
      <c r="N3015" t="s">
        <v>6345</v>
      </c>
    </row>
    <row r="3016" spans="1:14" x14ac:dyDescent="0.25">
      <c r="A3016" t="s">
        <v>6616</v>
      </c>
      <c r="B3016" t="s">
        <v>240</v>
      </c>
      <c r="C3016" t="s">
        <v>124</v>
      </c>
      <c r="D3016" s="13">
        <v>10159784</v>
      </c>
      <c r="E3016" t="s">
        <v>2415</v>
      </c>
      <c r="F3016" t="s">
        <v>2250</v>
      </c>
      <c r="G3016" t="s">
        <v>2250</v>
      </c>
      <c r="H3016" s="108">
        <v>44083</v>
      </c>
      <c r="I3016" s="108">
        <v>44111</v>
      </c>
      <c r="J3016" t="s">
        <v>2251</v>
      </c>
      <c r="K3016" t="s">
        <v>2252</v>
      </c>
      <c r="L3016" t="s">
        <v>2252</v>
      </c>
      <c r="M3016" t="s">
        <v>2253</v>
      </c>
      <c r="N3016" t="s">
        <v>6345</v>
      </c>
    </row>
    <row r="3017" spans="1:14" x14ac:dyDescent="0.25">
      <c r="A3017" t="s">
        <v>6617</v>
      </c>
      <c r="B3017" t="s">
        <v>240</v>
      </c>
      <c r="C3017" t="s">
        <v>113</v>
      </c>
      <c r="D3017" s="13">
        <v>10160424</v>
      </c>
      <c r="E3017" t="s">
        <v>2415</v>
      </c>
      <c r="F3017" t="s">
        <v>2250</v>
      </c>
      <c r="G3017" t="s">
        <v>2250</v>
      </c>
      <c r="H3017" s="108">
        <v>44083</v>
      </c>
      <c r="I3017" s="108">
        <v>44131</v>
      </c>
      <c r="J3017" t="s">
        <v>2251</v>
      </c>
      <c r="K3017" t="s">
        <v>2252</v>
      </c>
      <c r="L3017" t="s">
        <v>2252</v>
      </c>
      <c r="M3017" t="s">
        <v>2253</v>
      </c>
      <c r="N3017" t="s">
        <v>6345</v>
      </c>
    </row>
    <row r="3018" spans="1:14" x14ac:dyDescent="0.25">
      <c r="A3018" t="s">
        <v>6618</v>
      </c>
      <c r="B3018" t="s">
        <v>240</v>
      </c>
      <c r="C3018" t="s">
        <v>157</v>
      </c>
      <c r="D3018" s="13">
        <v>10159012</v>
      </c>
      <c r="E3018" t="s">
        <v>2415</v>
      </c>
      <c r="F3018" t="s">
        <v>2250</v>
      </c>
      <c r="G3018" t="s">
        <v>2250</v>
      </c>
      <c r="H3018" s="108">
        <v>44075</v>
      </c>
      <c r="I3018" s="108">
        <v>44111</v>
      </c>
      <c r="J3018" t="s">
        <v>2251</v>
      </c>
      <c r="K3018" t="s">
        <v>2252</v>
      </c>
      <c r="L3018" t="s">
        <v>2252</v>
      </c>
      <c r="M3018" t="s">
        <v>2253</v>
      </c>
      <c r="N3018" t="s">
        <v>6345</v>
      </c>
    </row>
    <row r="3019" spans="1:14" x14ac:dyDescent="0.25">
      <c r="A3019" t="s">
        <v>6619</v>
      </c>
      <c r="B3019" t="s">
        <v>240</v>
      </c>
      <c r="C3019" t="s">
        <v>147</v>
      </c>
      <c r="D3019" s="13">
        <v>10161342</v>
      </c>
      <c r="E3019" t="s">
        <v>2415</v>
      </c>
      <c r="F3019" t="s">
        <v>2250</v>
      </c>
      <c r="G3019" t="s">
        <v>2250</v>
      </c>
      <c r="H3019" s="108">
        <v>44097</v>
      </c>
      <c r="I3019" s="108">
        <v>44140</v>
      </c>
      <c r="J3019" t="s">
        <v>2251</v>
      </c>
      <c r="K3019" t="s">
        <v>2252</v>
      </c>
      <c r="L3019" t="s">
        <v>2252</v>
      </c>
      <c r="M3019" t="s">
        <v>2253</v>
      </c>
      <c r="N3019" t="s">
        <v>6345</v>
      </c>
    </row>
    <row r="3020" spans="1:14" x14ac:dyDescent="0.25">
      <c r="A3020" t="s">
        <v>6620</v>
      </c>
      <c r="B3020" t="s">
        <v>240</v>
      </c>
      <c r="C3020" t="s">
        <v>118</v>
      </c>
      <c r="D3020" s="13">
        <v>10160156</v>
      </c>
      <c r="E3020" t="s">
        <v>2415</v>
      </c>
      <c r="F3020" t="s">
        <v>2250</v>
      </c>
      <c r="G3020" t="s">
        <v>2250</v>
      </c>
      <c r="H3020" s="108">
        <v>44173</v>
      </c>
      <c r="I3020" s="108">
        <v>44214</v>
      </c>
      <c r="J3020" t="s">
        <v>2251</v>
      </c>
      <c r="K3020" t="s">
        <v>2252</v>
      </c>
      <c r="L3020" t="s">
        <v>2252</v>
      </c>
      <c r="M3020" t="s">
        <v>2253</v>
      </c>
      <c r="N3020" t="s">
        <v>6345</v>
      </c>
    </row>
    <row r="3021" spans="1:14" x14ac:dyDescent="0.25">
      <c r="A3021" t="s">
        <v>6621</v>
      </c>
      <c r="B3021" t="s">
        <v>6622</v>
      </c>
      <c r="C3021" t="s">
        <v>227</v>
      </c>
      <c r="D3021" s="13">
        <v>10161503</v>
      </c>
      <c r="E3021" t="s">
        <v>2415</v>
      </c>
      <c r="F3021" t="s">
        <v>2250</v>
      </c>
      <c r="G3021" t="s">
        <v>2250</v>
      </c>
      <c r="H3021" s="108">
        <v>44159</v>
      </c>
      <c r="I3021" s="108">
        <v>44194</v>
      </c>
      <c r="J3021" t="s">
        <v>2251</v>
      </c>
      <c r="K3021" t="s">
        <v>2252</v>
      </c>
      <c r="L3021" t="s">
        <v>2252</v>
      </c>
      <c r="M3021" t="s">
        <v>2253</v>
      </c>
      <c r="N3021" t="s">
        <v>6345</v>
      </c>
    </row>
    <row r="3022" spans="1:14" x14ac:dyDescent="0.25">
      <c r="A3022" t="s">
        <v>6623</v>
      </c>
      <c r="B3022" t="s">
        <v>240</v>
      </c>
      <c r="C3022" t="s">
        <v>113</v>
      </c>
      <c r="D3022" s="13">
        <v>10160361</v>
      </c>
      <c r="E3022" t="s">
        <v>2415</v>
      </c>
      <c r="F3022" t="s">
        <v>2250</v>
      </c>
      <c r="G3022" t="s">
        <v>2250</v>
      </c>
      <c r="H3022" s="108">
        <v>44181</v>
      </c>
      <c r="I3022" s="108">
        <v>44217</v>
      </c>
      <c r="J3022" t="s">
        <v>2251</v>
      </c>
      <c r="K3022" t="s">
        <v>2252</v>
      </c>
      <c r="L3022" t="s">
        <v>2252</v>
      </c>
      <c r="M3022" t="s">
        <v>2253</v>
      </c>
      <c r="N3022" t="s">
        <v>6345</v>
      </c>
    </row>
    <row r="3023" spans="1:14" x14ac:dyDescent="0.25">
      <c r="A3023" t="s">
        <v>6624</v>
      </c>
      <c r="B3023" t="s">
        <v>240</v>
      </c>
      <c r="C3023" t="s">
        <v>152</v>
      </c>
      <c r="D3023" s="13">
        <v>10159013</v>
      </c>
      <c r="E3023" t="s">
        <v>2415</v>
      </c>
      <c r="F3023" t="s">
        <v>2250</v>
      </c>
      <c r="G3023" t="s">
        <v>2250</v>
      </c>
      <c r="H3023" s="108">
        <v>44076</v>
      </c>
      <c r="I3023" s="108">
        <v>44103</v>
      </c>
      <c r="J3023" t="s">
        <v>2251</v>
      </c>
      <c r="K3023" t="s">
        <v>2252</v>
      </c>
      <c r="L3023" t="s">
        <v>2252</v>
      </c>
      <c r="M3023" t="s">
        <v>2253</v>
      </c>
      <c r="N3023" t="s">
        <v>6345</v>
      </c>
    </row>
    <row r="3024" spans="1:14" x14ac:dyDescent="0.25">
      <c r="A3024" t="s">
        <v>6625</v>
      </c>
      <c r="B3024" t="s">
        <v>240</v>
      </c>
      <c r="C3024" t="s">
        <v>113</v>
      </c>
      <c r="D3024" s="13">
        <v>10160179</v>
      </c>
      <c r="E3024" t="s">
        <v>2415</v>
      </c>
      <c r="F3024" t="s">
        <v>2250</v>
      </c>
      <c r="G3024" t="s">
        <v>2250</v>
      </c>
      <c r="H3024" s="108">
        <v>44173</v>
      </c>
      <c r="I3024" s="108">
        <v>44215</v>
      </c>
      <c r="J3024" t="s">
        <v>2251</v>
      </c>
      <c r="K3024" t="s">
        <v>2252</v>
      </c>
      <c r="L3024" t="s">
        <v>2252</v>
      </c>
      <c r="M3024" t="s">
        <v>2253</v>
      </c>
      <c r="N3024" t="s">
        <v>6345</v>
      </c>
    </row>
    <row r="3025" spans="1:14" x14ac:dyDescent="0.25">
      <c r="A3025" t="s">
        <v>6626</v>
      </c>
      <c r="B3025" t="s">
        <v>240</v>
      </c>
      <c r="C3025" t="s">
        <v>72</v>
      </c>
      <c r="D3025" s="13">
        <v>10161236</v>
      </c>
      <c r="E3025" t="s">
        <v>2415</v>
      </c>
      <c r="F3025" t="s">
        <v>2250</v>
      </c>
      <c r="G3025" t="s">
        <v>2250</v>
      </c>
      <c r="H3025" s="108">
        <v>44167</v>
      </c>
      <c r="I3025" s="108">
        <v>44214</v>
      </c>
      <c r="J3025" t="s">
        <v>945</v>
      </c>
      <c r="K3025" t="s">
        <v>2252</v>
      </c>
      <c r="L3025" t="s">
        <v>2252</v>
      </c>
      <c r="M3025" t="s">
        <v>2253</v>
      </c>
      <c r="N3025" t="s">
        <v>6345</v>
      </c>
    </row>
    <row r="3026" spans="1:14" x14ac:dyDescent="0.25">
      <c r="A3026" t="s">
        <v>6627</v>
      </c>
      <c r="B3026" t="s">
        <v>240</v>
      </c>
      <c r="C3026" t="s">
        <v>194</v>
      </c>
      <c r="D3026" s="13">
        <v>10160716</v>
      </c>
      <c r="E3026" t="s">
        <v>2415</v>
      </c>
      <c r="F3026" t="s">
        <v>2250</v>
      </c>
      <c r="G3026" t="s">
        <v>2250</v>
      </c>
      <c r="H3026" s="108">
        <v>44125</v>
      </c>
      <c r="I3026" s="108">
        <v>44194</v>
      </c>
      <c r="J3026" t="s">
        <v>2251</v>
      </c>
      <c r="K3026" t="s">
        <v>2252</v>
      </c>
      <c r="L3026" t="s">
        <v>2252</v>
      </c>
      <c r="M3026" t="s">
        <v>2253</v>
      </c>
      <c r="N3026" t="s">
        <v>6345</v>
      </c>
    </row>
    <row r="3027" spans="1:14" x14ac:dyDescent="0.25">
      <c r="A3027" t="s">
        <v>6628</v>
      </c>
      <c r="B3027" t="s">
        <v>240</v>
      </c>
      <c r="C3027" t="s">
        <v>113</v>
      </c>
      <c r="D3027" s="13">
        <v>10159878</v>
      </c>
      <c r="E3027" t="s">
        <v>2415</v>
      </c>
      <c r="F3027" t="s">
        <v>2250</v>
      </c>
      <c r="G3027" t="s">
        <v>2250</v>
      </c>
      <c r="H3027" s="108">
        <v>44095</v>
      </c>
      <c r="I3027" s="108">
        <v>44174</v>
      </c>
      <c r="J3027" t="s">
        <v>2251</v>
      </c>
      <c r="K3027" t="s">
        <v>2252</v>
      </c>
      <c r="L3027" t="s">
        <v>2252</v>
      </c>
      <c r="M3027" t="s">
        <v>2253</v>
      </c>
      <c r="N3027" t="s">
        <v>6345</v>
      </c>
    </row>
    <row r="3028" spans="1:14" x14ac:dyDescent="0.25">
      <c r="A3028" t="s">
        <v>6629</v>
      </c>
      <c r="B3028" t="s">
        <v>240</v>
      </c>
      <c r="C3028" t="s">
        <v>213</v>
      </c>
      <c r="D3028" s="13">
        <v>10159944</v>
      </c>
      <c r="E3028" t="s">
        <v>2415</v>
      </c>
      <c r="F3028" t="s">
        <v>2250</v>
      </c>
      <c r="G3028" t="s">
        <v>2250</v>
      </c>
      <c r="H3028" s="108">
        <v>44110</v>
      </c>
      <c r="I3028" s="108">
        <v>44148</v>
      </c>
      <c r="J3028" t="s">
        <v>2251</v>
      </c>
      <c r="K3028" t="s">
        <v>2252</v>
      </c>
      <c r="L3028" t="s">
        <v>2252</v>
      </c>
      <c r="M3028" t="s">
        <v>2253</v>
      </c>
      <c r="N3028" t="s">
        <v>6345</v>
      </c>
    </row>
    <row r="3029" spans="1:14" x14ac:dyDescent="0.25">
      <c r="A3029" t="s">
        <v>6630</v>
      </c>
      <c r="B3029" t="s">
        <v>240</v>
      </c>
      <c r="C3029" t="s">
        <v>144</v>
      </c>
      <c r="D3029" s="13">
        <v>10159576</v>
      </c>
      <c r="E3029" t="s">
        <v>2415</v>
      </c>
      <c r="F3029" t="s">
        <v>2250</v>
      </c>
      <c r="G3029" t="s">
        <v>2250</v>
      </c>
      <c r="H3029" s="108">
        <v>44181</v>
      </c>
      <c r="I3029" s="108">
        <v>44222</v>
      </c>
      <c r="J3029" t="s">
        <v>2251</v>
      </c>
      <c r="K3029" t="s">
        <v>2252</v>
      </c>
      <c r="L3029" t="s">
        <v>2252</v>
      </c>
      <c r="M3029" t="s">
        <v>2253</v>
      </c>
      <c r="N3029" t="s">
        <v>6345</v>
      </c>
    </row>
    <row r="3030" spans="1:14" x14ac:dyDescent="0.25">
      <c r="A3030" t="s">
        <v>6631</v>
      </c>
      <c r="B3030" t="s">
        <v>240</v>
      </c>
      <c r="C3030" t="s">
        <v>72</v>
      </c>
      <c r="D3030" s="13">
        <v>10161323</v>
      </c>
      <c r="E3030" t="s">
        <v>2415</v>
      </c>
      <c r="F3030" t="s">
        <v>2250</v>
      </c>
      <c r="G3030" t="s">
        <v>2250</v>
      </c>
      <c r="H3030" s="108">
        <v>44125</v>
      </c>
      <c r="I3030" s="108">
        <v>44162</v>
      </c>
      <c r="J3030" t="s">
        <v>945</v>
      </c>
      <c r="K3030" t="s">
        <v>2252</v>
      </c>
      <c r="L3030" t="s">
        <v>2252</v>
      </c>
      <c r="M3030" t="s">
        <v>2253</v>
      </c>
      <c r="N3030" t="s">
        <v>6345</v>
      </c>
    </row>
    <row r="3031" spans="1:14" x14ac:dyDescent="0.25">
      <c r="A3031" t="s">
        <v>6632</v>
      </c>
      <c r="B3031" t="s">
        <v>240</v>
      </c>
      <c r="C3031" t="s">
        <v>80</v>
      </c>
      <c r="D3031" s="13">
        <v>10158680</v>
      </c>
      <c r="E3031" t="s">
        <v>2415</v>
      </c>
      <c r="F3031" t="s">
        <v>2250</v>
      </c>
      <c r="G3031" t="s">
        <v>2250</v>
      </c>
      <c r="H3031" s="108">
        <v>44081</v>
      </c>
      <c r="I3031" s="108">
        <v>44123</v>
      </c>
      <c r="J3031" t="s">
        <v>2251</v>
      </c>
      <c r="K3031" t="s">
        <v>2252</v>
      </c>
      <c r="L3031" t="s">
        <v>2252</v>
      </c>
      <c r="M3031" t="s">
        <v>2253</v>
      </c>
      <c r="N3031" t="s">
        <v>6345</v>
      </c>
    </row>
    <row r="3032" spans="1:14" x14ac:dyDescent="0.25">
      <c r="A3032" t="s">
        <v>6633</v>
      </c>
      <c r="B3032" t="s">
        <v>240</v>
      </c>
      <c r="C3032" t="s">
        <v>169</v>
      </c>
      <c r="D3032" s="13">
        <v>10161441</v>
      </c>
      <c r="E3032" t="s">
        <v>2415</v>
      </c>
      <c r="F3032" t="s">
        <v>2250</v>
      </c>
      <c r="G3032" t="s">
        <v>2250</v>
      </c>
      <c r="H3032" s="108">
        <v>44111</v>
      </c>
      <c r="I3032" s="108">
        <v>44134</v>
      </c>
      <c r="J3032" t="s">
        <v>2251</v>
      </c>
      <c r="K3032" t="s">
        <v>2252</v>
      </c>
      <c r="L3032" t="s">
        <v>2252</v>
      </c>
      <c r="M3032" t="s">
        <v>2253</v>
      </c>
      <c r="N3032" t="s">
        <v>6345</v>
      </c>
    </row>
    <row r="3033" spans="1:14" x14ac:dyDescent="0.25">
      <c r="A3033" t="s">
        <v>6634</v>
      </c>
      <c r="B3033" t="s">
        <v>240</v>
      </c>
      <c r="C3033" t="s">
        <v>169</v>
      </c>
      <c r="D3033" s="13">
        <v>10161463</v>
      </c>
      <c r="E3033" t="s">
        <v>2415</v>
      </c>
      <c r="F3033" t="s">
        <v>2250</v>
      </c>
      <c r="G3033" t="s">
        <v>2250</v>
      </c>
      <c r="H3033" s="108">
        <v>44096</v>
      </c>
      <c r="I3033" s="108">
        <v>44126</v>
      </c>
      <c r="J3033" t="s">
        <v>945</v>
      </c>
      <c r="K3033" t="s">
        <v>2252</v>
      </c>
      <c r="L3033" t="s">
        <v>2252</v>
      </c>
      <c r="M3033" t="s">
        <v>2253</v>
      </c>
      <c r="N3033" t="s">
        <v>6345</v>
      </c>
    </row>
    <row r="3034" spans="1:14" x14ac:dyDescent="0.25">
      <c r="A3034" t="s">
        <v>6635</v>
      </c>
      <c r="B3034" t="s">
        <v>240</v>
      </c>
      <c r="C3034" t="s">
        <v>70</v>
      </c>
      <c r="D3034" s="13">
        <v>10161729</v>
      </c>
      <c r="E3034" t="s">
        <v>2415</v>
      </c>
      <c r="F3034" t="s">
        <v>2250</v>
      </c>
      <c r="G3034" t="s">
        <v>2250</v>
      </c>
      <c r="H3034" s="108">
        <v>44180</v>
      </c>
      <c r="I3034" s="108">
        <v>44223</v>
      </c>
      <c r="J3034" t="s">
        <v>945</v>
      </c>
      <c r="K3034" t="s">
        <v>2252</v>
      </c>
      <c r="L3034" t="s">
        <v>2252</v>
      </c>
      <c r="M3034" t="s">
        <v>2253</v>
      </c>
      <c r="N3034" t="s">
        <v>6345</v>
      </c>
    </row>
    <row r="3035" spans="1:14" x14ac:dyDescent="0.25">
      <c r="A3035" t="s">
        <v>6636</v>
      </c>
      <c r="B3035" t="s">
        <v>240</v>
      </c>
      <c r="C3035" t="s">
        <v>91</v>
      </c>
      <c r="D3035" s="13">
        <v>10159577</v>
      </c>
      <c r="E3035" t="s">
        <v>2415</v>
      </c>
      <c r="F3035" t="s">
        <v>2250</v>
      </c>
      <c r="G3035" t="s">
        <v>2250</v>
      </c>
      <c r="H3035" s="108">
        <v>44138</v>
      </c>
      <c r="I3035" s="108">
        <v>44172</v>
      </c>
      <c r="J3035" t="s">
        <v>2251</v>
      </c>
      <c r="K3035" t="s">
        <v>2252</v>
      </c>
      <c r="L3035" t="s">
        <v>2252</v>
      </c>
      <c r="M3035" t="s">
        <v>2253</v>
      </c>
      <c r="N3035" t="s">
        <v>6345</v>
      </c>
    </row>
    <row r="3036" spans="1:14" x14ac:dyDescent="0.25">
      <c r="A3036" t="s">
        <v>6637</v>
      </c>
      <c r="B3036" t="s">
        <v>6638</v>
      </c>
      <c r="C3036" t="s">
        <v>169</v>
      </c>
      <c r="D3036" s="13">
        <v>10161497</v>
      </c>
      <c r="E3036" t="s">
        <v>2415</v>
      </c>
      <c r="F3036" t="s">
        <v>2250</v>
      </c>
      <c r="G3036" t="s">
        <v>2250</v>
      </c>
      <c r="H3036" s="108">
        <v>44181</v>
      </c>
      <c r="I3036" s="108">
        <v>44223</v>
      </c>
      <c r="J3036" t="s">
        <v>2251</v>
      </c>
      <c r="K3036" t="s">
        <v>2252</v>
      </c>
      <c r="L3036" t="s">
        <v>2252</v>
      </c>
      <c r="M3036" t="s">
        <v>2253</v>
      </c>
      <c r="N3036" t="s">
        <v>6345</v>
      </c>
    </row>
    <row r="3037" spans="1:14" x14ac:dyDescent="0.25">
      <c r="A3037" t="s">
        <v>6639</v>
      </c>
      <c r="B3037" t="s">
        <v>240</v>
      </c>
      <c r="C3037" t="s">
        <v>131</v>
      </c>
      <c r="D3037" s="13">
        <v>10160464</v>
      </c>
      <c r="E3037" t="s">
        <v>2415</v>
      </c>
      <c r="F3037" t="s">
        <v>2250</v>
      </c>
      <c r="G3037" t="s">
        <v>2250</v>
      </c>
      <c r="H3037" s="108">
        <v>44132</v>
      </c>
      <c r="I3037" s="108">
        <v>44173</v>
      </c>
      <c r="J3037" t="s">
        <v>945</v>
      </c>
      <c r="K3037" t="s">
        <v>2252</v>
      </c>
      <c r="L3037" t="s">
        <v>2252</v>
      </c>
      <c r="M3037" t="s">
        <v>2253</v>
      </c>
      <c r="N3037" t="s">
        <v>6345</v>
      </c>
    </row>
    <row r="3038" spans="1:14" x14ac:dyDescent="0.25">
      <c r="A3038" t="s">
        <v>6640</v>
      </c>
      <c r="B3038" t="s">
        <v>6641</v>
      </c>
      <c r="C3038" t="s">
        <v>97</v>
      </c>
      <c r="D3038" s="13">
        <v>10159798</v>
      </c>
      <c r="E3038" t="s">
        <v>2415</v>
      </c>
      <c r="F3038" t="s">
        <v>2250</v>
      </c>
      <c r="G3038" t="s">
        <v>2250</v>
      </c>
      <c r="H3038" s="108">
        <v>44159</v>
      </c>
      <c r="I3038" s="108">
        <v>44194</v>
      </c>
      <c r="J3038" t="s">
        <v>2251</v>
      </c>
      <c r="K3038" t="s">
        <v>2252</v>
      </c>
      <c r="L3038" t="s">
        <v>2252</v>
      </c>
      <c r="M3038" t="s">
        <v>2253</v>
      </c>
      <c r="N3038" t="s">
        <v>6345</v>
      </c>
    </row>
    <row r="3039" spans="1:14" x14ac:dyDescent="0.25">
      <c r="A3039" t="s">
        <v>6642</v>
      </c>
      <c r="B3039" t="s">
        <v>240</v>
      </c>
      <c r="C3039" t="s">
        <v>122</v>
      </c>
      <c r="D3039" s="13">
        <v>10159303</v>
      </c>
      <c r="E3039" t="s">
        <v>2415</v>
      </c>
      <c r="F3039" t="s">
        <v>2250</v>
      </c>
      <c r="G3039" t="s">
        <v>2250</v>
      </c>
      <c r="H3039" s="108">
        <v>44173</v>
      </c>
      <c r="I3039" s="108">
        <v>44203</v>
      </c>
      <c r="J3039" t="s">
        <v>2251</v>
      </c>
      <c r="K3039" t="s">
        <v>2252</v>
      </c>
      <c r="L3039" t="s">
        <v>2252</v>
      </c>
      <c r="M3039" t="s">
        <v>2253</v>
      </c>
      <c r="N3039" t="s">
        <v>6345</v>
      </c>
    </row>
    <row r="3040" spans="1:14" x14ac:dyDescent="0.25">
      <c r="A3040" t="s">
        <v>6643</v>
      </c>
      <c r="B3040" t="s">
        <v>240</v>
      </c>
      <c r="C3040" t="s">
        <v>151</v>
      </c>
      <c r="D3040" s="13">
        <v>10159785</v>
      </c>
      <c r="E3040" t="s">
        <v>2415</v>
      </c>
      <c r="F3040" t="s">
        <v>2250</v>
      </c>
      <c r="G3040" t="s">
        <v>2250</v>
      </c>
      <c r="H3040" s="108">
        <v>44173</v>
      </c>
      <c r="I3040" s="108">
        <v>44204</v>
      </c>
      <c r="J3040" t="s">
        <v>2251</v>
      </c>
      <c r="K3040" t="s">
        <v>2252</v>
      </c>
      <c r="L3040" t="s">
        <v>2252</v>
      </c>
      <c r="M3040" t="s">
        <v>2253</v>
      </c>
      <c r="N3040" t="s">
        <v>6345</v>
      </c>
    </row>
    <row r="3041" spans="1:14" x14ac:dyDescent="0.25">
      <c r="A3041" t="s">
        <v>6644</v>
      </c>
      <c r="B3041" t="s">
        <v>6645</v>
      </c>
      <c r="C3041" t="s">
        <v>130</v>
      </c>
      <c r="D3041" s="13">
        <v>10160972</v>
      </c>
      <c r="E3041" t="s">
        <v>2415</v>
      </c>
      <c r="F3041" t="s">
        <v>2250</v>
      </c>
      <c r="G3041" t="s">
        <v>2250</v>
      </c>
      <c r="H3041" s="108">
        <v>44152</v>
      </c>
      <c r="I3041" s="108">
        <v>44176</v>
      </c>
      <c r="J3041" t="s">
        <v>2251</v>
      </c>
      <c r="K3041" t="s">
        <v>2252</v>
      </c>
      <c r="L3041" t="s">
        <v>2252</v>
      </c>
      <c r="M3041" t="s">
        <v>2253</v>
      </c>
      <c r="N3041" t="s">
        <v>6345</v>
      </c>
    </row>
    <row r="3042" spans="1:14" x14ac:dyDescent="0.25">
      <c r="A3042" t="s">
        <v>6646</v>
      </c>
      <c r="B3042" t="s">
        <v>240</v>
      </c>
      <c r="C3042" t="s">
        <v>117</v>
      </c>
      <c r="D3042" s="13">
        <v>10160947</v>
      </c>
      <c r="E3042" t="s">
        <v>2415</v>
      </c>
      <c r="F3042" t="s">
        <v>2250</v>
      </c>
      <c r="G3042" t="s">
        <v>2250</v>
      </c>
      <c r="H3042" s="108">
        <v>44180</v>
      </c>
      <c r="I3042" s="108">
        <v>44221</v>
      </c>
      <c r="J3042" t="s">
        <v>945</v>
      </c>
      <c r="K3042" t="s">
        <v>2252</v>
      </c>
      <c r="L3042" t="s">
        <v>2252</v>
      </c>
      <c r="M3042" t="s">
        <v>2253</v>
      </c>
      <c r="N3042" t="s">
        <v>6345</v>
      </c>
    </row>
    <row r="3043" spans="1:14" x14ac:dyDescent="0.25">
      <c r="A3043" t="s">
        <v>6647</v>
      </c>
      <c r="B3043" t="s">
        <v>6648</v>
      </c>
      <c r="C3043" t="s">
        <v>158</v>
      </c>
      <c r="D3043" s="13">
        <v>10160735</v>
      </c>
      <c r="E3043" t="s">
        <v>2415</v>
      </c>
      <c r="F3043" t="s">
        <v>2250</v>
      </c>
      <c r="G3043" t="s">
        <v>2250</v>
      </c>
      <c r="H3043" s="108">
        <v>44138</v>
      </c>
      <c r="I3043" s="108">
        <v>44195</v>
      </c>
      <c r="J3043" t="s">
        <v>2251</v>
      </c>
      <c r="K3043" t="s">
        <v>2252</v>
      </c>
      <c r="L3043" t="s">
        <v>2252</v>
      </c>
      <c r="M3043" t="s">
        <v>2253</v>
      </c>
      <c r="N3043" t="s">
        <v>6345</v>
      </c>
    </row>
    <row r="3044" spans="1:14" x14ac:dyDescent="0.25">
      <c r="A3044" t="s">
        <v>6649</v>
      </c>
      <c r="B3044" t="s">
        <v>240</v>
      </c>
      <c r="C3044" t="s">
        <v>182</v>
      </c>
      <c r="D3044" s="13">
        <v>10161732</v>
      </c>
      <c r="E3044" t="s">
        <v>2415</v>
      </c>
      <c r="F3044" t="s">
        <v>2250</v>
      </c>
      <c r="G3044" t="s">
        <v>2250</v>
      </c>
      <c r="H3044" s="108">
        <v>44173</v>
      </c>
      <c r="I3044" s="108">
        <v>44215</v>
      </c>
      <c r="J3044" t="s">
        <v>2251</v>
      </c>
      <c r="K3044" t="s">
        <v>2252</v>
      </c>
      <c r="L3044" t="s">
        <v>2252</v>
      </c>
      <c r="M3044" t="s">
        <v>2253</v>
      </c>
      <c r="N3044" t="s">
        <v>6345</v>
      </c>
    </row>
    <row r="3045" spans="1:14" x14ac:dyDescent="0.25">
      <c r="A3045" t="s">
        <v>6650</v>
      </c>
      <c r="B3045" t="s">
        <v>240</v>
      </c>
      <c r="C3045" t="s">
        <v>90</v>
      </c>
      <c r="D3045" s="13">
        <v>10160951</v>
      </c>
      <c r="E3045" t="s">
        <v>2415</v>
      </c>
      <c r="F3045" t="s">
        <v>2250</v>
      </c>
      <c r="G3045" t="s">
        <v>2250</v>
      </c>
      <c r="H3045" s="108">
        <v>44167</v>
      </c>
      <c r="I3045" s="108">
        <v>44204</v>
      </c>
      <c r="J3045" t="s">
        <v>2251</v>
      </c>
      <c r="K3045" t="s">
        <v>2252</v>
      </c>
      <c r="L3045" t="s">
        <v>2252</v>
      </c>
      <c r="M3045" t="s">
        <v>2253</v>
      </c>
      <c r="N3045" t="s">
        <v>6345</v>
      </c>
    </row>
    <row r="3046" spans="1:14" x14ac:dyDescent="0.25">
      <c r="A3046" t="s">
        <v>6651</v>
      </c>
      <c r="B3046" t="s">
        <v>240</v>
      </c>
      <c r="C3046" t="s">
        <v>213</v>
      </c>
      <c r="D3046" s="13">
        <v>10160217</v>
      </c>
      <c r="E3046" t="s">
        <v>2415</v>
      </c>
      <c r="F3046" t="s">
        <v>2250</v>
      </c>
      <c r="G3046" t="s">
        <v>2250</v>
      </c>
      <c r="H3046" s="108">
        <v>44124</v>
      </c>
      <c r="I3046" s="108">
        <v>44160</v>
      </c>
      <c r="J3046" t="s">
        <v>2251</v>
      </c>
      <c r="K3046" t="s">
        <v>2252</v>
      </c>
      <c r="L3046" t="s">
        <v>2252</v>
      </c>
      <c r="M3046" t="s">
        <v>2253</v>
      </c>
      <c r="N3046" t="s">
        <v>6345</v>
      </c>
    </row>
    <row r="3047" spans="1:14" x14ac:dyDescent="0.25">
      <c r="A3047" t="s">
        <v>6652</v>
      </c>
      <c r="B3047" t="s">
        <v>240</v>
      </c>
      <c r="C3047" t="s">
        <v>139</v>
      </c>
      <c r="D3047" s="13">
        <v>10161237</v>
      </c>
      <c r="E3047" t="s">
        <v>2415</v>
      </c>
      <c r="F3047" t="s">
        <v>2250</v>
      </c>
      <c r="G3047" t="s">
        <v>2250</v>
      </c>
      <c r="H3047" s="108">
        <v>44096</v>
      </c>
      <c r="I3047" s="108">
        <v>44127</v>
      </c>
      <c r="J3047" t="s">
        <v>2251</v>
      </c>
      <c r="K3047" t="s">
        <v>2252</v>
      </c>
      <c r="L3047" t="s">
        <v>2252</v>
      </c>
      <c r="M3047" t="s">
        <v>2253</v>
      </c>
      <c r="N3047" t="s">
        <v>6345</v>
      </c>
    </row>
    <row r="3048" spans="1:14" x14ac:dyDescent="0.25">
      <c r="A3048" t="s">
        <v>6653</v>
      </c>
      <c r="B3048" t="s">
        <v>240</v>
      </c>
      <c r="C3048" t="s">
        <v>172</v>
      </c>
      <c r="D3048" s="13">
        <v>10160952</v>
      </c>
      <c r="E3048" t="s">
        <v>2415</v>
      </c>
      <c r="F3048" t="s">
        <v>2250</v>
      </c>
      <c r="G3048" t="s">
        <v>2250</v>
      </c>
      <c r="H3048" s="108">
        <v>44130</v>
      </c>
      <c r="I3048" s="108">
        <v>44174</v>
      </c>
      <c r="J3048" t="s">
        <v>945</v>
      </c>
      <c r="K3048" t="s">
        <v>2252</v>
      </c>
      <c r="L3048" t="s">
        <v>2252</v>
      </c>
      <c r="M3048" t="s">
        <v>2253</v>
      </c>
      <c r="N3048" t="s">
        <v>6345</v>
      </c>
    </row>
    <row r="3049" spans="1:14" x14ac:dyDescent="0.25">
      <c r="A3049" t="s">
        <v>6654</v>
      </c>
      <c r="B3049" t="s">
        <v>240</v>
      </c>
      <c r="C3049" t="s">
        <v>96</v>
      </c>
      <c r="D3049" s="13">
        <v>10160720</v>
      </c>
      <c r="E3049" t="s">
        <v>2415</v>
      </c>
      <c r="F3049" t="s">
        <v>2250</v>
      </c>
      <c r="G3049" t="s">
        <v>2250</v>
      </c>
      <c r="H3049" s="108">
        <v>44167</v>
      </c>
      <c r="I3049" s="108">
        <v>44204</v>
      </c>
      <c r="J3049" t="s">
        <v>2251</v>
      </c>
      <c r="K3049" t="s">
        <v>2252</v>
      </c>
      <c r="L3049" t="s">
        <v>2252</v>
      </c>
      <c r="M3049" t="s">
        <v>2253</v>
      </c>
      <c r="N3049" t="s">
        <v>6345</v>
      </c>
    </row>
    <row r="3050" spans="1:14" x14ac:dyDescent="0.25">
      <c r="A3050" t="s">
        <v>6655</v>
      </c>
      <c r="B3050" t="s">
        <v>240</v>
      </c>
      <c r="C3050" t="s">
        <v>95</v>
      </c>
      <c r="D3050" s="13">
        <v>10159305</v>
      </c>
      <c r="E3050" t="s">
        <v>2415</v>
      </c>
      <c r="F3050" t="s">
        <v>2250</v>
      </c>
      <c r="G3050" t="s">
        <v>2250</v>
      </c>
      <c r="H3050" s="108">
        <v>44181</v>
      </c>
      <c r="I3050" s="108">
        <v>44223</v>
      </c>
      <c r="J3050" t="s">
        <v>2251</v>
      </c>
      <c r="K3050" t="s">
        <v>2252</v>
      </c>
      <c r="L3050" t="s">
        <v>2252</v>
      </c>
      <c r="M3050" t="s">
        <v>2253</v>
      </c>
      <c r="N3050" t="s">
        <v>6345</v>
      </c>
    </row>
    <row r="3051" spans="1:14" x14ac:dyDescent="0.25">
      <c r="A3051" t="s">
        <v>6656</v>
      </c>
      <c r="B3051" t="s">
        <v>240</v>
      </c>
      <c r="C3051" t="s">
        <v>85</v>
      </c>
      <c r="D3051" s="13">
        <v>10160254</v>
      </c>
      <c r="E3051" t="s">
        <v>2415</v>
      </c>
      <c r="F3051" t="s">
        <v>2250</v>
      </c>
      <c r="G3051" t="s">
        <v>2250</v>
      </c>
      <c r="H3051" s="108">
        <v>44110</v>
      </c>
      <c r="I3051" s="108">
        <v>44141</v>
      </c>
      <c r="J3051" t="s">
        <v>2251</v>
      </c>
      <c r="K3051" t="s">
        <v>2252</v>
      </c>
      <c r="L3051" t="s">
        <v>2252</v>
      </c>
      <c r="M3051" t="s">
        <v>2253</v>
      </c>
      <c r="N3051" t="s">
        <v>6345</v>
      </c>
    </row>
    <row r="3052" spans="1:14" x14ac:dyDescent="0.25">
      <c r="A3052" t="s">
        <v>6657</v>
      </c>
      <c r="B3052" t="s">
        <v>240</v>
      </c>
      <c r="C3052" t="s">
        <v>147</v>
      </c>
      <c r="D3052" s="13">
        <v>10161398</v>
      </c>
      <c r="E3052" t="s">
        <v>2415</v>
      </c>
      <c r="F3052" t="s">
        <v>2250</v>
      </c>
      <c r="G3052" t="s">
        <v>2250</v>
      </c>
      <c r="H3052" s="108">
        <v>44083</v>
      </c>
      <c r="I3052" s="108">
        <v>44117</v>
      </c>
      <c r="J3052" t="s">
        <v>2251</v>
      </c>
      <c r="K3052" t="s">
        <v>2252</v>
      </c>
      <c r="L3052" t="s">
        <v>2252</v>
      </c>
      <c r="M3052" t="s">
        <v>2253</v>
      </c>
      <c r="N3052" t="s">
        <v>6345</v>
      </c>
    </row>
    <row r="3053" spans="1:14" x14ac:dyDescent="0.25">
      <c r="A3053" t="s">
        <v>6658</v>
      </c>
      <c r="B3053" t="s">
        <v>240</v>
      </c>
      <c r="C3053" t="s">
        <v>203</v>
      </c>
      <c r="D3053" s="13">
        <v>10159307</v>
      </c>
      <c r="E3053" t="s">
        <v>2415</v>
      </c>
      <c r="F3053" t="s">
        <v>2250</v>
      </c>
      <c r="G3053" t="s">
        <v>2250</v>
      </c>
      <c r="H3053" s="108">
        <v>44077</v>
      </c>
      <c r="I3053" s="108">
        <v>44139</v>
      </c>
      <c r="J3053" t="s">
        <v>2251</v>
      </c>
      <c r="K3053" t="s">
        <v>2252</v>
      </c>
      <c r="L3053" t="s">
        <v>2252</v>
      </c>
      <c r="M3053" t="s">
        <v>2253</v>
      </c>
      <c r="N3053" t="s">
        <v>6345</v>
      </c>
    </row>
    <row r="3054" spans="1:14" x14ac:dyDescent="0.25">
      <c r="A3054" t="s">
        <v>6659</v>
      </c>
      <c r="B3054" t="s">
        <v>240</v>
      </c>
      <c r="C3054" t="s">
        <v>141</v>
      </c>
      <c r="D3054" s="13">
        <v>10161297</v>
      </c>
      <c r="E3054" t="s">
        <v>2415</v>
      </c>
      <c r="F3054" t="s">
        <v>2250</v>
      </c>
      <c r="G3054" t="s">
        <v>2250</v>
      </c>
      <c r="H3054" s="108">
        <v>44111</v>
      </c>
      <c r="I3054" s="108">
        <v>44148</v>
      </c>
      <c r="J3054" t="s">
        <v>2251</v>
      </c>
      <c r="K3054" t="s">
        <v>2252</v>
      </c>
      <c r="L3054" t="s">
        <v>2252</v>
      </c>
      <c r="M3054" t="s">
        <v>2253</v>
      </c>
      <c r="N3054" t="s">
        <v>6345</v>
      </c>
    </row>
    <row r="3055" spans="1:14" x14ac:dyDescent="0.25">
      <c r="A3055" t="s">
        <v>6660</v>
      </c>
      <c r="B3055" t="s">
        <v>240</v>
      </c>
      <c r="C3055" t="s">
        <v>124</v>
      </c>
      <c r="D3055" s="13">
        <v>10159788</v>
      </c>
      <c r="E3055" t="s">
        <v>2415</v>
      </c>
      <c r="F3055" t="s">
        <v>2250</v>
      </c>
      <c r="G3055" t="s">
        <v>2250</v>
      </c>
      <c r="H3055" s="108">
        <v>44180</v>
      </c>
      <c r="I3055" s="108">
        <v>44217</v>
      </c>
      <c r="J3055" t="s">
        <v>2251</v>
      </c>
      <c r="K3055" t="s">
        <v>2252</v>
      </c>
      <c r="L3055" t="s">
        <v>2252</v>
      </c>
      <c r="M3055" t="s">
        <v>2253</v>
      </c>
      <c r="N3055" t="s">
        <v>6345</v>
      </c>
    </row>
    <row r="3056" spans="1:14" x14ac:dyDescent="0.25">
      <c r="A3056" t="s">
        <v>6661</v>
      </c>
      <c r="B3056" t="s">
        <v>6662</v>
      </c>
      <c r="C3056" t="s">
        <v>130</v>
      </c>
      <c r="D3056" s="13">
        <v>10160973</v>
      </c>
      <c r="E3056" t="s">
        <v>2415</v>
      </c>
      <c r="F3056" t="s">
        <v>2250</v>
      </c>
      <c r="G3056" t="s">
        <v>2250</v>
      </c>
      <c r="H3056" s="108">
        <v>44159</v>
      </c>
      <c r="I3056" s="108">
        <v>44194</v>
      </c>
      <c r="J3056" t="s">
        <v>2251</v>
      </c>
      <c r="K3056" t="s">
        <v>2252</v>
      </c>
      <c r="L3056" t="s">
        <v>2252</v>
      </c>
      <c r="M3056" t="s">
        <v>2253</v>
      </c>
      <c r="N3056" t="s">
        <v>6345</v>
      </c>
    </row>
    <row r="3057" spans="1:14" x14ac:dyDescent="0.25">
      <c r="A3057" t="s">
        <v>6663</v>
      </c>
      <c r="B3057" t="s">
        <v>240</v>
      </c>
      <c r="C3057" t="s">
        <v>116</v>
      </c>
      <c r="D3057" s="13">
        <v>10160954</v>
      </c>
      <c r="E3057" t="s">
        <v>2415</v>
      </c>
      <c r="F3057" t="s">
        <v>2250</v>
      </c>
      <c r="G3057" t="s">
        <v>2250</v>
      </c>
      <c r="H3057" s="108">
        <v>44111</v>
      </c>
      <c r="I3057" s="108">
        <v>44151</v>
      </c>
      <c r="J3057" t="s">
        <v>945</v>
      </c>
      <c r="K3057" t="s">
        <v>2252</v>
      </c>
      <c r="L3057" t="s">
        <v>2252</v>
      </c>
      <c r="M3057" t="s">
        <v>2253</v>
      </c>
      <c r="N3057" t="s">
        <v>6345</v>
      </c>
    </row>
    <row r="3058" spans="1:14" x14ac:dyDescent="0.25">
      <c r="A3058" t="s">
        <v>6664</v>
      </c>
      <c r="B3058" t="s">
        <v>240</v>
      </c>
      <c r="C3058" t="s">
        <v>72</v>
      </c>
      <c r="D3058" s="13">
        <v>10161501</v>
      </c>
      <c r="E3058" t="s">
        <v>2415</v>
      </c>
      <c r="F3058" t="s">
        <v>2250</v>
      </c>
      <c r="G3058" t="s">
        <v>2250</v>
      </c>
      <c r="H3058" s="108">
        <v>44123</v>
      </c>
      <c r="I3058" s="108">
        <v>44155</v>
      </c>
      <c r="J3058" t="s">
        <v>2251</v>
      </c>
      <c r="K3058" t="s">
        <v>2252</v>
      </c>
      <c r="L3058" t="s">
        <v>2252</v>
      </c>
      <c r="M3058" t="s">
        <v>2253</v>
      </c>
      <c r="N3058" t="s">
        <v>6345</v>
      </c>
    </row>
    <row r="3059" spans="1:14" x14ac:dyDescent="0.25">
      <c r="A3059" t="s">
        <v>6665</v>
      </c>
      <c r="B3059" t="s">
        <v>240</v>
      </c>
      <c r="C3059" t="s">
        <v>78</v>
      </c>
      <c r="D3059" s="13">
        <v>10159580</v>
      </c>
      <c r="E3059" t="s">
        <v>2415</v>
      </c>
      <c r="F3059" t="s">
        <v>2250</v>
      </c>
      <c r="G3059" t="s">
        <v>2250</v>
      </c>
      <c r="H3059" s="108">
        <v>44096</v>
      </c>
      <c r="I3059" s="108">
        <v>44123</v>
      </c>
      <c r="J3059" t="s">
        <v>2251</v>
      </c>
      <c r="K3059" t="s">
        <v>2252</v>
      </c>
      <c r="L3059" t="s">
        <v>2252</v>
      </c>
      <c r="M3059" t="s">
        <v>2253</v>
      </c>
      <c r="N3059" t="s">
        <v>6345</v>
      </c>
    </row>
    <row r="3060" spans="1:14" x14ac:dyDescent="0.25">
      <c r="A3060" t="s">
        <v>6666</v>
      </c>
      <c r="B3060" t="s">
        <v>240</v>
      </c>
      <c r="C3060" t="s">
        <v>127</v>
      </c>
      <c r="D3060" s="13">
        <v>10159311</v>
      </c>
      <c r="E3060" t="s">
        <v>2415</v>
      </c>
      <c r="F3060" t="s">
        <v>2250</v>
      </c>
      <c r="G3060" t="s">
        <v>2250</v>
      </c>
      <c r="H3060" s="108">
        <v>44125</v>
      </c>
      <c r="I3060" s="108">
        <v>44148</v>
      </c>
      <c r="J3060" t="s">
        <v>2251</v>
      </c>
      <c r="K3060" t="s">
        <v>2252</v>
      </c>
      <c r="L3060" t="s">
        <v>2252</v>
      </c>
      <c r="M3060" t="s">
        <v>2253</v>
      </c>
      <c r="N3060" t="s">
        <v>6345</v>
      </c>
    </row>
    <row r="3061" spans="1:14" x14ac:dyDescent="0.25">
      <c r="A3061" t="s">
        <v>6667</v>
      </c>
      <c r="B3061" t="s">
        <v>240</v>
      </c>
      <c r="C3061" t="s">
        <v>149</v>
      </c>
      <c r="D3061" s="13">
        <v>10159312</v>
      </c>
      <c r="E3061" t="s">
        <v>2415</v>
      </c>
      <c r="F3061" t="s">
        <v>2250</v>
      </c>
      <c r="G3061" t="s">
        <v>2250</v>
      </c>
      <c r="H3061" s="108">
        <v>44139</v>
      </c>
      <c r="I3061" s="108">
        <v>44181</v>
      </c>
      <c r="J3061" t="s">
        <v>945</v>
      </c>
      <c r="K3061" t="s">
        <v>2252</v>
      </c>
      <c r="L3061" t="s">
        <v>2252</v>
      </c>
      <c r="M3061" t="s">
        <v>2253</v>
      </c>
      <c r="N3061" t="s">
        <v>6345</v>
      </c>
    </row>
    <row r="3062" spans="1:14" x14ac:dyDescent="0.25">
      <c r="A3062" t="s">
        <v>6668</v>
      </c>
      <c r="B3062" t="s">
        <v>240</v>
      </c>
      <c r="C3062" t="s">
        <v>92</v>
      </c>
      <c r="D3062" s="13">
        <v>10159313</v>
      </c>
      <c r="E3062" t="s">
        <v>2415</v>
      </c>
      <c r="F3062" t="s">
        <v>2250</v>
      </c>
      <c r="G3062" t="s">
        <v>2250</v>
      </c>
      <c r="H3062" s="108">
        <v>44174</v>
      </c>
      <c r="I3062" s="108">
        <v>44222</v>
      </c>
      <c r="J3062" t="s">
        <v>2251</v>
      </c>
      <c r="K3062" t="s">
        <v>2252</v>
      </c>
      <c r="L3062" t="s">
        <v>2252</v>
      </c>
      <c r="M3062" t="s">
        <v>2253</v>
      </c>
      <c r="N3062" t="s">
        <v>6345</v>
      </c>
    </row>
    <row r="3063" spans="1:14" x14ac:dyDescent="0.25">
      <c r="A3063" t="s">
        <v>6669</v>
      </c>
      <c r="B3063" t="s">
        <v>240</v>
      </c>
      <c r="C3063" t="s">
        <v>152</v>
      </c>
      <c r="D3063" s="13">
        <v>10159314</v>
      </c>
      <c r="E3063" t="s">
        <v>2415</v>
      </c>
      <c r="F3063" t="s">
        <v>2250</v>
      </c>
      <c r="G3063" t="s">
        <v>2250</v>
      </c>
      <c r="H3063" s="108">
        <v>44117</v>
      </c>
      <c r="I3063" s="108">
        <v>44153</v>
      </c>
      <c r="J3063" t="s">
        <v>945</v>
      </c>
      <c r="K3063" t="s">
        <v>2252</v>
      </c>
      <c r="L3063" t="s">
        <v>2252</v>
      </c>
      <c r="M3063" t="s">
        <v>2253</v>
      </c>
      <c r="N3063" t="s">
        <v>6345</v>
      </c>
    </row>
    <row r="3064" spans="1:14" x14ac:dyDescent="0.25">
      <c r="A3064" t="s">
        <v>6670</v>
      </c>
      <c r="B3064" t="s">
        <v>240</v>
      </c>
      <c r="C3064" t="s">
        <v>228</v>
      </c>
      <c r="D3064" s="13">
        <v>10161247</v>
      </c>
      <c r="E3064" t="s">
        <v>2415</v>
      </c>
      <c r="F3064" t="s">
        <v>2250</v>
      </c>
      <c r="G3064" t="s">
        <v>2250</v>
      </c>
      <c r="H3064" s="108">
        <v>44167</v>
      </c>
      <c r="I3064" s="108">
        <v>44208</v>
      </c>
      <c r="J3064" t="s">
        <v>2251</v>
      </c>
      <c r="K3064" t="s">
        <v>2252</v>
      </c>
      <c r="L3064" t="s">
        <v>2252</v>
      </c>
      <c r="M3064" t="s">
        <v>2253</v>
      </c>
      <c r="N3064" t="s">
        <v>6345</v>
      </c>
    </row>
    <row r="3065" spans="1:14" x14ac:dyDescent="0.25">
      <c r="A3065" t="s">
        <v>6671</v>
      </c>
      <c r="B3065" t="s">
        <v>240</v>
      </c>
      <c r="C3065" t="s">
        <v>117</v>
      </c>
      <c r="D3065" s="13">
        <v>10160956</v>
      </c>
      <c r="E3065" t="s">
        <v>2415</v>
      </c>
      <c r="F3065" t="s">
        <v>2250</v>
      </c>
      <c r="G3065" t="s">
        <v>2250</v>
      </c>
      <c r="H3065" s="108">
        <v>44117</v>
      </c>
      <c r="I3065" s="108">
        <v>44148</v>
      </c>
      <c r="J3065" t="s">
        <v>945</v>
      </c>
      <c r="K3065" t="s">
        <v>2252</v>
      </c>
      <c r="L3065" t="s">
        <v>2252</v>
      </c>
      <c r="M3065" t="s">
        <v>2253</v>
      </c>
      <c r="N3065" t="s">
        <v>6345</v>
      </c>
    </row>
    <row r="3066" spans="1:14" x14ac:dyDescent="0.25">
      <c r="A3066" t="s">
        <v>6672</v>
      </c>
      <c r="B3066" t="s">
        <v>240</v>
      </c>
      <c r="C3066" t="s">
        <v>119</v>
      </c>
      <c r="D3066" s="13">
        <v>10160466</v>
      </c>
      <c r="E3066" t="s">
        <v>2415</v>
      </c>
      <c r="F3066" t="s">
        <v>2250</v>
      </c>
      <c r="G3066" t="s">
        <v>2250</v>
      </c>
      <c r="H3066" s="108">
        <v>44105</v>
      </c>
      <c r="I3066" s="108">
        <v>44147</v>
      </c>
      <c r="J3066" t="s">
        <v>2251</v>
      </c>
      <c r="K3066" t="s">
        <v>2252</v>
      </c>
      <c r="L3066" t="s">
        <v>2252</v>
      </c>
      <c r="M3066" t="s">
        <v>2253</v>
      </c>
      <c r="N3066" t="s">
        <v>6345</v>
      </c>
    </row>
    <row r="3067" spans="1:14" x14ac:dyDescent="0.25">
      <c r="A3067" t="s">
        <v>6673</v>
      </c>
      <c r="B3067" t="s">
        <v>240</v>
      </c>
      <c r="C3067" t="s">
        <v>113</v>
      </c>
      <c r="D3067" s="13">
        <v>10160014</v>
      </c>
      <c r="E3067" t="s">
        <v>2415</v>
      </c>
      <c r="F3067" t="s">
        <v>2250</v>
      </c>
      <c r="G3067" t="s">
        <v>2250</v>
      </c>
      <c r="H3067" s="108">
        <v>44096</v>
      </c>
      <c r="I3067" s="108">
        <v>44152</v>
      </c>
      <c r="J3067" t="s">
        <v>945</v>
      </c>
      <c r="K3067" t="s">
        <v>2252</v>
      </c>
      <c r="L3067" t="s">
        <v>2252</v>
      </c>
      <c r="M3067" t="s">
        <v>2253</v>
      </c>
      <c r="N3067" t="s">
        <v>6345</v>
      </c>
    </row>
    <row r="3068" spans="1:14" x14ac:dyDescent="0.25">
      <c r="A3068" t="s">
        <v>6674</v>
      </c>
      <c r="B3068" t="s">
        <v>240</v>
      </c>
      <c r="C3068" t="s">
        <v>111</v>
      </c>
      <c r="D3068" s="13">
        <v>10159317</v>
      </c>
      <c r="E3068" t="s">
        <v>2415</v>
      </c>
      <c r="F3068" t="s">
        <v>2250</v>
      </c>
      <c r="G3068" t="s">
        <v>2250</v>
      </c>
      <c r="H3068" s="108">
        <v>44179</v>
      </c>
      <c r="I3068" s="108">
        <v>44221</v>
      </c>
      <c r="J3068" t="s">
        <v>2251</v>
      </c>
      <c r="K3068" t="s">
        <v>2252</v>
      </c>
      <c r="L3068" t="s">
        <v>2252</v>
      </c>
      <c r="M3068" t="s">
        <v>2253</v>
      </c>
      <c r="N3068" t="s">
        <v>6345</v>
      </c>
    </row>
    <row r="3069" spans="1:14" x14ac:dyDescent="0.25">
      <c r="A3069" t="s">
        <v>6675</v>
      </c>
      <c r="B3069" t="s">
        <v>240</v>
      </c>
      <c r="C3069" t="s">
        <v>94</v>
      </c>
      <c r="D3069" s="13">
        <v>10159318</v>
      </c>
      <c r="E3069" t="s">
        <v>2415</v>
      </c>
      <c r="F3069" t="s">
        <v>2250</v>
      </c>
      <c r="G3069" t="s">
        <v>2250</v>
      </c>
      <c r="H3069" s="108">
        <v>44103</v>
      </c>
      <c r="I3069" s="108">
        <v>44147</v>
      </c>
      <c r="J3069" t="s">
        <v>2251</v>
      </c>
      <c r="K3069" t="s">
        <v>2252</v>
      </c>
      <c r="L3069" t="s">
        <v>2252</v>
      </c>
      <c r="M3069" t="s">
        <v>2253</v>
      </c>
      <c r="N3069" t="s">
        <v>6345</v>
      </c>
    </row>
    <row r="3070" spans="1:14" x14ac:dyDescent="0.25">
      <c r="A3070" t="s">
        <v>6676</v>
      </c>
      <c r="B3070" t="s">
        <v>240</v>
      </c>
      <c r="C3070" t="s">
        <v>173</v>
      </c>
      <c r="D3070" s="13">
        <v>10160959</v>
      </c>
      <c r="E3070" t="s">
        <v>2415</v>
      </c>
      <c r="F3070" t="s">
        <v>2250</v>
      </c>
      <c r="G3070" t="s">
        <v>2250</v>
      </c>
      <c r="H3070" s="108">
        <v>44124</v>
      </c>
      <c r="I3070" s="108">
        <v>44152</v>
      </c>
      <c r="J3070" t="s">
        <v>2251</v>
      </c>
      <c r="K3070" t="s">
        <v>2252</v>
      </c>
      <c r="L3070" t="s">
        <v>2252</v>
      </c>
      <c r="M3070" t="s">
        <v>2253</v>
      </c>
      <c r="N3070" t="s">
        <v>6345</v>
      </c>
    </row>
    <row r="3071" spans="1:14" x14ac:dyDescent="0.25">
      <c r="A3071" t="s">
        <v>6677</v>
      </c>
      <c r="B3071" t="s">
        <v>240</v>
      </c>
      <c r="C3071" t="s">
        <v>147</v>
      </c>
      <c r="D3071" s="13">
        <v>10161154</v>
      </c>
      <c r="E3071" t="s">
        <v>2415</v>
      </c>
      <c r="F3071" t="s">
        <v>2250</v>
      </c>
      <c r="G3071" t="s">
        <v>2250</v>
      </c>
      <c r="H3071" s="108">
        <v>44117</v>
      </c>
      <c r="I3071" s="108">
        <v>44147</v>
      </c>
      <c r="J3071" t="s">
        <v>2251</v>
      </c>
      <c r="K3071" t="s">
        <v>2252</v>
      </c>
      <c r="L3071" t="s">
        <v>2252</v>
      </c>
      <c r="M3071" t="s">
        <v>2253</v>
      </c>
      <c r="N3071" t="s">
        <v>6345</v>
      </c>
    </row>
    <row r="3072" spans="1:14" x14ac:dyDescent="0.25">
      <c r="A3072" t="s">
        <v>6678</v>
      </c>
      <c r="B3072" t="s">
        <v>240</v>
      </c>
      <c r="C3072" t="s">
        <v>99</v>
      </c>
      <c r="D3072" s="13">
        <v>10159586</v>
      </c>
      <c r="E3072" t="s">
        <v>2415</v>
      </c>
      <c r="F3072" t="s">
        <v>2250</v>
      </c>
      <c r="G3072" t="s">
        <v>2250</v>
      </c>
      <c r="H3072" s="108">
        <v>44167</v>
      </c>
      <c r="I3072" s="108">
        <v>44209</v>
      </c>
      <c r="J3072" t="s">
        <v>2251</v>
      </c>
      <c r="K3072" t="s">
        <v>2252</v>
      </c>
      <c r="L3072" t="s">
        <v>2252</v>
      </c>
      <c r="M3072" t="s">
        <v>2253</v>
      </c>
      <c r="N3072" t="s">
        <v>6345</v>
      </c>
    </row>
    <row r="3073" spans="1:14" x14ac:dyDescent="0.25">
      <c r="A3073" t="s">
        <v>6679</v>
      </c>
      <c r="B3073" t="s">
        <v>240</v>
      </c>
      <c r="C3073" t="s">
        <v>97</v>
      </c>
      <c r="D3073" s="13">
        <v>10159791</v>
      </c>
      <c r="E3073" t="s">
        <v>2415</v>
      </c>
      <c r="F3073" t="s">
        <v>2250</v>
      </c>
      <c r="G3073" t="s">
        <v>2250</v>
      </c>
      <c r="H3073" s="108">
        <v>44104</v>
      </c>
      <c r="I3073" s="108">
        <v>44133</v>
      </c>
      <c r="J3073" t="s">
        <v>945</v>
      </c>
      <c r="K3073" t="s">
        <v>2252</v>
      </c>
      <c r="L3073" t="s">
        <v>2252</v>
      </c>
      <c r="M3073" t="s">
        <v>2253</v>
      </c>
      <c r="N3073" t="s">
        <v>6345</v>
      </c>
    </row>
    <row r="3074" spans="1:14" x14ac:dyDescent="0.25">
      <c r="A3074" t="s">
        <v>6680</v>
      </c>
      <c r="B3074" t="s">
        <v>240</v>
      </c>
      <c r="C3074" t="s">
        <v>164</v>
      </c>
      <c r="D3074" s="13">
        <v>10160280</v>
      </c>
      <c r="E3074" t="s">
        <v>2415</v>
      </c>
      <c r="F3074" t="s">
        <v>2250</v>
      </c>
      <c r="G3074" t="s">
        <v>2250</v>
      </c>
      <c r="H3074" s="108">
        <v>44133</v>
      </c>
      <c r="I3074" s="108">
        <v>44201</v>
      </c>
      <c r="J3074" t="s">
        <v>945</v>
      </c>
      <c r="K3074" t="s">
        <v>2252</v>
      </c>
      <c r="L3074" t="s">
        <v>2252</v>
      </c>
      <c r="M3074" t="s">
        <v>2253</v>
      </c>
      <c r="N3074" t="s">
        <v>6345</v>
      </c>
    </row>
    <row r="3075" spans="1:14" x14ac:dyDescent="0.25">
      <c r="A3075" t="s">
        <v>6681</v>
      </c>
      <c r="B3075" t="s">
        <v>240</v>
      </c>
      <c r="C3075" t="s">
        <v>106</v>
      </c>
      <c r="D3075" s="13">
        <v>10159792</v>
      </c>
      <c r="E3075" t="s">
        <v>2415</v>
      </c>
      <c r="F3075" t="s">
        <v>2250</v>
      </c>
      <c r="G3075" t="s">
        <v>2250</v>
      </c>
      <c r="H3075" s="108">
        <v>44180</v>
      </c>
      <c r="I3075" s="108">
        <v>44208</v>
      </c>
      <c r="J3075" t="s">
        <v>945</v>
      </c>
      <c r="K3075" t="s">
        <v>2252</v>
      </c>
      <c r="L3075" t="s">
        <v>2252</v>
      </c>
      <c r="M3075" t="s">
        <v>2253</v>
      </c>
      <c r="N3075" t="s">
        <v>6345</v>
      </c>
    </row>
    <row r="3076" spans="1:14" x14ac:dyDescent="0.25">
      <c r="A3076" t="s">
        <v>6682</v>
      </c>
      <c r="B3076" t="s">
        <v>240</v>
      </c>
      <c r="C3076" t="s">
        <v>154</v>
      </c>
      <c r="D3076" s="13">
        <v>10159587</v>
      </c>
      <c r="E3076" t="s">
        <v>2415</v>
      </c>
      <c r="F3076" t="s">
        <v>2250</v>
      </c>
      <c r="G3076" t="s">
        <v>2250</v>
      </c>
      <c r="H3076" s="108">
        <v>44076</v>
      </c>
      <c r="I3076" s="108">
        <v>44113</v>
      </c>
      <c r="J3076" t="s">
        <v>2251</v>
      </c>
      <c r="K3076" t="s">
        <v>2252</v>
      </c>
      <c r="L3076" t="s">
        <v>2252</v>
      </c>
      <c r="M3076" t="s">
        <v>2253</v>
      </c>
      <c r="N3076" t="s">
        <v>6345</v>
      </c>
    </row>
    <row r="3077" spans="1:14" x14ac:dyDescent="0.25">
      <c r="A3077" t="s">
        <v>6683</v>
      </c>
      <c r="B3077" t="s">
        <v>240</v>
      </c>
      <c r="C3077" t="s">
        <v>138</v>
      </c>
      <c r="D3077" s="13">
        <v>10161827</v>
      </c>
      <c r="E3077" t="s">
        <v>2415</v>
      </c>
      <c r="F3077" t="s">
        <v>2250</v>
      </c>
      <c r="G3077" t="s">
        <v>2250</v>
      </c>
      <c r="H3077" s="108">
        <v>44175</v>
      </c>
      <c r="I3077" s="108">
        <v>44217</v>
      </c>
      <c r="J3077" t="s">
        <v>2251</v>
      </c>
      <c r="K3077" t="s">
        <v>2252</v>
      </c>
      <c r="L3077" t="s">
        <v>2252</v>
      </c>
      <c r="M3077" t="s">
        <v>2253</v>
      </c>
      <c r="N3077" t="s">
        <v>6345</v>
      </c>
    </row>
    <row r="3078" spans="1:14" x14ac:dyDescent="0.25">
      <c r="A3078" t="s">
        <v>6684</v>
      </c>
      <c r="B3078" t="s">
        <v>240</v>
      </c>
      <c r="C3078" t="s">
        <v>93</v>
      </c>
      <c r="D3078" s="13">
        <v>10159589</v>
      </c>
      <c r="E3078" t="s">
        <v>2415</v>
      </c>
      <c r="F3078" t="s">
        <v>2250</v>
      </c>
      <c r="G3078" t="s">
        <v>2250</v>
      </c>
      <c r="H3078" s="108">
        <v>44179</v>
      </c>
      <c r="I3078" s="108">
        <v>44217</v>
      </c>
      <c r="J3078" t="s">
        <v>945</v>
      </c>
      <c r="K3078" t="s">
        <v>2252</v>
      </c>
      <c r="L3078" t="s">
        <v>2252</v>
      </c>
      <c r="M3078" t="s">
        <v>2253</v>
      </c>
      <c r="N3078" t="s">
        <v>6345</v>
      </c>
    </row>
    <row r="3079" spans="1:14" x14ac:dyDescent="0.25">
      <c r="A3079" t="s">
        <v>6685</v>
      </c>
      <c r="B3079" t="s">
        <v>240</v>
      </c>
      <c r="C3079" t="s">
        <v>141</v>
      </c>
      <c r="D3079" s="13">
        <v>10161485</v>
      </c>
      <c r="E3079" t="s">
        <v>2415</v>
      </c>
      <c r="F3079" t="s">
        <v>2250</v>
      </c>
      <c r="G3079" t="s">
        <v>2250</v>
      </c>
      <c r="H3079" s="108">
        <v>44173</v>
      </c>
      <c r="I3079" s="108">
        <v>44211</v>
      </c>
      <c r="J3079" t="s">
        <v>2251</v>
      </c>
      <c r="K3079" t="s">
        <v>2252</v>
      </c>
      <c r="L3079" t="s">
        <v>2252</v>
      </c>
      <c r="M3079" t="s">
        <v>2253</v>
      </c>
      <c r="N3079" t="s">
        <v>6345</v>
      </c>
    </row>
    <row r="3080" spans="1:14" x14ac:dyDescent="0.25">
      <c r="A3080" t="s">
        <v>6686</v>
      </c>
      <c r="B3080" t="s">
        <v>240</v>
      </c>
      <c r="C3080" t="s">
        <v>113</v>
      </c>
      <c r="D3080" s="13">
        <v>10160082</v>
      </c>
      <c r="E3080" t="s">
        <v>2415</v>
      </c>
      <c r="F3080" t="s">
        <v>2250</v>
      </c>
      <c r="G3080" t="s">
        <v>2250</v>
      </c>
      <c r="H3080" s="108">
        <v>44096</v>
      </c>
      <c r="I3080" s="108">
        <v>44131</v>
      </c>
      <c r="J3080" t="s">
        <v>945</v>
      </c>
      <c r="K3080" t="s">
        <v>2252</v>
      </c>
      <c r="L3080" t="s">
        <v>2252</v>
      </c>
      <c r="M3080" t="s">
        <v>2253</v>
      </c>
      <c r="N3080" t="s">
        <v>6345</v>
      </c>
    </row>
    <row r="3081" spans="1:14" x14ac:dyDescent="0.25">
      <c r="A3081" t="s">
        <v>6687</v>
      </c>
      <c r="B3081" t="s">
        <v>240</v>
      </c>
      <c r="C3081" t="s">
        <v>124</v>
      </c>
      <c r="D3081" s="13">
        <v>10159793</v>
      </c>
      <c r="E3081" t="s">
        <v>2415</v>
      </c>
      <c r="F3081" t="s">
        <v>2250</v>
      </c>
      <c r="G3081" t="s">
        <v>2250</v>
      </c>
      <c r="H3081" s="108">
        <v>44076</v>
      </c>
      <c r="I3081" s="108">
        <v>44111</v>
      </c>
      <c r="J3081" t="s">
        <v>2251</v>
      </c>
      <c r="K3081" t="s">
        <v>2252</v>
      </c>
      <c r="L3081" t="s">
        <v>2252</v>
      </c>
      <c r="M3081" t="s">
        <v>2253</v>
      </c>
      <c r="N3081" t="s">
        <v>6345</v>
      </c>
    </row>
    <row r="3082" spans="1:14" x14ac:dyDescent="0.25">
      <c r="A3082" t="s">
        <v>6688</v>
      </c>
      <c r="B3082" t="s">
        <v>240</v>
      </c>
      <c r="C3082" t="s">
        <v>144</v>
      </c>
      <c r="D3082" s="13">
        <v>10159590</v>
      </c>
      <c r="E3082" t="s">
        <v>2415</v>
      </c>
      <c r="F3082" t="s">
        <v>2250</v>
      </c>
      <c r="G3082" t="s">
        <v>2250</v>
      </c>
      <c r="H3082" s="108">
        <v>44119</v>
      </c>
      <c r="I3082" s="108">
        <v>44154</v>
      </c>
      <c r="J3082" t="s">
        <v>2251</v>
      </c>
      <c r="K3082" t="s">
        <v>2252</v>
      </c>
      <c r="L3082" t="s">
        <v>2252</v>
      </c>
      <c r="M3082" t="s">
        <v>2253</v>
      </c>
      <c r="N3082" t="s">
        <v>6345</v>
      </c>
    </row>
    <row r="3083" spans="1:14" x14ac:dyDescent="0.25">
      <c r="A3083" t="s">
        <v>6689</v>
      </c>
      <c r="B3083" t="s">
        <v>240</v>
      </c>
      <c r="C3083" t="s">
        <v>205</v>
      </c>
      <c r="D3083" s="13">
        <v>10159319</v>
      </c>
      <c r="E3083" t="s">
        <v>2415</v>
      </c>
      <c r="F3083" t="s">
        <v>2250</v>
      </c>
      <c r="G3083" t="s">
        <v>2250</v>
      </c>
      <c r="H3083" s="108">
        <v>44132</v>
      </c>
      <c r="I3083" s="108">
        <v>44183</v>
      </c>
      <c r="J3083" t="s">
        <v>2251</v>
      </c>
      <c r="K3083" t="s">
        <v>2252</v>
      </c>
      <c r="L3083" t="s">
        <v>2252</v>
      </c>
      <c r="M3083" t="s">
        <v>2253</v>
      </c>
      <c r="N3083" t="s">
        <v>6345</v>
      </c>
    </row>
    <row r="3084" spans="1:14" x14ac:dyDescent="0.25">
      <c r="A3084" t="s">
        <v>6690</v>
      </c>
      <c r="B3084" t="s">
        <v>240</v>
      </c>
      <c r="C3084" t="s">
        <v>113</v>
      </c>
      <c r="D3084" s="13">
        <v>10160346</v>
      </c>
      <c r="E3084" t="s">
        <v>2415</v>
      </c>
      <c r="F3084" t="s">
        <v>2250</v>
      </c>
      <c r="G3084" t="s">
        <v>2250</v>
      </c>
      <c r="H3084" s="108">
        <v>44126</v>
      </c>
      <c r="I3084" s="108">
        <v>44166</v>
      </c>
      <c r="J3084" t="s">
        <v>945</v>
      </c>
      <c r="K3084" t="s">
        <v>2252</v>
      </c>
      <c r="L3084" t="s">
        <v>2252</v>
      </c>
      <c r="M3084" t="s">
        <v>2253</v>
      </c>
      <c r="N3084" t="s">
        <v>6345</v>
      </c>
    </row>
    <row r="3085" spans="1:14" x14ac:dyDescent="0.25">
      <c r="A3085" t="s">
        <v>6691</v>
      </c>
      <c r="B3085" t="s">
        <v>240</v>
      </c>
      <c r="C3085" t="s">
        <v>116</v>
      </c>
      <c r="D3085" s="13">
        <v>10160963</v>
      </c>
      <c r="E3085" t="s">
        <v>2415</v>
      </c>
      <c r="F3085" t="s">
        <v>2250</v>
      </c>
      <c r="G3085" t="s">
        <v>2250</v>
      </c>
      <c r="H3085" s="108">
        <v>44181</v>
      </c>
      <c r="I3085" s="108">
        <v>44216</v>
      </c>
      <c r="J3085" t="s">
        <v>2251</v>
      </c>
      <c r="K3085" t="s">
        <v>2252</v>
      </c>
      <c r="L3085" t="s">
        <v>2252</v>
      </c>
      <c r="M3085" t="s">
        <v>2253</v>
      </c>
      <c r="N3085" t="s">
        <v>6345</v>
      </c>
    </row>
    <row r="3086" spans="1:14" x14ac:dyDescent="0.25">
      <c r="A3086" t="s">
        <v>6692</v>
      </c>
      <c r="B3086" t="s">
        <v>240</v>
      </c>
      <c r="C3086" t="s">
        <v>205</v>
      </c>
      <c r="D3086" s="13">
        <v>10159320</v>
      </c>
      <c r="E3086" t="s">
        <v>2415</v>
      </c>
      <c r="F3086" t="s">
        <v>2250</v>
      </c>
      <c r="G3086" t="s">
        <v>2250</v>
      </c>
      <c r="H3086" s="108">
        <v>44139</v>
      </c>
      <c r="I3086" s="108">
        <v>44173</v>
      </c>
      <c r="J3086" t="s">
        <v>2251</v>
      </c>
      <c r="K3086" t="s">
        <v>2252</v>
      </c>
      <c r="L3086" t="s">
        <v>2252</v>
      </c>
      <c r="M3086" t="s">
        <v>2253</v>
      </c>
      <c r="N3086" t="s">
        <v>6345</v>
      </c>
    </row>
    <row r="3087" spans="1:14" x14ac:dyDescent="0.25">
      <c r="A3087" t="s">
        <v>6693</v>
      </c>
      <c r="B3087" t="s">
        <v>240</v>
      </c>
      <c r="C3087" t="s">
        <v>104</v>
      </c>
      <c r="D3087" s="13">
        <v>10158798</v>
      </c>
      <c r="E3087" t="s">
        <v>2415</v>
      </c>
      <c r="F3087" t="s">
        <v>2250</v>
      </c>
      <c r="G3087" t="s">
        <v>3475</v>
      </c>
      <c r="H3087" s="108">
        <v>44180</v>
      </c>
      <c r="I3087" s="108"/>
      <c r="J3087" t="s">
        <v>2251</v>
      </c>
      <c r="K3087" t="s">
        <v>2252</v>
      </c>
      <c r="L3087" t="s">
        <v>2252</v>
      </c>
      <c r="M3087" t="s">
        <v>2253</v>
      </c>
      <c r="N3087" t="s">
        <v>6345</v>
      </c>
    </row>
    <row r="3088" spans="1:14" x14ac:dyDescent="0.25">
      <c r="A3088" t="s">
        <v>6694</v>
      </c>
      <c r="B3088" t="s">
        <v>240</v>
      </c>
      <c r="C3088" t="s">
        <v>118</v>
      </c>
      <c r="D3088" s="13">
        <v>10160164</v>
      </c>
      <c r="E3088" t="s">
        <v>2415</v>
      </c>
      <c r="F3088" t="s">
        <v>2250</v>
      </c>
      <c r="G3088" t="s">
        <v>2250</v>
      </c>
      <c r="H3088" s="108">
        <v>44180</v>
      </c>
      <c r="I3088" s="108">
        <v>44218</v>
      </c>
      <c r="J3088" t="s">
        <v>2251</v>
      </c>
      <c r="K3088" t="s">
        <v>2252</v>
      </c>
      <c r="L3088" t="s">
        <v>2252</v>
      </c>
      <c r="M3088" t="s">
        <v>2253</v>
      </c>
      <c r="N3088" t="s">
        <v>6345</v>
      </c>
    </row>
    <row r="3089" spans="1:14" x14ac:dyDescent="0.25">
      <c r="A3089" t="s">
        <v>6695</v>
      </c>
      <c r="B3089" t="s">
        <v>240</v>
      </c>
      <c r="C3089" t="s">
        <v>141</v>
      </c>
      <c r="D3089" s="13">
        <v>10161722</v>
      </c>
      <c r="E3089" t="s">
        <v>2415</v>
      </c>
      <c r="F3089" t="s">
        <v>2250</v>
      </c>
      <c r="G3089" t="s">
        <v>2250</v>
      </c>
      <c r="H3089" s="108">
        <v>44167</v>
      </c>
      <c r="I3089" s="108">
        <v>44211</v>
      </c>
      <c r="J3089" t="s">
        <v>2251</v>
      </c>
      <c r="K3089" t="s">
        <v>2252</v>
      </c>
      <c r="L3089" t="s">
        <v>2252</v>
      </c>
      <c r="M3089" t="s">
        <v>2253</v>
      </c>
      <c r="N3089" t="s">
        <v>6345</v>
      </c>
    </row>
    <row r="3090" spans="1:14" x14ac:dyDescent="0.25">
      <c r="A3090" t="s">
        <v>6696</v>
      </c>
      <c r="B3090" t="s">
        <v>240</v>
      </c>
      <c r="C3090" t="s">
        <v>112</v>
      </c>
      <c r="D3090" s="13">
        <v>10160148</v>
      </c>
      <c r="E3090" t="s">
        <v>2415</v>
      </c>
      <c r="F3090" t="s">
        <v>2250</v>
      </c>
      <c r="G3090" t="s">
        <v>2250</v>
      </c>
      <c r="H3090" s="108">
        <v>44174</v>
      </c>
      <c r="I3090" s="108">
        <v>44222</v>
      </c>
      <c r="J3090" t="s">
        <v>2251</v>
      </c>
      <c r="K3090" t="s">
        <v>2252</v>
      </c>
      <c r="L3090" t="s">
        <v>2252</v>
      </c>
      <c r="M3090" t="s">
        <v>2253</v>
      </c>
      <c r="N3090" t="s">
        <v>6345</v>
      </c>
    </row>
    <row r="3091" spans="1:14" x14ac:dyDescent="0.25">
      <c r="A3091" t="s">
        <v>6697</v>
      </c>
      <c r="B3091" t="s">
        <v>240</v>
      </c>
      <c r="C3091" t="s">
        <v>129</v>
      </c>
      <c r="D3091" s="13">
        <v>10160964</v>
      </c>
      <c r="E3091" t="s">
        <v>2415</v>
      </c>
      <c r="F3091" t="s">
        <v>2250</v>
      </c>
      <c r="G3091" t="s">
        <v>2250</v>
      </c>
      <c r="H3091" s="108">
        <v>44104</v>
      </c>
      <c r="I3091" s="108">
        <v>44137</v>
      </c>
      <c r="J3091" t="s">
        <v>945</v>
      </c>
      <c r="K3091" t="s">
        <v>2252</v>
      </c>
      <c r="L3091" t="s">
        <v>2252</v>
      </c>
      <c r="M3091" t="s">
        <v>2253</v>
      </c>
      <c r="N3091" t="s">
        <v>6345</v>
      </c>
    </row>
    <row r="3092" spans="1:14" x14ac:dyDescent="0.25">
      <c r="A3092" t="s">
        <v>6698</v>
      </c>
      <c r="B3092" t="s">
        <v>240</v>
      </c>
      <c r="C3092" t="s">
        <v>161</v>
      </c>
      <c r="D3092" s="13">
        <v>10161104</v>
      </c>
      <c r="E3092" t="s">
        <v>2415</v>
      </c>
      <c r="F3092" t="s">
        <v>2250</v>
      </c>
      <c r="G3092" t="s">
        <v>2250</v>
      </c>
      <c r="H3092" s="108">
        <v>44097</v>
      </c>
      <c r="I3092" s="108">
        <v>44126</v>
      </c>
      <c r="J3092" t="s">
        <v>2251</v>
      </c>
      <c r="K3092" t="s">
        <v>2252</v>
      </c>
      <c r="L3092" t="s">
        <v>2252</v>
      </c>
      <c r="M3092" t="s">
        <v>2253</v>
      </c>
      <c r="N3092" t="s">
        <v>6345</v>
      </c>
    </row>
    <row r="3093" spans="1:14" x14ac:dyDescent="0.25">
      <c r="A3093" t="s">
        <v>6699</v>
      </c>
      <c r="B3093" t="s">
        <v>240</v>
      </c>
      <c r="C3093" t="s">
        <v>113</v>
      </c>
      <c r="D3093" s="13">
        <v>10160258</v>
      </c>
      <c r="E3093" t="s">
        <v>2415</v>
      </c>
      <c r="F3093" t="s">
        <v>2250</v>
      </c>
      <c r="G3093" t="s">
        <v>2250</v>
      </c>
      <c r="H3093" s="108">
        <v>44118</v>
      </c>
      <c r="I3093" s="108">
        <v>44154</v>
      </c>
      <c r="J3093" t="s">
        <v>2251</v>
      </c>
      <c r="K3093" t="s">
        <v>2252</v>
      </c>
      <c r="L3093" t="s">
        <v>2252</v>
      </c>
      <c r="M3093" t="s">
        <v>2253</v>
      </c>
      <c r="N3093" t="s">
        <v>6345</v>
      </c>
    </row>
    <row r="3094" spans="1:14" x14ac:dyDescent="0.25">
      <c r="A3094" t="s">
        <v>6700</v>
      </c>
      <c r="B3094" t="s">
        <v>240</v>
      </c>
      <c r="C3094" t="s">
        <v>122</v>
      </c>
      <c r="D3094" s="13">
        <v>10161828</v>
      </c>
      <c r="E3094" t="s">
        <v>2415</v>
      </c>
      <c r="F3094" t="s">
        <v>2250</v>
      </c>
      <c r="G3094" t="s">
        <v>2250</v>
      </c>
      <c r="H3094" s="108">
        <v>44182</v>
      </c>
      <c r="I3094" s="108">
        <v>44229</v>
      </c>
      <c r="J3094" t="s">
        <v>2251</v>
      </c>
      <c r="K3094" t="s">
        <v>2252</v>
      </c>
      <c r="L3094" t="s">
        <v>2252</v>
      </c>
      <c r="M3094" t="s">
        <v>2253</v>
      </c>
      <c r="N3094" t="s">
        <v>6345</v>
      </c>
    </row>
    <row r="3095" spans="1:14" x14ac:dyDescent="0.25">
      <c r="A3095" t="s">
        <v>6701</v>
      </c>
      <c r="B3095" t="s">
        <v>240</v>
      </c>
      <c r="C3095" t="s">
        <v>90</v>
      </c>
      <c r="D3095" s="13">
        <v>10160966</v>
      </c>
      <c r="E3095" t="s">
        <v>2415</v>
      </c>
      <c r="F3095" t="s">
        <v>2250</v>
      </c>
      <c r="G3095" t="s">
        <v>2250</v>
      </c>
      <c r="H3095" s="108">
        <v>44116</v>
      </c>
      <c r="I3095" s="108">
        <v>44146</v>
      </c>
      <c r="J3095" t="s">
        <v>2251</v>
      </c>
      <c r="K3095" t="s">
        <v>2252</v>
      </c>
      <c r="L3095" t="s">
        <v>2252</v>
      </c>
      <c r="M3095" t="s">
        <v>2253</v>
      </c>
      <c r="N3095" t="s">
        <v>6345</v>
      </c>
    </row>
    <row r="3096" spans="1:14" x14ac:dyDescent="0.25">
      <c r="A3096" t="s">
        <v>6702</v>
      </c>
      <c r="B3096" t="s">
        <v>240</v>
      </c>
      <c r="C3096" t="s">
        <v>75</v>
      </c>
      <c r="D3096" s="13">
        <v>10159592</v>
      </c>
      <c r="E3096" t="s">
        <v>2415</v>
      </c>
      <c r="F3096" t="s">
        <v>2250</v>
      </c>
      <c r="G3096" t="s">
        <v>2250</v>
      </c>
      <c r="H3096" s="108">
        <v>44090</v>
      </c>
      <c r="I3096" s="108">
        <v>44126</v>
      </c>
      <c r="J3096" t="s">
        <v>2251</v>
      </c>
      <c r="K3096" t="s">
        <v>2252</v>
      </c>
      <c r="L3096" t="s">
        <v>2252</v>
      </c>
      <c r="M3096" t="s">
        <v>2253</v>
      </c>
      <c r="N3096" t="s">
        <v>6345</v>
      </c>
    </row>
    <row r="3097" spans="1:14" x14ac:dyDescent="0.25">
      <c r="A3097" t="s">
        <v>6703</v>
      </c>
      <c r="B3097" t="s">
        <v>240</v>
      </c>
      <c r="C3097" t="s">
        <v>113</v>
      </c>
      <c r="D3097" s="13">
        <v>10160240</v>
      </c>
      <c r="E3097" t="s">
        <v>2415</v>
      </c>
      <c r="F3097" t="s">
        <v>2250</v>
      </c>
      <c r="G3097" t="s">
        <v>2250</v>
      </c>
      <c r="H3097" s="108">
        <v>44076</v>
      </c>
      <c r="I3097" s="108">
        <v>44124</v>
      </c>
      <c r="J3097" t="s">
        <v>2251</v>
      </c>
      <c r="K3097" t="s">
        <v>2252</v>
      </c>
      <c r="L3097" t="s">
        <v>2252</v>
      </c>
      <c r="M3097" t="s">
        <v>2253</v>
      </c>
      <c r="N3097" t="s">
        <v>6345</v>
      </c>
    </row>
    <row r="3098" spans="1:14" x14ac:dyDescent="0.25">
      <c r="A3098" t="s">
        <v>6704</v>
      </c>
      <c r="B3098" t="s">
        <v>240</v>
      </c>
      <c r="C3098" t="s">
        <v>92</v>
      </c>
      <c r="D3098" s="13">
        <v>10159322</v>
      </c>
      <c r="E3098" t="s">
        <v>2415</v>
      </c>
      <c r="F3098" t="s">
        <v>2250</v>
      </c>
      <c r="G3098" t="s">
        <v>2250</v>
      </c>
      <c r="H3098" s="108">
        <v>44124</v>
      </c>
      <c r="I3098" s="108">
        <v>44153</v>
      </c>
      <c r="J3098" t="s">
        <v>2251</v>
      </c>
      <c r="K3098" t="s">
        <v>2252</v>
      </c>
      <c r="L3098" t="s">
        <v>2252</v>
      </c>
      <c r="M3098" t="s">
        <v>2253</v>
      </c>
      <c r="N3098" t="s">
        <v>6345</v>
      </c>
    </row>
    <row r="3099" spans="1:14" x14ac:dyDescent="0.25">
      <c r="A3099" t="s">
        <v>6705</v>
      </c>
      <c r="B3099" t="s">
        <v>240</v>
      </c>
      <c r="C3099" t="s">
        <v>118</v>
      </c>
      <c r="D3099" s="13">
        <v>10160058</v>
      </c>
      <c r="E3099" t="s">
        <v>2415</v>
      </c>
      <c r="F3099" t="s">
        <v>2250</v>
      </c>
      <c r="G3099" t="s">
        <v>2250</v>
      </c>
      <c r="H3099" s="108">
        <v>44125</v>
      </c>
      <c r="I3099" s="108">
        <v>44161</v>
      </c>
      <c r="J3099" t="s">
        <v>2251</v>
      </c>
      <c r="K3099" t="s">
        <v>2252</v>
      </c>
      <c r="L3099" t="s">
        <v>2252</v>
      </c>
      <c r="M3099" t="s">
        <v>2253</v>
      </c>
      <c r="N3099" t="s">
        <v>6345</v>
      </c>
    </row>
    <row r="3100" spans="1:14" x14ac:dyDescent="0.25">
      <c r="A3100" t="s">
        <v>6706</v>
      </c>
      <c r="B3100" t="s">
        <v>240</v>
      </c>
      <c r="C3100" t="s">
        <v>97</v>
      </c>
      <c r="D3100" s="13">
        <v>10161902</v>
      </c>
      <c r="E3100" t="s">
        <v>2415</v>
      </c>
      <c r="F3100" t="s">
        <v>2250</v>
      </c>
      <c r="G3100" t="s">
        <v>2250</v>
      </c>
      <c r="H3100" s="108">
        <v>44124</v>
      </c>
      <c r="I3100" s="108">
        <v>44151</v>
      </c>
      <c r="J3100" t="s">
        <v>2251</v>
      </c>
      <c r="K3100" t="s">
        <v>2252</v>
      </c>
      <c r="L3100" t="s">
        <v>2252</v>
      </c>
      <c r="M3100" t="s">
        <v>2253</v>
      </c>
      <c r="N3100" t="s">
        <v>6345</v>
      </c>
    </row>
    <row r="3101" spans="1:14" x14ac:dyDescent="0.25">
      <c r="A3101" t="s">
        <v>6707</v>
      </c>
      <c r="B3101" t="s">
        <v>240</v>
      </c>
      <c r="C3101" t="s">
        <v>172</v>
      </c>
      <c r="D3101" s="13">
        <v>10160970</v>
      </c>
      <c r="E3101" t="s">
        <v>2415</v>
      </c>
      <c r="F3101" t="s">
        <v>2250</v>
      </c>
      <c r="G3101" t="s">
        <v>2250</v>
      </c>
      <c r="H3101" s="108">
        <v>44124</v>
      </c>
      <c r="I3101" s="108">
        <v>44194</v>
      </c>
      <c r="J3101" t="s">
        <v>945</v>
      </c>
      <c r="K3101" t="s">
        <v>2252</v>
      </c>
      <c r="L3101" t="s">
        <v>2252</v>
      </c>
      <c r="M3101" t="s">
        <v>2253</v>
      </c>
      <c r="N3101" t="s">
        <v>6345</v>
      </c>
    </row>
    <row r="3102" spans="1:14" x14ac:dyDescent="0.25">
      <c r="A3102" t="s">
        <v>6708</v>
      </c>
      <c r="B3102" t="s">
        <v>240</v>
      </c>
      <c r="C3102" t="s">
        <v>166</v>
      </c>
      <c r="D3102" s="13">
        <v>10160392</v>
      </c>
      <c r="E3102" t="s">
        <v>2415</v>
      </c>
      <c r="F3102" t="s">
        <v>2250</v>
      </c>
      <c r="G3102" t="s">
        <v>2250</v>
      </c>
      <c r="H3102" s="108">
        <v>44167</v>
      </c>
      <c r="I3102" s="108">
        <v>44215</v>
      </c>
      <c r="J3102" t="s">
        <v>945</v>
      </c>
      <c r="K3102" t="s">
        <v>2252</v>
      </c>
      <c r="L3102" t="s">
        <v>2252</v>
      </c>
      <c r="M3102" t="s">
        <v>2253</v>
      </c>
      <c r="N3102" t="s">
        <v>6345</v>
      </c>
    </row>
    <row r="3103" spans="1:14" x14ac:dyDescent="0.25">
      <c r="A3103" t="s">
        <v>6709</v>
      </c>
      <c r="B3103" t="s">
        <v>240</v>
      </c>
      <c r="C3103" t="s">
        <v>144</v>
      </c>
      <c r="D3103" s="13">
        <v>10161903</v>
      </c>
      <c r="E3103" t="s">
        <v>2415</v>
      </c>
      <c r="F3103" t="s">
        <v>2250</v>
      </c>
      <c r="G3103" t="s">
        <v>2250</v>
      </c>
      <c r="H3103" s="108">
        <v>44168</v>
      </c>
      <c r="I3103" s="108">
        <v>44207</v>
      </c>
      <c r="J3103" t="s">
        <v>2251</v>
      </c>
      <c r="K3103" t="s">
        <v>2252</v>
      </c>
      <c r="L3103" t="s">
        <v>2252</v>
      </c>
      <c r="M3103" t="s">
        <v>2253</v>
      </c>
      <c r="N3103" t="s">
        <v>6345</v>
      </c>
    </row>
    <row r="3104" spans="1:14" x14ac:dyDescent="0.25">
      <c r="A3104" t="s">
        <v>6710</v>
      </c>
      <c r="B3104" t="s">
        <v>6711</v>
      </c>
      <c r="C3104" t="s">
        <v>113</v>
      </c>
      <c r="D3104" s="13">
        <v>10172440</v>
      </c>
      <c r="E3104" t="s">
        <v>2415</v>
      </c>
      <c r="F3104" t="s">
        <v>2250</v>
      </c>
      <c r="G3104" t="s">
        <v>2250</v>
      </c>
      <c r="H3104" s="108">
        <v>44166</v>
      </c>
      <c r="I3104" s="108">
        <v>44207</v>
      </c>
      <c r="J3104" t="s">
        <v>2251</v>
      </c>
      <c r="K3104" t="s">
        <v>2252</v>
      </c>
      <c r="L3104" t="s">
        <v>2252</v>
      </c>
      <c r="M3104" t="s">
        <v>2253</v>
      </c>
      <c r="N3104" t="s">
        <v>6345</v>
      </c>
    </row>
    <row r="3105" spans="1:14" x14ac:dyDescent="0.25">
      <c r="A3105" t="s">
        <v>6712</v>
      </c>
      <c r="B3105" t="s">
        <v>240</v>
      </c>
      <c r="C3105" t="s">
        <v>124</v>
      </c>
      <c r="D3105" s="13">
        <v>10159796</v>
      </c>
      <c r="E3105" t="s">
        <v>2415</v>
      </c>
      <c r="F3105" t="s">
        <v>2250</v>
      </c>
      <c r="G3105" t="s">
        <v>2250</v>
      </c>
      <c r="H3105" s="108">
        <v>44095</v>
      </c>
      <c r="I3105" s="108">
        <v>44123</v>
      </c>
      <c r="J3105" t="s">
        <v>2251</v>
      </c>
      <c r="K3105" t="s">
        <v>2252</v>
      </c>
      <c r="L3105" t="s">
        <v>2252</v>
      </c>
      <c r="M3105" t="s">
        <v>2253</v>
      </c>
      <c r="N3105" t="s">
        <v>6345</v>
      </c>
    </row>
    <row r="3106" spans="1:14" x14ac:dyDescent="0.25">
      <c r="A3106" t="s">
        <v>6713</v>
      </c>
      <c r="B3106" t="s">
        <v>240</v>
      </c>
      <c r="C3106" t="s">
        <v>138</v>
      </c>
      <c r="D3106" s="13">
        <v>10161826</v>
      </c>
      <c r="E3106" t="s">
        <v>2415</v>
      </c>
      <c r="F3106" t="s">
        <v>2250</v>
      </c>
      <c r="G3106" t="s">
        <v>2250</v>
      </c>
      <c r="H3106" s="108">
        <v>44181</v>
      </c>
      <c r="I3106" s="108">
        <v>44223</v>
      </c>
      <c r="J3106" t="s">
        <v>2251</v>
      </c>
      <c r="K3106" t="s">
        <v>2252</v>
      </c>
      <c r="L3106" t="s">
        <v>2252</v>
      </c>
      <c r="M3106" t="s">
        <v>2253</v>
      </c>
      <c r="N3106" t="s">
        <v>6345</v>
      </c>
    </row>
    <row r="3107" spans="1:14" x14ac:dyDescent="0.25">
      <c r="A3107" t="s">
        <v>6714</v>
      </c>
      <c r="B3107" t="s">
        <v>240</v>
      </c>
      <c r="C3107" t="s">
        <v>83</v>
      </c>
      <c r="D3107" s="13">
        <v>10161900</v>
      </c>
      <c r="E3107" t="s">
        <v>2415</v>
      </c>
      <c r="F3107" t="s">
        <v>2250</v>
      </c>
      <c r="G3107" t="s">
        <v>2250</v>
      </c>
      <c r="H3107" s="108">
        <v>44118</v>
      </c>
      <c r="I3107" s="108">
        <v>44148</v>
      </c>
      <c r="J3107" t="s">
        <v>2251</v>
      </c>
      <c r="K3107" t="s">
        <v>2252</v>
      </c>
      <c r="L3107" t="s">
        <v>2252</v>
      </c>
      <c r="M3107" t="s">
        <v>2253</v>
      </c>
      <c r="N3107" t="s">
        <v>6345</v>
      </c>
    </row>
    <row r="3108" spans="1:14" x14ac:dyDescent="0.25">
      <c r="A3108" t="s">
        <v>6715</v>
      </c>
      <c r="B3108" t="s">
        <v>240</v>
      </c>
      <c r="C3108" t="s">
        <v>138</v>
      </c>
      <c r="D3108" s="13">
        <v>10161727</v>
      </c>
      <c r="E3108" t="s">
        <v>2415</v>
      </c>
      <c r="F3108" t="s">
        <v>2250</v>
      </c>
      <c r="G3108" t="s">
        <v>2250</v>
      </c>
      <c r="H3108" s="108">
        <v>44167</v>
      </c>
      <c r="I3108" s="108">
        <v>44217</v>
      </c>
      <c r="J3108" t="s">
        <v>2251</v>
      </c>
      <c r="K3108" t="s">
        <v>2252</v>
      </c>
      <c r="L3108" t="s">
        <v>2252</v>
      </c>
      <c r="M3108" t="s">
        <v>2253</v>
      </c>
      <c r="N3108" t="s">
        <v>6345</v>
      </c>
    </row>
    <row r="3109" spans="1:14" x14ac:dyDescent="0.25">
      <c r="A3109" t="s">
        <v>6716</v>
      </c>
      <c r="B3109" t="s">
        <v>240</v>
      </c>
      <c r="C3109" t="s">
        <v>164</v>
      </c>
      <c r="D3109" s="13">
        <v>10160101</v>
      </c>
      <c r="E3109" t="s">
        <v>2415</v>
      </c>
      <c r="F3109" t="s">
        <v>2250</v>
      </c>
      <c r="G3109" t="s">
        <v>2250</v>
      </c>
      <c r="H3109" s="108">
        <v>44180</v>
      </c>
      <c r="I3109" s="108">
        <v>44222</v>
      </c>
      <c r="J3109" t="s">
        <v>945</v>
      </c>
      <c r="K3109" t="s">
        <v>2252</v>
      </c>
      <c r="L3109" t="s">
        <v>2252</v>
      </c>
      <c r="M3109" t="s">
        <v>2253</v>
      </c>
      <c r="N3109" t="s">
        <v>6345</v>
      </c>
    </row>
    <row r="3110" spans="1:14" x14ac:dyDescent="0.25">
      <c r="A3110" t="s">
        <v>6717</v>
      </c>
      <c r="B3110" t="s">
        <v>240</v>
      </c>
      <c r="C3110" t="s">
        <v>91</v>
      </c>
      <c r="D3110" s="13">
        <v>10159618</v>
      </c>
      <c r="E3110" t="s">
        <v>2415</v>
      </c>
      <c r="F3110" t="s">
        <v>2250</v>
      </c>
      <c r="G3110" t="s">
        <v>2250</v>
      </c>
      <c r="H3110" s="108">
        <v>44182</v>
      </c>
      <c r="I3110" s="108">
        <v>44228</v>
      </c>
      <c r="J3110" t="s">
        <v>2251</v>
      </c>
      <c r="K3110" t="s">
        <v>2252</v>
      </c>
      <c r="L3110" t="s">
        <v>2252</v>
      </c>
      <c r="M3110" t="s">
        <v>2253</v>
      </c>
      <c r="N3110" t="s">
        <v>6345</v>
      </c>
    </row>
    <row r="3111" spans="1:14" x14ac:dyDescent="0.25">
      <c r="A3111" t="s">
        <v>6718</v>
      </c>
      <c r="B3111" t="s">
        <v>240</v>
      </c>
      <c r="C3111" t="s">
        <v>126</v>
      </c>
      <c r="D3111" s="13">
        <v>10161905</v>
      </c>
      <c r="E3111" t="s">
        <v>2415</v>
      </c>
      <c r="F3111" t="s">
        <v>2250</v>
      </c>
      <c r="G3111" t="s">
        <v>2250</v>
      </c>
      <c r="H3111" s="108">
        <v>44182</v>
      </c>
      <c r="I3111" s="108">
        <v>44224</v>
      </c>
      <c r="J3111" t="s">
        <v>2251</v>
      </c>
      <c r="K3111" t="s">
        <v>2252</v>
      </c>
      <c r="L3111" t="s">
        <v>2252</v>
      </c>
      <c r="M3111" t="s">
        <v>2253</v>
      </c>
      <c r="N3111" t="s">
        <v>6345</v>
      </c>
    </row>
    <row r="3112" spans="1:14" x14ac:dyDescent="0.25">
      <c r="A3112" t="s">
        <v>6719</v>
      </c>
      <c r="B3112" t="s">
        <v>240</v>
      </c>
      <c r="C3112" t="s">
        <v>83</v>
      </c>
      <c r="D3112" s="13">
        <v>10164329</v>
      </c>
      <c r="E3112" t="s">
        <v>2415</v>
      </c>
      <c r="F3112" t="s">
        <v>2250</v>
      </c>
      <c r="G3112" t="s">
        <v>2250</v>
      </c>
      <c r="H3112" s="108">
        <v>44180</v>
      </c>
      <c r="I3112" s="108">
        <v>44221</v>
      </c>
      <c r="J3112" t="s">
        <v>2251</v>
      </c>
      <c r="K3112" t="s">
        <v>2252</v>
      </c>
      <c r="L3112" t="s">
        <v>2252</v>
      </c>
      <c r="M3112" t="s">
        <v>2253</v>
      </c>
      <c r="N3112" t="s">
        <v>6345</v>
      </c>
    </row>
    <row r="3113" spans="1:14" x14ac:dyDescent="0.25">
      <c r="A3113" t="s">
        <v>6720</v>
      </c>
      <c r="B3113" t="s">
        <v>288</v>
      </c>
      <c r="C3113" t="s">
        <v>95</v>
      </c>
      <c r="D3113" s="13">
        <v>10167469</v>
      </c>
      <c r="E3113" t="s">
        <v>4284</v>
      </c>
      <c r="F3113" t="s">
        <v>2250</v>
      </c>
      <c r="G3113" t="s">
        <v>2250</v>
      </c>
      <c r="H3113" s="108">
        <v>44111</v>
      </c>
      <c r="I3113" s="108">
        <v>44117</v>
      </c>
      <c r="J3113" t="s">
        <v>2252</v>
      </c>
      <c r="K3113" t="s">
        <v>3048</v>
      </c>
      <c r="L3113" t="s">
        <v>2252</v>
      </c>
      <c r="M3113" t="s">
        <v>2253</v>
      </c>
      <c r="N3113" t="s">
        <v>6345</v>
      </c>
    </row>
    <row r="3114" spans="1:14" x14ac:dyDescent="0.25">
      <c r="A3114" t="s">
        <v>6721</v>
      </c>
      <c r="B3114" t="s">
        <v>946</v>
      </c>
      <c r="C3114" t="s">
        <v>137</v>
      </c>
      <c r="D3114" s="13">
        <v>10167812</v>
      </c>
      <c r="E3114" t="s">
        <v>4284</v>
      </c>
      <c r="F3114" t="s">
        <v>2250</v>
      </c>
      <c r="G3114" t="s">
        <v>3475</v>
      </c>
      <c r="H3114" s="108">
        <v>44111</v>
      </c>
      <c r="I3114" s="108"/>
      <c r="J3114" t="s">
        <v>2252</v>
      </c>
      <c r="K3114" t="s">
        <v>3048</v>
      </c>
      <c r="L3114" t="s">
        <v>2252</v>
      </c>
      <c r="M3114" t="s">
        <v>2253</v>
      </c>
      <c r="N3114" t="s">
        <v>6345</v>
      </c>
    </row>
    <row r="3115" spans="1:14" x14ac:dyDescent="0.25">
      <c r="A3115" t="s">
        <v>6722</v>
      </c>
      <c r="B3115" t="s">
        <v>995</v>
      </c>
      <c r="C3115" t="s">
        <v>114</v>
      </c>
      <c r="D3115" s="13">
        <v>10164204</v>
      </c>
      <c r="E3115" t="s">
        <v>4284</v>
      </c>
      <c r="F3115" t="s">
        <v>2250</v>
      </c>
      <c r="G3115" t="s">
        <v>2250</v>
      </c>
      <c r="H3115" s="108">
        <v>44148</v>
      </c>
      <c r="I3115" s="108">
        <v>44151</v>
      </c>
      <c r="J3115" t="s">
        <v>2252</v>
      </c>
      <c r="K3115" t="s">
        <v>6723</v>
      </c>
      <c r="L3115" t="s">
        <v>2252</v>
      </c>
      <c r="M3115" t="s">
        <v>2253</v>
      </c>
      <c r="N3115" t="s">
        <v>6345</v>
      </c>
    </row>
    <row r="3116" spans="1:14" x14ac:dyDescent="0.25">
      <c r="A3116" t="s">
        <v>6724</v>
      </c>
      <c r="B3116" t="s">
        <v>998</v>
      </c>
      <c r="C3116" t="s">
        <v>214</v>
      </c>
      <c r="D3116" s="13">
        <v>10168420</v>
      </c>
      <c r="E3116" t="s">
        <v>3047</v>
      </c>
      <c r="F3116" t="s">
        <v>2250</v>
      </c>
      <c r="G3116" t="s">
        <v>3475</v>
      </c>
      <c r="H3116" s="108">
        <v>44139</v>
      </c>
      <c r="I3116" s="108"/>
      <c r="J3116" t="s">
        <v>2252</v>
      </c>
      <c r="K3116" t="s">
        <v>3048</v>
      </c>
      <c r="L3116" t="s">
        <v>2252</v>
      </c>
      <c r="M3116" t="s">
        <v>2265</v>
      </c>
      <c r="N3116" t="s">
        <v>6345</v>
      </c>
    </row>
    <row r="3117" spans="1:14" x14ac:dyDescent="0.25">
      <c r="A3117" t="s">
        <v>6725</v>
      </c>
      <c r="B3117" t="s">
        <v>914</v>
      </c>
      <c r="C3117" t="s">
        <v>213</v>
      </c>
      <c r="D3117" s="13">
        <v>10168538</v>
      </c>
      <c r="E3117" t="s">
        <v>3047</v>
      </c>
      <c r="F3117" t="s">
        <v>2250</v>
      </c>
      <c r="G3117" t="s">
        <v>2250</v>
      </c>
      <c r="H3117" s="108">
        <v>44167</v>
      </c>
      <c r="I3117" s="108">
        <v>44167</v>
      </c>
      <c r="J3117" t="s">
        <v>2252</v>
      </c>
      <c r="K3117" t="s">
        <v>3048</v>
      </c>
      <c r="L3117" t="s">
        <v>2252</v>
      </c>
      <c r="M3117" t="s">
        <v>2265</v>
      </c>
      <c r="N3117" t="s">
        <v>6345</v>
      </c>
    </row>
    <row r="3118" spans="1:14" x14ac:dyDescent="0.25">
      <c r="A3118" t="s">
        <v>6726</v>
      </c>
      <c r="B3118" t="s">
        <v>295</v>
      </c>
      <c r="C3118" t="s">
        <v>159</v>
      </c>
      <c r="D3118" s="13">
        <v>10162479</v>
      </c>
      <c r="E3118" t="s">
        <v>4284</v>
      </c>
      <c r="F3118" t="s">
        <v>2250</v>
      </c>
      <c r="G3118" t="s">
        <v>2250</v>
      </c>
      <c r="H3118" s="108">
        <v>44091</v>
      </c>
      <c r="I3118" s="108">
        <v>44092</v>
      </c>
      <c r="J3118" t="s">
        <v>2252</v>
      </c>
      <c r="K3118" t="s">
        <v>3048</v>
      </c>
      <c r="L3118" t="s">
        <v>2252</v>
      </c>
      <c r="M3118" t="s">
        <v>2253</v>
      </c>
      <c r="N3118" t="s">
        <v>6345</v>
      </c>
    </row>
    <row r="3119" spans="1:14" x14ac:dyDescent="0.25">
      <c r="A3119" t="s">
        <v>6727</v>
      </c>
      <c r="B3119" t="s">
        <v>297</v>
      </c>
      <c r="C3119" t="s">
        <v>72</v>
      </c>
      <c r="D3119" s="13">
        <v>10166956</v>
      </c>
      <c r="E3119" t="s">
        <v>4284</v>
      </c>
      <c r="F3119" t="s">
        <v>2250</v>
      </c>
      <c r="G3119" t="s">
        <v>2250</v>
      </c>
      <c r="H3119" s="108">
        <v>44140</v>
      </c>
      <c r="I3119" s="108">
        <v>44145</v>
      </c>
      <c r="J3119" t="s">
        <v>2252</v>
      </c>
      <c r="K3119" t="s">
        <v>3048</v>
      </c>
      <c r="L3119" t="s">
        <v>2252</v>
      </c>
      <c r="M3119" t="s">
        <v>2253</v>
      </c>
      <c r="N3119" t="s">
        <v>6345</v>
      </c>
    </row>
    <row r="3120" spans="1:14" x14ac:dyDescent="0.25">
      <c r="A3120" t="s">
        <v>6728</v>
      </c>
      <c r="B3120" t="s">
        <v>299</v>
      </c>
      <c r="C3120" t="s">
        <v>99</v>
      </c>
      <c r="D3120" s="13">
        <v>10169945</v>
      </c>
      <c r="E3120" t="s">
        <v>4284</v>
      </c>
      <c r="F3120" t="s">
        <v>2250</v>
      </c>
      <c r="G3120" t="s">
        <v>2250</v>
      </c>
      <c r="H3120" s="108">
        <v>44139</v>
      </c>
      <c r="I3120" s="108">
        <v>44146</v>
      </c>
      <c r="J3120" t="s">
        <v>2252</v>
      </c>
      <c r="K3120" t="s">
        <v>3048</v>
      </c>
      <c r="L3120" t="s">
        <v>2252</v>
      </c>
      <c r="M3120" t="s">
        <v>2253</v>
      </c>
      <c r="N3120" t="s">
        <v>6345</v>
      </c>
    </row>
    <row r="3121" spans="1:14" x14ac:dyDescent="0.25">
      <c r="A3121" t="s">
        <v>6729</v>
      </c>
      <c r="B3121" t="s">
        <v>1003</v>
      </c>
      <c r="C3121" t="s">
        <v>100</v>
      </c>
      <c r="D3121" s="13">
        <v>10169454</v>
      </c>
      <c r="E3121" t="s">
        <v>3047</v>
      </c>
      <c r="F3121" t="s">
        <v>2250</v>
      </c>
      <c r="G3121" t="s">
        <v>2250</v>
      </c>
      <c r="H3121" s="108">
        <v>44148</v>
      </c>
      <c r="I3121" s="108">
        <v>44154</v>
      </c>
      <c r="J3121" t="s">
        <v>2252</v>
      </c>
      <c r="K3121" t="s">
        <v>3048</v>
      </c>
      <c r="L3121" t="s">
        <v>2252</v>
      </c>
      <c r="M3121" t="s">
        <v>2265</v>
      </c>
      <c r="N3121" t="s">
        <v>6345</v>
      </c>
    </row>
    <row r="3122" spans="1:14" x14ac:dyDescent="0.25">
      <c r="A3122" t="s">
        <v>318</v>
      </c>
      <c r="B3122" t="s">
        <v>319</v>
      </c>
      <c r="C3122" t="s">
        <v>147</v>
      </c>
      <c r="D3122" s="13">
        <v>10166957</v>
      </c>
      <c r="E3122" t="s">
        <v>4284</v>
      </c>
      <c r="F3122" t="s">
        <v>2250</v>
      </c>
      <c r="G3122" t="s">
        <v>2250</v>
      </c>
      <c r="H3122" s="108">
        <v>44116</v>
      </c>
      <c r="I3122" s="108">
        <v>44126</v>
      </c>
      <c r="J3122" t="s">
        <v>2252</v>
      </c>
      <c r="K3122" t="s">
        <v>3048</v>
      </c>
      <c r="L3122" t="s">
        <v>2252</v>
      </c>
      <c r="M3122" t="s">
        <v>2253</v>
      </c>
      <c r="N3122" t="s">
        <v>6345</v>
      </c>
    </row>
    <row r="3123" spans="1:14" x14ac:dyDescent="0.25">
      <c r="A3123" t="s">
        <v>320</v>
      </c>
      <c r="B3123" t="s">
        <v>321</v>
      </c>
      <c r="C3123" t="s">
        <v>167</v>
      </c>
      <c r="D3123" s="13">
        <v>10164367</v>
      </c>
      <c r="E3123" t="s">
        <v>3047</v>
      </c>
      <c r="F3123" t="s">
        <v>2250</v>
      </c>
      <c r="G3123" t="s">
        <v>2250</v>
      </c>
      <c r="H3123" s="108">
        <v>44091</v>
      </c>
      <c r="I3123" s="108">
        <v>44098</v>
      </c>
      <c r="J3123" t="s">
        <v>2252</v>
      </c>
      <c r="K3123" t="s">
        <v>4165</v>
      </c>
      <c r="L3123" t="s">
        <v>2252</v>
      </c>
      <c r="M3123" t="s">
        <v>2265</v>
      </c>
      <c r="N3123" t="s">
        <v>6345</v>
      </c>
    </row>
    <row r="3124" spans="1:14" x14ac:dyDescent="0.25">
      <c r="A3124" t="s">
        <v>886</v>
      </c>
      <c r="B3124" t="s">
        <v>887</v>
      </c>
      <c r="C3124" t="s">
        <v>118</v>
      </c>
      <c r="D3124" s="13">
        <v>10170463</v>
      </c>
      <c r="E3124" t="s">
        <v>4284</v>
      </c>
      <c r="F3124" t="s">
        <v>2250</v>
      </c>
      <c r="G3124" t="s">
        <v>2250</v>
      </c>
      <c r="H3124" s="108">
        <v>44160</v>
      </c>
      <c r="I3124" s="108">
        <v>44200</v>
      </c>
      <c r="J3124" t="s">
        <v>2252</v>
      </c>
      <c r="K3124" t="s">
        <v>4165</v>
      </c>
      <c r="L3124" t="s">
        <v>2252</v>
      </c>
      <c r="M3124" t="s">
        <v>2253</v>
      </c>
      <c r="N3124" t="s">
        <v>6345</v>
      </c>
    </row>
    <row r="3125" spans="1:14" x14ac:dyDescent="0.25">
      <c r="A3125" t="s">
        <v>878</v>
      </c>
      <c r="B3125" t="s">
        <v>879</v>
      </c>
      <c r="C3125" t="s">
        <v>130</v>
      </c>
      <c r="D3125" s="13">
        <v>10171127</v>
      </c>
      <c r="E3125" t="s">
        <v>4284</v>
      </c>
      <c r="F3125" t="s">
        <v>2250</v>
      </c>
      <c r="G3125" t="s">
        <v>2250</v>
      </c>
      <c r="H3125" s="108">
        <v>44159</v>
      </c>
      <c r="I3125" s="108">
        <v>44174</v>
      </c>
      <c r="J3125" t="s">
        <v>2252</v>
      </c>
      <c r="K3125" t="s">
        <v>4165</v>
      </c>
      <c r="L3125" t="s">
        <v>2252</v>
      </c>
      <c r="M3125" t="s">
        <v>2253</v>
      </c>
      <c r="N3125" t="s">
        <v>6345</v>
      </c>
    </row>
    <row r="3126" spans="1:14" x14ac:dyDescent="0.25">
      <c r="A3126" t="s">
        <v>878</v>
      </c>
      <c r="B3126" t="s">
        <v>879</v>
      </c>
      <c r="C3126" t="s">
        <v>130</v>
      </c>
      <c r="D3126" s="13">
        <v>10172791</v>
      </c>
      <c r="E3126" t="s">
        <v>3047</v>
      </c>
      <c r="F3126" t="s">
        <v>2250</v>
      </c>
      <c r="G3126" t="s">
        <v>2250</v>
      </c>
      <c r="H3126" s="108">
        <v>44169</v>
      </c>
      <c r="I3126" s="108">
        <v>44174</v>
      </c>
      <c r="J3126" t="s">
        <v>2252</v>
      </c>
      <c r="K3126" t="s">
        <v>4165</v>
      </c>
      <c r="L3126" t="s">
        <v>2252</v>
      </c>
      <c r="M3126" t="s">
        <v>2265</v>
      </c>
      <c r="N3126" t="s">
        <v>6345</v>
      </c>
    </row>
    <row r="3127" spans="1:14" x14ac:dyDescent="0.25">
      <c r="A3127" t="s">
        <v>344</v>
      </c>
      <c r="B3127" t="s">
        <v>345</v>
      </c>
      <c r="C3127" t="s">
        <v>169</v>
      </c>
      <c r="D3127" s="13">
        <v>10165733</v>
      </c>
      <c r="E3127" t="s">
        <v>4284</v>
      </c>
      <c r="F3127" t="s">
        <v>2250</v>
      </c>
      <c r="G3127" t="s">
        <v>2250</v>
      </c>
      <c r="H3127" s="108">
        <v>44099</v>
      </c>
      <c r="I3127" s="108">
        <v>44123</v>
      </c>
      <c r="J3127" t="s">
        <v>2252</v>
      </c>
      <c r="K3127" t="s">
        <v>3048</v>
      </c>
      <c r="L3127" t="s">
        <v>2252</v>
      </c>
      <c r="M3127" t="s">
        <v>2253</v>
      </c>
      <c r="N3127" t="s">
        <v>6345</v>
      </c>
    </row>
    <row r="3128" spans="1:14" x14ac:dyDescent="0.25">
      <c r="A3128" t="s">
        <v>916</v>
      </c>
      <c r="B3128" t="s">
        <v>917</v>
      </c>
      <c r="C3128" t="s">
        <v>182</v>
      </c>
      <c r="D3128" s="13">
        <v>10171698</v>
      </c>
      <c r="E3128" t="s">
        <v>4284</v>
      </c>
      <c r="F3128" t="s">
        <v>2250</v>
      </c>
      <c r="G3128" t="s">
        <v>2250</v>
      </c>
      <c r="H3128" s="108">
        <v>44168</v>
      </c>
      <c r="I3128" s="108">
        <v>44172</v>
      </c>
      <c r="J3128" t="s">
        <v>2252</v>
      </c>
      <c r="K3128" t="s">
        <v>4165</v>
      </c>
      <c r="L3128" t="s">
        <v>2252</v>
      </c>
      <c r="M3128" t="s">
        <v>2253</v>
      </c>
      <c r="N3128" t="s">
        <v>6345</v>
      </c>
    </row>
    <row r="3129" spans="1:14" x14ac:dyDescent="0.25">
      <c r="A3129" t="s">
        <v>350</v>
      </c>
      <c r="B3129" t="s">
        <v>351</v>
      </c>
      <c r="C3129" t="s">
        <v>104</v>
      </c>
      <c r="D3129" s="13">
        <v>10167330</v>
      </c>
      <c r="E3129" t="s">
        <v>3047</v>
      </c>
      <c r="F3129" t="s">
        <v>2250</v>
      </c>
      <c r="G3129" t="s">
        <v>2250</v>
      </c>
      <c r="H3129" s="108">
        <v>44110</v>
      </c>
      <c r="I3129" s="108">
        <v>44113</v>
      </c>
      <c r="J3129" t="s">
        <v>2252</v>
      </c>
      <c r="K3129" t="s">
        <v>3048</v>
      </c>
      <c r="L3129" t="s">
        <v>2252</v>
      </c>
      <c r="M3129" t="s">
        <v>2265</v>
      </c>
      <c r="N3129" t="s">
        <v>6345</v>
      </c>
    </row>
    <row r="3130" spans="1:14" x14ac:dyDescent="0.25">
      <c r="A3130" t="s">
        <v>353</v>
      </c>
      <c r="B3130" t="s">
        <v>354</v>
      </c>
      <c r="C3130" t="s">
        <v>123</v>
      </c>
      <c r="D3130" s="13">
        <v>10170836</v>
      </c>
      <c r="E3130" t="s">
        <v>3047</v>
      </c>
      <c r="F3130" t="s">
        <v>2250</v>
      </c>
      <c r="G3130" t="s">
        <v>2250</v>
      </c>
      <c r="H3130" s="108">
        <v>44146</v>
      </c>
      <c r="I3130" s="108">
        <v>44148</v>
      </c>
      <c r="J3130" t="s">
        <v>2252</v>
      </c>
      <c r="K3130" t="s">
        <v>3048</v>
      </c>
      <c r="L3130" t="s">
        <v>2252</v>
      </c>
      <c r="M3130" t="s">
        <v>2265</v>
      </c>
      <c r="N3130" t="s">
        <v>6345</v>
      </c>
    </row>
    <row r="3131" spans="1:14" x14ac:dyDescent="0.25">
      <c r="A3131" t="s">
        <v>369</v>
      </c>
      <c r="B3131" t="s">
        <v>370</v>
      </c>
      <c r="C3131" t="s">
        <v>82</v>
      </c>
      <c r="D3131" s="13">
        <v>10168604</v>
      </c>
      <c r="E3131" t="s">
        <v>4284</v>
      </c>
      <c r="F3131" t="s">
        <v>2250</v>
      </c>
      <c r="G3131" t="s">
        <v>2250</v>
      </c>
      <c r="H3131" s="108">
        <v>44119</v>
      </c>
      <c r="I3131" s="108">
        <v>44125</v>
      </c>
      <c r="J3131" t="s">
        <v>2252</v>
      </c>
      <c r="K3131" t="s">
        <v>3048</v>
      </c>
      <c r="L3131" t="s">
        <v>2252</v>
      </c>
      <c r="M3131" t="s">
        <v>2253</v>
      </c>
      <c r="N3131" t="s">
        <v>6345</v>
      </c>
    </row>
    <row r="3132" spans="1:14" x14ac:dyDescent="0.25">
      <c r="A3132" t="s">
        <v>381</v>
      </c>
      <c r="B3132" t="s">
        <v>382</v>
      </c>
      <c r="C3132" t="s">
        <v>145</v>
      </c>
      <c r="D3132" s="13">
        <v>10162626</v>
      </c>
      <c r="E3132" t="s">
        <v>3047</v>
      </c>
      <c r="F3132" t="s">
        <v>2250</v>
      </c>
      <c r="G3132" t="s">
        <v>2250</v>
      </c>
      <c r="H3132" s="108">
        <v>44083</v>
      </c>
      <c r="I3132" s="108">
        <v>44085</v>
      </c>
      <c r="J3132" t="s">
        <v>2252</v>
      </c>
      <c r="K3132" t="s">
        <v>3048</v>
      </c>
      <c r="L3132" t="s">
        <v>2252</v>
      </c>
      <c r="M3132" t="s">
        <v>2265</v>
      </c>
      <c r="N3132" t="s">
        <v>6345</v>
      </c>
    </row>
    <row r="3133" spans="1:14" x14ac:dyDescent="0.25">
      <c r="A3133" t="s">
        <v>385</v>
      </c>
      <c r="B3133" t="s">
        <v>386</v>
      </c>
      <c r="C3133" t="s">
        <v>134</v>
      </c>
      <c r="D3133" s="13">
        <v>10164317</v>
      </c>
      <c r="E3133" t="s">
        <v>3047</v>
      </c>
      <c r="F3133" t="s">
        <v>2250</v>
      </c>
      <c r="G3133" t="s">
        <v>2250</v>
      </c>
      <c r="H3133" s="108">
        <v>44092</v>
      </c>
      <c r="I3133" s="108">
        <v>44102</v>
      </c>
      <c r="J3133" t="s">
        <v>2252</v>
      </c>
      <c r="K3133" t="s">
        <v>3048</v>
      </c>
      <c r="L3133" t="s">
        <v>2252</v>
      </c>
      <c r="M3133" t="s">
        <v>2265</v>
      </c>
      <c r="N3133" t="s">
        <v>6345</v>
      </c>
    </row>
    <row r="3134" spans="1:14" x14ac:dyDescent="0.25">
      <c r="A3134" t="s">
        <v>390</v>
      </c>
      <c r="B3134" t="s">
        <v>391</v>
      </c>
      <c r="C3134" t="s">
        <v>105</v>
      </c>
      <c r="D3134" s="13">
        <v>10170907</v>
      </c>
      <c r="E3134" t="s">
        <v>3047</v>
      </c>
      <c r="F3134" t="s">
        <v>2250</v>
      </c>
      <c r="G3134" t="s">
        <v>2250</v>
      </c>
      <c r="H3134" s="108">
        <v>44147</v>
      </c>
      <c r="I3134" s="108">
        <v>44147</v>
      </c>
      <c r="J3134" t="s">
        <v>2252</v>
      </c>
      <c r="K3134" t="s">
        <v>3048</v>
      </c>
      <c r="L3134" t="s">
        <v>2252</v>
      </c>
      <c r="M3134" t="s">
        <v>2265</v>
      </c>
      <c r="N3134" t="s">
        <v>6345</v>
      </c>
    </row>
    <row r="3135" spans="1:14" x14ac:dyDescent="0.25">
      <c r="A3135" t="s">
        <v>392</v>
      </c>
      <c r="B3135" t="s">
        <v>1039</v>
      </c>
      <c r="C3135" t="s">
        <v>108</v>
      </c>
      <c r="D3135" s="13">
        <v>10168702</v>
      </c>
      <c r="E3135" t="s">
        <v>4284</v>
      </c>
      <c r="F3135" t="s">
        <v>2250</v>
      </c>
      <c r="G3135" t="s">
        <v>2250</v>
      </c>
      <c r="H3135" s="108">
        <v>44117</v>
      </c>
      <c r="I3135" s="108">
        <v>44123</v>
      </c>
      <c r="J3135" t="s">
        <v>2252</v>
      </c>
      <c r="K3135" t="s">
        <v>3048</v>
      </c>
      <c r="L3135" t="s">
        <v>2252</v>
      </c>
      <c r="M3135" t="s">
        <v>2253</v>
      </c>
      <c r="N3135" t="s">
        <v>6345</v>
      </c>
    </row>
    <row r="3136" spans="1:14" x14ac:dyDescent="0.25">
      <c r="A3136" t="s">
        <v>882</v>
      </c>
      <c r="B3136" t="s">
        <v>883</v>
      </c>
      <c r="C3136" t="s">
        <v>105</v>
      </c>
      <c r="D3136" s="13">
        <v>10169963</v>
      </c>
      <c r="E3136" t="s">
        <v>3047</v>
      </c>
      <c r="F3136" t="s">
        <v>2250</v>
      </c>
      <c r="G3136" t="s">
        <v>2250</v>
      </c>
      <c r="H3136" s="108">
        <v>44159</v>
      </c>
      <c r="I3136" s="108">
        <v>44160</v>
      </c>
      <c r="J3136" t="s">
        <v>2252</v>
      </c>
      <c r="K3136" t="s">
        <v>3048</v>
      </c>
      <c r="L3136" t="s">
        <v>2252</v>
      </c>
      <c r="M3136" t="s">
        <v>2265</v>
      </c>
      <c r="N3136" t="s">
        <v>6345</v>
      </c>
    </row>
    <row r="3137" spans="1:14" x14ac:dyDescent="0.25">
      <c r="A3137" t="s">
        <v>6730</v>
      </c>
      <c r="B3137" t="s">
        <v>1047</v>
      </c>
      <c r="C3137" t="s">
        <v>73</v>
      </c>
      <c r="D3137" s="13">
        <v>10166166</v>
      </c>
      <c r="E3137" t="s">
        <v>3047</v>
      </c>
      <c r="F3137" t="s">
        <v>2250</v>
      </c>
      <c r="G3137" t="s">
        <v>3475</v>
      </c>
      <c r="H3137" s="108">
        <v>44106</v>
      </c>
      <c r="I3137" s="108"/>
      <c r="J3137" t="s">
        <v>2252</v>
      </c>
      <c r="K3137" t="s">
        <v>3048</v>
      </c>
      <c r="L3137" t="s">
        <v>2252</v>
      </c>
      <c r="M3137" t="s">
        <v>2265</v>
      </c>
      <c r="N3137" t="s">
        <v>6345</v>
      </c>
    </row>
    <row r="3138" spans="1:14" x14ac:dyDescent="0.25">
      <c r="A3138" t="s">
        <v>836</v>
      </c>
      <c r="B3138" t="s">
        <v>1048</v>
      </c>
      <c r="C3138" t="s">
        <v>108</v>
      </c>
      <c r="D3138" s="13">
        <v>10170710</v>
      </c>
      <c r="E3138" t="s">
        <v>3047</v>
      </c>
      <c r="F3138" t="s">
        <v>2250</v>
      </c>
      <c r="G3138" t="s">
        <v>2250</v>
      </c>
      <c r="H3138" s="108">
        <v>44151</v>
      </c>
      <c r="I3138" s="108">
        <v>44152</v>
      </c>
      <c r="J3138" t="s">
        <v>2252</v>
      </c>
      <c r="K3138" t="s">
        <v>3048</v>
      </c>
      <c r="L3138" t="s">
        <v>2252</v>
      </c>
      <c r="M3138" t="s">
        <v>2265</v>
      </c>
      <c r="N3138" t="s">
        <v>6345</v>
      </c>
    </row>
    <row r="3139" spans="1:14" x14ac:dyDescent="0.25">
      <c r="A3139" t="s">
        <v>412</v>
      </c>
      <c r="B3139" t="s">
        <v>413</v>
      </c>
      <c r="C3139" t="s">
        <v>95</v>
      </c>
      <c r="D3139" s="13">
        <v>10170412</v>
      </c>
      <c r="E3139" t="s">
        <v>3047</v>
      </c>
      <c r="F3139" t="s">
        <v>2250</v>
      </c>
      <c r="G3139" t="s">
        <v>2250</v>
      </c>
      <c r="H3139" s="108">
        <v>44139</v>
      </c>
      <c r="I3139" s="108">
        <v>44141</v>
      </c>
      <c r="J3139" t="s">
        <v>2252</v>
      </c>
      <c r="K3139" t="s">
        <v>3048</v>
      </c>
      <c r="L3139" t="s">
        <v>2252</v>
      </c>
      <c r="M3139" t="s">
        <v>2265</v>
      </c>
      <c r="N3139" t="s">
        <v>6345</v>
      </c>
    </row>
    <row r="3140" spans="1:14" x14ac:dyDescent="0.25">
      <c r="A3140" t="s">
        <v>414</v>
      </c>
      <c r="B3140" t="s">
        <v>1055</v>
      </c>
      <c r="C3140" t="s">
        <v>154</v>
      </c>
      <c r="D3140" s="13">
        <v>10163402</v>
      </c>
      <c r="E3140" t="s">
        <v>4284</v>
      </c>
      <c r="F3140" t="s">
        <v>2250</v>
      </c>
      <c r="G3140" t="s">
        <v>2250</v>
      </c>
      <c r="H3140" s="108">
        <v>44091</v>
      </c>
      <c r="I3140" s="108">
        <v>44097</v>
      </c>
      <c r="J3140" t="s">
        <v>2252</v>
      </c>
      <c r="K3140" t="s">
        <v>3048</v>
      </c>
      <c r="L3140" t="s">
        <v>2252</v>
      </c>
      <c r="M3140" t="s">
        <v>2253</v>
      </c>
      <c r="N3140" t="s">
        <v>6345</v>
      </c>
    </row>
    <row r="3141" spans="1:14" x14ac:dyDescent="0.25">
      <c r="A3141" t="s">
        <v>415</v>
      </c>
      <c r="B3141" t="s">
        <v>416</v>
      </c>
      <c r="C3141" t="s">
        <v>162</v>
      </c>
      <c r="D3141" s="13">
        <v>10164799</v>
      </c>
      <c r="E3141" t="s">
        <v>4284</v>
      </c>
      <c r="F3141" t="s">
        <v>2250</v>
      </c>
      <c r="G3141" t="s">
        <v>2250</v>
      </c>
      <c r="H3141" s="108">
        <v>44097</v>
      </c>
      <c r="I3141" s="108">
        <v>44103</v>
      </c>
      <c r="J3141" t="s">
        <v>2252</v>
      </c>
      <c r="K3141" t="s">
        <v>4165</v>
      </c>
      <c r="L3141" t="s">
        <v>2252</v>
      </c>
      <c r="M3141" t="s">
        <v>2253</v>
      </c>
      <c r="N3141" t="s">
        <v>6345</v>
      </c>
    </row>
    <row r="3142" spans="1:14" x14ac:dyDescent="0.25">
      <c r="A3142" t="s">
        <v>415</v>
      </c>
      <c r="B3142" t="s">
        <v>416</v>
      </c>
      <c r="C3142" t="s">
        <v>162</v>
      </c>
      <c r="D3142" s="13">
        <v>10166517</v>
      </c>
      <c r="E3142" t="s">
        <v>4284</v>
      </c>
      <c r="F3142" t="s">
        <v>2250</v>
      </c>
      <c r="G3142" t="s">
        <v>2250</v>
      </c>
      <c r="H3142" s="108">
        <v>44112</v>
      </c>
      <c r="I3142" s="108">
        <v>44103</v>
      </c>
      <c r="J3142" t="s">
        <v>2252</v>
      </c>
      <c r="K3142" t="s">
        <v>4165</v>
      </c>
      <c r="L3142" t="s">
        <v>2252</v>
      </c>
      <c r="M3142" t="s">
        <v>2253</v>
      </c>
      <c r="N3142" t="s">
        <v>6345</v>
      </c>
    </row>
    <row r="3143" spans="1:14" x14ac:dyDescent="0.25">
      <c r="A3143" t="s">
        <v>419</v>
      </c>
      <c r="B3143" t="s">
        <v>1057</v>
      </c>
      <c r="C3143" t="s">
        <v>119</v>
      </c>
      <c r="D3143" s="13">
        <v>10168188</v>
      </c>
      <c r="E3143" t="s">
        <v>4284</v>
      </c>
      <c r="F3143" t="s">
        <v>2250</v>
      </c>
      <c r="G3143" t="s">
        <v>2250</v>
      </c>
      <c r="H3143" s="108">
        <v>44124</v>
      </c>
      <c r="I3143" s="108">
        <v>44125</v>
      </c>
      <c r="J3143" t="s">
        <v>2252</v>
      </c>
      <c r="K3143" t="s">
        <v>3048</v>
      </c>
      <c r="L3143" t="s">
        <v>2252</v>
      </c>
      <c r="M3143" t="s">
        <v>2253</v>
      </c>
      <c r="N3143" t="s">
        <v>6345</v>
      </c>
    </row>
    <row r="3144" spans="1:14" x14ac:dyDescent="0.25">
      <c r="A3144" t="s">
        <v>427</v>
      </c>
      <c r="B3144" t="s">
        <v>428</v>
      </c>
      <c r="C3144" t="s">
        <v>168</v>
      </c>
      <c r="D3144" s="13">
        <v>10168585</v>
      </c>
      <c r="E3144" t="s">
        <v>4284</v>
      </c>
      <c r="F3144" t="s">
        <v>2250</v>
      </c>
      <c r="G3144" t="s">
        <v>2250</v>
      </c>
      <c r="H3144" s="108">
        <v>44119</v>
      </c>
      <c r="I3144" s="108">
        <v>44140</v>
      </c>
      <c r="J3144" t="s">
        <v>2252</v>
      </c>
      <c r="K3144" t="s">
        <v>3048</v>
      </c>
      <c r="L3144" t="s">
        <v>2252</v>
      </c>
      <c r="M3144" t="s">
        <v>2253</v>
      </c>
      <c r="N3144" t="s">
        <v>6345</v>
      </c>
    </row>
    <row r="3145" spans="1:14" x14ac:dyDescent="0.25">
      <c r="A3145" t="s">
        <v>803</v>
      </c>
      <c r="B3145" t="s">
        <v>804</v>
      </c>
      <c r="C3145" t="s">
        <v>137</v>
      </c>
      <c r="D3145" s="13">
        <v>10164513</v>
      </c>
      <c r="E3145" t="s">
        <v>4284</v>
      </c>
      <c r="F3145" t="s">
        <v>2250</v>
      </c>
      <c r="G3145" t="s">
        <v>2250</v>
      </c>
      <c r="H3145" s="108">
        <v>44146</v>
      </c>
      <c r="I3145" s="108">
        <v>44155</v>
      </c>
      <c r="J3145" t="s">
        <v>2252</v>
      </c>
      <c r="K3145" t="s">
        <v>3048</v>
      </c>
      <c r="L3145" t="s">
        <v>2252</v>
      </c>
      <c r="M3145" t="s">
        <v>2253</v>
      </c>
      <c r="N3145" t="s">
        <v>6345</v>
      </c>
    </row>
    <row r="3146" spans="1:14" x14ac:dyDescent="0.25">
      <c r="A3146" t="s">
        <v>6731</v>
      </c>
      <c r="B3146" t="s">
        <v>1072</v>
      </c>
      <c r="C3146" t="s">
        <v>193</v>
      </c>
      <c r="D3146" s="13">
        <v>10171486</v>
      </c>
      <c r="E3146" t="s">
        <v>4284</v>
      </c>
      <c r="F3146" t="s">
        <v>2250</v>
      </c>
      <c r="G3146" t="s">
        <v>3475</v>
      </c>
      <c r="H3146" s="108">
        <v>44181</v>
      </c>
      <c r="I3146" s="108"/>
      <c r="J3146" t="s">
        <v>2252</v>
      </c>
      <c r="K3146" t="s">
        <v>3048</v>
      </c>
      <c r="L3146" t="s">
        <v>2252</v>
      </c>
      <c r="M3146" t="s">
        <v>2253</v>
      </c>
      <c r="N3146" t="s">
        <v>6345</v>
      </c>
    </row>
    <row r="3147" spans="1:14" x14ac:dyDescent="0.25">
      <c r="A3147" t="s">
        <v>451</v>
      </c>
      <c r="B3147" t="s">
        <v>1084</v>
      </c>
      <c r="C3147" t="s">
        <v>145</v>
      </c>
      <c r="D3147" s="13">
        <v>10163403</v>
      </c>
      <c r="E3147" t="s">
        <v>3047</v>
      </c>
      <c r="F3147" t="s">
        <v>2250</v>
      </c>
      <c r="G3147" t="s">
        <v>2250</v>
      </c>
      <c r="H3147" s="108">
        <v>44111</v>
      </c>
      <c r="I3147" s="108">
        <v>44113</v>
      </c>
      <c r="J3147" t="s">
        <v>2252</v>
      </c>
      <c r="K3147" t="s">
        <v>3048</v>
      </c>
      <c r="L3147" t="s">
        <v>2252</v>
      </c>
      <c r="M3147" t="s">
        <v>2265</v>
      </c>
      <c r="N3147" t="s">
        <v>6345</v>
      </c>
    </row>
    <row r="3148" spans="1:14" x14ac:dyDescent="0.25">
      <c r="A3148" t="s">
        <v>768</v>
      </c>
      <c r="B3148" t="s">
        <v>1099</v>
      </c>
      <c r="C3148" t="s">
        <v>72</v>
      </c>
      <c r="D3148" s="13">
        <v>10166974</v>
      </c>
      <c r="E3148" t="s">
        <v>4284</v>
      </c>
      <c r="F3148" t="s">
        <v>2250</v>
      </c>
      <c r="G3148" t="s">
        <v>2250</v>
      </c>
      <c r="H3148" s="108">
        <v>44126</v>
      </c>
      <c r="I3148" s="108">
        <v>44135</v>
      </c>
      <c r="J3148" t="s">
        <v>2252</v>
      </c>
      <c r="K3148" t="s">
        <v>3048</v>
      </c>
      <c r="L3148" t="s">
        <v>2252</v>
      </c>
      <c r="M3148" t="s">
        <v>2253</v>
      </c>
      <c r="N3148" t="s">
        <v>6345</v>
      </c>
    </row>
    <row r="3149" spans="1:14" x14ac:dyDescent="0.25">
      <c r="A3149" t="s">
        <v>915</v>
      </c>
      <c r="B3149" t="s">
        <v>1113</v>
      </c>
      <c r="C3149" t="s">
        <v>97</v>
      </c>
      <c r="D3149" s="13">
        <v>10172138</v>
      </c>
      <c r="E3149" t="s">
        <v>4284</v>
      </c>
      <c r="F3149" t="s">
        <v>2250</v>
      </c>
      <c r="G3149" t="s">
        <v>2250</v>
      </c>
      <c r="H3149" s="108">
        <v>44167</v>
      </c>
      <c r="I3149" s="108">
        <v>44174</v>
      </c>
      <c r="J3149" t="s">
        <v>2252</v>
      </c>
      <c r="K3149" t="s">
        <v>3048</v>
      </c>
      <c r="L3149" t="s">
        <v>2252</v>
      </c>
      <c r="M3149" t="s">
        <v>2253</v>
      </c>
      <c r="N3149" t="s">
        <v>6345</v>
      </c>
    </row>
    <row r="3150" spans="1:14" x14ac:dyDescent="0.25">
      <c r="A3150" t="s">
        <v>501</v>
      </c>
      <c r="B3150" t="s">
        <v>1124</v>
      </c>
      <c r="C3150" t="s">
        <v>109</v>
      </c>
      <c r="D3150" s="13">
        <v>10170150</v>
      </c>
      <c r="E3150" t="s">
        <v>4284</v>
      </c>
      <c r="F3150" t="s">
        <v>2250</v>
      </c>
      <c r="G3150" t="s">
        <v>2250</v>
      </c>
      <c r="H3150" s="108">
        <v>44138</v>
      </c>
      <c r="I3150" s="108">
        <v>44139</v>
      </c>
      <c r="J3150" t="s">
        <v>2252</v>
      </c>
      <c r="K3150" t="s">
        <v>3048</v>
      </c>
      <c r="L3150" t="s">
        <v>2252</v>
      </c>
      <c r="M3150" t="s">
        <v>2253</v>
      </c>
      <c r="N3150" t="s">
        <v>6345</v>
      </c>
    </row>
    <row r="3151" spans="1:14" x14ac:dyDescent="0.25">
      <c r="A3151" t="s">
        <v>770</v>
      </c>
      <c r="B3151" t="s">
        <v>1131</v>
      </c>
      <c r="C3151" t="s">
        <v>120</v>
      </c>
      <c r="D3151" s="13">
        <v>10169304</v>
      </c>
      <c r="E3151" t="s">
        <v>4284</v>
      </c>
      <c r="F3151" t="s">
        <v>2250</v>
      </c>
      <c r="G3151" t="s">
        <v>2250</v>
      </c>
      <c r="H3151" s="108">
        <v>44126</v>
      </c>
      <c r="I3151" s="108">
        <v>44169</v>
      </c>
      <c r="J3151" t="s">
        <v>2252</v>
      </c>
      <c r="K3151" t="s">
        <v>3048</v>
      </c>
      <c r="L3151" t="s">
        <v>2252</v>
      </c>
      <c r="M3151" t="s">
        <v>2253</v>
      </c>
      <c r="N3151" t="s">
        <v>6345</v>
      </c>
    </row>
    <row r="3152" spans="1:14" x14ac:dyDescent="0.25">
      <c r="A3152" t="s">
        <v>509</v>
      </c>
      <c r="B3152" t="s">
        <v>1133</v>
      </c>
      <c r="C3152" t="s">
        <v>153</v>
      </c>
      <c r="D3152" s="13">
        <v>10165031</v>
      </c>
      <c r="E3152" t="s">
        <v>4284</v>
      </c>
      <c r="F3152" t="s">
        <v>2250</v>
      </c>
      <c r="G3152" t="s">
        <v>2250</v>
      </c>
      <c r="H3152" s="108">
        <v>44097</v>
      </c>
      <c r="I3152" s="108">
        <v>44102</v>
      </c>
      <c r="J3152" t="s">
        <v>2252</v>
      </c>
      <c r="K3152" t="s">
        <v>3048</v>
      </c>
      <c r="L3152" t="s">
        <v>2252</v>
      </c>
      <c r="M3152" t="s">
        <v>2253</v>
      </c>
      <c r="N3152" t="s">
        <v>6345</v>
      </c>
    </row>
    <row r="3153" spans="1:14" x14ac:dyDescent="0.25">
      <c r="A3153" t="s">
        <v>904</v>
      </c>
      <c r="B3153" t="s">
        <v>905</v>
      </c>
      <c r="C3153" t="s">
        <v>127</v>
      </c>
      <c r="D3153" s="13">
        <v>10167463</v>
      </c>
      <c r="E3153" t="s">
        <v>4284</v>
      </c>
      <c r="F3153" t="s">
        <v>2250</v>
      </c>
      <c r="G3153" t="s">
        <v>2250</v>
      </c>
      <c r="H3153" s="108">
        <v>44165</v>
      </c>
      <c r="I3153" s="108">
        <v>44167</v>
      </c>
      <c r="J3153" t="s">
        <v>2252</v>
      </c>
      <c r="K3153" t="s">
        <v>3048</v>
      </c>
      <c r="L3153" t="s">
        <v>2252</v>
      </c>
      <c r="M3153" t="s">
        <v>2253</v>
      </c>
      <c r="N3153" t="s">
        <v>6345</v>
      </c>
    </row>
    <row r="3154" spans="1:14" x14ac:dyDescent="0.25">
      <c r="A3154" t="s">
        <v>907</v>
      </c>
      <c r="B3154" t="s">
        <v>908</v>
      </c>
      <c r="C3154" t="s">
        <v>179</v>
      </c>
      <c r="D3154" s="13">
        <v>10172332</v>
      </c>
      <c r="E3154" t="s">
        <v>3047</v>
      </c>
      <c r="F3154" t="s">
        <v>2250</v>
      </c>
      <c r="G3154" t="s">
        <v>2250</v>
      </c>
      <c r="H3154" s="108">
        <v>44166</v>
      </c>
      <c r="I3154" s="108">
        <v>44174</v>
      </c>
      <c r="J3154" t="s">
        <v>2252</v>
      </c>
      <c r="K3154" t="s">
        <v>3048</v>
      </c>
      <c r="L3154" t="s">
        <v>2252</v>
      </c>
      <c r="M3154" t="s">
        <v>2265</v>
      </c>
      <c r="N3154" t="s">
        <v>6345</v>
      </c>
    </row>
    <row r="3155" spans="1:14" x14ac:dyDescent="0.25">
      <c r="A3155" t="s">
        <v>526</v>
      </c>
      <c r="B3155" t="s">
        <v>1148</v>
      </c>
      <c r="C3155" t="s">
        <v>129</v>
      </c>
      <c r="D3155" s="13">
        <v>10162423</v>
      </c>
      <c r="E3155" t="s">
        <v>3047</v>
      </c>
      <c r="F3155" t="s">
        <v>2250</v>
      </c>
      <c r="G3155" t="s">
        <v>2250</v>
      </c>
      <c r="H3155" s="108">
        <v>44083</v>
      </c>
      <c r="I3155" s="108">
        <v>44084</v>
      </c>
      <c r="J3155" t="s">
        <v>2252</v>
      </c>
      <c r="K3155" t="s">
        <v>3048</v>
      </c>
      <c r="L3155" t="s">
        <v>2252</v>
      </c>
      <c r="M3155" t="s">
        <v>2265</v>
      </c>
      <c r="N3155" t="s">
        <v>6345</v>
      </c>
    </row>
    <row r="3156" spans="1:14" x14ac:dyDescent="0.25">
      <c r="A3156" t="s">
        <v>942</v>
      </c>
      <c r="B3156" t="s">
        <v>1154</v>
      </c>
      <c r="C3156" t="s">
        <v>73</v>
      </c>
      <c r="D3156" s="13">
        <v>10168172</v>
      </c>
      <c r="E3156" t="s">
        <v>3047</v>
      </c>
      <c r="F3156" t="s">
        <v>2250</v>
      </c>
      <c r="G3156" t="s">
        <v>2250</v>
      </c>
      <c r="H3156" s="108">
        <v>44144</v>
      </c>
      <c r="I3156" s="108">
        <v>44232</v>
      </c>
      <c r="J3156" t="s">
        <v>2252</v>
      </c>
      <c r="K3156" t="s">
        <v>3048</v>
      </c>
      <c r="L3156" t="s">
        <v>2252</v>
      </c>
      <c r="M3156" t="s">
        <v>2265</v>
      </c>
      <c r="N3156" t="s">
        <v>6345</v>
      </c>
    </row>
    <row r="3157" spans="1:14" x14ac:dyDescent="0.25">
      <c r="A3157" t="s">
        <v>934</v>
      </c>
      <c r="B3157" t="s">
        <v>1158</v>
      </c>
      <c r="C3157" t="s">
        <v>119</v>
      </c>
      <c r="D3157" s="13">
        <v>10175257</v>
      </c>
      <c r="E3157" t="s">
        <v>4284</v>
      </c>
      <c r="F3157" t="s">
        <v>2250</v>
      </c>
      <c r="G3157" t="s">
        <v>2250</v>
      </c>
      <c r="H3157" s="108">
        <v>44180</v>
      </c>
      <c r="I3157" s="108">
        <v>44180</v>
      </c>
      <c r="J3157" t="s">
        <v>2252</v>
      </c>
      <c r="K3157" t="s">
        <v>6723</v>
      </c>
      <c r="L3157" t="s">
        <v>2252</v>
      </c>
      <c r="M3157" t="s">
        <v>2253</v>
      </c>
      <c r="N3157" t="s">
        <v>6345</v>
      </c>
    </row>
    <row r="3158" spans="1:14" x14ac:dyDescent="0.25">
      <c r="A3158" t="s">
        <v>553</v>
      </c>
      <c r="B3158" t="s">
        <v>554</v>
      </c>
      <c r="C3158" t="s">
        <v>147</v>
      </c>
      <c r="D3158" s="13">
        <v>10166954</v>
      </c>
      <c r="E3158" t="s">
        <v>4284</v>
      </c>
      <c r="F3158" t="s">
        <v>2250</v>
      </c>
      <c r="G3158" t="s">
        <v>2250</v>
      </c>
      <c r="H3158" s="108">
        <v>44138</v>
      </c>
      <c r="I3158" s="108">
        <v>44140</v>
      </c>
      <c r="J3158" t="s">
        <v>2252</v>
      </c>
      <c r="K3158" t="s">
        <v>3048</v>
      </c>
      <c r="L3158" t="s">
        <v>2252</v>
      </c>
      <c r="M3158" t="s">
        <v>2253</v>
      </c>
      <c r="N3158" t="s">
        <v>6345</v>
      </c>
    </row>
    <row r="3159" spans="1:14" x14ac:dyDescent="0.25">
      <c r="A3159" t="s">
        <v>783</v>
      </c>
      <c r="B3159" t="s">
        <v>784</v>
      </c>
      <c r="C3159" t="s">
        <v>72</v>
      </c>
      <c r="D3159" s="13">
        <v>10166613</v>
      </c>
      <c r="E3159" t="s">
        <v>4284</v>
      </c>
      <c r="F3159" t="s">
        <v>2250</v>
      </c>
      <c r="G3159" t="s">
        <v>2250</v>
      </c>
      <c r="H3159" s="108">
        <v>44139</v>
      </c>
      <c r="I3159" s="108">
        <v>44151</v>
      </c>
      <c r="J3159" t="s">
        <v>2252</v>
      </c>
      <c r="K3159" t="s">
        <v>4165</v>
      </c>
      <c r="L3159" t="s">
        <v>2252</v>
      </c>
      <c r="M3159" t="s">
        <v>2253</v>
      </c>
      <c r="N3159" t="s">
        <v>6345</v>
      </c>
    </row>
    <row r="3160" spans="1:14" x14ac:dyDescent="0.25">
      <c r="A3160" t="s">
        <v>919</v>
      </c>
      <c r="B3160" t="s">
        <v>920</v>
      </c>
      <c r="C3160" t="s">
        <v>189</v>
      </c>
      <c r="D3160" s="13">
        <v>10173591</v>
      </c>
      <c r="E3160" t="s">
        <v>4284</v>
      </c>
      <c r="F3160" t="s">
        <v>2250</v>
      </c>
      <c r="G3160" t="s">
        <v>2250</v>
      </c>
      <c r="H3160" s="108">
        <v>44168</v>
      </c>
      <c r="I3160" s="108">
        <v>44172</v>
      </c>
      <c r="J3160" t="s">
        <v>2252</v>
      </c>
      <c r="K3160" t="s">
        <v>3048</v>
      </c>
      <c r="L3160" t="s">
        <v>2252</v>
      </c>
      <c r="M3160" t="s">
        <v>2253</v>
      </c>
      <c r="N3160" t="s">
        <v>6345</v>
      </c>
    </row>
    <row r="3161" spans="1:14" x14ac:dyDescent="0.25">
      <c r="A3161" t="s">
        <v>839</v>
      </c>
      <c r="B3161" t="s">
        <v>840</v>
      </c>
      <c r="C3161" t="s">
        <v>184</v>
      </c>
      <c r="D3161" s="13">
        <v>10170194</v>
      </c>
      <c r="E3161" t="s">
        <v>3047</v>
      </c>
      <c r="F3161" t="s">
        <v>2250</v>
      </c>
      <c r="G3161" t="s">
        <v>2250</v>
      </c>
      <c r="H3161" s="108">
        <v>44152</v>
      </c>
      <c r="I3161" s="108">
        <v>44158</v>
      </c>
      <c r="J3161" t="s">
        <v>2252</v>
      </c>
      <c r="K3161" t="s">
        <v>3048</v>
      </c>
      <c r="L3161" t="s">
        <v>2252</v>
      </c>
      <c r="M3161" t="s">
        <v>2265</v>
      </c>
      <c r="N3161" t="s">
        <v>6345</v>
      </c>
    </row>
    <row r="3162" spans="1:14" x14ac:dyDescent="0.25">
      <c r="A3162" t="s">
        <v>571</v>
      </c>
      <c r="B3162" t="s">
        <v>572</v>
      </c>
      <c r="C3162" t="s">
        <v>104</v>
      </c>
      <c r="D3162" s="13">
        <v>10164910</v>
      </c>
      <c r="E3162" t="s">
        <v>4284</v>
      </c>
      <c r="F3162" t="s">
        <v>2250</v>
      </c>
      <c r="G3162" t="s">
        <v>2250</v>
      </c>
      <c r="H3162" s="108">
        <v>44103</v>
      </c>
      <c r="I3162" s="108">
        <v>44109</v>
      </c>
      <c r="J3162" t="s">
        <v>2252</v>
      </c>
      <c r="K3162" t="s">
        <v>3048</v>
      </c>
      <c r="L3162" t="s">
        <v>2252</v>
      </c>
      <c r="M3162" t="s">
        <v>2253</v>
      </c>
      <c r="N3162" t="s">
        <v>6345</v>
      </c>
    </row>
    <row r="3163" spans="1:14" x14ac:dyDescent="0.25">
      <c r="A3163" t="s">
        <v>573</v>
      </c>
      <c r="B3163" t="s">
        <v>574</v>
      </c>
      <c r="C3163" t="s">
        <v>158</v>
      </c>
      <c r="D3163" s="13">
        <v>10166709</v>
      </c>
      <c r="E3163" t="s">
        <v>4284</v>
      </c>
      <c r="F3163" t="s">
        <v>2250</v>
      </c>
      <c r="G3163" t="s">
        <v>2250</v>
      </c>
      <c r="H3163" s="108">
        <v>44104</v>
      </c>
      <c r="I3163" s="108">
        <v>44109</v>
      </c>
      <c r="J3163" t="s">
        <v>2252</v>
      </c>
      <c r="K3163" t="s">
        <v>4165</v>
      </c>
      <c r="L3163" t="s">
        <v>2252</v>
      </c>
      <c r="M3163" t="s">
        <v>2253</v>
      </c>
      <c r="N3163" t="s">
        <v>6345</v>
      </c>
    </row>
    <row r="3164" spans="1:14" x14ac:dyDescent="0.25">
      <c r="A3164" t="s">
        <v>898</v>
      </c>
      <c r="B3164" t="s">
        <v>899</v>
      </c>
      <c r="C3164" t="s">
        <v>70</v>
      </c>
      <c r="D3164" s="13">
        <v>10171763</v>
      </c>
      <c r="E3164" t="s">
        <v>3047</v>
      </c>
      <c r="F3164" t="s">
        <v>2250</v>
      </c>
      <c r="G3164" t="s">
        <v>2250</v>
      </c>
      <c r="H3164" s="108">
        <v>44161</v>
      </c>
      <c r="I3164" s="108">
        <v>44166</v>
      </c>
      <c r="J3164" t="s">
        <v>2252</v>
      </c>
      <c r="K3164" t="s">
        <v>3048</v>
      </c>
      <c r="L3164" t="s">
        <v>2252</v>
      </c>
      <c r="M3164" t="s">
        <v>2265</v>
      </c>
      <c r="N3164" t="s">
        <v>6345</v>
      </c>
    </row>
    <row r="3165" spans="1:14" x14ac:dyDescent="0.25">
      <c r="A3165" t="s">
        <v>800</v>
      </c>
      <c r="B3165" t="s">
        <v>801</v>
      </c>
      <c r="C3165" t="s">
        <v>136</v>
      </c>
      <c r="D3165" s="13">
        <v>10162476</v>
      </c>
      <c r="E3165" t="s">
        <v>3047</v>
      </c>
      <c r="F3165" t="s">
        <v>2250</v>
      </c>
      <c r="G3165" t="s">
        <v>2250</v>
      </c>
      <c r="H3165" s="108">
        <v>44145</v>
      </c>
      <c r="I3165" s="108">
        <v>44151</v>
      </c>
      <c r="J3165" t="s">
        <v>2252</v>
      </c>
      <c r="K3165" t="s">
        <v>4165</v>
      </c>
      <c r="L3165" t="s">
        <v>2252</v>
      </c>
      <c r="M3165" t="s">
        <v>2265</v>
      </c>
      <c r="N3165" t="s">
        <v>6345</v>
      </c>
    </row>
    <row r="3166" spans="1:14" x14ac:dyDescent="0.25">
      <c r="A3166" t="s">
        <v>579</v>
      </c>
      <c r="B3166" t="s">
        <v>1167</v>
      </c>
      <c r="C3166" t="s">
        <v>148</v>
      </c>
      <c r="D3166" s="13">
        <v>10167844</v>
      </c>
      <c r="E3166" t="s">
        <v>3047</v>
      </c>
      <c r="F3166" t="s">
        <v>2250</v>
      </c>
      <c r="G3166" t="s">
        <v>2250</v>
      </c>
      <c r="H3166" s="108">
        <v>44146</v>
      </c>
      <c r="I3166" s="108">
        <v>44147</v>
      </c>
      <c r="J3166" t="s">
        <v>2252</v>
      </c>
      <c r="K3166" t="s">
        <v>3048</v>
      </c>
      <c r="L3166" t="s">
        <v>2252</v>
      </c>
      <c r="M3166" t="s">
        <v>2265</v>
      </c>
      <c r="N3166" t="s">
        <v>6345</v>
      </c>
    </row>
    <row r="3167" spans="1:14" x14ac:dyDescent="0.25">
      <c r="A3167" t="s">
        <v>874</v>
      </c>
      <c r="B3167" t="s">
        <v>875</v>
      </c>
      <c r="C3167" t="s">
        <v>72</v>
      </c>
      <c r="D3167" s="13">
        <v>10171771</v>
      </c>
      <c r="E3167" t="s">
        <v>4284</v>
      </c>
      <c r="F3167" t="s">
        <v>2250</v>
      </c>
      <c r="G3167" t="s">
        <v>2250</v>
      </c>
      <c r="H3167" s="108">
        <v>44159</v>
      </c>
      <c r="I3167" s="108">
        <v>44165</v>
      </c>
      <c r="J3167" t="s">
        <v>2252</v>
      </c>
      <c r="K3167" t="s">
        <v>3048</v>
      </c>
      <c r="L3167" t="s">
        <v>2252</v>
      </c>
      <c r="M3167" t="s">
        <v>2253</v>
      </c>
      <c r="N3167" t="s">
        <v>6345</v>
      </c>
    </row>
    <row r="3168" spans="1:14" x14ac:dyDescent="0.25">
      <c r="A3168" t="s">
        <v>615</v>
      </c>
      <c r="B3168" t="s">
        <v>616</v>
      </c>
      <c r="C3168" t="s">
        <v>78</v>
      </c>
      <c r="D3168" s="13">
        <v>10164344</v>
      </c>
      <c r="E3168" t="s">
        <v>3047</v>
      </c>
      <c r="F3168" t="s">
        <v>2250</v>
      </c>
      <c r="G3168" t="s">
        <v>2250</v>
      </c>
      <c r="H3168" s="108">
        <v>44091</v>
      </c>
      <c r="I3168" s="108">
        <v>44092</v>
      </c>
      <c r="J3168" t="s">
        <v>2252</v>
      </c>
      <c r="K3168" t="s">
        <v>3048</v>
      </c>
      <c r="L3168" t="s">
        <v>2252</v>
      </c>
      <c r="M3168" t="s">
        <v>2265</v>
      </c>
      <c r="N3168" t="s">
        <v>6345</v>
      </c>
    </row>
    <row r="3169" spans="1:14" x14ac:dyDescent="0.25">
      <c r="A3169" t="s">
        <v>622</v>
      </c>
      <c r="B3169" t="s">
        <v>623</v>
      </c>
      <c r="C3169" t="s">
        <v>105</v>
      </c>
      <c r="D3169" s="13">
        <v>10168936</v>
      </c>
      <c r="E3169" t="s">
        <v>4284</v>
      </c>
      <c r="F3169" t="s">
        <v>2250</v>
      </c>
      <c r="G3169" t="s">
        <v>2250</v>
      </c>
      <c r="H3169" s="108">
        <v>44124</v>
      </c>
      <c r="I3169" s="108">
        <v>44127</v>
      </c>
      <c r="J3169" t="s">
        <v>2252</v>
      </c>
      <c r="K3169" t="s">
        <v>3048</v>
      </c>
      <c r="L3169" t="s">
        <v>2252</v>
      </c>
      <c r="M3169" t="s">
        <v>2253</v>
      </c>
      <c r="N3169" t="s">
        <v>6345</v>
      </c>
    </row>
    <row r="3170" spans="1:14" x14ac:dyDescent="0.25">
      <c r="A3170" t="s">
        <v>632</v>
      </c>
      <c r="B3170" t="s">
        <v>1195</v>
      </c>
      <c r="C3170" t="s">
        <v>75</v>
      </c>
      <c r="D3170" s="13">
        <v>10164095</v>
      </c>
      <c r="E3170" t="s">
        <v>4284</v>
      </c>
      <c r="F3170" t="s">
        <v>2250</v>
      </c>
      <c r="G3170" t="s">
        <v>2250</v>
      </c>
      <c r="H3170" s="108">
        <v>44112</v>
      </c>
      <c r="I3170" s="108">
        <v>44112</v>
      </c>
      <c r="J3170" t="s">
        <v>2252</v>
      </c>
      <c r="K3170" t="s">
        <v>3048</v>
      </c>
      <c r="L3170" t="s">
        <v>2252</v>
      </c>
      <c r="M3170" t="s">
        <v>2253</v>
      </c>
      <c r="N3170" t="s">
        <v>6345</v>
      </c>
    </row>
    <row r="3171" spans="1:14" x14ac:dyDescent="0.25">
      <c r="A3171" t="s">
        <v>636</v>
      </c>
      <c r="B3171" t="s">
        <v>753</v>
      </c>
      <c r="C3171" t="s">
        <v>83</v>
      </c>
      <c r="D3171" s="13">
        <v>10168289</v>
      </c>
      <c r="E3171" t="s">
        <v>4284</v>
      </c>
      <c r="F3171" t="s">
        <v>2250</v>
      </c>
      <c r="G3171" t="s">
        <v>2250</v>
      </c>
      <c r="H3171" s="108">
        <v>44117</v>
      </c>
      <c r="I3171" s="108">
        <v>44126</v>
      </c>
      <c r="J3171" t="s">
        <v>2252</v>
      </c>
      <c r="K3171" t="s">
        <v>3048</v>
      </c>
      <c r="L3171" t="s">
        <v>2252</v>
      </c>
      <c r="M3171" t="s">
        <v>2253</v>
      </c>
      <c r="N3171" t="s">
        <v>6345</v>
      </c>
    </row>
    <row r="3172" spans="1:14" x14ac:dyDescent="0.25">
      <c r="A3172" t="s">
        <v>864</v>
      </c>
      <c r="B3172" t="s">
        <v>865</v>
      </c>
      <c r="C3172" t="s">
        <v>158</v>
      </c>
      <c r="D3172" s="13">
        <v>10171237</v>
      </c>
      <c r="E3172" t="s">
        <v>3047</v>
      </c>
      <c r="F3172" t="s">
        <v>2250</v>
      </c>
      <c r="G3172" t="s">
        <v>2250</v>
      </c>
      <c r="H3172" s="108">
        <v>44155</v>
      </c>
      <c r="I3172" s="108">
        <v>44155</v>
      </c>
      <c r="J3172" t="s">
        <v>2252</v>
      </c>
      <c r="K3172" t="s">
        <v>3048</v>
      </c>
      <c r="L3172" t="s">
        <v>2252</v>
      </c>
      <c r="M3172" t="s">
        <v>2265</v>
      </c>
      <c r="N3172" t="s">
        <v>6345</v>
      </c>
    </row>
    <row r="3173" spans="1:14" x14ac:dyDescent="0.25">
      <c r="A3173" t="s">
        <v>647</v>
      </c>
      <c r="B3173" t="s">
        <v>648</v>
      </c>
      <c r="C3173" t="s">
        <v>194</v>
      </c>
      <c r="D3173" s="13">
        <v>10168002</v>
      </c>
      <c r="E3173" t="s">
        <v>4284</v>
      </c>
      <c r="F3173" t="s">
        <v>2250</v>
      </c>
      <c r="G3173" t="s">
        <v>2250</v>
      </c>
      <c r="H3173" s="108">
        <v>44134</v>
      </c>
      <c r="I3173" s="108">
        <v>44144</v>
      </c>
      <c r="J3173" t="s">
        <v>2252</v>
      </c>
      <c r="K3173" t="s">
        <v>3048</v>
      </c>
      <c r="L3173" t="s">
        <v>2252</v>
      </c>
      <c r="M3173" t="s">
        <v>2253</v>
      </c>
      <c r="N3173" t="s">
        <v>6345</v>
      </c>
    </row>
    <row r="3174" spans="1:14" x14ac:dyDescent="0.25">
      <c r="A3174" t="s">
        <v>777</v>
      </c>
      <c r="B3174" t="s">
        <v>1209</v>
      </c>
      <c r="C3174" t="s">
        <v>226</v>
      </c>
      <c r="D3174" s="13">
        <v>10169950</v>
      </c>
      <c r="E3174" t="s">
        <v>4284</v>
      </c>
      <c r="F3174" t="s">
        <v>2250</v>
      </c>
      <c r="G3174" t="s">
        <v>2250</v>
      </c>
      <c r="H3174" s="108">
        <v>44134</v>
      </c>
      <c r="I3174" s="108">
        <v>44154</v>
      </c>
      <c r="J3174" t="s">
        <v>2252</v>
      </c>
      <c r="K3174" t="s">
        <v>3048</v>
      </c>
      <c r="L3174" t="s">
        <v>2252</v>
      </c>
      <c r="M3174" t="s">
        <v>2253</v>
      </c>
      <c r="N3174" t="s">
        <v>6345</v>
      </c>
    </row>
    <row r="3175" spans="1:14" x14ac:dyDescent="0.25">
      <c r="A3175" t="s">
        <v>676</v>
      </c>
      <c r="B3175" t="s">
        <v>677</v>
      </c>
      <c r="C3175" t="s">
        <v>132</v>
      </c>
      <c r="D3175" s="13">
        <v>10163404</v>
      </c>
      <c r="E3175" t="s">
        <v>4284</v>
      </c>
      <c r="F3175" t="s">
        <v>2250</v>
      </c>
      <c r="G3175" t="s">
        <v>2250</v>
      </c>
      <c r="H3175" s="108">
        <v>44091</v>
      </c>
      <c r="I3175" s="108">
        <v>44092</v>
      </c>
      <c r="J3175" t="s">
        <v>2252</v>
      </c>
      <c r="K3175" t="s">
        <v>3048</v>
      </c>
      <c r="L3175" t="s">
        <v>2252</v>
      </c>
      <c r="M3175" t="s">
        <v>2253</v>
      </c>
      <c r="N3175" t="s">
        <v>6345</v>
      </c>
    </row>
    <row r="3176" spans="1:14" x14ac:dyDescent="0.25">
      <c r="A3176" t="s">
        <v>683</v>
      </c>
      <c r="B3176" t="s">
        <v>684</v>
      </c>
      <c r="C3176" t="s">
        <v>194</v>
      </c>
      <c r="D3176" s="13">
        <v>10169956</v>
      </c>
      <c r="E3176" t="s">
        <v>4284</v>
      </c>
      <c r="F3176" t="s">
        <v>2250</v>
      </c>
      <c r="G3176" t="s">
        <v>2250</v>
      </c>
      <c r="H3176" s="108">
        <v>44134</v>
      </c>
      <c r="I3176" s="108">
        <v>44144</v>
      </c>
      <c r="J3176" t="s">
        <v>2252</v>
      </c>
      <c r="K3176" t="s">
        <v>3048</v>
      </c>
      <c r="L3176" t="s">
        <v>2252</v>
      </c>
      <c r="M3176" t="s">
        <v>2253</v>
      </c>
      <c r="N3176" t="s">
        <v>6345</v>
      </c>
    </row>
    <row r="3177" spans="1:14" x14ac:dyDescent="0.25">
      <c r="A3177" t="s">
        <v>686</v>
      </c>
      <c r="B3177" t="s">
        <v>687</v>
      </c>
      <c r="C3177" t="s">
        <v>153</v>
      </c>
      <c r="D3177" s="13">
        <v>10166425</v>
      </c>
      <c r="E3177" t="s">
        <v>4284</v>
      </c>
      <c r="F3177" t="s">
        <v>2250</v>
      </c>
      <c r="G3177" t="s">
        <v>2250</v>
      </c>
      <c r="H3177" s="108">
        <v>44124</v>
      </c>
      <c r="I3177" s="108">
        <v>44127</v>
      </c>
      <c r="J3177" t="s">
        <v>2252</v>
      </c>
      <c r="K3177" t="s">
        <v>3048</v>
      </c>
      <c r="L3177" t="s">
        <v>2252</v>
      </c>
      <c r="M3177" t="s">
        <v>2253</v>
      </c>
      <c r="N3177" t="s">
        <v>6345</v>
      </c>
    </row>
    <row r="3178" spans="1:14" x14ac:dyDescent="0.25">
      <c r="A3178" t="s">
        <v>774</v>
      </c>
      <c r="B3178" t="s">
        <v>775</v>
      </c>
      <c r="C3178" t="s">
        <v>110</v>
      </c>
      <c r="D3178" s="13">
        <v>10171495</v>
      </c>
      <c r="E3178" t="s">
        <v>4284</v>
      </c>
      <c r="F3178" t="s">
        <v>2250</v>
      </c>
      <c r="G3178" t="s">
        <v>2250</v>
      </c>
      <c r="H3178" s="108">
        <v>44131</v>
      </c>
      <c r="I3178" s="108">
        <v>44153</v>
      </c>
      <c r="J3178" t="s">
        <v>2252</v>
      </c>
      <c r="K3178" t="s">
        <v>3048</v>
      </c>
      <c r="L3178" t="s">
        <v>2252</v>
      </c>
      <c r="M3178" t="s">
        <v>2253</v>
      </c>
      <c r="N3178" t="s">
        <v>6345</v>
      </c>
    </row>
    <row r="3179" spans="1:14" x14ac:dyDescent="0.25">
      <c r="A3179" t="s">
        <v>696</v>
      </c>
      <c r="B3179" t="s">
        <v>697</v>
      </c>
      <c r="C3179" t="s">
        <v>146</v>
      </c>
      <c r="D3179" s="13">
        <v>10168224</v>
      </c>
      <c r="E3179" t="s">
        <v>4284</v>
      </c>
      <c r="F3179" t="s">
        <v>2250</v>
      </c>
      <c r="G3179" t="s">
        <v>2250</v>
      </c>
      <c r="H3179" s="108">
        <v>44131</v>
      </c>
      <c r="I3179" s="108">
        <v>44137</v>
      </c>
      <c r="J3179" t="s">
        <v>2252</v>
      </c>
      <c r="K3179" t="s">
        <v>3048</v>
      </c>
      <c r="L3179" t="s">
        <v>2252</v>
      </c>
      <c r="M3179" t="s">
        <v>2253</v>
      </c>
      <c r="N3179" t="s">
        <v>6345</v>
      </c>
    </row>
    <row r="3180" spans="1:14" x14ac:dyDescent="0.25">
      <c r="A3180" t="s">
        <v>6732</v>
      </c>
      <c r="B3180" t="s">
        <v>1219</v>
      </c>
      <c r="C3180" t="s">
        <v>97</v>
      </c>
      <c r="D3180" s="13">
        <v>10169342</v>
      </c>
      <c r="E3180" t="s">
        <v>3047</v>
      </c>
      <c r="F3180" t="s">
        <v>2250</v>
      </c>
      <c r="G3180" t="s">
        <v>3475</v>
      </c>
      <c r="H3180" s="108">
        <v>44181</v>
      </c>
      <c r="I3180" s="108"/>
      <c r="J3180" t="s">
        <v>2252</v>
      </c>
      <c r="K3180" t="s">
        <v>3048</v>
      </c>
      <c r="L3180" t="s">
        <v>2252</v>
      </c>
      <c r="M3180" t="s">
        <v>2265</v>
      </c>
      <c r="N3180" t="s">
        <v>6345</v>
      </c>
    </row>
    <row r="3181" spans="1:14" x14ac:dyDescent="0.25">
      <c r="A3181" t="s">
        <v>706</v>
      </c>
      <c r="B3181" t="s">
        <v>707</v>
      </c>
      <c r="C3181" t="s">
        <v>104</v>
      </c>
      <c r="D3181" s="13">
        <v>10162295</v>
      </c>
      <c r="E3181" t="s">
        <v>4284</v>
      </c>
      <c r="F3181" t="s">
        <v>2250</v>
      </c>
      <c r="G3181" t="s">
        <v>2250</v>
      </c>
      <c r="H3181" s="108">
        <v>44095</v>
      </c>
      <c r="I3181" s="108">
        <v>44098</v>
      </c>
      <c r="J3181" t="s">
        <v>2252</v>
      </c>
      <c r="K3181" t="s">
        <v>3048</v>
      </c>
      <c r="L3181" t="s">
        <v>2252</v>
      </c>
      <c r="M3181" t="s">
        <v>2253</v>
      </c>
      <c r="N3181" t="s">
        <v>6345</v>
      </c>
    </row>
    <row r="3182" spans="1:14" x14ac:dyDescent="0.25">
      <c r="A3182" t="s">
        <v>6733</v>
      </c>
      <c r="B3182" t="s">
        <v>1224</v>
      </c>
      <c r="C3182" t="s">
        <v>130</v>
      </c>
      <c r="D3182" s="13">
        <v>10170540</v>
      </c>
      <c r="E3182" t="s">
        <v>3047</v>
      </c>
      <c r="F3182" t="s">
        <v>2250</v>
      </c>
      <c r="G3182" t="s">
        <v>3475</v>
      </c>
      <c r="H3182" s="108">
        <v>44146</v>
      </c>
      <c r="I3182" s="108"/>
      <c r="J3182" t="s">
        <v>2252</v>
      </c>
      <c r="K3182" t="s">
        <v>3048</v>
      </c>
      <c r="L3182" t="s">
        <v>2252</v>
      </c>
      <c r="M3182" t="s">
        <v>2265</v>
      </c>
      <c r="N3182" t="s">
        <v>6345</v>
      </c>
    </row>
    <row r="3183" spans="1:14" x14ac:dyDescent="0.25">
      <c r="A3183" t="s">
        <v>719</v>
      </c>
      <c r="B3183" t="s">
        <v>720</v>
      </c>
      <c r="C3183" t="s">
        <v>101</v>
      </c>
      <c r="D3183" s="13">
        <v>10166928</v>
      </c>
      <c r="E3183" t="s">
        <v>4284</v>
      </c>
      <c r="F3183" t="s">
        <v>2250</v>
      </c>
      <c r="G3183" t="s">
        <v>2250</v>
      </c>
      <c r="H3183" s="108">
        <v>44106</v>
      </c>
      <c r="I3183" s="108">
        <v>44110</v>
      </c>
      <c r="J3183" t="s">
        <v>2252</v>
      </c>
      <c r="K3183" t="s">
        <v>3048</v>
      </c>
      <c r="L3183" t="s">
        <v>2252</v>
      </c>
      <c r="M3183" t="s">
        <v>2253</v>
      </c>
      <c r="N3183" t="s">
        <v>6345</v>
      </c>
    </row>
    <row r="3184" spans="1:14" x14ac:dyDescent="0.25">
      <c r="A3184" t="s">
        <v>6734</v>
      </c>
      <c r="B3184" t="s">
        <v>1227</v>
      </c>
      <c r="C3184" t="s">
        <v>141</v>
      </c>
      <c r="D3184" s="13">
        <v>10170317</v>
      </c>
      <c r="E3184" t="s">
        <v>3047</v>
      </c>
      <c r="F3184" t="s">
        <v>2250</v>
      </c>
      <c r="G3184" t="s">
        <v>3475</v>
      </c>
      <c r="H3184" s="108">
        <v>44145</v>
      </c>
      <c r="I3184" s="108"/>
      <c r="J3184" t="s">
        <v>2252</v>
      </c>
      <c r="K3184" t="s">
        <v>3048</v>
      </c>
      <c r="L3184" t="s">
        <v>2252</v>
      </c>
      <c r="M3184" t="s">
        <v>2265</v>
      </c>
      <c r="N3184" t="s">
        <v>6345</v>
      </c>
    </row>
    <row r="3185" spans="1:14" x14ac:dyDescent="0.25">
      <c r="A3185" t="s">
        <v>870</v>
      </c>
      <c r="B3185" t="s">
        <v>871</v>
      </c>
      <c r="C3185" t="s">
        <v>139</v>
      </c>
      <c r="D3185" s="13">
        <v>10166871</v>
      </c>
      <c r="E3185" t="s">
        <v>3047</v>
      </c>
      <c r="F3185" t="s">
        <v>2250</v>
      </c>
      <c r="G3185" t="s">
        <v>2250</v>
      </c>
      <c r="H3185" s="108">
        <v>44158</v>
      </c>
      <c r="I3185" s="108">
        <v>44162</v>
      </c>
      <c r="J3185" t="s">
        <v>2252</v>
      </c>
      <c r="K3185" t="s">
        <v>3048</v>
      </c>
      <c r="L3185" t="s">
        <v>2252</v>
      </c>
      <c r="M3185" t="s">
        <v>2265</v>
      </c>
      <c r="N3185" t="s">
        <v>6345</v>
      </c>
    </row>
    <row r="3186" spans="1:14" x14ac:dyDescent="0.25">
      <c r="A3186" t="s">
        <v>789</v>
      </c>
      <c r="B3186" t="s">
        <v>790</v>
      </c>
      <c r="C3186" t="s">
        <v>151</v>
      </c>
      <c r="D3186" s="13">
        <v>10169361</v>
      </c>
      <c r="E3186" t="s">
        <v>4284</v>
      </c>
      <c r="F3186" t="s">
        <v>2250</v>
      </c>
      <c r="G3186" t="s">
        <v>2250</v>
      </c>
      <c r="H3186" s="108">
        <v>44139</v>
      </c>
      <c r="I3186" s="108">
        <v>44153</v>
      </c>
      <c r="J3186" t="s">
        <v>2252</v>
      </c>
      <c r="K3186" t="s">
        <v>3048</v>
      </c>
      <c r="L3186" t="s">
        <v>2252</v>
      </c>
      <c r="M3186" t="s">
        <v>2253</v>
      </c>
      <c r="N3186" t="s">
        <v>6345</v>
      </c>
    </row>
    <row r="3187" spans="1:14" x14ac:dyDescent="0.25">
      <c r="A3187" t="s">
        <v>837</v>
      </c>
      <c r="B3187" t="s">
        <v>838</v>
      </c>
      <c r="C3187" t="s">
        <v>117</v>
      </c>
      <c r="D3187" s="13">
        <v>10171332</v>
      </c>
      <c r="E3187" t="s">
        <v>4284</v>
      </c>
      <c r="F3187" t="s">
        <v>2250</v>
      </c>
      <c r="G3187" t="s">
        <v>2250</v>
      </c>
      <c r="H3187" s="108">
        <v>44152</v>
      </c>
      <c r="I3187" s="108">
        <v>44158</v>
      </c>
      <c r="J3187" t="s">
        <v>2252</v>
      </c>
      <c r="K3187" t="s">
        <v>3048</v>
      </c>
      <c r="L3187" t="s">
        <v>2252</v>
      </c>
      <c r="M3187" t="s">
        <v>2253</v>
      </c>
      <c r="N3187" t="s">
        <v>6345</v>
      </c>
    </row>
    <row r="3188" spans="1:14" x14ac:dyDescent="0.25">
      <c r="A3188" t="s">
        <v>818</v>
      </c>
      <c r="B3188" t="s">
        <v>819</v>
      </c>
      <c r="C3188" t="s">
        <v>139</v>
      </c>
      <c r="D3188" s="13">
        <v>10166968</v>
      </c>
      <c r="E3188" t="s">
        <v>3047</v>
      </c>
      <c r="F3188" t="s">
        <v>2250</v>
      </c>
      <c r="G3188" t="s">
        <v>2250</v>
      </c>
      <c r="H3188" s="108">
        <v>44148</v>
      </c>
      <c r="I3188" s="108">
        <v>44154</v>
      </c>
      <c r="J3188" t="s">
        <v>2252</v>
      </c>
      <c r="K3188" t="s">
        <v>3048</v>
      </c>
      <c r="L3188" t="s">
        <v>2252</v>
      </c>
      <c r="M3188" t="s">
        <v>2265</v>
      </c>
      <c r="N3188" t="s">
        <v>6345</v>
      </c>
    </row>
    <row r="3189" spans="1:14" x14ac:dyDescent="0.25">
      <c r="A3189" t="s">
        <v>732</v>
      </c>
      <c r="B3189" t="s">
        <v>1232</v>
      </c>
      <c r="C3189" t="s">
        <v>116</v>
      </c>
      <c r="D3189" s="13">
        <v>10165119</v>
      </c>
      <c r="E3189" t="s">
        <v>4284</v>
      </c>
      <c r="F3189" t="s">
        <v>2250</v>
      </c>
      <c r="G3189" t="s">
        <v>2250</v>
      </c>
      <c r="H3189" s="108">
        <v>44097</v>
      </c>
      <c r="I3189" s="108">
        <v>44103</v>
      </c>
      <c r="J3189" t="s">
        <v>2252</v>
      </c>
      <c r="K3189" t="s">
        <v>3048</v>
      </c>
      <c r="L3189" t="s">
        <v>2252</v>
      </c>
      <c r="M3189" t="s">
        <v>2253</v>
      </c>
      <c r="N3189" t="s">
        <v>6345</v>
      </c>
    </row>
    <row r="3190" spans="1:14" x14ac:dyDescent="0.25">
      <c r="A3190" t="s">
        <v>733</v>
      </c>
      <c r="B3190" t="s">
        <v>745</v>
      </c>
      <c r="C3190" t="s">
        <v>90</v>
      </c>
      <c r="D3190" s="13">
        <v>10164314</v>
      </c>
      <c r="E3190" t="s">
        <v>4284</v>
      </c>
      <c r="F3190" t="s">
        <v>2250</v>
      </c>
      <c r="G3190" t="s">
        <v>2250</v>
      </c>
      <c r="H3190" s="108">
        <v>44095</v>
      </c>
      <c r="I3190" s="108">
        <v>44096</v>
      </c>
      <c r="J3190" t="s">
        <v>2252</v>
      </c>
      <c r="K3190" t="s">
        <v>3048</v>
      </c>
      <c r="L3190" t="s">
        <v>2252</v>
      </c>
      <c r="M3190" t="s">
        <v>2253</v>
      </c>
      <c r="N3190" t="s">
        <v>6345</v>
      </c>
    </row>
    <row r="3191" spans="1:14" x14ac:dyDescent="0.25">
      <c r="A3191" t="s">
        <v>736</v>
      </c>
      <c r="B3191" t="s">
        <v>1233</v>
      </c>
      <c r="C3191" t="s">
        <v>116</v>
      </c>
      <c r="D3191" s="13">
        <v>10165118</v>
      </c>
      <c r="E3191" t="s">
        <v>4284</v>
      </c>
      <c r="F3191" t="s">
        <v>2250</v>
      </c>
      <c r="G3191" t="s">
        <v>2250</v>
      </c>
      <c r="H3191" s="108">
        <v>44097</v>
      </c>
      <c r="I3191" s="108">
        <v>44099</v>
      </c>
      <c r="J3191" t="s">
        <v>2252</v>
      </c>
      <c r="K3191" t="s">
        <v>3048</v>
      </c>
      <c r="L3191" t="s">
        <v>2252</v>
      </c>
      <c r="M3191" t="s">
        <v>2253</v>
      </c>
      <c r="N3191" t="s">
        <v>6345</v>
      </c>
    </row>
    <row r="3192" spans="1:14" x14ac:dyDescent="0.25">
      <c r="A3192" t="s">
        <v>827</v>
      </c>
      <c r="B3192" t="s">
        <v>828</v>
      </c>
      <c r="C3192" t="s">
        <v>90</v>
      </c>
      <c r="D3192" s="13">
        <v>10170811</v>
      </c>
      <c r="E3192" t="s">
        <v>4284</v>
      </c>
      <c r="F3192" t="s">
        <v>2250</v>
      </c>
      <c r="G3192" t="s">
        <v>2250</v>
      </c>
      <c r="H3192" s="108">
        <v>44151</v>
      </c>
      <c r="I3192" s="108">
        <v>44159</v>
      </c>
      <c r="J3192" t="s">
        <v>2252</v>
      </c>
      <c r="K3192" t="s">
        <v>3048</v>
      </c>
      <c r="L3192" t="s">
        <v>2252</v>
      </c>
      <c r="M3192" t="s">
        <v>2253</v>
      </c>
      <c r="N3192" t="s">
        <v>6345</v>
      </c>
    </row>
    <row r="3193" spans="1:14" x14ac:dyDescent="0.25">
      <c r="A3193" t="s">
        <v>6735</v>
      </c>
      <c r="B3193" t="s">
        <v>1234</v>
      </c>
      <c r="C3193" t="s">
        <v>131</v>
      </c>
      <c r="D3193" s="13">
        <v>10167341</v>
      </c>
      <c r="E3193" t="s">
        <v>4284</v>
      </c>
      <c r="F3193" t="s">
        <v>2250</v>
      </c>
      <c r="G3193" t="s">
        <v>3475</v>
      </c>
      <c r="H3193" s="108">
        <v>44113</v>
      </c>
      <c r="I3193" s="108"/>
      <c r="J3193" t="s">
        <v>2252</v>
      </c>
      <c r="K3193" t="s">
        <v>3048</v>
      </c>
      <c r="L3193" t="s">
        <v>2252</v>
      </c>
      <c r="M3193" t="s">
        <v>2253</v>
      </c>
      <c r="N3193" t="s">
        <v>6345</v>
      </c>
    </row>
    <row r="3194" spans="1:14" x14ac:dyDescent="0.25">
      <c r="A3194" t="s">
        <v>6736</v>
      </c>
      <c r="B3194" t="s">
        <v>240</v>
      </c>
      <c r="C3194" t="s">
        <v>158</v>
      </c>
      <c r="D3194" s="13">
        <v>10160619</v>
      </c>
      <c r="E3194" t="s">
        <v>2415</v>
      </c>
      <c r="F3194" t="s">
        <v>2250</v>
      </c>
      <c r="G3194" t="s">
        <v>3475</v>
      </c>
      <c r="H3194" s="108">
        <v>44075</v>
      </c>
      <c r="I3194" s="108"/>
      <c r="J3194" t="s">
        <v>945</v>
      </c>
      <c r="K3194" t="s">
        <v>2252</v>
      </c>
      <c r="L3194" t="s">
        <v>2250</v>
      </c>
      <c r="M3194" t="s">
        <v>2253</v>
      </c>
      <c r="N3194" t="s">
        <v>6345</v>
      </c>
    </row>
    <row r="3195" spans="1:14" x14ac:dyDescent="0.25">
      <c r="A3195" t="s">
        <v>6737</v>
      </c>
      <c r="B3195" t="s">
        <v>240</v>
      </c>
      <c r="C3195" t="s">
        <v>158</v>
      </c>
      <c r="D3195" s="13">
        <v>10160620</v>
      </c>
      <c r="E3195" t="s">
        <v>2415</v>
      </c>
      <c r="F3195" t="s">
        <v>2250</v>
      </c>
      <c r="G3195" t="s">
        <v>3475</v>
      </c>
      <c r="H3195" s="108">
        <v>44075</v>
      </c>
      <c r="I3195" s="108"/>
      <c r="J3195" t="s">
        <v>945</v>
      </c>
      <c r="K3195" t="s">
        <v>2252</v>
      </c>
      <c r="L3195" t="s">
        <v>2250</v>
      </c>
      <c r="M3195" t="s">
        <v>2253</v>
      </c>
      <c r="N3195" t="s">
        <v>6345</v>
      </c>
    </row>
    <row r="3196" spans="1:14" x14ac:dyDescent="0.25">
      <c r="A3196" t="s">
        <v>6738</v>
      </c>
      <c r="B3196" t="s">
        <v>240</v>
      </c>
      <c r="C3196" t="s">
        <v>94</v>
      </c>
      <c r="D3196" s="13">
        <v>10159046</v>
      </c>
      <c r="E3196" t="s">
        <v>2415</v>
      </c>
      <c r="F3196" t="s">
        <v>2250</v>
      </c>
      <c r="G3196" t="s">
        <v>2250</v>
      </c>
      <c r="H3196" s="108">
        <v>44096</v>
      </c>
      <c r="I3196" s="108">
        <v>44174</v>
      </c>
      <c r="J3196" t="s">
        <v>945</v>
      </c>
      <c r="K3196" t="s">
        <v>2252</v>
      </c>
      <c r="L3196" t="s">
        <v>2252</v>
      </c>
      <c r="M3196" t="s">
        <v>2253</v>
      </c>
      <c r="N3196" t="s">
        <v>6345</v>
      </c>
    </row>
    <row r="3197" spans="1:14" x14ac:dyDescent="0.25">
      <c r="A3197" t="s">
        <v>6739</v>
      </c>
      <c r="B3197" t="s">
        <v>240</v>
      </c>
      <c r="C3197" t="s">
        <v>173</v>
      </c>
      <c r="D3197" s="13">
        <v>10160882</v>
      </c>
      <c r="E3197" t="s">
        <v>2415</v>
      </c>
      <c r="F3197" t="s">
        <v>2250</v>
      </c>
      <c r="G3197" t="s">
        <v>2250</v>
      </c>
      <c r="H3197" s="108">
        <v>44096</v>
      </c>
      <c r="I3197" s="108">
        <v>44138</v>
      </c>
      <c r="J3197" t="s">
        <v>945</v>
      </c>
      <c r="K3197" t="s">
        <v>2252</v>
      </c>
      <c r="L3197" t="s">
        <v>2252</v>
      </c>
      <c r="M3197" t="s">
        <v>2253</v>
      </c>
      <c r="N3197" t="s">
        <v>6345</v>
      </c>
    </row>
    <row r="3198" spans="1:14" x14ac:dyDescent="0.25">
      <c r="A3198" t="s">
        <v>6740</v>
      </c>
      <c r="B3198" t="s">
        <v>240</v>
      </c>
      <c r="C3198" t="s">
        <v>229</v>
      </c>
      <c r="D3198" s="13">
        <v>10161127</v>
      </c>
      <c r="E3198" t="s">
        <v>2415</v>
      </c>
      <c r="F3198" t="s">
        <v>2250</v>
      </c>
      <c r="G3198" t="s">
        <v>2250</v>
      </c>
      <c r="H3198" s="108">
        <v>44082</v>
      </c>
      <c r="I3198" s="108">
        <v>44137</v>
      </c>
      <c r="J3198" t="s">
        <v>945</v>
      </c>
      <c r="K3198" t="s">
        <v>2252</v>
      </c>
      <c r="L3198" t="s">
        <v>2252</v>
      </c>
      <c r="M3198" t="s">
        <v>2253</v>
      </c>
      <c r="N3198" t="s">
        <v>6345</v>
      </c>
    </row>
    <row r="3199" spans="1:14" x14ac:dyDescent="0.25">
      <c r="A3199" t="s">
        <v>6741</v>
      </c>
      <c r="B3199" t="s">
        <v>240</v>
      </c>
      <c r="C3199" t="s">
        <v>173</v>
      </c>
      <c r="D3199" s="13">
        <v>10160787</v>
      </c>
      <c r="E3199" t="s">
        <v>2415</v>
      </c>
      <c r="F3199" t="s">
        <v>2250</v>
      </c>
      <c r="G3199" t="s">
        <v>2250</v>
      </c>
      <c r="H3199" s="108">
        <v>44117</v>
      </c>
      <c r="I3199" s="108">
        <v>44175</v>
      </c>
      <c r="J3199" t="s">
        <v>2251</v>
      </c>
      <c r="K3199" t="s">
        <v>2252</v>
      </c>
      <c r="L3199" t="s">
        <v>2252</v>
      </c>
      <c r="M3199" t="s">
        <v>2253</v>
      </c>
      <c r="N3199" t="s">
        <v>6345</v>
      </c>
    </row>
    <row r="3200" spans="1:14" x14ac:dyDescent="0.25">
      <c r="A3200" t="s">
        <v>6742</v>
      </c>
      <c r="B3200" t="s">
        <v>240</v>
      </c>
      <c r="C3200" t="s">
        <v>119</v>
      </c>
      <c r="D3200" s="13">
        <v>10160161</v>
      </c>
      <c r="E3200" t="s">
        <v>2415</v>
      </c>
      <c r="F3200" t="s">
        <v>2250</v>
      </c>
      <c r="G3200" t="s">
        <v>2250</v>
      </c>
      <c r="H3200" s="108">
        <v>44118</v>
      </c>
      <c r="I3200" s="108">
        <v>44155</v>
      </c>
      <c r="J3200" t="s">
        <v>2251</v>
      </c>
      <c r="K3200" t="s">
        <v>2252</v>
      </c>
      <c r="L3200" t="s">
        <v>2252</v>
      </c>
      <c r="M3200" t="s">
        <v>2253</v>
      </c>
      <c r="N3200" t="s">
        <v>6345</v>
      </c>
    </row>
    <row r="3201" spans="1:14" x14ac:dyDescent="0.25">
      <c r="A3201" t="s">
        <v>6743</v>
      </c>
      <c r="B3201" t="s">
        <v>240</v>
      </c>
      <c r="C3201" t="s">
        <v>97</v>
      </c>
      <c r="D3201" s="13">
        <v>10159645</v>
      </c>
      <c r="E3201" t="s">
        <v>2415</v>
      </c>
      <c r="F3201" t="s">
        <v>2250</v>
      </c>
      <c r="G3201" t="s">
        <v>2250</v>
      </c>
      <c r="H3201" s="108">
        <v>44125</v>
      </c>
      <c r="I3201" s="108">
        <v>44152</v>
      </c>
      <c r="J3201" t="s">
        <v>945</v>
      </c>
      <c r="K3201" t="s">
        <v>2252</v>
      </c>
      <c r="L3201" t="s">
        <v>2252</v>
      </c>
      <c r="M3201" t="s">
        <v>2253</v>
      </c>
      <c r="N3201" t="s">
        <v>6345</v>
      </c>
    </row>
    <row r="3202" spans="1:14" x14ac:dyDescent="0.25">
      <c r="A3202" t="s">
        <v>6744</v>
      </c>
      <c r="B3202" t="s">
        <v>240</v>
      </c>
      <c r="C3202" t="s">
        <v>108</v>
      </c>
      <c r="D3202" s="13">
        <v>10158782</v>
      </c>
      <c r="E3202" t="s">
        <v>2415</v>
      </c>
      <c r="F3202" t="s">
        <v>2250</v>
      </c>
      <c r="G3202" t="s">
        <v>2250</v>
      </c>
      <c r="H3202" s="108">
        <v>44088</v>
      </c>
      <c r="I3202" s="108">
        <v>44123</v>
      </c>
      <c r="J3202" t="s">
        <v>945</v>
      </c>
      <c r="K3202" t="s">
        <v>2252</v>
      </c>
      <c r="L3202" t="s">
        <v>2252</v>
      </c>
      <c r="M3202" t="s">
        <v>2253</v>
      </c>
      <c r="N3202" t="s">
        <v>6345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01d8099-d132-40b0-ae0a-bd77b23f6837" ContentTypeId="0x0101009C2B7C2BCED2CC498D2131C55000F427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" ma:contentTypeID="0x0101009C2B7C2BCED2CC498D2131C55000F427000574468B717840488AE197B2DD0D7BFE" ma:contentTypeVersion="23" ma:contentTypeDescription="Create a new document." ma:contentTypeScope="" ma:versionID="526fe4a2ad40161f931971daef00ce52">
  <xsd:schema xmlns:xsd="http://www.w3.org/2001/XMLSchema" xmlns:xs="http://www.w3.org/2001/XMLSchema" xmlns:p="http://schemas.microsoft.com/office/2006/metadata/properties" xmlns:ns2="4d26f180-144a-42ee-8122-e88c3adfe28e" xmlns:ns3="f1521508-638b-40cb-bd77-3f3024fa2aba" xmlns:ns4="74c693eb-c119-4d22-855e-574c8d8ba48d" targetNamespace="http://schemas.microsoft.com/office/2006/metadata/properties" ma:root="true" ma:fieldsID="7690b7e37b9cc0819177230348168859" ns2:_="" ns3:_="" ns4:_="">
    <xsd:import namespace="4d26f180-144a-42ee-8122-e88c3adfe28e"/>
    <xsd:import namespace="f1521508-638b-40cb-bd77-3f3024fa2aba"/>
    <xsd:import namespace="74c693eb-c119-4d22-855e-574c8d8ba48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a1a93a5a7ef480181db2f87de7cba9a" minOccurs="0"/>
                <xsd:element ref="ns2:f2321e7ae57145009a616bed4e4763a0" minOccurs="0"/>
                <xsd:element ref="ns2:jf9d5451340646c7809b6948a13e369a" minOccurs="0"/>
                <xsd:element ref="ns2:e89c4b80759c40b1b9d7062f4c2d89c9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6f180-144a-42ee-8122-e88c3adfe28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dc03f46-c3c5-44cf-83ff-787e69cdb6e6}" ma:internalName="TaxCatchAll" ma:showField="CatchAllData" ma:web="74c693eb-c119-4d22-855e-574c8d8ba4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dc03f46-c3c5-44cf-83ff-787e69cdb6e6}" ma:internalName="TaxCatchAllLabel" ma:readOnly="true" ma:showField="CatchAllDataLabel" ma:web="74c693eb-c119-4d22-855e-574c8d8ba4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a1a93a5a7ef480181db2f87de7cba9a" ma:index="14" nillable="true" ma:taxonomy="true" ma:internalName="oa1a93a5a7ef480181db2f87de7cba9a" ma:taxonomyFieldName="Directorate" ma:displayName="Directorate" ma:default="" ma:fieldId="{8a1a93a5-a7ef-4801-81db-2f87de7cba9a}" ma:sspId="301d8099-d132-40b0-ae0a-bd77b23f6837" ma:termSetId="feaa8650-d07a-48f6-97ac-c0e82e8cc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2321e7ae57145009a616bed4e4763a0" ma:index="15" nillable="true" ma:taxonomy="true" ma:internalName="f2321e7ae57145009a616bed4e4763a0" ma:taxonomyFieldName="OfstedDepartment" ma:displayName="Ofsted Department" ma:default="" ma:fieldId="{f2321e7a-e571-4500-9a61-6bed4e4763a0}" ma:sspId="301d8099-d132-40b0-ae0a-bd77b23f6837" ma:termSetId="feaa8650-d07a-48f6-97ac-c0e82e8cc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f9d5451340646c7809b6948a13e369a" ma:index="16" nillable="true" ma:taxonomy="true" ma:internalName="jf9d5451340646c7809b6948a13e369a" ma:taxonomyFieldName="OfstedTeam" ma:displayName="Ofsted Team" ma:default="" ma:fieldId="{3f9d5451-3406-46c7-809b-6948a13e369a}" ma:sspId="301d8099-d132-40b0-ae0a-bd77b23f6837" ma:termSetId="feaa8650-d07a-48f6-97ac-c0e82e8cc1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9c4b80759c40b1b9d7062f4c2d89c9" ma:index="17" nillable="true" ma:taxonomy="true" ma:internalName="e89c4b80759c40b1b9d7062f4c2d89c9" ma:taxonomyFieldName="DocumentType" ma:displayName="Document Type" ma:default="" ma:fieldId="{e89c4b80-759c-40b1-b9d7-062f4c2d89c9}" ma:sspId="301d8099-d132-40b0-ae0a-bd77b23f6837" ma:termSetId="da3bd2f9-5d60-4585-8c46-4849b8568b1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21508-638b-40cb-bd77-3f3024fa2aba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693eb-c119-4d22-855e-574c8d8ba48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c693eb-c119-4d22-855e-574c8d8ba48d">
      <UserInfo>
        <DisplayName>Chris Swain ( IDI )</DisplayName>
        <AccountId>84</AccountId>
        <AccountType/>
      </UserInfo>
      <UserInfo>
        <DisplayName>Lucy Lo.Vel</DisplayName>
        <AccountId>37</AccountId>
        <AccountType/>
      </UserInfo>
      <UserInfo>
        <DisplayName>Lucy Conway</DisplayName>
        <AccountId>42</AccountId>
        <AccountType/>
      </UserInfo>
      <UserInfo>
        <DisplayName>Helen Knight</DisplayName>
        <AccountId>102</AccountId>
        <AccountType/>
      </UserInfo>
      <UserInfo>
        <DisplayName>Anita Patel</DisplayName>
        <AccountId>93</AccountId>
        <AccountType/>
      </UserInfo>
      <UserInfo>
        <DisplayName>Alison Bateman</DisplayName>
        <AccountId>92</AccountId>
        <AccountType/>
      </UserInfo>
    </SharedWithUsers>
    <f2321e7ae57145009a616bed4e4763a0 xmlns="4d26f180-144a-42ee-8122-e88c3adfe28e">
      <Terms xmlns="http://schemas.microsoft.com/office/infopath/2007/PartnerControls"/>
    </f2321e7ae57145009a616bed4e4763a0>
    <jf9d5451340646c7809b6948a13e369a xmlns="4d26f180-144a-42ee-8122-e88c3adfe28e">
      <Terms xmlns="http://schemas.microsoft.com/office/infopath/2007/PartnerControls"/>
    </jf9d5451340646c7809b6948a13e369a>
    <e89c4b80759c40b1b9d7062f4c2d89c9 xmlns="4d26f180-144a-42ee-8122-e88c3adfe28e">
      <Terms xmlns="http://schemas.microsoft.com/office/infopath/2007/PartnerControls"/>
    </e89c4b80759c40b1b9d7062f4c2d89c9>
    <oa1a93a5a7ef480181db2f87de7cba9a xmlns="4d26f180-144a-42ee-8122-e88c3adfe28e">
      <Terms xmlns="http://schemas.microsoft.com/office/infopath/2007/PartnerControls"/>
    </oa1a93a5a7ef480181db2f87de7cba9a>
    <TaxCatchAll xmlns="4d26f180-144a-42ee-8122-e88c3adfe28e"/>
  </documentManagement>
</p:properties>
</file>

<file path=customXml/itemProps1.xml><?xml version="1.0" encoding="utf-8"?>
<ds:datastoreItem xmlns:ds="http://schemas.openxmlformats.org/officeDocument/2006/customXml" ds:itemID="{101CAF86-3222-42A5-9FDC-08A7162A8FE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2B865A1-39DD-48F9-B36E-2292D6C56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6f180-144a-42ee-8122-e88c3adfe28e"/>
    <ds:schemaRef ds:uri="f1521508-638b-40cb-bd77-3f3024fa2aba"/>
    <ds:schemaRef ds:uri="74c693eb-c119-4d22-855e-574c8d8ba4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F48230-DE88-4D19-B6D0-D918F7F880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2A65C6-BF8B-4B39-9AF4-244248668E20}">
  <ds:schemaRefs>
    <ds:schemaRef ds:uri="http://schemas.microsoft.com/office/2006/documentManagement/types"/>
    <ds:schemaRef ds:uri="http://schemas.microsoft.com/office/infopath/2007/PartnerControls"/>
    <ds:schemaRef ds:uri="f1521508-638b-40cb-bd77-3f3024fa2aba"/>
    <ds:schemaRef ds:uri="http://purl.org/dc/elements/1.1/"/>
    <ds:schemaRef ds:uri="http://schemas.microsoft.com/office/2006/metadata/properties"/>
    <ds:schemaRef ds:uri="74c693eb-c119-4d22-855e-574c8d8ba48d"/>
    <ds:schemaRef ds:uri="http://purl.org/dc/terms/"/>
    <ds:schemaRef ds:uri="4d26f180-144a-42ee-8122-e88c3adfe28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Contents</vt:lpstr>
      <vt:lpstr>Guidance</vt:lpstr>
      <vt:lpstr>Pivot</vt:lpstr>
      <vt:lpstr>Table 1</vt:lpstr>
      <vt:lpstr>Table 2</vt:lpstr>
      <vt:lpstr>Interim Visit Data</vt:lpstr>
      <vt:lpstr>Childcare Register Data</vt:lpstr>
      <vt:lpstr>Enf Data</vt:lpstr>
      <vt:lpstr>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McGettigan</dc:creator>
  <cp:keywords/>
  <dc:description/>
  <cp:lastModifiedBy>Lucy Conway</cp:lastModifiedBy>
  <cp:revision/>
  <dcterms:created xsi:type="dcterms:W3CDTF">2020-09-03T13:59:43Z</dcterms:created>
  <dcterms:modified xsi:type="dcterms:W3CDTF">2021-02-17T11:15:43Z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0x0101009C2B7C2BCED2CC498D2131C55000F427000574468B717840488AE197B2DD0D7BFE</vt:lpwstr>
  </property>
  <property fmtid="{D5CDD505-2E9C-101B-9397-08002B2CF9AE}" pid="3" name="OfstedDepartment">
    <vt:lpwstr/>
  </property>
  <property fmtid="{D5CDD505-2E9C-101B-9397-08002B2CF9AE}" pid="4" name="Directorate">
    <vt:lpwstr/>
  </property>
  <property fmtid="{D5CDD505-2E9C-101B-9397-08002B2CF9AE}" pid="5" name="OfstedTeam">
    <vt:lpwstr/>
  </property>
  <property fmtid="{D5CDD505-2E9C-101B-9397-08002B2CF9AE}" pid="6" name="DocumentType">
    <vt:lpwstr/>
  </property>
  <property fmtid="{D5CDD505-2E9C-101B-9397-08002B2CF9AE}" pid="7" name="xd_Signature">
    <vt:bool>false</vt:bool>
  </property>
  <property fmtid="{D5CDD505-2E9C-101B-9397-08002B2CF9AE}" pid="8" name="SharedWithUsers">
    <vt:lpwstr>84;#Chris Swain ( IDI );#37;#Lucy Lo.Vel;#42;#Lucy Conway;#102;#Helen Knight;#93;#Anita Patel;#92;#Alison Bateman</vt:lpwstr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